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60" windowWidth="28035" windowHeight="12105" tabRatio="944" activeTab="2"/>
  </bookViews>
  <sheets>
    <sheet name="3.7 간지" sheetId="21" r:id="rId1"/>
    <sheet name="배수지별 용수공급량" sheetId="13" r:id="rId2"/>
    <sheet name="배수지체류시간" sheetId="14" r:id="rId3"/>
    <sheet name="출력안함☞" sheetId="15" r:id="rId4"/>
    <sheet name="급수보급률 집계표" sheetId="1" r:id="rId5"/>
    <sheet name="홍성읍" sheetId="2" r:id="rId6"/>
    <sheet name="광천읍" sheetId="3" r:id="rId7"/>
    <sheet name="홍북면" sheetId="4" r:id="rId8"/>
    <sheet name="금마면" sheetId="5" r:id="rId9"/>
    <sheet name="홍동면" sheetId="6" r:id="rId10"/>
    <sheet name="장곡면" sheetId="7" r:id="rId11"/>
    <sheet name="은하면" sheetId="8" r:id="rId12"/>
    <sheet name="결성면" sheetId="9" r:id="rId13"/>
    <sheet name="서부면" sheetId="10" r:id="rId14"/>
    <sheet name="갈산면" sheetId="11" r:id="rId15"/>
    <sheet name="구항면" sheetId="12" r:id="rId16"/>
    <sheet name="리별인구" sheetId="16" r:id="rId17"/>
    <sheet name="계획인구(최종)" sheetId="17" r:id="rId18"/>
    <sheet name="정리" sheetId="18" r:id="rId19"/>
    <sheet name="총용수수요량" sheetId="19" r:id="rId20"/>
    <sheet name="아파트" sheetId="20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4">'급수보급률 집계표'!$A$1:$Q$17</definedName>
    <definedName name="_xlnm.Print_Area" localSheetId="1">'배수지별 용수공급량'!$A$1:$V$64</definedName>
    <definedName name="_xlnm.Print_Area" localSheetId="2">배수지체류시간!$A$1:$P$23</definedName>
  </definedNames>
  <calcPr calcId="124519"/>
</workbook>
</file>

<file path=xl/calcChain.xml><?xml version="1.0" encoding="utf-8"?>
<calcChain xmlns="http://schemas.openxmlformats.org/spreadsheetml/2006/main">
  <c r="V68" i="13"/>
  <c r="R68"/>
  <c r="N68"/>
  <c r="J68"/>
  <c r="F68"/>
  <c r="V67"/>
  <c r="R67"/>
  <c r="N67"/>
  <c r="J67"/>
  <c r="F67"/>
  <c r="D37" i="12" l="1"/>
  <c r="D36"/>
  <c r="D34"/>
  <c r="D33"/>
  <c r="D31"/>
  <c r="D30"/>
  <c r="D28"/>
  <c r="D27"/>
  <c r="D26"/>
  <c r="D24"/>
  <c r="D23"/>
  <c r="D22"/>
  <c r="D20"/>
  <c r="D19"/>
  <c r="D14"/>
  <c r="D17"/>
  <c r="D16"/>
  <c r="D13"/>
  <c r="D12"/>
  <c r="D10"/>
  <c r="D8"/>
  <c r="D6"/>
  <c r="D5"/>
  <c r="D44" i="11"/>
  <c r="D43"/>
  <c r="D42"/>
  <c r="D41"/>
  <c r="D36"/>
  <c r="D39"/>
  <c r="D38"/>
  <c r="D35"/>
  <c r="D34"/>
  <c r="D32"/>
  <c r="D31"/>
  <c r="D29"/>
  <c r="D28"/>
  <c r="D26"/>
  <c r="D25"/>
  <c r="D23"/>
  <c r="D22"/>
  <c r="D19"/>
  <c r="D18"/>
  <c r="D17"/>
  <c r="D16"/>
  <c r="D15"/>
  <c r="D13"/>
  <c r="D12"/>
  <c r="D11"/>
  <c r="D9"/>
  <c r="D8"/>
  <c r="D6"/>
  <c r="D5"/>
  <c r="D42" i="10"/>
  <c r="D41"/>
  <c r="D40"/>
  <c r="D39"/>
  <c r="D32"/>
  <c r="D37"/>
  <c r="D36"/>
  <c r="D35"/>
  <c r="D34"/>
  <c r="D31"/>
  <c r="D30"/>
  <c r="D28"/>
  <c r="D27"/>
  <c r="D26"/>
  <c r="D24"/>
  <c r="D23"/>
  <c r="D21"/>
  <c r="D20"/>
  <c r="D18"/>
  <c r="D17"/>
  <c r="D15"/>
  <c r="D14"/>
  <c r="D13"/>
  <c r="D12"/>
  <c r="D10"/>
  <c r="D9"/>
  <c r="D7"/>
  <c r="D6"/>
  <c r="D5"/>
  <c r="D37" i="9"/>
  <c r="D36"/>
  <c r="D35"/>
  <c r="D33"/>
  <c r="D32"/>
  <c r="D31"/>
  <c r="D29"/>
  <c r="D28"/>
  <c r="D27"/>
  <c r="D26"/>
  <c r="D24"/>
  <c r="D23"/>
  <c r="D21"/>
  <c r="D20"/>
  <c r="D18"/>
  <c r="D17"/>
  <c r="D16"/>
  <c r="D14"/>
  <c r="D13"/>
  <c r="D12"/>
  <c r="D10"/>
  <c r="D9"/>
  <c r="D8"/>
  <c r="D6"/>
  <c r="D5"/>
  <c r="D36" i="8"/>
  <c r="D35"/>
  <c r="D34"/>
  <c r="D32"/>
  <c r="D31"/>
  <c r="D30"/>
  <c r="D29"/>
  <c r="D27"/>
  <c r="D26"/>
  <c r="D24"/>
  <c r="D23"/>
  <c r="D21"/>
  <c r="D20"/>
  <c r="D19"/>
  <c r="D18"/>
  <c r="D17"/>
  <c r="D15"/>
  <c r="D14"/>
  <c r="D12"/>
  <c r="D11"/>
  <c r="D10"/>
  <c r="D8"/>
  <c r="D7"/>
  <c r="D6"/>
  <c r="D5"/>
  <c r="D48" i="7"/>
  <c r="D47"/>
  <c r="D46"/>
  <c r="D44"/>
  <c r="D43"/>
  <c r="D41"/>
  <c r="D40"/>
  <c r="D38"/>
  <c r="D37"/>
  <c r="D35"/>
  <c r="D34"/>
  <c r="D32"/>
  <c r="D31"/>
  <c r="D29"/>
  <c r="D28"/>
  <c r="D26"/>
  <c r="D25"/>
  <c r="D23"/>
  <c r="D19"/>
  <c r="D18"/>
  <c r="D22"/>
  <c r="D21"/>
  <c r="D17"/>
  <c r="D16"/>
  <c r="D15"/>
  <c r="D13"/>
  <c r="D12"/>
  <c r="D10"/>
  <c r="D9"/>
  <c r="D8"/>
  <c r="D6"/>
  <c r="D5"/>
  <c r="D44" i="6"/>
  <c r="D48"/>
  <c r="D47"/>
  <c r="D46"/>
  <c r="D43"/>
  <c r="D42"/>
  <c r="D40"/>
  <c r="D39"/>
  <c r="D38"/>
  <c r="D36"/>
  <c r="D35"/>
  <c r="D34"/>
  <c r="D32"/>
  <c r="D31"/>
  <c r="D30"/>
  <c r="D28"/>
  <c r="D27"/>
  <c r="D25"/>
  <c r="D24"/>
  <c r="D22"/>
  <c r="D21"/>
  <c r="D19"/>
  <c r="D18"/>
  <c r="D17"/>
  <c r="D16"/>
  <c r="D14"/>
  <c r="D13"/>
  <c r="D11"/>
  <c r="D10"/>
  <c r="D8"/>
  <c r="D7"/>
  <c r="D6"/>
  <c r="D5"/>
  <c r="D40" i="5"/>
  <c r="D39"/>
  <c r="D38"/>
  <c r="D37"/>
  <c r="D36"/>
  <c r="D34"/>
  <c r="D33"/>
  <c r="D31"/>
  <c r="D30"/>
  <c r="D28"/>
  <c r="D27"/>
  <c r="D25"/>
  <c r="D24"/>
  <c r="D22"/>
  <c r="D21"/>
  <c r="D19"/>
  <c r="D18"/>
  <c r="D16"/>
  <c r="D15"/>
  <c r="D13"/>
  <c r="D11" s="1"/>
  <c r="D12"/>
  <c r="D10"/>
  <c r="D9"/>
  <c r="D7"/>
  <c r="D6"/>
  <c r="D14"/>
  <c r="D8"/>
  <c r="D5"/>
  <c r="D44" i="4"/>
  <c r="D43"/>
  <c r="D42"/>
  <c r="D41"/>
  <c r="D39"/>
  <c r="D38"/>
  <c r="D36"/>
  <c r="D35"/>
  <c r="D33"/>
  <c r="D32"/>
  <c r="D30"/>
  <c r="D29"/>
  <c r="D27"/>
  <c r="D26"/>
  <c r="D24"/>
  <c r="D23"/>
  <c r="D21"/>
  <c r="D20"/>
  <c r="D17"/>
  <c r="D16"/>
  <c r="D15"/>
  <c r="D12"/>
  <c r="D11"/>
  <c r="D9"/>
  <c r="D8"/>
  <c r="D6"/>
  <c r="D5"/>
  <c r="D52" i="3"/>
  <c r="D51"/>
  <c r="D50"/>
  <c r="D49"/>
  <c r="D48"/>
  <c r="D47"/>
  <c r="D46"/>
  <c r="D45"/>
  <c r="D61"/>
  <c r="D60"/>
  <c r="D59"/>
  <c r="D58"/>
  <c r="D56"/>
  <c r="D54"/>
  <c r="D43"/>
  <c r="D42"/>
  <c r="D40"/>
  <c r="D39"/>
  <c r="D38"/>
  <c r="D37"/>
  <c r="D35"/>
  <c r="D34"/>
  <c r="D32"/>
  <c r="D31"/>
  <c r="D29"/>
  <c r="D28"/>
  <c r="D26"/>
  <c r="D25"/>
  <c r="D23"/>
  <c r="D22"/>
  <c r="D21"/>
  <c r="D17"/>
  <c r="D16"/>
  <c r="D15"/>
  <c r="D14"/>
  <c r="D11"/>
  <c r="D10"/>
  <c r="D9"/>
  <c r="D8"/>
  <c r="D7"/>
  <c r="D6"/>
  <c r="D5"/>
  <c r="D5" i="2"/>
  <c r="N5"/>
  <c r="D6"/>
  <c r="N6" s="1"/>
  <c r="D7"/>
  <c r="N7"/>
  <c r="D8"/>
  <c r="N8" s="1"/>
  <c r="D9"/>
  <c r="N9"/>
  <c r="D10"/>
  <c r="N10" s="1"/>
  <c r="D11"/>
  <c r="N11"/>
  <c r="D12"/>
  <c r="N12" s="1"/>
  <c r="D13"/>
  <c r="N13"/>
  <c r="D14"/>
  <c r="N14" s="1"/>
  <c r="D15"/>
  <c r="N15" s="1"/>
  <c r="D16"/>
  <c r="N16"/>
  <c r="D17"/>
  <c r="N17" s="1"/>
  <c r="D19"/>
  <c r="N19"/>
  <c r="D20"/>
  <c r="N20" s="1"/>
  <c r="D21"/>
  <c r="N21"/>
  <c r="D22"/>
  <c r="N22" s="1"/>
  <c r="D24"/>
  <c r="N24" s="1"/>
  <c r="D25"/>
  <c r="D26"/>
  <c r="N26" s="1"/>
  <c r="D28"/>
  <c r="N28"/>
  <c r="D29"/>
  <c r="N29" s="1"/>
  <c r="D30"/>
  <c r="N30" s="1"/>
  <c r="D31"/>
  <c r="N31"/>
  <c r="D33"/>
  <c r="D34"/>
  <c r="N34" s="1"/>
  <c r="D35"/>
  <c r="N35" s="1"/>
  <c r="D36"/>
  <c r="N36" s="1"/>
  <c r="D38"/>
  <c r="N38"/>
  <c r="D39"/>
  <c r="N39"/>
  <c r="D40"/>
  <c r="N40"/>
  <c r="D41"/>
  <c r="N41"/>
  <c r="D42"/>
  <c r="N42"/>
  <c r="D43"/>
  <c r="N43"/>
  <c r="D45"/>
  <c r="D47"/>
  <c r="N47" s="1"/>
  <c r="D49"/>
  <c r="D48" s="1"/>
  <c r="D51"/>
  <c r="D50" s="1"/>
  <c r="D53"/>
  <c r="N53" s="1"/>
  <c r="D54"/>
  <c r="N54" s="1"/>
  <c r="D55"/>
  <c r="N55"/>
  <c r="D56"/>
  <c r="N56" s="1"/>
  <c r="D57"/>
  <c r="N57"/>
  <c r="D59"/>
  <c r="N59" s="1"/>
  <c r="D61"/>
  <c r="D62"/>
  <c r="N62" s="1"/>
  <c r="D64"/>
  <c r="N64" s="1"/>
  <c r="M63" i="19"/>
  <c r="J63"/>
  <c r="G63"/>
  <c r="E63"/>
  <c r="H63" s="1"/>
  <c r="K63" s="1"/>
  <c r="B63"/>
  <c r="M62"/>
  <c r="J62"/>
  <c r="G62"/>
  <c r="E62"/>
  <c r="H62" s="1"/>
  <c r="K62" s="1"/>
  <c r="B62"/>
  <c r="M61"/>
  <c r="J61"/>
  <c r="G61"/>
  <c r="E61"/>
  <c r="B61"/>
  <c r="M60"/>
  <c r="J60"/>
  <c r="G60"/>
  <c r="E60"/>
  <c r="H60" s="1"/>
  <c r="K60" s="1"/>
  <c r="B60"/>
  <c r="M59"/>
  <c r="J59"/>
  <c r="G59"/>
  <c r="E59"/>
  <c r="H59" s="1"/>
  <c r="B59"/>
  <c r="M58"/>
  <c r="J58"/>
  <c r="G58"/>
  <c r="E58"/>
  <c r="H58" s="1"/>
  <c r="K58" s="1"/>
  <c r="B58"/>
  <c r="M57"/>
  <c r="J57"/>
  <c r="G57"/>
  <c r="E57"/>
  <c r="B57"/>
  <c r="M56"/>
  <c r="J56"/>
  <c r="H56"/>
  <c r="K56" s="1"/>
  <c r="G56"/>
  <c r="E56"/>
  <c r="B56"/>
  <c r="M55"/>
  <c r="J55"/>
  <c r="G55"/>
  <c r="E55"/>
  <c r="B55"/>
  <c r="M54"/>
  <c r="J54"/>
  <c r="G54"/>
  <c r="E54"/>
  <c r="H54" s="1"/>
  <c r="K54" s="1"/>
  <c r="B54"/>
  <c r="M53"/>
  <c r="M64" s="1"/>
  <c r="J53"/>
  <c r="J64" s="1"/>
  <c r="G53"/>
  <c r="E53"/>
  <c r="E64" s="1"/>
  <c r="B53"/>
  <c r="M49"/>
  <c r="J49"/>
  <c r="G49"/>
  <c r="E49"/>
  <c r="H49" s="1"/>
  <c r="B49"/>
  <c r="M48"/>
  <c r="J48"/>
  <c r="G48"/>
  <c r="E48"/>
  <c r="H48" s="1"/>
  <c r="K48" s="1"/>
  <c r="B48"/>
  <c r="M47"/>
  <c r="J47"/>
  <c r="G47"/>
  <c r="E47"/>
  <c r="B47"/>
  <c r="M46"/>
  <c r="J46"/>
  <c r="H46"/>
  <c r="K46" s="1"/>
  <c r="G46"/>
  <c r="E46"/>
  <c r="B46"/>
  <c r="M45"/>
  <c r="J45"/>
  <c r="G45"/>
  <c r="E45"/>
  <c r="H45" s="1"/>
  <c r="B45"/>
  <c r="M44"/>
  <c r="J44"/>
  <c r="G44"/>
  <c r="E44"/>
  <c r="H44" s="1"/>
  <c r="K44" s="1"/>
  <c r="B44"/>
  <c r="M43"/>
  <c r="J43"/>
  <c r="G43"/>
  <c r="E43"/>
  <c r="H43" s="1"/>
  <c r="B43"/>
  <c r="M42"/>
  <c r="J42"/>
  <c r="H42"/>
  <c r="G42"/>
  <c r="E42"/>
  <c r="B42"/>
  <c r="M41"/>
  <c r="J41"/>
  <c r="G41"/>
  <c r="E41"/>
  <c r="B41"/>
  <c r="M40"/>
  <c r="J40"/>
  <c r="G40"/>
  <c r="E40"/>
  <c r="H40" s="1"/>
  <c r="K40" s="1"/>
  <c r="B40"/>
  <c r="M39"/>
  <c r="M50" s="1"/>
  <c r="J39"/>
  <c r="G39"/>
  <c r="E39"/>
  <c r="E50" s="1"/>
  <c r="B39"/>
  <c r="M35"/>
  <c r="J35"/>
  <c r="G35"/>
  <c r="E35"/>
  <c r="H35" s="1"/>
  <c r="K35" s="1"/>
  <c r="B35"/>
  <c r="M34"/>
  <c r="J34"/>
  <c r="G34"/>
  <c r="E34"/>
  <c r="H34" s="1"/>
  <c r="K34" s="1"/>
  <c r="B34"/>
  <c r="M33"/>
  <c r="J33"/>
  <c r="G33"/>
  <c r="E33"/>
  <c r="B33"/>
  <c r="M32"/>
  <c r="J32"/>
  <c r="G32"/>
  <c r="E32"/>
  <c r="H32" s="1"/>
  <c r="B32"/>
  <c r="M31"/>
  <c r="J31"/>
  <c r="G31"/>
  <c r="E31"/>
  <c r="H31" s="1"/>
  <c r="K31" s="1"/>
  <c r="B31"/>
  <c r="M30"/>
  <c r="J30"/>
  <c r="G30"/>
  <c r="E30"/>
  <c r="H30" s="1"/>
  <c r="K30" s="1"/>
  <c r="B30"/>
  <c r="M29"/>
  <c r="J29"/>
  <c r="G29"/>
  <c r="E29"/>
  <c r="B29"/>
  <c r="M28"/>
  <c r="J28"/>
  <c r="G28"/>
  <c r="E28"/>
  <c r="B28"/>
  <c r="M27"/>
  <c r="J27"/>
  <c r="G27"/>
  <c r="E27"/>
  <c r="H27" s="1"/>
  <c r="K27" s="1"/>
  <c r="B27"/>
  <c r="M26"/>
  <c r="J26"/>
  <c r="G26"/>
  <c r="E26"/>
  <c r="H26" s="1"/>
  <c r="K26" s="1"/>
  <c r="B26"/>
  <c r="M25"/>
  <c r="J25"/>
  <c r="J36" s="1"/>
  <c r="G25"/>
  <c r="G36" s="1"/>
  <c r="E25"/>
  <c r="E36" s="1"/>
  <c r="B25"/>
  <c r="M21"/>
  <c r="J21"/>
  <c r="G21"/>
  <c r="E21"/>
  <c r="H21" s="1"/>
  <c r="B21"/>
  <c r="M20"/>
  <c r="J20"/>
  <c r="G20"/>
  <c r="E20"/>
  <c r="B20"/>
  <c r="M19"/>
  <c r="J19"/>
  <c r="G19"/>
  <c r="E19"/>
  <c r="B19"/>
  <c r="M18"/>
  <c r="J18"/>
  <c r="G18"/>
  <c r="E18"/>
  <c r="B18"/>
  <c r="M17"/>
  <c r="J17"/>
  <c r="H17"/>
  <c r="K17" s="1"/>
  <c r="G17"/>
  <c r="E17"/>
  <c r="B17"/>
  <c r="M16"/>
  <c r="J16"/>
  <c r="G16"/>
  <c r="E16"/>
  <c r="B16"/>
  <c r="M15"/>
  <c r="J15"/>
  <c r="G15"/>
  <c r="H15" s="1"/>
  <c r="K15" s="1"/>
  <c r="E15"/>
  <c r="B15"/>
  <c r="M14"/>
  <c r="J14"/>
  <c r="G14"/>
  <c r="E14"/>
  <c r="H14" s="1"/>
  <c r="B14"/>
  <c r="M13"/>
  <c r="J13"/>
  <c r="G13"/>
  <c r="E13"/>
  <c r="H13" s="1"/>
  <c r="K13" s="1"/>
  <c r="B13"/>
  <c r="M12"/>
  <c r="J12"/>
  <c r="G12"/>
  <c r="E12"/>
  <c r="B12"/>
  <c r="M11"/>
  <c r="J11"/>
  <c r="H11"/>
  <c r="G11"/>
  <c r="E11"/>
  <c r="B11"/>
  <c r="M6"/>
  <c r="J6"/>
  <c r="G6"/>
  <c r="E6"/>
  <c r="H6" s="1"/>
  <c r="B6"/>
  <c r="M5"/>
  <c r="J5"/>
  <c r="G5"/>
  <c r="E5"/>
  <c r="H5" s="1"/>
  <c r="K5" s="1"/>
  <c r="B5"/>
  <c r="M4"/>
  <c r="J4"/>
  <c r="G4"/>
  <c r="E4"/>
  <c r="B4"/>
  <c r="M3"/>
  <c r="J3"/>
  <c r="G3"/>
  <c r="H3" s="1"/>
  <c r="K3" s="1"/>
  <c r="E3"/>
  <c r="B3"/>
  <c r="E86" i="2"/>
  <c r="R111" i="17"/>
  <c r="Q111"/>
  <c r="P111"/>
  <c r="O111"/>
  <c r="E116" s="1"/>
  <c r="F116" s="1"/>
  <c r="G116" s="1"/>
  <c r="E110"/>
  <c r="F110" s="1"/>
  <c r="G110" s="1"/>
  <c r="F107"/>
  <c r="G107" s="1"/>
  <c r="E107"/>
  <c r="E104"/>
  <c r="F104" s="1"/>
  <c r="G104" s="1"/>
  <c r="E101"/>
  <c r="F101" s="1"/>
  <c r="G101" s="1"/>
  <c r="E98"/>
  <c r="F98" s="1"/>
  <c r="G98" s="1"/>
  <c r="D95"/>
  <c r="D92"/>
  <c r="D75"/>
  <c r="H69"/>
  <c r="G69"/>
  <c r="F69"/>
  <c r="F71" s="1"/>
  <c r="E69"/>
  <c r="D68"/>
  <c r="E54"/>
  <c r="F54" s="1"/>
  <c r="G54" s="1"/>
  <c r="H54" s="1"/>
  <c r="H88" i="2" s="1"/>
  <c r="E53" i="17"/>
  <c r="F53" s="1"/>
  <c r="G53" s="1"/>
  <c r="H53" s="1"/>
  <c r="H87" i="2" s="1"/>
  <c r="E52" i="17"/>
  <c r="F52" s="1"/>
  <c r="G52" s="1"/>
  <c r="H52" s="1"/>
  <c r="H86" i="2" s="1"/>
  <c r="E51" i="17"/>
  <c r="F51" s="1"/>
  <c r="G51" s="1"/>
  <c r="H51" s="1"/>
  <c r="H85" i="2" s="1"/>
  <c r="E50" i="17"/>
  <c r="F50" s="1"/>
  <c r="F84" i="2" s="1"/>
  <c r="N45" i="17"/>
  <c r="N44"/>
  <c r="N43"/>
  <c r="N42"/>
  <c r="N41"/>
  <c r="N40"/>
  <c r="N39"/>
  <c r="N38"/>
  <c r="N37"/>
  <c r="N36"/>
  <c r="N35"/>
  <c r="N34"/>
  <c r="H30"/>
  <c r="H45" s="1"/>
  <c r="G30"/>
  <c r="G45" s="1"/>
  <c r="F30"/>
  <c r="F45" s="1"/>
  <c r="E30"/>
  <c r="E45" s="1"/>
  <c r="D30"/>
  <c r="D45" s="1"/>
  <c r="O101" s="1"/>
  <c r="H29"/>
  <c r="H44" s="1"/>
  <c r="G29"/>
  <c r="G44" s="1"/>
  <c r="F29"/>
  <c r="F44" s="1"/>
  <c r="E29"/>
  <c r="E44" s="1"/>
  <c r="D29"/>
  <c r="D44" s="1"/>
  <c r="O100" s="1"/>
  <c r="H28"/>
  <c r="H43" s="1"/>
  <c r="G28"/>
  <c r="G43" s="1"/>
  <c r="F28"/>
  <c r="F43" s="1"/>
  <c r="E28"/>
  <c r="E43" s="1"/>
  <c r="D28"/>
  <c r="D43" s="1"/>
  <c r="O99" s="1"/>
  <c r="H27"/>
  <c r="H42" s="1"/>
  <c r="G27"/>
  <c r="G42" s="1"/>
  <c r="F27"/>
  <c r="F42" s="1"/>
  <c r="E27"/>
  <c r="E42" s="1"/>
  <c r="D27"/>
  <c r="D42" s="1"/>
  <c r="O98" s="1"/>
  <c r="H26"/>
  <c r="H41" s="1"/>
  <c r="G26"/>
  <c r="G41" s="1"/>
  <c r="F26"/>
  <c r="F41" s="1"/>
  <c r="E26"/>
  <c r="E41" s="1"/>
  <c r="D26"/>
  <c r="D41" s="1"/>
  <c r="O97" s="1"/>
  <c r="H25"/>
  <c r="H40" s="1"/>
  <c r="G25"/>
  <c r="G40" s="1"/>
  <c r="F25"/>
  <c r="F40" s="1"/>
  <c r="E25"/>
  <c r="E40" s="1"/>
  <c r="D25"/>
  <c r="D40" s="1"/>
  <c r="O96" s="1"/>
  <c r="H24"/>
  <c r="H39" s="1"/>
  <c r="G24"/>
  <c r="G39" s="1"/>
  <c r="F24"/>
  <c r="F39" s="1"/>
  <c r="E24"/>
  <c r="E39" s="1"/>
  <c r="D24"/>
  <c r="D39" s="1"/>
  <c r="O95" s="1"/>
  <c r="H23"/>
  <c r="H38" s="1"/>
  <c r="G23"/>
  <c r="G38" s="1"/>
  <c r="F23"/>
  <c r="F38" s="1"/>
  <c r="E23"/>
  <c r="E38" s="1"/>
  <c r="D23"/>
  <c r="D38" s="1"/>
  <c r="O94" s="1"/>
  <c r="H22"/>
  <c r="H37" s="1"/>
  <c r="G22"/>
  <c r="G37" s="1"/>
  <c r="F22"/>
  <c r="F37" s="1"/>
  <c r="E22"/>
  <c r="E37" s="1"/>
  <c r="D22"/>
  <c r="D37" s="1"/>
  <c r="O93" s="1"/>
  <c r="H21"/>
  <c r="H36" s="1"/>
  <c r="G21"/>
  <c r="G36" s="1"/>
  <c r="F21"/>
  <c r="F36" s="1"/>
  <c r="E21"/>
  <c r="E36" s="1"/>
  <c r="D21"/>
  <c r="D36" s="1"/>
  <c r="O92" s="1"/>
  <c r="H20"/>
  <c r="H35" s="1"/>
  <c r="G20"/>
  <c r="G35" s="1"/>
  <c r="F20"/>
  <c r="F35" s="1"/>
  <c r="E20"/>
  <c r="E35" s="1"/>
  <c r="D20"/>
  <c r="D35" s="1"/>
  <c r="H4"/>
  <c r="G4"/>
  <c r="F4"/>
  <c r="E4"/>
  <c r="D4"/>
  <c r="D65" i="2"/>
  <c r="E85" l="1"/>
  <c r="B36" i="19"/>
  <c r="N49" i="2"/>
  <c r="N48" s="1"/>
  <c r="I48" s="1"/>
  <c r="D44"/>
  <c r="D20" i="7"/>
  <c r="H19" i="17"/>
  <c r="E49"/>
  <c r="E68" s="1"/>
  <c r="E84" i="2"/>
  <c r="D63"/>
  <c r="E88"/>
  <c r="N52"/>
  <c r="D23"/>
  <c r="E87"/>
  <c r="E89" s="1"/>
  <c r="D19" i="17"/>
  <c r="H34"/>
  <c r="H67" s="1"/>
  <c r="F85" i="2"/>
  <c r="F86"/>
  <c r="F87"/>
  <c r="F88"/>
  <c r="H19" i="19"/>
  <c r="K19" s="1"/>
  <c r="B50"/>
  <c r="G50"/>
  <c r="B64"/>
  <c r="G64"/>
  <c r="H57"/>
  <c r="E19" i="17"/>
  <c r="G85" i="2"/>
  <c r="G86"/>
  <c r="G87"/>
  <c r="G88"/>
  <c r="H12" i="19"/>
  <c r="H18"/>
  <c r="H20"/>
  <c r="M36"/>
  <c r="H29"/>
  <c r="H33"/>
  <c r="J50"/>
  <c r="H47"/>
  <c r="H55"/>
  <c r="H61"/>
  <c r="D60" i="2"/>
  <c r="N37"/>
  <c r="G19" i="17"/>
  <c r="H4" i="19"/>
  <c r="H16"/>
  <c r="H28"/>
  <c r="K42"/>
  <c r="D37" i="2"/>
  <c r="D32"/>
  <c r="D18"/>
  <c r="N4"/>
  <c r="I4" s="1"/>
  <c r="D52"/>
  <c r="D27"/>
  <c r="D4"/>
  <c r="I37"/>
  <c r="N18"/>
  <c r="I52"/>
  <c r="N27"/>
  <c r="N61"/>
  <c r="N60" s="1"/>
  <c r="N51"/>
  <c r="N50" s="1"/>
  <c r="I50" s="1"/>
  <c r="N45"/>
  <c r="N44" s="1"/>
  <c r="I44" s="1"/>
  <c r="N25"/>
  <c r="N23" s="1"/>
  <c r="I23" s="1"/>
  <c r="N33"/>
  <c r="N32" s="1"/>
  <c r="K6" i="19"/>
  <c r="K12"/>
  <c r="K18"/>
  <c r="K14"/>
  <c r="K4"/>
  <c r="K16"/>
  <c r="H22"/>
  <c r="K45"/>
  <c r="E22"/>
  <c r="M22"/>
  <c r="K20"/>
  <c r="K21"/>
  <c r="K43"/>
  <c r="K49"/>
  <c r="K57"/>
  <c r="B22"/>
  <c r="J22"/>
  <c r="K29"/>
  <c r="K33"/>
  <c r="K47"/>
  <c r="K55"/>
  <c r="K61"/>
  <c r="G22"/>
  <c r="K11"/>
  <c r="K22" s="1"/>
  <c r="K28"/>
  <c r="K32"/>
  <c r="K59"/>
  <c r="H25"/>
  <c r="H41"/>
  <c r="H53"/>
  <c r="H39"/>
  <c r="G34" i="17"/>
  <c r="G67" s="1"/>
  <c r="D103"/>
  <c r="D115"/>
  <c r="D34"/>
  <c r="D67" s="1"/>
  <c r="D66" s="1"/>
  <c r="D76" s="1"/>
  <c r="D77" s="1"/>
  <c r="D127" s="1"/>
  <c r="O91"/>
  <c r="D106"/>
  <c r="D118"/>
  <c r="G50"/>
  <c r="G84" i="2" s="1"/>
  <c r="F49" i="17"/>
  <c r="E34"/>
  <c r="E67" s="1"/>
  <c r="E66" s="1"/>
  <c r="D97"/>
  <c r="D109"/>
  <c r="D121"/>
  <c r="F34"/>
  <c r="F67" s="1"/>
  <c r="D100"/>
  <c r="D112"/>
  <c r="D124"/>
  <c r="G71"/>
  <c r="G75" s="1"/>
  <c r="F75"/>
  <c r="F19"/>
  <c r="H71"/>
  <c r="H75" s="1"/>
  <c r="E71"/>
  <c r="E75" s="1"/>
  <c r="E129"/>
  <c r="E95"/>
  <c r="E119"/>
  <c r="F119" s="1"/>
  <c r="G119" s="1"/>
  <c r="E122"/>
  <c r="F122" s="1"/>
  <c r="G122" s="1"/>
  <c r="E113"/>
  <c r="F113" s="1"/>
  <c r="G113" s="1"/>
  <c r="E125"/>
  <c r="F125" s="1"/>
  <c r="G125" s="1"/>
  <c r="G89" i="2" l="1"/>
  <c r="I27"/>
  <c r="I32"/>
  <c r="I60"/>
  <c r="I18"/>
  <c r="F89"/>
  <c r="H36" i="19"/>
  <c r="K25"/>
  <c r="H50"/>
  <c r="K39"/>
  <c r="H64"/>
  <c r="K53"/>
  <c r="K41"/>
  <c r="H50" i="17"/>
  <c r="G49"/>
  <c r="E92"/>
  <c r="E76"/>
  <c r="E77" s="1"/>
  <c r="E127" s="1"/>
  <c r="D117"/>
  <c r="C145" s="1"/>
  <c r="C160"/>
  <c r="D102"/>
  <c r="C140" s="1"/>
  <c r="C155"/>
  <c r="C158"/>
  <c r="D111"/>
  <c r="C143" s="1"/>
  <c r="D108"/>
  <c r="C142" s="1"/>
  <c r="C157"/>
  <c r="D94"/>
  <c r="O103"/>
  <c r="C154"/>
  <c r="D99"/>
  <c r="C139" s="1"/>
  <c r="D128"/>
  <c r="O90" s="1"/>
  <c r="D114"/>
  <c r="C144" s="1"/>
  <c r="C159"/>
  <c r="D105"/>
  <c r="C141" s="1"/>
  <c r="C156"/>
  <c r="C162"/>
  <c r="D123"/>
  <c r="C147" s="1"/>
  <c r="D120"/>
  <c r="C146" s="1"/>
  <c r="C161"/>
  <c r="D96"/>
  <c r="C138" s="1"/>
  <c r="C153"/>
  <c r="F95"/>
  <c r="F92" s="1"/>
  <c r="F129"/>
  <c r="F68"/>
  <c r="F66" s="1"/>
  <c r="F76" s="1"/>
  <c r="F77" s="1"/>
  <c r="F127" s="1"/>
  <c r="H49" l="1"/>
  <c r="H129" s="1"/>
  <c r="H84" i="2"/>
  <c r="H89" s="1"/>
  <c r="K64" i="19"/>
  <c r="K50"/>
  <c r="K36"/>
  <c r="G129" i="17"/>
  <c r="G95"/>
  <c r="G92" s="1"/>
  <c r="G68"/>
  <c r="G66" s="1"/>
  <c r="G76" s="1"/>
  <c r="G77" s="1"/>
  <c r="G127" s="1"/>
  <c r="C152"/>
  <c r="C151" s="1"/>
  <c r="D93"/>
  <c r="C137" s="1"/>
  <c r="C136" s="1"/>
  <c r="D91"/>
  <c r="D90" s="1"/>
  <c r="D131" s="1"/>
  <c r="H95"/>
  <c r="H92" s="1"/>
  <c r="H68"/>
  <c r="H66" s="1"/>
  <c r="H76" s="1"/>
  <c r="H77" s="1"/>
  <c r="H127" s="1"/>
  <c r="O104"/>
  <c r="P99"/>
  <c r="E128"/>
  <c r="P90" s="1"/>
  <c r="P93" s="1"/>
  <c r="F128"/>
  <c r="Q90" s="1"/>
  <c r="Q95" s="1"/>
  <c r="Q100" l="1"/>
  <c r="Q92"/>
  <c r="Q94"/>
  <c r="H128"/>
  <c r="S90" s="1"/>
  <c r="P96"/>
  <c r="P94"/>
  <c r="P92"/>
  <c r="P98"/>
  <c r="G128"/>
  <c r="R90" s="1"/>
  <c r="P91"/>
  <c r="P101"/>
  <c r="Q97"/>
  <c r="P100"/>
  <c r="Q91"/>
  <c r="P95"/>
  <c r="Q101"/>
  <c r="P97"/>
  <c r="Q96"/>
  <c r="Q98"/>
  <c r="Q93"/>
  <c r="Q99"/>
  <c r="R91" l="1"/>
  <c r="R94"/>
  <c r="R99"/>
  <c r="R96"/>
  <c r="R97"/>
  <c r="R92"/>
  <c r="R100"/>
  <c r="R98"/>
  <c r="R101"/>
  <c r="R95"/>
  <c r="R93"/>
  <c r="P103"/>
  <c r="P104" s="1"/>
  <c r="S91"/>
  <c r="S100"/>
  <c r="H121" s="1"/>
  <c r="H56" i="11" s="1"/>
  <c r="S92" i="17"/>
  <c r="H97" s="1"/>
  <c r="H76" i="3" s="1"/>
  <c r="S94" i="17"/>
  <c r="H103" s="1"/>
  <c r="H55" i="5" s="1"/>
  <c r="S99" i="17"/>
  <c r="H118" s="1"/>
  <c r="H58" i="10" s="1"/>
  <c r="S96" i="17"/>
  <c r="H109" s="1"/>
  <c r="H60" i="7" s="1"/>
  <c r="S101" i="17"/>
  <c r="H124" s="1"/>
  <c r="H53" i="12" s="1"/>
  <c r="S98" i="17"/>
  <c r="H115" s="1"/>
  <c r="H56" i="9" s="1"/>
  <c r="S93" i="17"/>
  <c r="H100" s="1"/>
  <c r="H59" i="4" s="1"/>
  <c r="S97" i="17"/>
  <c r="H112" s="1"/>
  <c r="H53" i="8" s="1"/>
  <c r="S95" i="17"/>
  <c r="H106" s="1"/>
  <c r="H62" i="6" s="1"/>
  <c r="Q103" i="17"/>
  <c r="Q104" s="1"/>
  <c r="G154" l="1"/>
  <c r="H99"/>
  <c r="G139" s="1"/>
  <c r="E100"/>
  <c r="E59" i="4" s="1"/>
  <c r="H117" i="17"/>
  <c r="G145" s="1"/>
  <c r="G160"/>
  <c r="E118"/>
  <c r="E58" i="10" s="1"/>
  <c r="H105" i="17"/>
  <c r="G141" s="1"/>
  <c r="G156"/>
  <c r="E106"/>
  <c r="E62" i="6" s="1"/>
  <c r="G162" i="17"/>
  <c r="H123"/>
  <c r="G147" s="1"/>
  <c r="E124"/>
  <c r="E53" i="12" s="1"/>
  <c r="H96" i="17"/>
  <c r="G138" s="1"/>
  <c r="G153"/>
  <c r="E97"/>
  <c r="E76" i="3" s="1"/>
  <c r="G158" i="17"/>
  <c r="H111"/>
  <c r="G143" s="1"/>
  <c r="E112"/>
  <c r="E53" i="8" s="1"/>
  <c r="H108" i="17"/>
  <c r="G142" s="1"/>
  <c r="G157"/>
  <c r="E109"/>
  <c r="E60" i="7" s="1"/>
  <c r="H120" i="17"/>
  <c r="G146" s="1"/>
  <c r="G161"/>
  <c r="E121"/>
  <c r="E56" i="11" s="1"/>
  <c r="H94" i="17"/>
  <c r="H81" i="2" s="1"/>
  <c r="S103" i="17"/>
  <c r="S104" s="1"/>
  <c r="H114"/>
  <c r="G144" s="1"/>
  <c r="G159"/>
  <c r="E115"/>
  <c r="E56" i="9" s="1"/>
  <c r="H102" i="17"/>
  <c r="G140" s="1"/>
  <c r="G155"/>
  <c r="E103"/>
  <c r="E55" i="5" s="1"/>
  <c r="R103" i="17"/>
  <c r="R104" s="1"/>
  <c r="E117" l="1"/>
  <c r="D145" s="1"/>
  <c r="D160"/>
  <c r="F118"/>
  <c r="F58" i="10" s="1"/>
  <c r="F103" i="17"/>
  <c r="F55" i="5" s="1"/>
  <c r="D155" i="17"/>
  <c r="E102"/>
  <c r="D140" s="1"/>
  <c r="D161"/>
  <c r="F121"/>
  <c r="F56" i="11" s="1"/>
  <c r="E120" i="17"/>
  <c r="D146" s="1"/>
  <c r="F124"/>
  <c r="F53" i="12" s="1"/>
  <c r="E123" i="17"/>
  <c r="D147" s="1"/>
  <c r="D162"/>
  <c r="D153"/>
  <c r="F97"/>
  <c r="F76" i="3" s="1"/>
  <c r="E96" i="17"/>
  <c r="D138" s="1"/>
  <c r="F100"/>
  <c r="F59" i="4" s="1"/>
  <c r="D154" i="17"/>
  <c r="E99"/>
  <c r="D139" s="1"/>
  <c r="F112"/>
  <c r="F53" i="8" s="1"/>
  <c r="E111" i="17"/>
  <c r="D143" s="1"/>
  <c r="D158"/>
  <c r="E114"/>
  <c r="D144" s="1"/>
  <c r="D159"/>
  <c r="F115"/>
  <c r="F56" i="9" s="1"/>
  <c r="G152" i="17"/>
  <c r="G151" s="1"/>
  <c r="H93"/>
  <c r="G137" s="1"/>
  <c r="G136" s="1"/>
  <c r="H91"/>
  <c r="H90" s="1"/>
  <c r="H131" s="1"/>
  <c r="E94"/>
  <c r="E81" i="2" s="1"/>
  <c r="D157" i="17"/>
  <c r="F109"/>
  <c r="F60" i="7" s="1"/>
  <c r="E108" i="17"/>
  <c r="D142" s="1"/>
  <c r="E105"/>
  <c r="D141" s="1"/>
  <c r="D156"/>
  <c r="F106"/>
  <c r="F62" i="6" s="1"/>
  <c r="F111" i="17" l="1"/>
  <c r="E143" s="1"/>
  <c r="E158"/>
  <c r="G112"/>
  <c r="G53" i="8" s="1"/>
  <c r="E160" i="17"/>
  <c r="G118"/>
  <c r="G58" i="10" s="1"/>
  <c r="F117" i="17"/>
  <c r="E145" s="1"/>
  <c r="F123"/>
  <c r="E147" s="1"/>
  <c r="E162"/>
  <c r="G124"/>
  <c r="G53" i="12" s="1"/>
  <c r="D152" i="17"/>
  <c r="D151" s="1"/>
  <c r="E93"/>
  <c r="D137" s="1"/>
  <c r="D136" s="1"/>
  <c r="F94"/>
  <c r="F81" i="2" s="1"/>
  <c r="E91" i="17"/>
  <c r="E90" s="1"/>
  <c r="E131" s="1"/>
  <c r="F114"/>
  <c r="E144" s="1"/>
  <c r="E159"/>
  <c r="G115"/>
  <c r="G56" i="9" s="1"/>
  <c r="E154" i="17"/>
  <c r="F99"/>
  <c r="E139" s="1"/>
  <c r="G100"/>
  <c r="G59" i="4" s="1"/>
  <c r="G121" i="17"/>
  <c r="G56" i="11" s="1"/>
  <c r="F120" i="17"/>
  <c r="E146" s="1"/>
  <c r="E161"/>
  <c r="G103"/>
  <c r="G55" i="5" s="1"/>
  <c r="E155" i="17"/>
  <c r="F102"/>
  <c r="E140" s="1"/>
  <c r="E156"/>
  <c r="G106"/>
  <c r="G62" i="6" s="1"/>
  <c r="F105" i="17"/>
  <c r="E141" s="1"/>
  <c r="F96"/>
  <c r="E138" s="1"/>
  <c r="E153"/>
  <c r="G97"/>
  <c r="G76" i="3" s="1"/>
  <c r="G109" i="17"/>
  <c r="G60" i="7" s="1"/>
  <c r="F108" i="17"/>
  <c r="E142" s="1"/>
  <c r="E157"/>
  <c r="F155" l="1"/>
  <c r="G102"/>
  <c r="F140" s="1"/>
  <c r="F154"/>
  <c r="G99"/>
  <c r="F139" s="1"/>
  <c r="G111"/>
  <c r="F143" s="1"/>
  <c r="F158"/>
  <c r="G123"/>
  <c r="F147" s="1"/>
  <c r="F162"/>
  <c r="G117"/>
  <c r="F145" s="1"/>
  <c r="F160"/>
  <c r="G108"/>
  <c r="F142" s="1"/>
  <c r="F157"/>
  <c r="G120"/>
  <c r="F146" s="1"/>
  <c r="F161"/>
  <c r="F159"/>
  <c r="G114"/>
  <c r="F144" s="1"/>
  <c r="E152"/>
  <c r="E151" s="1"/>
  <c r="F93"/>
  <c r="E137" s="1"/>
  <c r="E136" s="1"/>
  <c r="G94"/>
  <c r="G81" i="2" s="1"/>
  <c r="F91" i="17"/>
  <c r="F90" s="1"/>
  <c r="F131" s="1"/>
  <c r="G105"/>
  <c r="F141" s="1"/>
  <c r="F156"/>
  <c r="G96"/>
  <c r="F138" s="1"/>
  <c r="F153"/>
  <c r="F152" l="1"/>
  <c r="F151" s="1"/>
  <c r="G93"/>
  <c r="F137" s="1"/>
  <c r="F136" s="1"/>
  <c r="G91"/>
  <c r="G90" s="1"/>
  <c r="G131" s="1"/>
  <c r="C46" i="13" l="1"/>
  <c r="S46" l="1"/>
  <c r="O46"/>
  <c r="K46"/>
  <c r="G46"/>
  <c r="N13" i="14" l="1"/>
  <c r="K13"/>
  <c r="H13"/>
  <c r="E13"/>
  <c r="B13"/>
  <c r="N37" i="12" l="1"/>
  <c r="N33"/>
  <c r="N30"/>
  <c r="N28"/>
  <c r="N26"/>
  <c r="N23"/>
  <c r="D21"/>
  <c r="N19"/>
  <c r="N16"/>
  <c r="N14"/>
  <c r="N12"/>
  <c r="N44" i="11"/>
  <c r="N42"/>
  <c r="N39"/>
  <c r="N38"/>
  <c r="N35"/>
  <c r="N32"/>
  <c r="N31"/>
  <c r="N28"/>
  <c r="N26"/>
  <c r="N23"/>
  <c r="N19"/>
  <c r="N18"/>
  <c r="N17"/>
  <c r="D14"/>
  <c r="N13"/>
  <c r="N9"/>
  <c r="N42" i="10"/>
  <c r="N40"/>
  <c r="N37"/>
  <c r="N36"/>
  <c r="N35"/>
  <c r="D33"/>
  <c r="N31"/>
  <c r="N28"/>
  <c r="N26"/>
  <c r="N24"/>
  <c r="N21"/>
  <c r="N20"/>
  <c r="N15"/>
  <c r="N14"/>
  <c r="N13"/>
  <c r="N10"/>
  <c r="N7"/>
  <c r="N5"/>
  <c r="N37" i="9"/>
  <c r="N35"/>
  <c r="X35" s="1"/>
  <c r="N33"/>
  <c r="N31"/>
  <c r="N29"/>
  <c r="N28"/>
  <c r="N27"/>
  <c r="N24"/>
  <c r="N21"/>
  <c r="N20"/>
  <c r="N17"/>
  <c r="N14"/>
  <c r="N13"/>
  <c r="N12"/>
  <c r="N10"/>
  <c r="N8"/>
  <c r="N6"/>
  <c r="N32" i="8"/>
  <c r="N31"/>
  <c r="N30"/>
  <c r="N29"/>
  <c r="N23"/>
  <c r="N15"/>
  <c r="N8"/>
  <c r="N7"/>
  <c r="N6"/>
  <c r="N48" i="7"/>
  <c r="X48" s="1"/>
  <c r="N46"/>
  <c r="X46" s="1"/>
  <c r="N44"/>
  <c r="N41"/>
  <c r="N38"/>
  <c r="N34"/>
  <c r="N32"/>
  <c r="N31"/>
  <c r="N29"/>
  <c r="N22"/>
  <c r="N19"/>
  <c r="N17"/>
  <c r="D14"/>
  <c r="N15"/>
  <c r="N13"/>
  <c r="N10"/>
  <c r="N8"/>
  <c r="N6"/>
  <c r="N48" i="6"/>
  <c r="X48" s="1"/>
  <c r="N47"/>
  <c r="X47" s="1"/>
  <c r="N46"/>
  <c r="N43"/>
  <c r="N40"/>
  <c r="N39"/>
  <c r="N38"/>
  <c r="D37"/>
  <c r="N32"/>
  <c r="N31"/>
  <c r="N30"/>
  <c r="N25"/>
  <c r="N24"/>
  <c r="N19"/>
  <c r="N18"/>
  <c r="N17"/>
  <c r="N16"/>
  <c r="N14"/>
  <c r="N11"/>
  <c r="N10"/>
  <c r="N7"/>
  <c r="N5"/>
  <c r="N34" i="5"/>
  <c r="N28"/>
  <c r="N22"/>
  <c r="N16"/>
  <c r="N9"/>
  <c r="N7"/>
  <c r="N5"/>
  <c r="N44" i="4"/>
  <c r="X44" s="1"/>
  <c r="N43"/>
  <c r="N42"/>
  <c r="N39"/>
  <c r="D34"/>
  <c r="N35"/>
  <c r="N32"/>
  <c r="N30"/>
  <c r="N29"/>
  <c r="N23"/>
  <c r="N20"/>
  <c r="D18"/>
  <c r="N18" s="1"/>
  <c r="N16"/>
  <c r="D14"/>
  <c r="N11"/>
  <c r="N8"/>
  <c r="N5"/>
  <c r="N61" i="3"/>
  <c r="X61" s="1"/>
  <c r="N60"/>
  <c r="N59"/>
  <c r="D55"/>
  <c r="N43"/>
  <c r="N35"/>
  <c r="N29"/>
  <c r="N26"/>
  <c r="N25"/>
  <c r="N22"/>
  <c r="N17"/>
  <c r="N16"/>
  <c r="N15"/>
  <c r="N14"/>
  <c r="N10"/>
  <c r="N8"/>
  <c r="N6"/>
  <c r="N65" i="2"/>
  <c r="N11" i="9" l="1"/>
  <c r="I11" s="1"/>
  <c r="X65" i="2"/>
  <c r="N63"/>
  <c r="I63" s="1"/>
  <c r="N19" i="10"/>
  <c r="N9" i="6"/>
  <c r="N15" i="11"/>
  <c r="N45" i="6"/>
  <c r="D7" i="7"/>
  <c r="N15" i="5"/>
  <c r="D10" i="4"/>
  <c r="D29" i="6"/>
  <c r="D30" i="7"/>
  <c r="D37" i="11"/>
  <c r="D29" i="12"/>
  <c r="D24" i="11"/>
  <c r="N37"/>
  <c r="D15" i="12"/>
  <c r="D36" i="7"/>
  <c r="D28" i="8"/>
  <c r="D11" i="9"/>
  <c r="N25" i="11"/>
  <c r="N24" s="1"/>
  <c r="I24" s="1"/>
  <c r="N28" i="4"/>
  <c r="D24" i="7"/>
  <c r="N26"/>
  <c r="N30"/>
  <c r="D4" i="8"/>
  <c r="N5"/>
  <c r="N4" s="1"/>
  <c r="D7" i="11"/>
  <c r="N8"/>
  <c r="N7" s="1"/>
  <c r="D41" i="3"/>
  <c r="N42"/>
  <c r="D20" i="5"/>
  <c r="N21"/>
  <c r="N20" s="1"/>
  <c r="D26"/>
  <c r="N27"/>
  <c r="N26" s="1"/>
  <c r="D32"/>
  <c r="N33"/>
  <c r="N32" s="1"/>
  <c r="X46" i="6"/>
  <c r="N19" i="9"/>
  <c r="D25"/>
  <c r="N26"/>
  <c r="N25" s="1"/>
  <c r="D8" i="10"/>
  <c r="N9"/>
  <c r="N8" s="1"/>
  <c r="N34" i="3"/>
  <c r="N33" s="1"/>
  <c r="D33"/>
  <c r="N36" i="9"/>
  <c r="X36" s="1"/>
  <c r="D34"/>
  <c r="D7" i="12"/>
  <c r="N8"/>
  <c r="D57" i="3"/>
  <c r="N58"/>
  <c r="N57" s="1"/>
  <c r="I57" s="1"/>
  <c r="N54"/>
  <c r="N53" s="1"/>
  <c r="D53"/>
  <c r="D4" i="4"/>
  <c r="N6"/>
  <c r="N4" s="1"/>
  <c r="N23" i="6"/>
  <c r="D42" i="7"/>
  <c r="N43"/>
  <c r="N42" s="1"/>
  <c r="D13" i="8"/>
  <c r="N14"/>
  <c r="N13" s="1"/>
  <c r="N24"/>
  <c r="N22" s="1"/>
  <c r="D22"/>
  <c r="N28"/>
  <c r="D4" i="9"/>
  <c r="N5"/>
  <c r="N4" s="1"/>
  <c r="D11" i="10"/>
  <c r="N12"/>
  <c r="N11" s="1"/>
  <c r="N27"/>
  <c r="N25" s="1"/>
  <c r="D25"/>
  <c r="N13" i="3"/>
  <c r="D23" i="6"/>
  <c r="N30" i="11"/>
  <c r="N14" i="5"/>
  <c r="I14" s="1"/>
  <c r="N15" i="6"/>
  <c r="N29"/>
  <c r="I29" s="1"/>
  <c r="N37" i="7"/>
  <c r="N36" s="1"/>
  <c r="I36" s="1"/>
  <c r="D19" i="10"/>
  <c r="I19" s="1"/>
  <c r="N34"/>
  <c r="N33" s="1"/>
  <c r="I33" s="1"/>
  <c r="D4" i="12"/>
  <c r="N24" i="3"/>
  <c r="D31" i="4"/>
  <c r="D25" i="12"/>
  <c r="N27"/>
  <c r="N25" s="1"/>
  <c r="N6"/>
  <c r="N5"/>
  <c r="D11"/>
  <c r="N13"/>
  <c r="N11" s="1"/>
  <c r="D18"/>
  <c r="N20"/>
  <c r="N18" s="1"/>
  <c r="I18" s="1"/>
  <c r="N34"/>
  <c r="N32" s="1"/>
  <c r="N10"/>
  <c r="N17"/>
  <c r="N15" s="1"/>
  <c r="N22"/>
  <c r="N24"/>
  <c r="N31"/>
  <c r="N29" s="1"/>
  <c r="I29" s="1"/>
  <c r="D35"/>
  <c r="N36"/>
  <c r="N35" s="1"/>
  <c r="D32"/>
  <c r="N6" i="11"/>
  <c r="D10"/>
  <c r="N22"/>
  <c r="N21" s="1"/>
  <c r="D21"/>
  <c r="N41"/>
  <c r="D40"/>
  <c r="N12"/>
  <c r="D4"/>
  <c r="N5"/>
  <c r="N4" s="1"/>
  <c r="D27"/>
  <c r="N29"/>
  <c r="N27" s="1"/>
  <c r="N36"/>
  <c r="N43"/>
  <c r="X43" s="1"/>
  <c r="N11"/>
  <c r="N34"/>
  <c r="N33" s="1"/>
  <c r="D33"/>
  <c r="N16"/>
  <c r="N14" s="1"/>
  <c r="I14" s="1"/>
  <c r="D30"/>
  <c r="N6" i="10"/>
  <c r="N4" s="1"/>
  <c r="N18"/>
  <c r="D4"/>
  <c r="N17"/>
  <c r="D16"/>
  <c r="D22"/>
  <c r="N23"/>
  <c r="N22" s="1"/>
  <c r="D29"/>
  <c r="N30"/>
  <c r="N29" s="1"/>
  <c r="N32"/>
  <c r="D38"/>
  <c r="N39"/>
  <c r="N41"/>
  <c r="X41" s="1"/>
  <c r="D7" i="9"/>
  <c r="N18"/>
  <c r="N9"/>
  <c r="N7" s="1"/>
  <c r="N16"/>
  <c r="D15"/>
  <c r="D30"/>
  <c r="N32"/>
  <c r="N30" s="1"/>
  <c r="N23"/>
  <c r="N22" s="1"/>
  <c r="D22"/>
  <c r="N34"/>
  <c r="I34" s="1"/>
  <c r="D19"/>
  <c r="I19" s="1"/>
  <c r="N12" i="8"/>
  <c r="N17"/>
  <c r="D16"/>
  <c r="N21"/>
  <c r="N26"/>
  <c r="D25"/>
  <c r="N18"/>
  <c r="N27"/>
  <c r="N34"/>
  <c r="D33"/>
  <c r="N10"/>
  <c r="D9"/>
  <c r="N19"/>
  <c r="N35"/>
  <c r="N11"/>
  <c r="N20"/>
  <c r="N36"/>
  <c r="D4" i="7"/>
  <c r="N5"/>
  <c r="N4" s="1"/>
  <c r="D11"/>
  <c r="N12"/>
  <c r="N11" s="1"/>
  <c r="N21"/>
  <c r="N20" s="1"/>
  <c r="N28"/>
  <c r="N27" s="1"/>
  <c r="D27"/>
  <c r="N40"/>
  <c r="N39" s="1"/>
  <c r="D39"/>
  <c r="N9"/>
  <c r="N7" s="1"/>
  <c r="I7" s="1"/>
  <c r="N16"/>
  <c r="N14" s="1"/>
  <c r="I14" s="1"/>
  <c r="N35"/>
  <c r="N33" s="1"/>
  <c r="N47"/>
  <c r="N45" s="1"/>
  <c r="N23"/>
  <c r="N18"/>
  <c r="N25"/>
  <c r="N24" s="1"/>
  <c r="D33"/>
  <c r="D45"/>
  <c r="N8" i="6"/>
  <c r="N13"/>
  <c r="N12" s="1"/>
  <c r="D12"/>
  <c r="N27"/>
  <c r="D26"/>
  <c r="N6"/>
  <c r="D4"/>
  <c r="D9"/>
  <c r="D15"/>
  <c r="N28"/>
  <c r="N22"/>
  <c r="N35"/>
  <c r="N37"/>
  <c r="I37" s="1"/>
  <c r="N42"/>
  <c r="N41" s="1"/>
  <c r="D41"/>
  <c r="N44"/>
  <c r="N21"/>
  <c r="D20"/>
  <c r="D33"/>
  <c r="N34"/>
  <c r="N36"/>
  <c r="D45"/>
  <c r="I45" s="1"/>
  <c r="N13" i="5"/>
  <c r="N18"/>
  <c r="D17"/>
  <c r="D4"/>
  <c r="N6"/>
  <c r="N4" s="1"/>
  <c r="N19"/>
  <c r="N25"/>
  <c r="N30"/>
  <c r="D29"/>
  <c r="N39"/>
  <c r="X39" s="1"/>
  <c r="N37"/>
  <c r="N10"/>
  <c r="N8" s="1"/>
  <c r="I8" s="1"/>
  <c r="N24"/>
  <c r="D23"/>
  <c r="N38"/>
  <c r="N12"/>
  <c r="N31"/>
  <c r="N36"/>
  <c r="D35"/>
  <c r="N40"/>
  <c r="X40" s="1"/>
  <c r="N9" i="4"/>
  <c r="N7" s="1"/>
  <c r="N21"/>
  <c r="N19" s="1"/>
  <c r="D28"/>
  <c r="I28" s="1"/>
  <c r="N41"/>
  <c r="N40" s="1"/>
  <c r="D19"/>
  <c r="D7"/>
  <c r="D22"/>
  <c r="N24"/>
  <c r="N22" s="1"/>
  <c r="N33"/>
  <c r="N31" s="1"/>
  <c r="D40"/>
  <c r="N15"/>
  <c r="N17"/>
  <c r="N27"/>
  <c r="N38"/>
  <c r="N37" s="1"/>
  <c r="D37"/>
  <c r="N12"/>
  <c r="N26"/>
  <c r="N25" s="1"/>
  <c r="D25"/>
  <c r="N36"/>
  <c r="N34" s="1"/>
  <c r="I34" s="1"/>
  <c r="N9" i="3"/>
  <c r="N7"/>
  <c r="N5"/>
  <c r="D4"/>
  <c r="N11"/>
  <c r="D20"/>
  <c r="N21"/>
  <c r="N23"/>
  <c r="D27"/>
  <c r="N28"/>
  <c r="N27" s="1"/>
  <c r="D13"/>
  <c r="I13" s="1"/>
  <c r="D24"/>
  <c r="N32"/>
  <c r="D30"/>
  <c r="N41"/>
  <c r="N31"/>
  <c r="N38"/>
  <c r="N40"/>
  <c r="D44"/>
  <c r="N45"/>
  <c r="N47"/>
  <c r="N49"/>
  <c r="N51"/>
  <c r="N56"/>
  <c r="N55" s="1"/>
  <c r="I55" s="1"/>
  <c r="D36"/>
  <c r="N37"/>
  <c r="N39"/>
  <c r="N46"/>
  <c r="N48"/>
  <c r="N50"/>
  <c r="N52"/>
  <c r="P45" i="13"/>
  <c r="T45"/>
  <c r="L45"/>
  <c r="AX28" i="2"/>
  <c r="AW28"/>
  <c r="AV28"/>
  <c r="AU28"/>
  <c r="AX27"/>
  <c r="AW27"/>
  <c r="AV27"/>
  <c r="AU27"/>
  <c r="AX26"/>
  <c r="AW26"/>
  <c r="AV26"/>
  <c r="AU26"/>
  <c r="AX25"/>
  <c r="AW25"/>
  <c r="AV25"/>
  <c r="AU25"/>
  <c r="AX24"/>
  <c r="AW24"/>
  <c r="AV24"/>
  <c r="AU24"/>
  <c r="AX23"/>
  <c r="AW23"/>
  <c r="AV23"/>
  <c r="AU23"/>
  <c r="AX22"/>
  <c r="AW22"/>
  <c r="AV22"/>
  <c r="AU22"/>
  <c r="AX21"/>
  <c r="AW21"/>
  <c r="AV21"/>
  <c r="AU21"/>
  <c r="AX20"/>
  <c r="AW20"/>
  <c r="AV20"/>
  <c r="AU20"/>
  <c r="AX19"/>
  <c r="AW19"/>
  <c r="AV19"/>
  <c r="AU19"/>
  <c r="AX18"/>
  <c r="AW18"/>
  <c r="AV18"/>
  <c r="AU18"/>
  <c r="AX17"/>
  <c r="AW17"/>
  <c r="AV17"/>
  <c r="AU17"/>
  <c r="AX16"/>
  <c r="AW16"/>
  <c r="AV16"/>
  <c r="AU16"/>
  <c r="AX15"/>
  <c r="AW15"/>
  <c r="AV15"/>
  <c r="AU15"/>
  <c r="AX14"/>
  <c r="AW14"/>
  <c r="AV14"/>
  <c r="AU14"/>
  <c r="AX13"/>
  <c r="AW13"/>
  <c r="AV13"/>
  <c r="AU13"/>
  <c r="AX12"/>
  <c r="AW12"/>
  <c r="AV12"/>
  <c r="AU12"/>
  <c r="AX11"/>
  <c r="AW11"/>
  <c r="AV11"/>
  <c r="AU11"/>
  <c r="AX10"/>
  <c r="AW10"/>
  <c r="AV10"/>
  <c r="AU10"/>
  <c r="AX9"/>
  <c r="AW9"/>
  <c r="AV9"/>
  <c r="AU9"/>
  <c r="AX8"/>
  <c r="AW8"/>
  <c r="AV8"/>
  <c r="AU8"/>
  <c r="AX7"/>
  <c r="AW7"/>
  <c r="AV7"/>
  <c r="AU7"/>
  <c r="AX6"/>
  <c r="AW6"/>
  <c r="AV6"/>
  <c r="AU6"/>
  <c r="AX5"/>
  <c r="AW5"/>
  <c r="AV5"/>
  <c r="AU5"/>
  <c r="AX4"/>
  <c r="AW4"/>
  <c r="AV4"/>
  <c r="AU4"/>
  <c r="I31" i="4" l="1"/>
  <c r="I9" i="6"/>
  <c r="I15" i="12"/>
  <c r="I11" i="10"/>
  <c r="I30" i="7"/>
  <c r="I4" i="4"/>
  <c r="I37" i="11"/>
  <c r="I11" i="12"/>
  <c r="I19" i="4"/>
  <c r="I11" i="7"/>
  <c r="N30" i="3"/>
  <c r="I30" s="1"/>
  <c r="N4" i="6"/>
  <c r="I24" i="7"/>
  <c r="I53" i="3"/>
  <c r="I32" i="5"/>
  <c r="I20"/>
  <c r="I41" i="3"/>
  <c r="N4"/>
  <c r="I4" s="1"/>
  <c r="I28" i="8"/>
  <c r="I7" i="9"/>
  <c r="I29" i="10"/>
  <c r="I4"/>
  <c r="I27" i="11"/>
  <c r="I42" i="7"/>
  <c r="I25" i="9"/>
  <c r="I41" i="6"/>
  <c r="I22" i="8"/>
  <c r="I39" i="7"/>
  <c r="I33" i="3"/>
  <c r="I24"/>
  <c r="N14" i="4"/>
  <c r="I14" s="1"/>
  <c r="I45" i="7"/>
  <c r="I22" i="9"/>
  <c r="I25" i="10"/>
  <c r="I13" i="8"/>
  <c r="N7" i="12"/>
  <c r="I7" s="1"/>
  <c r="I4" i="8"/>
  <c r="N20" i="3"/>
  <c r="I20" s="1"/>
  <c r="I37" i="4"/>
  <c r="I15" i="6"/>
  <c r="I12"/>
  <c r="I27" i="7"/>
  <c r="N38" i="10"/>
  <c r="I38" s="1"/>
  <c r="X39"/>
  <c r="I30" i="11"/>
  <c r="I25" i="12"/>
  <c r="I8" i="10"/>
  <c r="I7" i="11"/>
  <c r="I25" i="4"/>
  <c r="N11" i="5"/>
  <c r="I11" s="1"/>
  <c r="I4" i="7"/>
  <c r="N15" i="9"/>
  <c r="I15" s="1"/>
  <c r="I22" i="10"/>
  <c r="I26" i="5"/>
  <c r="I23" i="6"/>
  <c r="X64" i="2"/>
  <c r="N10" i="4"/>
  <c r="I10" s="1"/>
  <c r="X13"/>
  <c r="I7"/>
  <c r="N35" i="5"/>
  <c r="I35" s="1"/>
  <c r="X36"/>
  <c r="N29"/>
  <c r="I29" s="1"/>
  <c r="I30" i="9"/>
  <c r="N4" i="12"/>
  <c r="I4" s="1"/>
  <c r="I4" i="9"/>
  <c r="I32" i="12"/>
  <c r="I35"/>
  <c r="N21"/>
  <c r="I21" s="1"/>
  <c r="I33" i="11"/>
  <c r="N10"/>
  <c r="I10" s="1"/>
  <c r="I4"/>
  <c r="I21"/>
  <c r="N40"/>
  <c r="I40" s="1"/>
  <c r="N16" i="10"/>
  <c r="I16" s="1"/>
  <c r="N33" i="8"/>
  <c r="I33" s="1"/>
  <c r="N16"/>
  <c r="I16" s="1"/>
  <c r="N25"/>
  <c r="I25" s="1"/>
  <c r="N9"/>
  <c r="I9" s="1"/>
  <c r="I33" i="7"/>
  <c r="I20"/>
  <c r="N20" i="6"/>
  <c r="I20" s="1"/>
  <c r="N33"/>
  <c r="I33" s="1"/>
  <c r="I4"/>
  <c r="N26"/>
  <c r="I26" s="1"/>
  <c r="N23" i="5"/>
  <c r="I23" s="1"/>
  <c r="N17"/>
  <c r="I17" s="1"/>
  <c r="I4"/>
  <c r="I22" i="4"/>
  <c r="I40"/>
  <c r="N44" i="3"/>
  <c r="I44" s="1"/>
  <c r="I27"/>
  <c r="N36"/>
  <c r="I36" s="1"/>
  <c r="H45" i="13"/>
  <c r="L50" i="20" l="1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AY28" i="2" s="1"/>
  <c r="L28" i="20"/>
  <c r="AY27" i="2" s="1"/>
  <c r="L27" i="20"/>
  <c r="AY26" i="2" s="1"/>
  <c r="L26" i="20"/>
  <c r="AY25" i="2" s="1"/>
  <c r="L25" i="20"/>
  <c r="AY24" i="2" s="1"/>
  <c r="L24" i="20"/>
  <c r="AY23" i="2" s="1"/>
  <c r="L23" i="20"/>
  <c r="AY22" i="2" s="1"/>
  <c r="L22" i="20"/>
  <c r="AY21" i="2" s="1"/>
  <c r="L21" i="20"/>
  <c r="AY20" i="2" s="1"/>
  <c r="L20" i="20"/>
  <c r="AY19" i="2" s="1"/>
  <c r="L19" i="20"/>
  <c r="AY18" i="2" s="1"/>
  <c r="L18" i="20"/>
  <c r="AY17" i="2" s="1"/>
  <c r="L17" i="20"/>
  <c r="AY16" i="2" s="1"/>
  <c r="L16" i="20"/>
  <c r="AY15" i="2" s="1"/>
  <c r="L15" i="20"/>
  <c r="AY14" i="2" s="1"/>
  <c r="L14" i="20"/>
  <c r="AY13" i="2" s="1"/>
  <c r="L13" i="20"/>
  <c r="AY12" i="2" s="1"/>
  <c r="L12" i="20"/>
  <c r="AY11" i="2" s="1"/>
  <c r="L11" i="20"/>
  <c r="AY10" i="2" s="1"/>
  <c r="L10" i="20"/>
  <c r="AY9" i="2" s="1"/>
  <c r="L9" i="20"/>
  <c r="AY8" i="2" s="1"/>
  <c r="L8" i="20"/>
  <c r="AY7" i="2" s="1"/>
  <c r="L7" i="20"/>
  <c r="AY6" i="2" s="1"/>
  <c r="L6" i="20"/>
  <c r="AY5" i="2" s="1"/>
  <c r="L5" i="20"/>
  <c r="AY4" i="2" s="1"/>
  <c r="L474" i="18"/>
  <c r="K474"/>
  <c r="J474"/>
  <c r="D474"/>
  <c r="E473"/>
  <c r="E472"/>
  <c r="G471"/>
  <c r="F471"/>
  <c r="E470"/>
  <c r="E469"/>
  <c r="G468"/>
  <c r="F468"/>
  <c r="E467"/>
  <c r="E466"/>
  <c r="G465"/>
  <c r="F465"/>
  <c r="E464"/>
  <c r="M464" s="1"/>
  <c r="Q464" s="1"/>
  <c r="E463"/>
  <c r="E462"/>
  <c r="G461"/>
  <c r="F461"/>
  <c r="E460"/>
  <c r="E459"/>
  <c r="E458"/>
  <c r="G457"/>
  <c r="F457"/>
  <c r="E456"/>
  <c r="E455"/>
  <c r="G454"/>
  <c r="F454"/>
  <c r="E453"/>
  <c r="E452"/>
  <c r="G451"/>
  <c r="F451"/>
  <c r="E450"/>
  <c r="E449"/>
  <c r="E448"/>
  <c r="G447"/>
  <c r="F447"/>
  <c r="E447"/>
  <c r="E446"/>
  <c r="E445"/>
  <c r="G444"/>
  <c r="F444"/>
  <c r="E443"/>
  <c r="E442"/>
  <c r="E441" s="1"/>
  <c r="G441"/>
  <c r="F441"/>
  <c r="L440"/>
  <c r="K440"/>
  <c r="J440"/>
  <c r="D440"/>
  <c r="E439"/>
  <c r="M439" s="1"/>
  <c r="Q439" s="1"/>
  <c r="E438"/>
  <c r="E437"/>
  <c r="E436"/>
  <c r="G435"/>
  <c r="F435"/>
  <c r="E434"/>
  <c r="E433"/>
  <c r="G432"/>
  <c r="F432"/>
  <c r="E431"/>
  <c r="E430"/>
  <c r="E429"/>
  <c r="E428" s="1"/>
  <c r="G428"/>
  <c r="F428"/>
  <c r="E427"/>
  <c r="E426"/>
  <c r="G425"/>
  <c r="F425"/>
  <c r="E424"/>
  <c r="E423"/>
  <c r="E422" s="1"/>
  <c r="G422"/>
  <c r="F422"/>
  <c r="E421"/>
  <c r="E420"/>
  <c r="G419"/>
  <c r="F419"/>
  <c r="E418"/>
  <c r="E417"/>
  <c r="G416"/>
  <c r="F416"/>
  <c r="E415"/>
  <c r="E414"/>
  <c r="M414" s="1"/>
  <c r="E413"/>
  <c r="E412"/>
  <c r="E411"/>
  <c r="G410"/>
  <c r="F410"/>
  <c r="E409"/>
  <c r="E408"/>
  <c r="E407"/>
  <c r="G406"/>
  <c r="F406"/>
  <c r="E405"/>
  <c r="E404"/>
  <c r="G403"/>
  <c r="F403"/>
  <c r="E402"/>
  <c r="E401"/>
  <c r="G400"/>
  <c r="F400"/>
  <c r="L399"/>
  <c r="K399"/>
  <c r="J399"/>
  <c r="D399"/>
  <c r="E398"/>
  <c r="E397"/>
  <c r="E396"/>
  <c r="E395"/>
  <c r="G394"/>
  <c r="F394"/>
  <c r="E393"/>
  <c r="E392"/>
  <c r="E391"/>
  <c r="E390"/>
  <c r="E389" s="1"/>
  <c r="M389" s="1"/>
  <c r="M390" s="1"/>
  <c r="M391" s="1"/>
  <c r="M392" s="1"/>
  <c r="G389"/>
  <c r="F389"/>
  <c r="E388"/>
  <c r="M388" s="1"/>
  <c r="Q388" s="1"/>
  <c r="E387"/>
  <c r="E386"/>
  <c r="G385"/>
  <c r="F385"/>
  <c r="E384"/>
  <c r="E381" s="1"/>
  <c r="E383"/>
  <c r="E382"/>
  <c r="G381"/>
  <c r="F381"/>
  <c r="E380"/>
  <c r="E379"/>
  <c r="G378"/>
  <c r="F378"/>
  <c r="E377"/>
  <c r="E376"/>
  <c r="G375"/>
  <c r="F375"/>
  <c r="E374"/>
  <c r="E373"/>
  <c r="G372"/>
  <c r="F372"/>
  <c r="E371"/>
  <c r="E370"/>
  <c r="E369"/>
  <c r="E368"/>
  <c r="G367"/>
  <c r="F367"/>
  <c r="E366"/>
  <c r="E365"/>
  <c r="G364"/>
  <c r="F364"/>
  <c r="E363"/>
  <c r="E362"/>
  <c r="E361"/>
  <c r="G360"/>
  <c r="F360"/>
  <c r="L359"/>
  <c r="K359"/>
  <c r="J359"/>
  <c r="D359"/>
  <c r="E358"/>
  <c r="E357"/>
  <c r="E356"/>
  <c r="G355"/>
  <c r="F355"/>
  <c r="E354"/>
  <c r="E353"/>
  <c r="E352"/>
  <c r="G351"/>
  <c r="F351"/>
  <c r="E350"/>
  <c r="E349"/>
  <c r="E348"/>
  <c r="E347"/>
  <c r="G346"/>
  <c r="F346"/>
  <c r="E345"/>
  <c r="E344"/>
  <c r="G343"/>
  <c r="F343"/>
  <c r="E343"/>
  <c r="M343" s="1"/>
  <c r="M344" s="1"/>
  <c r="M345" s="1"/>
  <c r="P345" s="1"/>
  <c r="E342"/>
  <c r="E341"/>
  <c r="G340"/>
  <c r="F340"/>
  <c r="E339"/>
  <c r="E338"/>
  <c r="E337"/>
  <c r="G336"/>
  <c r="F336"/>
  <c r="E335"/>
  <c r="E334"/>
  <c r="E333"/>
  <c r="G332"/>
  <c r="F332"/>
  <c r="E331"/>
  <c r="E330"/>
  <c r="E329"/>
  <c r="E328" s="1"/>
  <c r="G328"/>
  <c r="F328"/>
  <c r="E327"/>
  <c r="E325" s="1"/>
  <c r="M325" s="1"/>
  <c r="M326" s="1"/>
  <c r="E326"/>
  <c r="G325"/>
  <c r="F325"/>
  <c r="L324"/>
  <c r="K324"/>
  <c r="J324"/>
  <c r="D324"/>
  <c r="E323"/>
  <c r="E322"/>
  <c r="E320" s="1"/>
  <c r="M320" s="1"/>
  <c r="M321" s="1"/>
  <c r="M322" s="1"/>
  <c r="E321"/>
  <c r="P321" s="1"/>
  <c r="G320"/>
  <c r="F320"/>
  <c r="E319"/>
  <c r="E318"/>
  <c r="E317"/>
  <c r="E316"/>
  <c r="G315"/>
  <c r="F315"/>
  <c r="E314"/>
  <c r="E313"/>
  <c r="G312"/>
  <c r="F312"/>
  <c r="E311"/>
  <c r="E310"/>
  <c r="G309"/>
  <c r="F309"/>
  <c r="E308"/>
  <c r="E307"/>
  <c r="E306"/>
  <c r="E305"/>
  <c r="E304"/>
  <c r="G303"/>
  <c r="F303"/>
  <c r="E302"/>
  <c r="E301"/>
  <c r="G300"/>
  <c r="F300"/>
  <c r="E299"/>
  <c r="M299" s="1"/>
  <c r="E298"/>
  <c r="E297"/>
  <c r="G296"/>
  <c r="F296"/>
  <c r="E295"/>
  <c r="M295" s="1"/>
  <c r="E294"/>
  <c r="E293"/>
  <c r="E292"/>
  <c r="G291"/>
  <c r="F291"/>
  <c r="L290"/>
  <c r="K290"/>
  <c r="J290"/>
  <c r="D290"/>
  <c r="E289"/>
  <c r="E288"/>
  <c r="E287"/>
  <c r="G286"/>
  <c r="F286"/>
  <c r="E285"/>
  <c r="E284"/>
  <c r="G283"/>
  <c r="F283"/>
  <c r="E282"/>
  <c r="E280" s="1"/>
  <c r="E281"/>
  <c r="G280"/>
  <c r="F280"/>
  <c r="E279"/>
  <c r="E278"/>
  <c r="G277"/>
  <c r="F277"/>
  <c r="E276"/>
  <c r="E275"/>
  <c r="E274" s="1"/>
  <c r="M274" s="1"/>
  <c r="M275" s="1"/>
  <c r="G274"/>
  <c r="F274"/>
  <c r="E273"/>
  <c r="E272"/>
  <c r="G271"/>
  <c r="F271"/>
  <c r="E270"/>
  <c r="E269"/>
  <c r="G268"/>
  <c r="F268"/>
  <c r="E267"/>
  <c r="E266"/>
  <c r="G265"/>
  <c r="F265"/>
  <c r="E264"/>
  <c r="E263"/>
  <c r="E262"/>
  <c r="G261"/>
  <c r="F261"/>
  <c r="E260"/>
  <c r="E259"/>
  <c r="M259" s="1"/>
  <c r="E258"/>
  <c r="E257"/>
  <c r="E256"/>
  <c r="G255"/>
  <c r="F255"/>
  <c r="E254"/>
  <c r="E253"/>
  <c r="G252"/>
  <c r="F252"/>
  <c r="E251"/>
  <c r="E250"/>
  <c r="E249"/>
  <c r="G248"/>
  <c r="F248"/>
  <c r="E247"/>
  <c r="E246"/>
  <c r="G245"/>
  <c r="F245"/>
  <c r="L244"/>
  <c r="K244"/>
  <c r="J244"/>
  <c r="D244"/>
  <c r="E243"/>
  <c r="E242"/>
  <c r="E241"/>
  <c r="G240"/>
  <c r="F240"/>
  <c r="E239"/>
  <c r="M239" s="1"/>
  <c r="E238"/>
  <c r="E237"/>
  <c r="G236"/>
  <c r="F236"/>
  <c r="E235"/>
  <c r="E234"/>
  <c r="E233"/>
  <c r="G232"/>
  <c r="F232"/>
  <c r="E231"/>
  <c r="E230"/>
  <c r="E229"/>
  <c r="G228"/>
  <c r="F228"/>
  <c r="E227"/>
  <c r="E226"/>
  <c r="E225"/>
  <c r="G224"/>
  <c r="F224"/>
  <c r="E223"/>
  <c r="E221" s="1"/>
  <c r="M221" s="1"/>
  <c r="M222" s="1"/>
  <c r="M223" s="1"/>
  <c r="E222"/>
  <c r="G221"/>
  <c r="F221"/>
  <c r="E220"/>
  <c r="E219"/>
  <c r="G218"/>
  <c r="F218"/>
  <c r="E217"/>
  <c r="E216"/>
  <c r="G215"/>
  <c r="F215"/>
  <c r="E214"/>
  <c r="M214" s="1"/>
  <c r="E213"/>
  <c r="E212"/>
  <c r="E211"/>
  <c r="G210"/>
  <c r="F210"/>
  <c r="E209"/>
  <c r="E208"/>
  <c r="G207"/>
  <c r="F207"/>
  <c r="E206"/>
  <c r="E205"/>
  <c r="E204" s="1"/>
  <c r="M204" s="1"/>
  <c r="M205" s="1"/>
  <c r="M206" s="1"/>
  <c r="P206" s="1"/>
  <c r="G204"/>
  <c r="F204"/>
  <c r="E203"/>
  <c r="E202"/>
  <c r="E201"/>
  <c r="E200"/>
  <c r="G199"/>
  <c r="F199"/>
  <c r="L198"/>
  <c r="K198"/>
  <c r="J198"/>
  <c r="D198"/>
  <c r="E197"/>
  <c r="M197" s="1"/>
  <c r="Q197" s="1"/>
  <c r="E196"/>
  <c r="E195"/>
  <c r="E194"/>
  <c r="E193"/>
  <c r="G192"/>
  <c r="F192"/>
  <c r="E191"/>
  <c r="E190"/>
  <c r="E189" s="1"/>
  <c r="G189"/>
  <c r="F189"/>
  <c r="E188"/>
  <c r="E187"/>
  <c r="G186"/>
  <c r="F186"/>
  <c r="E185"/>
  <c r="E184"/>
  <c r="G183"/>
  <c r="F183"/>
  <c r="E182"/>
  <c r="E181"/>
  <c r="G180"/>
  <c r="F180"/>
  <c r="E179"/>
  <c r="E178"/>
  <c r="E177" s="1"/>
  <c r="G177"/>
  <c r="F177"/>
  <c r="E176"/>
  <c r="E175"/>
  <c r="G174"/>
  <c r="F174"/>
  <c r="E173"/>
  <c r="E172"/>
  <c r="E171" s="1"/>
  <c r="G171"/>
  <c r="F171"/>
  <c r="E170"/>
  <c r="E169"/>
  <c r="G168"/>
  <c r="F168"/>
  <c r="E167"/>
  <c r="E166"/>
  <c r="E165" s="1"/>
  <c r="G165"/>
  <c r="F165"/>
  <c r="E164"/>
  <c r="M164" s="1"/>
  <c r="Q164" s="1"/>
  <c r="T164" s="1"/>
  <c r="E163"/>
  <c r="E162"/>
  <c r="G161"/>
  <c r="F161"/>
  <c r="L160"/>
  <c r="K160"/>
  <c r="J160"/>
  <c r="D160"/>
  <c r="E159"/>
  <c r="E158"/>
  <c r="E157"/>
  <c r="E156"/>
  <c r="G155"/>
  <c r="F155"/>
  <c r="E154"/>
  <c r="E153"/>
  <c r="E152" s="1"/>
  <c r="M152" s="1"/>
  <c r="M153" s="1"/>
  <c r="M154" s="1"/>
  <c r="P154" s="1"/>
  <c r="G152"/>
  <c r="F152"/>
  <c r="E151"/>
  <c r="E150"/>
  <c r="G149"/>
  <c r="F149"/>
  <c r="E148"/>
  <c r="E147"/>
  <c r="E146" s="1"/>
  <c r="M146" s="1"/>
  <c r="M147" s="1"/>
  <c r="M148" s="1"/>
  <c r="P148" s="1"/>
  <c r="G146"/>
  <c r="F146"/>
  <c r="E145"/>
  <c r="E144"/>
  <c r="G143"/>
  <c r="F143"/>
  <c r="E142"/>
  <c r="E141"/>
  <c r="E140" s="1"/>
  <c r="M140" s="1"/>
  <c r="M141" s="1"/>
  <c r="M142" s="1"/>
  <c r="P142" s="1"/>
  <c r="G140"/>
  <c r="F140"/>
  <c r="E139"/>
  <c r="E138"/>
  <c r="G137"/>
  <c r="F137"/>
  <c r="E136"/>
  <c r="E135"/>
  <c r="G134"/>
  <c r="F134"/>
  <c r="Q133"/>
  <c r="T133" s="1"/>
  <c r="E132"/>
  <c r="E131"/>
  <c r="E130"/>
  <c r="G129"/>
  <c r="F129"/>
  <c r="E128"/>
  <c r="E127"/>
  <c r="G126"/>
  <c r="F126"/>
  <c r="E125"/>
  <c r="E124"/>
  <c r="G123"/>
  <c r="F123"/>
  <c r="E122"/>
  <c r="E121"/>
  <c r="G120"/>
  <c r="F120"/>
  <c r="E120"/>
  <c r="L119"/>
  <c r="K119"/>
  <c r="J119"/>
  <c r="D119"/>
  <c r="E118"/>
  <c r="E117"/>
  <c r="E116"/>
  <c r="E115"/>
  <c r="G114"/>
  <c r="F114"/>
  <c r="E113"/>
  <c r="E112" s="1"/>
  <c r="M112" s="1"/>
  <c r="M113" s="1"/>
  <c r="P113" s="1"/>
  <c r="P112" s="1"/>
  <c r="G112"/>
  <c r="F112"/>
  <c r="E111"/>
  <c r="E110" s="1"/>
  <c r="M110" s="1"/>
  <c r="M111" s="1"/>
  <c r="G110"/>
  <c r="F110"/>
  <c r="E109"/>
  <c r="E108"/>
  <c r="E107"/>
  <c r="E106"/>
  <c r="E105"/>
  <c r="E104"/>
  <c r="E103"/>
  <c r="E102"/>
  <c r="G101"/>
  <c r="F101"/>
  <c r="E100"/>
  <c r="E99"/>
  <c r="G98"/>
  <c r="F98"/>
  <c r="E97"/>
  <c r="E96"/>
  <c r="E95"/>
  <c r="E94"/>
  <c r="G93"/>
  <c r="F93"/>
  <c r="E92"/>
  <c r="E91"/>
  <c r="G90"/>
  <c r="F90"/>
  <c r="E89"/>
  <c r="E87" s="1"/>
  <c r="M87" s="1"/>
  <c r="M88" s="1"/>
  <c r="E88"/>
  <c r="G87"/>
  <c r="F87"/>
  <c r="E86"/>
  <c r="E85"/>
  <c r="G84"/>
  <c r="F84"/>
  <c r="E83"/>
  <c r="E81" s="1"/>
  <c r="E82"/>
  <c r="G81"/>
  <c r="F81"/>
  <c r="E80"/>
  <c r="E79"/>
  <c r="E78"/>
  <c r="G77"/>
  <c r="F77"/>
  <c r="E76"/>
  <c r="E75"/>
  <c r="E74"/>
  <c r="E73"/>
  <c r="G72"/>
  <c r="F72"/>
  <c r="E71"/>
  <c r="E70"/>
  <c r="E69"/>
  <c r="E68"/>
  <c r="E67"/>
  <c r="E64" s="1"/>
  <c r="E66"/>
  <c r="E65"/>
  <c r="G64"/>
  <c r="F64"/>
  <c r="L63"/>
  <c r="K63"/>
  <c r="J63"/>
  <c r="D63"/>
  <c r="E62"/>
  <c r="E61"/>
  <c r="G60"/>
  <c r="F60"/>
  <c r="E59"/>
  <c r="E58"/>
  <c r="E57" s="1"/>
  <c r="G57"/>
  <c r="F57"/>
  <c r="E56"/>
  <c r="E55"/>
  <c r="E54"/>
  <c r="E53"/>
  <c r="E52"/>
  <c r="E51"/>
  <c r="G50"/>
  <c r="F50"/>
  <c r="E49"/>
  <c r="G48"/>
  <c r="F48"/>
  <c r="E47"/>
  <c r="G46"/>
  <c r="F46"/>
  <c r="E46"/>
  <c r="E45"/>
  <c r="E44"/>
  <c r="G43"/>
  <c r="F43"/>
  <c r="E43"/>
  <c r="M43" s="1"/>
  <c r="M44" s="1"/>
  <c r="M45" s="1"/>
  <c r="P45" s="1"/>
  <c r="E42"/>
  <c r="E41"/>
  <c r="E40"/>
  <c r="E39"/>
  <c r="E38"/>
  <c r="E37"/>
  <c r="G36"/>
  <c r="F36"/>
  <c r="E35"/>
  <c r="E34"/>
  <c r="E33"/>
  <c r="E32"/>
  <c r="G31"/>
  <c r="F31"/>
  <c r="E30"/>
  <c r="E29"/>
  <c r="E28"/>
  <c r="E27"/>
  <c r="G26"/>
  <c r="F26"/>
  <c r="E25"/>
  <c r="E24"/>
  <c r="E23"/>
  <c r="G22"/>
  <c r="F22"/>
  <c r="E21"/>
  <c r="E20"/>
  <c r="E19"/>
  <c r="E18"/>
  <c r="G17"/>
  <c r="F17"/>
  <c r="E16"/>
  <c r="E15"/>
  <c r="E14"/>
  <c r="E13"/>
  <c r="E12"/>
  <c r="E11"/>
  <c r="E10"/>
  <c r="E9"/>
  <c r="E8"/>
  <c r="E7"/>
  <c r="E6"/>
  <c r="E5"/>
  <c r="E4"/>
  <c r="G3"/>
  <c r="F3"/>
  <c r="F143" i="16"/>
  <c r="E143"/>
  <c r="D143"/>
  <c r="F126"/>
  <c r="E126"/>
  <c r="D126"/>
  <c r="F113"/>
  <c r="E113"/>
  <c r="D113"/>
  <c r="F103"/>
  <c r="E103"/>
  <c r="D103"/>
  <c r="F91"/>
  <c r="E91"/>
  <c r="D91"/>
  <c r="F74"/>
  <c r="E74"/>
  <c r="D74"/>
  <c r="F59"/>
  <c r="E59"/>
  <c r="D59"/>
  <c r="F45"/>
  <c r="E45"/>
  <c r="D45"/>
  <c r="F31"/>
  <c r="E31"/>
  <c r="D31"/>
  <c r="F17"/>
  <c r="E17"/>
  <c r="D17"/>
  <c r="F4"/>
  <c r="E4"/>
  <c r="D4"/>
  <c r="M75" i="13"/>
  <c r="L75"/>
  <c r="K75"/>
  <c r="J75"/>
  <c r="I75"/>
  <c r="H75"/>
  <c r="G75"/>
  <c r="F75"/>
  <c r="E75"/>
  <c r="D75"/>
  <c r="C75"/>
  <c r="L70"/>
  <c r="V46"/>
  <c r="R46"/>
  <c r="N46"/>
  <c r="J46"/>
  <c r="F46"/>
  <c r="V45"/>
  <c r="F56" i="14" s="1"/>
  <c r="G64" s="1"/>
  <c r="R45" i="13"/>
  <c r="E56" i="14" s="1"/>
  <c r="F64" s="1"/>
  <c r="N45" i="13"/>
  <c r="D56" i="14" s="1"/>
  <c r="E64" s="1"/>
  <c r="J45" i="13"/>
  <c r="C56" i="14" s="1"/>
  <c r="D64" s="1"/>
  <c r="F45" i="13"/>
  <c r="B56" i="14" s="1"/>
  <c r="C64" s="1"/>
  <c r="H60" i="12"/>
  <c r="H51" s="1"/>
  <c r="G60"/>
  <c r="F60"/>
  <c r="E60"/>
  <c r="E51" s="1"/>
  <c r="AO59" a="1"/>
  <c r="AO59" s="1"/>
  <c r="AN59" a="1"/>
  <c r="AN59" s="1"/>
  <c r="AM59" a="1"/>
  <c r="AM59" s="1"/>
  <c r="AL59" a="1"/>
  <c r="AL59" s="1"/>
  <c r="AK59" a="1"/>
  <c r="AK59" s="1"/>
  <c r="AO58" a="1"/>
  <c r="AO58" s="1"/>
  <c r="U39" i="13" s="1"/>
  <c r="AN58" i="12" a="1"/>
  <c r="AN58" s="1"/>
  <c r="Q39" i="13" s="1"/>
  <c r="AM58" i="12" a="1"/>
  <c r="AM58" s="1"/>
  <c r="M39" i="13" s="1"/>
  <c r="AL58" i="12" a="1"/>
  <c r="AL58" s="1"/>
  <c r="I39" i="13" s="1"/>
  <c r="AK58" i="12" a="1"/>
  <c r="AK58" s="1"/>
  <c r="E39" i="13" s="1"/>
  <c r="AO57" i="12" a="1"/>
  <c r="AO57" s="1"/>
  <c r="U49" i="13" s="1"/>
  <c r="AN57" i="12" a="1"/>
  <c r="AN57" s="1"/>
  <c r="Q49" i="13" s="1"/>
  <c r="AM57" i="12" a="1"/>
  <c r="AM57" s="1"/>
  <c r="M49" i="13" s="1"/>
  <c r="AL57" i="12" a="1"/>
  <c r="AL57" s="1"/>
  <c r="I49" i="13" s="1"/>
  <c r="AK57" i="12" a="1"/>
  <c r="AK57" s="1"/>
  <c r="E49" i="13" s="1"/>
  <c r="AO56" i="12" a="1"/>
  <c r="AO56" s="1"/>
  <c r="U62" i="13" s="1"/>
  <c r="U63" s="1"/>
  <c r="AN56" i="12" a="1"/>
  <c r="AN56" s="1"/>
  <c r="Q62" i="13" s="1"/>
  <c r="Q63" s="1"/>
  <c r="AM56" i="12" a="1"/>
  <c r="AM56" s="1"/>
  <c r="M62" i="13" s="1"/>
  <c r="M63" s="1"/>
  <c r="AL56" i="12" a="1"/>
  <c r="AL56" s="1"/>
  <c r="I62" i="13" s="1"/>
  <c r="I63" s="1"/>
  <c r="AK56" i="12" a="1"/>
  <c r="AK56" s="1"/>
  <c r="E62" i="13" s="1"/>
  <c r="E63" s="1"/>
  <c r="AO55" i="12" a="1"/>
  <c r="AO55" s="1"/>
  <c r="U17" i="13" s="1"/>
  <c r="AN55" i="12" a="1"/>
  <c r="AN55" s="1"/>
  <c r="Q17" i="13" s="1"/>
  <c r="AM55" i="12" a="1"/>
  <c r="AM55" s="1"/>
  <c r="M17" i="13" s="1"/>
  <c r="AL55" i="12" a="1"/>
  <c r="AL55" s="1"/>
  <c r="I17" i="13" s="1"/>
  <c r="AK55" i="12" a="1"/>
  <c r="AK55" s="1"/>
  <c r="E17" i="13" s="1"/>
  <c r="AO54" i="12" a="1"/>
  <c r="AO54" s="1"/>
  <c r="U14" i="13" s="1"/>
  <c r="AN54" i="12" a="1"/>
  <c r="AN54" s="1"/>
  <c r="AM54" a="1"/>
  <c r="AM54" s="1"/>
  <c r="M14" i="13" s="1"/>
  <c r="AL54" i="12" a="1"/>
  <c r="AL54" s="1"/>
  <c r="I14" i="13" s="1"/>
  <c r="AK54" i="12" a="1"/>
  <c r="AK54" s="1"/>
  <c r="E14" i="13" s="1"/>
  <c r="F51" i="12"/>
  <c r="AO52" a="1"/>
  <c r="AO52" s="1"/>
  <c r="AN52" a="1"/>
  <c r="AN52" s="1"/>
  <c r="AM52" a="1"/>
  <c r="AM52" s="1"/>
  <c r="AL52" a="1"/>
  <c r="AL52" s="1"/>
  <c r="AK52" a="1"/>
  <c r="AK52" s="1"/>
  <c r="AO51" a="1"/>
  <c r="AO51" s="1"/>
  <c r="T39" i="13" s="1"/>
  <c r="AN51" i="12" a="1"/>
  <c r="AN51" s="1"/>
  <c r="P39" i="13" s="1"/>
  <c r="AM51" i="12" a="1"/>
  <c r="AM51" s="1"/>
  <c r="L39" i="13" s="1"/>
  <c r="AL51" i="12" a="1"/>
  <c r="AL51" s="1"/>
  <c r="H39" i="13" s="1"/>
  <c r="AK51" i="12" a="1"/>
  <c r="AK51" s="1"/>
  <c r="D39" i="13" s="1"/>
  <c r="G51" i="12"/>
  <c r="AO50" a="1"/>
  <c r="AO50" s="1"/>
  <c r="T49" i="13" s="1"/>
  <c r="AN50" i="12" a="1"/>
  <c r="AN50" s="1"/>
  <c r="P49" i="13" s="1"/>
  <c r="AM50" i="12" a="1"/>
  <c r="AM50" s="1"/>
  <c r="L49" i="13" s="1"/>
  <c r="AL50" i="12" a="1"/>
  <c r="AL50" s="1"/>
  <c r="H49" i="13" s="1"/>
  <c r="AK50" i="12" a="1"/>
  <c r="AK50" s="1"/>
  <c r="D49" i="13" s="1"/>
  <c r="AO49" i="12" a="1"/>
  <c r="AO49" s="1"/>
  <c r="AN49" a="1"/>
  <c r="AN49" s="1"/>
  <c r="P62" i="13" s="1"/>
  <c r="P63" s="1"/>
  <c r="AM49" i="12" a="1"/>
  <c r="AM49" s="1"/>
  <c r="L62" i="13" s="1"/>
  <c r="L63" s="1"/>
  <c r="AL49" i="12" a="1"/>
  <c r="AL49" s="1"/>
  <c r="H62" i="13" s="1"/>
  <c r="H63" s="1"/>
  <c r="AK49" i="12" a="1"/>
  <c r="AK49" s="1"/>
  <c r="D62" i="13" s="1"/>
  <c r="D63" s="1"/>
  <c r="AO48" i="12" a="1"/>
  <c r="AO48" s="1"/>
  <c r="T17" i="13" s="1"/>
  <c r="AN48" i="12" a="1"/>
  <c r="AN48" s="1"/>
  <c r="P17" i="13" s="1"/>
  <c r="AM48" i="12" a="1"/>
  <c r="AM48" s="1"/>
  <c r="L17" i="13" s="1"/>
  <c r="AL48" i="12" a="1"/>
  <c r="AL48" s="1"/>
  <c r="AK48" a="1"/>
  <c r="AK48" s="1"/>
  <c r="D17" i="13" s="1"/>
  <c r="AO47" i="12" a="1"/>
  <c r="AO47" s="1"/>
  <c r="T14" i="13" s="1"/>
  <c r="AN47" i="12" a="1"/>
  <c r="AN47" s="1"/>
  <c r="P14" i="13" s="1"/>
  <c r="AM47" i="12" a="1"/>
  <c r="AM47" s="1"/>
  <c r="L14" i="13" s="1"/>
  <c r="AL47" i="12" a="1"/>
  <c r="AL47" s="1"/>
  <c r="H14" i="13" s="1"/>
  <c r="AK47" i="12" a="1"/>
  <c r="AK47" s="1"/>
  <c r="AO45"/>
  <c r="AN45"/>
  <c r="AM45"/>
  <c r="AL45"/>
  <c r="AK45"/>
  <c r="AO43"/>
  <c r="S49" i="13" s="1"/>
  <c r="AN43" i="12"/>
  <c r="O49" i="13" s="1"/>
  <c r="R49" s="1"/>
  <c r="AM43" i="12"/>
  <c r="AL43"/>
  <c r="G49" i="13" s="1"/>
  <c r="AO42" i="12"/>
  <c r="S62" i="13" s="1"/>
  <c r="S63" s="1"/>
  <c r="AN42" i="12"/>
  <c r="O62" i="13" s="1"/>
  <c r="AM42" i="12"/>
  <c r="K62" i="13" s="1"/>
  <c r="N62" s="1"/>
  <c r="N63" s="1"/>
  <c r="I23" i="14" s="1"/>
  <c r="AL42" i="12"/>
  <c r="AK41"/>
  <c r="C17" i="13" s="1"/>
  <c r="W38" i="12"/>
  <c r="V38"/>
  <c r="U38"/>
  <c r="T38"/>
  <c r="S38"/>
  <c r="X37"/>
  <c r="X34"/>
  <c r="X31"/>
  <c r="AK44" s="1"/>
  <c r="C39" i="13" s="1"/>
  <c r="X28" i="12"/>
  <c r="X26"/>
  <c r="X24"/>
  <c r="X23"/>
  <c r="X20"/>
  <c r="X19"/>
  <c r="X17"/>
  <c r="X14"/>
  <c r="X13"/>
  <c r="X12"/>
  <c r="X10"/>
  <c r="X8"/>
  <c r="X6"/>
  <c r="X5"/>
  <c r="H63" i="11"/>
  <c r="G63"/>
  <c r="G54" s="1"/>
  <c r="F63"/>
  <c r="F54" s="1"/>
  <c r="E63"/>
  <c r="E54" s="1"/>
  <c r="AO59" a="1"/>
  <c r="AO59" s="1"/>
  <c r="AN59" a="1"/>
  <c r="AN59" s="1"/>
  <c r="Q11" i="13" s="1"/>
  <c r="Q12" s="1"/>
  <c r="AM59" i="11"/>
  <c r="M11" i="13" s="1"/>
  <c r="M12" s="1"/>
  <c r="AM59" i="11" a="1"/>
  <c r="AL59" a="1"/>
  <c r="AL59" s="1"/>
  <c r="I11" i="13" s="1"/>
  <c r="I12" s="1"/>
  <c r="AK59" i="11" a="1"/>
  <c r="AK59" s="1"/>
  <c r="AO58" a="1"/>
  <c r="AO58" s="1"/>
  <c r="AN58"/>
  <c r="Q9" i="13" s="1"/>
  <c r="Q10" s="1"/>
  <c r="AN58" i="11" a="1"/>
  <c r="AM58" a="1"/>
  <c r="AM58" s="1"/>
  <c r="M9" i="13" s="1"/>
  <c r="M10" s="1"/>
  <c r="AL58" i="11" a="1"/>
  <c r="AL58" s="1"/>
  <c r="I9" i="13" s="1"/>
  <c r="I10" s="1"/>
  <c r="AK58" i="11" a="1"/>
  <c r="AK58" s="1"/>
  <c r="AO57"/>
  <c r="U18" i="13" s="1"/>
  <c r="AO57" i="11" a="1"/>
  <c r="AN57" a="1"/>
  <c r="AN57" s="1"/>
  <c r="Q18" i="13" s="1"/>
  <c r="AM57" i="11" a="1"/>
  <c r="AM57" s="1"/>
  <c r="M18" i="13" s="1"/>
  <c r="AL57" i="11" a="1"/>
  <c r="AL57" s="1"/>
  <c r="I18" i="13" s="1"/>
  <c r="AK57" i="11"/>
  <c r="E18" i="13" s="1"/>
  <c r="AK57" i="11" a="1"/>
  <c r="AO56" a="1"/>
  <c r="AO56" s="1"/>
  <c r="U7" i="13" s="1"/>
  <c r="U8" s="1"/>
  <c r="AN56" i="11" a="1"/>
  <c r="AN56" s="1"/>
  <c r="Q7" i="13" s="1"/>
  <c r="Q8" s="1"/>
  <c r="AM56" i="11" a="1"/>
  <c r="AM56" s="1"/>
  <c r="M7" i="13" s="1"/>
  <c r="M8" s="1"/>
  <c r="AL56" i="11"/>
  <c r="I7" i="13" s="1"/>
  <c r="I8" s="1"/>
  <c r="AL56" i="11" a="1"/>
  <c r="AK56" a="1"/>
  <c r="AK56" s="1"/>
  <c r="E7" i="13" s="1"/>
  <c r="E8" s="1"/>
  <c r="H54" i="11"/>
  <c r="AO55"/>
  <c r="U13" i="13" s="1"/>
  <c r="U15" s="1"/>
  <c r="AO55" i="11" a="1"/>
  <c r="AN55" a="1"/>
  <c r="AN55" s="1"/>
  <c r="Q13" i="13" s="1"/>
  <c r="AM55" i="11" a="1"/>
  <c r="AM55" s="1"/>
  <c r="M13" i="13" s="1"/>
  <c r="M15" s="1"/>
  <c r="AL55" i="11" a="1"/>
  <c r="AL55" s="1"/>
  <c r="I13" i="13" s="1"/>
  <c r="AK55" i="11"/>
  <c r="E13" i="13" s="1"/>
  <c r="E15" s="1"/>
  <c r="AK55" i="11" a="1"/>
  <c r="AO54" a="1"/>
  <c r="AO54" s="1"/>
  <c r="U5" i="13" s="1"/>
  <c r="AN54" i="11" a="1"/>
  <c r="AN54" s="1"/>
  <c r="Q5" i="13" s="1"/>
  <c r="AM54" i="11" a="1"/>
  <c r="AM54" s="1"/>
  <c r="M5" i="13" s="1"/>
  <c r="AL54" i="11"/>
  <c r="I5" i="13" s="1"/>
  <c r="AL54" i="11" a="1"/>
  <c r="AK54" a="1"/>
  <c r="AK54" s="1"/>
  <c r="E5" i="13" s="1"/>
  <c r="AO52" i="11" a="1"/>
  <c r="AO52" s="1"/>
  <c r="T11" i="13" s="1"/>
  <c r="T12" s="1"/>
  <c r="AN52" i="11" a="1"/>
  <c r="AN52" s="1"/>
  <c r="P11" i="13" s="1"/>
  <c r="P12" s="1"/>
  <c r="AM52" i="11" a="1"/>
  <c r="AM52" s="1"/>
  <c r="L11" i="13" s="1"/>
  <c r="L12" s="1"/>
  <c r="AL52" i="11" a="1"/>
  <c r="AL52" s="1"/>
  <c r="H11" i="13" s="1"/>
  <c r="H12" s="1"/>
  <c r="AK52" i="11" a="1"/>
  <c r="AK52" s="1"/>
  <c r="D11" i="13" s="1"/>
  <c r="D12" s="1"/>
  <c r="AO51" i="11" a="1"/>
  <c r="AO51" s="1"/>
  <c r="T9" i="13" s="1"/>
  <c r="T10" s="1"/>
  <c r="AN51" i="11" a="1"/>
  <c r="AN51" s="1"/>
  <c r="P9" i="13" s="1"/>
  <c r="P10" s="1"/>
  <c r="AM51" i="11"/>
  <c r="L9" i="13" s="1"/>
  <c r="L10" s="1"/>
  <c r="AM51" i="11" a="1"/>
  <c r="AL51" a="1"/>
  <c r="AL51" s="1"/>
  <c r="H9" i="13" s="1"/>
  <c r="H10" s="1"/>
  <c r="AK51" i="11" a="1"/>
  <c r="AK51" s="1"/>
  <c r="D9" i="13" s="1"/>
  <c r="D10" s="1"/>
  <c r="AO50" i="11" a="1"/>
  <c r="AO50" s="1"/>
  <c r="T18" i="13" s="1"/>
  <c r="AN50" i="11"/>
  <c r="P18" i="13" s="1"/>
  <c r="AN50" i="11" a="1"/>
  <c r="AM50" a="1"/>
  <c r="AM50" s="1"/>
  <c r="L18" i="13" s="1"/>
  <c r="AL50" i="11" a="1"/>
  <c r="AL50" s="1"/>
  <c r="H18" i="13" s="1"/>
  <c r="AK50" i="11" a="1"/>
  <c r="AK50" s="1"/>
  <c r="D18" i="13" s="1"/>
  <c r="AO49" i="11"/>
  <c r="T7" i="13" s="1"/>
  <c r="T8" s="1"/>
  <c r="AO49" i="11" a="1"/>
  <c r="AN49" a="1"/>
  <c r="AN49" s="1"/>
  <c r="P7" i="13" s="1"/>
  <c r="P8" s="1"/>
  <c r="AM49" i="11" a="1"/>
  <c r="AM49" s="1"/>
  <c r="L7" i="13" s="1"/>
  <c r="L8" s="1"/>
  <c r="AL49" i="11" a="1"/>
  <c r="AL49" s="1"/>
  <c r="H7" i="13" s="1"/>
  <c r="H8" s="1"/>
  <c r="AK49" i="11"/>
  <c r="D7" i="13" s="1"/>
  <c r="D8" s="1"/>
  <c r="AK49" i="11" a="1"/>
  <c r="AO48" a="1"/>
  <c r="AO48" s="1"/>
  <c r="T13" i="13" s="1"/>
  <c r="T15" s="1"/>
  <c r="AN48" i="11" a="1"/>
  <c r="AN48" s="1"/>
  <c r="P13" i="13" s="1"/>
  <c r="P15" s="1"/>
  <c r="AM48" i="11" a="1"/>
  <c r="AM48" s="1"/>
  <c r="L13" i="13" s="1"/>
  <c r="L15" s="1"/>
  <c r="AL48" i="11" a="1"/>
  <c r="AL48" s="1"/>
  <c r="H13" i="13" s="1"/>
  <c r="H15" s="1"/>
  <c r="AK48" i="11" a="1"/>
  <c r="AK48" s="1"/>
  <c r="D13" i="13" s="1"/>
  <c r="AO47" i="11" a="1"/>
  <c r="AO47" s="1"/>
  <c r="T5" i="13" s="1"/>
  <c r="AN47" i="11" a="1"/>
  <c r="AN47" s="1"/>
  <c r="P5" i="13" s="1"/>
  <c r="AM47" i="11"/>
  <c r="L5" i="13" s="1"/>
  <c r="AM47" i="11" a="1"/>
  <c r="AL47" a="1"/>
  <c r="AL47" s="1"/>
  <c r="H5" i="13" s="1"/>
  <c r="AK47" i="11" a="1"/>
  <c r="AK47" s="1"/>
  <c r="D5" i="13" s="1"/>
  <c r="AO45" i="11"/>
  <c r="S11" i="13" s="1"/>
  <c r="S12" s="1"/>
  <c r="AN45" i="11"/>
  <c r="O11" i="13" s="1"/>
  <c r="AM45" i="11"/>
  <c r="K11" i="13" s="1"/>
  <c r="AL45" i="11"/>
  <c r="G11" i="13" s="1"/>
  <c r="AK45" i="11"/>
  <c r="C11" i="13" s="1"/>
  <c r="C12" s="1"/>
  <c r="W45" i="11"/>
  <c r="V45"/>
  <c r="U45"/>
  <c r="T45"/>
  <c r="S45"/>
  <c r="AO44"/>
  <c r="S9" i="13" s="1"/>
  <c r="S10" s="1"/>
  <c r="AN44" i="11"/>
  <c r="O9" i="13" s="1"/>
  <c r="AM44" i="11"/>
  <c r="K9" i="13" s="1"/>
  <c r="K10" s="1"/>
  <c r="AL44" i="11"/>
  <c r="G9" i="13" s="1"/>
  <c r="AK44" i="11"/>
  <c r="C9" i="13" s="1"/>
  <c r="C10" s="1"/>
  <c r="X44" i="11"/>
  <c r="AK43"/>
  <c r="C18" i="13" s="1"/>
  <c r="F18" s="1"/>
  <c r="X42" i="11"/>
  <c r="X38"/>
  <c r="X36"/>
  <c r="X35"/>
  <c r="X32"/>
  <c r="X29"/>
  <c r="X28"/>
  <c r="X26"/>
  <c r="X25"/>
  <c r="X23"/>
  <c r="X22"/>
  <c r="X19"/>
  <c r="X20"/>
  <c r="X18"/>
  <c r="X17"/>
  <c r="AK41" s="1"/>
  <c r="X16"/>
  <c r="X15"/>
  <c r="X13"/>
  <c r="X12"/>
  <c r="X11"/>
  <c r="X8"/>
  <c r="X6"/>
  <c r="X5"/>
  <c r="H65" i="10"/>
  <c r="H56" s="1"/>
  <c r="G65"/>
  <c r="F65"/>
  <c r="E65"/>
  <c r="AO58"/>
  <c r="AO58" a="1"/>
  <c r="AN58" a="1"/>
  <c r="AN58" s="1"/>
  <c r="AM58" a="1"/>
  <c r="AM58" s="1"/>
  <c r="AL58" a="1"/>
  <c r="AL58" s="1"/>
  <c r="AK58"/>
  <c r="AK58" a="1"/>
  <c r="AO57" a="1"/>
  <c r="AO57" s="1"/>
  <c r="AN57" a="1"/>
  <c r="AN57" s="1"/>
  <c r="AM57" a="1"/>
  <c r="AM57" s="1"/>
  <c r="AL57"/>
  <c r="AL57" a="1"/>
  <c r="AK57" a="1"/>
  <c r="AK57" s="1"/>
  <c r="AO56" a="1"/>
  <c r="AO56" s="1"/>
  <c r="AN56" a="1"/>
  <c r="AN56" s="1"/>
  <c r="AM56"/>
  <c r="AM56" a="1"/>
  <c r="AL56" a="1"/>
  <c r="AL56" s="1"/>
  <c r="AK56" a="1"/>
  <c r="AK56" s="1"/>
  <c r="E56"/>
  <c r="AO55" a="1"/>
  <c r="AO55" s="1"/>
  <c r="AN55" a="1"/>
  <c r="AN55" s="1"/>
  <c r="AM55" a="1"/>
  <c r="AM55" s="1"/>
  <c r="AL55"/>
  <c r="AL55" a="1"/>
  <c r="AK55" a="1"/>
  <c r="AK55" s="1"/>
  <c r="AO54" a="1"/>
  <c r="AO54" s="1"/>
  <c r="U20" i="13" s="1"/>
  <c r="U21" s="1"/>
  <c r="AN54" i="10" a="1"/>
  <c r="AN54" s="1"/>
  <c r="Q20" i="13" s="1"/>
  <c r="Q21" s="1"/>
  <c r="AM54" i="10"/>
  <c r="M20" i="13" s="1"/>
  <c r="M21" s="1"/>
  <c r="AM54" i="10" a="1"/>
  <c r="AL54" a="1"/>
  <c r="AL54" s="1"/>
  <c r="I20" i="13" s="1"/>
  <c r="I21" s="1"/>
  <c r="AK54" i="10" a="1"/>
  <c r="AK54" s="1"/>
  <c r="E20" i="13" s="1"/>
  <c r="E21" s="1"/>
  <c r="AO53" i="10" a="1"/>
  <c r="AO53" s="1"/>
  <c r="U27" i="13" s="1"/>
  <c r="AN53" i="10"/>
  <c r="AN53" a="1"/>
  <c r="AM53" a="1"/>
  <c r="AM53" s="1"/>
  <c r="M27" i="13" s="1"/>
  <c r="AL53" i="10" a="1"/>
  <c r="AL53" s="1"/>
  <c r="I27" i="13" s="1"/>
  <c r="AK53" i="10" a="1"/>
  <c r="AK53" s="1"/>
  <c r="AO51"/>
  <c r="AO51" a="1"/>
  <c r="AN51" a="1"/>
  <c r="AN51" s="1"/>
  <c r="AM51" a="1"/>
  <c r="AM51" s="1"/>
  <c r="AL51" a="1"/>
  <c r="AL51" s="1"/>
  <c r="AK51"/>
  <c r="AK51" a="1"/>
  <c r="AO50" a="1"/>
  <c r="AO50" s="1"/>
  <c r="AN50" a="1"/>
  <c r="AN50" s="1"/>
  <c r="AM50" a="1"/>
  <c r="AM50" s="1"/>
  <c r="AL50"/>
  <c r="AL50" a="1"/>
  <c r="AK50" a="1"/>
  <c r="AK50" s="1"/>
  <c r="AO49" a="1"/>
  <c r="AO49" s="1"/>
  <c r="AN49"/>
  <c r="AN49" a="1"/>
  <c r="AM49" a="1"/>
  <c r="AM49" s="1"/>
  <c r="AL49" a="1"/>
  <c r="AL49" s="1"/>
  <c r="AK49" a="1"/>
  <c r="AK49" s="1"/>
  <c r="AO48"/>
  <c r="AO48" a="1"/>
  <c r="AN48" a="1"/>
  <c r="AN48" s="1"/>
  <c r="AM48" a="1"/>
  <c r="AM48" s="1"/>
  <c r="AL48" a="1"/>
  <c r="AL48" s="1"/>
  <c r="AK48"/>
  <c r="AK48" a="1"/>
  <c r="AO47" a="1"/>
  <c r="AO47" s="1"/>
  <c r="T20" i="13" s="1"/>
  <c r="T21" s="1"/>
  <c r="AN47" i="10" a="1"/>
  <c r="AN47" s="1"/>
  <c r="P20" i="13" s="1"/>
  <c r="P21" s="1"/>
  <c r="AM47" i="10" a="1"/>
  <c r="AM47" s="1"/>
  <c r="L20" i="13" s="1"/>
  <c r="L21" s="1"/>
  <c r="AL47" i="10"/>
  <c r="H20" i="13" s="1"/>
  <c r="H21" s="1"/>
  <c r="AL47" i="10" a="1"/>
  <c r="AK47" a="1"/>
  <c r="AK47" s="1"/>
  <c r="D20" i="13" s="1"/>
  <c r="D21" s="1"/>
  <c r="AO46" i="10" a="1"/>
  <c r="AO46" s="1"/>
  <c r="T27" i="13" s="1"/>
  <c r="AN46" i="10" a="1"/>
  <c r="AN46" s="1"/>
  <c r="P27" i="13" s="1"/>
  <c r="AM46" i="10"/>
  <c r="L27" i="13" s="1"/>
  <c r="AM46" i="10" a="1"/>
  <c r="AL46" a="1"/>
  <c r="AL46" s="1"/>
  <c r="H27" i="13" s="1"/>
  <c r="AK46" i="10" a="1"/>
  <c r="AK46" s="1"/>
  <c r="AO44"/>
  <c r="AO37" s="1"/>
  <c r="AN44"/>
  <c r="AN37" s="1"/>
  <c r="AM44"/>
  <c r="AL44"/>
  <c r="AK44"/>
  <c r="AK37" s="1"/>
  <c r="AO43"/>
  <c r="AN43"/>
  <c r="AM43"/>
  <c r="AM36" s="1"/>
  <c r="AL43"/>
  <c r="AL36" s="1"/>
  <c r="AK43"/>
  <c r="AK36" s="1"/>
  <c r="W43"/>
  <c r="V43"/>
  <c r="U43"/>
  <c r="T43"/>
  <c r="S43"/>
  <c r="AO42"/>
  <c r="AN42"/>
  <c r="AM42"/>
  <c r="AL42"/>
  <c r="AK42"/>
  <c r="X42"/>
  <c r="AO41"/>
  <c r="AN41"/>
  <c r="AM41"/>
  <c r="AL41"/>
  <c r="AL34" s="1"/>
  <c r="AK41"/>
  <c r="AK40"/>
  <c r="X40"/>
  <c r="AO39"/>
  <c r="AN39"/>
  <c r="AM39"/>
  <c r="K27" i="13" s="1"/>
  <c r="N27" s="1"/>
  <c r="AL39" i="10"/>
  <c r="G27" i="13" s="1"/>
  <c r="X37" i="10"/>
  <c r="X36"/>
  <c r="X35"/>
  <c r="X34"/>
  <c r="X32"/>
  <c r="X31"/>
  <c r="X28"/>
  <c r="X27"/>
  <c r="X26"/>
  <c r="X24"/>
  <c r="X21"/>
  <c r="X20"/>
  <c r="X18"/>
  <c r="X17"/>
  <c r="X15"/>
  <c r="X14"/>
  <c r="X13"/>
  <c r="X10"/>
  <c r="X7"/>
  <c r="X6"/>
  <c r="X5"/>
  <c r="H63" i="9"/>
  <c r="H54" s="1"/>
  <c r="G63"/>
  <c r="G54" s="1"/>
  <c r="F63"/>
  <c r="F54" s="1"/>
  <c r="E63"/>
  <c r="AO58"/>
  <c r="AO58" a="1"/>
  <c r="AN58" a="1"/>
  <c r="AN58" s="1"/>
  <c r="AM58" a="1"/>
  <c r="AM58" s="1"/>
  <c r="AL58" a="1"/>
  <c r="AL58" s="1"/>
  <c r="AK58"/>
  <c r="AK58" a="1"/>
  <c r="AO57" a="1"/>
  <c r="AO57" s="1"/>
  <c r="AN57" a="1"/>
  <c r="AN57" s="1"/>
  <c r="AM57" a="1"/>
  <c r="AM57" s="1"/>
  <c r="AL57"/>
  <c r="AL57" a="1"/>
  <c r="AK57" a="1"/>
  <c r="AK57" s="1"/>
  <c r="AO56" a="1"/>
  <c r="AO56" s="1"/>
  <c r="AN56" a="1"/>
  <c r="AN56" s="1"/>
  <c r="AM56"/>
  <c r="AM56" a="1"/>
  <c r="AL56" a="1"/>
  <c r="AL56" s="1"/>
  <c r="AK56" a="1"/>
  <c r="AK56" s="1"/>
  <c r="AO55" a="1"/>
  <c r="AO55" s="1"/>
  <c r="U4" i="13" s="1"/>
  <c r="U6" s="1"/>
  <c r="AN55" i="9" a="1"/>
  <c r="AN55" s="1"/>
  <c r="Q4" i="13" s="1"/>
  <c r="Q6" s="1"/>
  <c r="AM55" i="9" a="1"/>
  <c r="AM55" s="1"/>
  <c r="M4" i="13" s="1"/>
  <c r="M6" s="1"/>
  <c r="AL55" i="9"/>
  <c r="I4" i="13" s="1"/>
  <c r="I6" s="1"/>
  <c r="AL55" i="9" a="1"/>
  <c r="AK55" a="1"/>
  <c r="AK55" s="1"/>
  <c r="E4" i="13" s="1"/>
  <c r="E6" s="1"/>
  <c r="AO54" i="9" a="1"/>
  <c r="AO54" s="1"/>
  <c r="U25" i="13" s="1"/>
  <c r="AN54" i="9" a="1"/>
  <c r="AN54" s="1"/>
  <c r="Q25" i="13" s="1"/>
  <c r="AM54" i="9"/>
  <c r="M25" i="13" s="1"/>
  <c r="AM54" i="9" a="1"/>
  <c r="AL54" a="1"/>
  <c r="AL54" s="1"/>
  <c r="I25" i="13" s="1"/>
  <c r="AK54" i="9" a="1"/>
  <c r="AK54" s="1"/>
  <c r="E25" i="13" s="1"/>
  <c r="E54" i="9"/>
  <c r="AO53" a="1"/>
  <c r="AO53" s="1"/>
  <c r="U23" i="13" s="1"/>
  <c r="AN53" i="9" a="1"/>
  <c r="AN53" s="1"/>
  <c r="AM53" a="1"/>
  <c r="AM53" s="1"/>
  <c r="M23" i="13" s="1"/>
  <c r="AL53" i="9"/>
  <c r="I23" i="13" s="1"/>
  <c r="AL53" i="9" a="1"/>
  <c r="AK53" a="1"/>
  <c r="AK53" s="1"/>
  <c r="E23" i="13" s="1"/>
  <c r="AO51" i="9" a="1"/>
  <c r="AO51" s="1"/>
  <c r="AN51" a="1"/>
  <c r="AN51" s="1"/>
  <c r="AM51"/>
  <c r="AM51" a="1"/>
  <c r="AL51" a="1"/>
  <c r="AL51" s="1"/>
  <c r="AK51"/>
  <c r="AK51" a="1"/>
  <c r="AO50" a="1"/>
  <c r="AO50" s="1"/>
  <c r="AN50" a="1"/>
  <c r="AN50" s="1"/>
  <c r="AM50" a="1"/>
  <c r="AM50" s="1"/>
  <c r="AL50" a="1"/>
  <c r="AL50" s="1"/>
  <c r="AK50" a="1"/>
  <c r="AK50" s="1"/>
  <c r="AO49"/>
  <c r="AO49" a="1"/>
  <c r="AN49" a="1"/>
  <c r="AN49" s="1"/>
  <c r="AM49"/>
  <c r="AM49" a="1"/>
  <c r="AL49" a="1"/>
  <c r="AL49" s="1"/>
  <c r="AK49" a="1"/>
  <c r="AK49" s="1"/>
  <c r="AO48" a="1"/>
  <c r="AO48" s="1"/>
  <c r="T4" i="13" s="1"/>
  <c r="T6" s="1"/>
  <c r="AN48" i="9" a="1"/>
  <c r="AN48" s="1"/>
  <c r="P4" i="13" s="1"/>
  <c r="P6" s="1"/>
  <c r="AM48" i="9" a="1"/>
  <c r="AM48" s="1"/>
  <c r="L4" i="13" s="1"/>
  <c r="L6" s="1"/>
  <c r="AL48" i="9"/>
  <c r="H4" i="13" s="1"/>
  <c r="H6" s="1"/>
  <c r="AL48" i="9" a="1"/>
  <c r="AK48" a="1"/>
  <c r="AK48" s="1"/>
  <c r="D4" i="13" s="1"/>
  <c r="D6" s="1"/>
  <c r="AO47" i="9"/>
  <c r="T25" i="13" s="1"/>
  <c r="AO47" i="9" a="1"/>
  <c r="AN47" a="1"/>
  <c r="AN47" s="1"/>
  <c r="P25" i="13" s="1"/>
  <c r="AM47" i="9" a="1"/>
  <c r="AM47" s="1"/>
  <c r="L25" i="13" s="1"/>
  <c r="L28" s="1"/>
  <c r="AL47" i="9" a="1"/>
  <c r="AL47" s="1"/>
  <c r="AK47" a="1"/>
  <c r="AK47" s="1"/>
  <c r="D25" i="13" s="1"/>
  <c r="AO46" i="9" a="1"/>
  <c r="AO46" s="1"/>
  <c r="AN46"/>
  <c r="P23" i="13" s="1"/>
  <c r="AN46" i="9" a="1"/>
  <c r="AM46" a="1"/>
  <c r="AM46" s="1"/>
  <c r="AL46"/>
  <c r="H23" i="13" s="1"/>
  <c r="AL46" i="9" a="1"/>
  <c r="AK46" a="1"/>
  <c r="AK46" s="1"/>
  <c r="AO44"/>
  <c r="AN44"/>
  <c r="AM44"/>
  <c r="AM37" s="1"/>
  <c r="AL44"/>
  <c r="AK44"/>
  <c r="AO43"/>
  <c r="AN43"/>
  <c r="AM43"/>
  <c r="AL43"/>
  <c r="AK43"/>
  <c r="AO42"/>
  <c r="AO35" s="1"/>
  <c r="AN42"/>
  <c r="AM42"/>
  <c r="AL42"/>
  <c r="AK42"/>
  <c r="AL41"/>
  <c r="G4" i="13" s="1"/>
  <c r="AK41" i="9"/>
  <c r="C4" i="13" s="1"/>
  <c r="F4" s="1"/>
  <c r="W38" i="9"/>
  <c r="V38"/>
  <c r="U38"/>
  <c r="T38"/>
  <c r="S38"/>
  <c r="X37"/>
  <c r="X33"/>
  <c r="X32"/>
  <c r="X29"/>
  <c r="X28"/>
  <c r="X27"/>
  <c r="X24"/>
  <c r="X23"/>
  <c r="X21"/>
  <c r="X18"/>
  <c r="X17"/>
  <c r="X14"/>
  <c r="X13"/>
  <c r="X12"/>
  <c r="X10"/>
  <c r="AK40" s="1"/>
  <c r="C25" i="13" s="1"/>
  <c r="X9" i="9"/>
  <c r="X6"/>
  <c r="H60" i="8"/>
  <c r="H51" s="1"/>
  <c r="G60"/>
  <c r="G51" s="1"/>
  <c r="F60"/>
  <c r="F51" s="1"/>
  <c r="E60"/>
  <c r="AO58" a="1"/>
  <c r="AO58" s="1"/>
  <c r="AN58" a="1"/>
  <c r="AN58" s="1"/>
  <c r="AM58"/>
  <c r="AM58" a="1"/>
  <c r="AL58" a="1"/>
  <c r="AL58" s="1"/>
  <c r="AK58"/>
  <c r="AK58" a="1"/>
  <c r="AO57" a="1"/>
  <c r="AO57" s="1"/>
  <c r="AN57" a="1"/>
  <c r="AN57" s="1"/>
  <c r="AM57" a="1"/>
  <c r="AM57" s="1"/>
  <c r="AL57" a="1"/>
  <c r="AL57" s="1"/>
  <c r="AK57" a="1"/>
  <c r="AK57" s="1"/>
  <c r="AO56"/>
  <c r="AO56" a="1"/>
  <c r="AN56" a="1"/>
  <c r="AN56" s="1"/>
  <c r="AM56"/>
  <c r="AM56" a="1"/>
  <c r="AL56" a="1"/>
  <c r="AL56" s="1"/>
  <c r="AK56" a="1"/>
  <c r="AK56" s="1"/>
  <c r="AO55" a="1"/>
  <c r="AO55" s="1"/>
  <c r="U58" i="13" s="1"/>
  <c r="AN55" i="8" a="1"/>
  <c r="AN55" s="1"/>
  <c r="Q58" i="13" s="1"/>
  <c r="AM55" i="8" a="1"/>
  <c r="AM55" s="1"/>
  <c r="M58" i="13" s="1"/>
  <c r="AL55" i="8"/>
  <c r="I58" i="13" s="1"/>
  <c r="AL55" i="8" a="1"/>
  <c r="AK55" a="1"/>
  <c r="AK55" s="1"/>
  <c r="E58" i="13" s="1"/>
  <c r="AO54" i="8"/>
  <c r="U26" i="13" s="1"/>
  <c r="AO54" i="8" a="1"/>
  <c r="AN54" a="1"/>
  <c r="AN54" s="1"/>
  <c r="Q26" i="13" s="1"/>
  <c r="AM54" i="8" a="1"/>
  <c r="AM54" s="1"/>
  <c r="M26" i="13" s="1"/>
  <c r="AL54" i="8" a="1"/>
  <c r="AL54" s="1"/>
  <c r="I26" i="13" s="1"/>
  <c r="AK54" i="8" a="1"/>
  <c r="AK54" s="1"/>
  <c r="E26" i="13" s="1"/>
  <c r="AO53" i="8" a="1"/>
  <c r="AO53" s="1"/>
  <c r="U22" i="13" s="1"/>
  <c r="AN53" i="8"/>
  <c r="AN53" a="1"/>
  <c r="AM53" a="1"/>
  <c r="AM53" s="1"/>
  <c r="M22" i="13" s="1"/>
  <c r="AL53" i="8"/>
  <c r="I22" i="13" s="1"/>
  <c r="AL53" i="8" a="1"/>
  <c r="AK53" a="1"/>
  <c r="AK53" s="1"/>
  <c r="E22" i="13" s="1"/>
  <c r="E51" i="8"/>
  <c r="AO51"/>
  <c r="AO51" a="1"/>
  <c r="AN51" a="1"/>
  <c r="AN51" s="1"/>
  <c r="AM51"/>
  <c r="AM51" a="1"/>
  <c r="AL51" a="1"/>
  <c r="AL51" s="1"/>
  <c r="AK51"/>
  <c r="AK51" a="1"/>
  <c r="AO50" a="1"/>
  <c r="AO50" s="1"/>
  <c r="AN50"/>
  <c r="AN50" a="1"/>
  <c r="AM50" a="1"/>
  <c r="AM50" s="1"/>
  <c r="AL50"/>
  <c r="AL50" a="1"/>
  <c r="AK50" a="1"/>
  <c r="AK50" s="1"/>
  <c r="AO49" a="1"/>
  <c r="AO49" s="1"/>
  <c r="AN49" a="1"/>
  <c r="AN49" s="1"/>
  <c r="AM49" a="1"/>
  <c r="AM49" s="1"/>
  <c r="AL49"/>
  <c r="AL49" a="1"/>
  <c r="AK49" a="1"/>
  <c r="AK49" s="1"/>
  <c r="AO48" a="1"/>
  <c r="AO48" s="1"/>
  <c r="T58" i="13" s="1"/>
  <c r="AN48" i="8" a="1"/>
  <c r="AN48" s="1"/>
  <c r="P58" i="13" s="1"/>
  <c r="AM48" i="8" a="1"/>
  <c r="AM48" s="1"/>
  <c r="L58" i="13" s="1"/>
  <c r="AL48" i="8" a="1"/>
  <c r="AL48" s="1"/>
  <c r="H58" i="13" s="1"/>
  <c r="AK48" i="8" a="1"/>
  <c r="AK48" s="1"/>
  <c r="D58" i="13" s="1"/>
  <c r="AO47" i="8" a="1"/>
  <c r="AO47" s="1"/>
  <c r="T26" i="13" s="1"/>
  <c r="AN47" i="8" a="1"/>
  <c r="AN47" s="1"/>
  <c r="P26" i="13" s="1"/>
  <c r="AM47" i="8" a="1"/>
  <c r="AM47" s="1"/>
  <c r="L26" i="13" s="1"/>
  <c r="AL47" i="8"/>
  <c r="H26" i="13" s="1"/>
  <c r="AL47" i="8" a="1"/>
  <c r="AK47" a="1"/>
  <c r="AK47" s="1"/>
  <c r="D26" i="13" s="1"/>
  <c r="AO46" i="8" a="1"/>
  <c r="AO46" s="1"/>
  <c r="T22" i="13" s="1"/>
  <c r="AN46" i="8" a="1"/>
  <c r="AN46" s="1"/>
  <c r="P22" i="13" s="1"/>
  <c r="P24" s="1"/>
  <c r="AM46" i="8" a="1"/>
  <c r="AM46" s="1"/>
  <c r="L22" i="13" s="1"/>
  <c r="AL46" i="8" a="1"/>
  <c r="AL46" s="1"/>
  <c r="H22" i="13" s="1"/>
  <c r="H24" s="1"/>
  <c r="AK46" i="8"/>
  <c r="D22" i="13" s="1"/>
  <c r="AK46" i="8" a="1"/>
  <c r="AO44"/>
  <c r="AN44"/>
  <c r="AM44"/>
  <c r="AM37" s="1"/>
  <c r="AL44"/>
  <c r="AK44"/>
  <c r="AO43"/>
  <c r="AN43"/>
  <c r="AM43"/>
  <c r="AL43"/>
  <c r="AK43"/>
  <c r="AO42"/>
  <c r="AN42"/>
  <c r="AM42"/>
  <c r="AL42"/>
  <c r="AL35" s="1"/>
  <c r="AK42"/>
  <c r="AO41"/>
  <c r="S58" i="13" s="1"/>
  <c r="AN41" i="8"/>
  <c r="O58" i="13" s="1"/>
  <c r="AM41" i="8"/>
  <c r="K58" i="13" s="1"/>
  <c r="N58" s="1"/>
  <c r="AL41" i="8"/>
  <c r="G58" i="13" s="1"/>
  <c r="J58" s="1"/>
  <c r="AK41" i="8"/>
  <c r="W37"/>
  <c r="V37"/>
  <c r="U37"/>
  <c r="T37"/>
  <c r="S37"/>
  <c r="X36"/>
  <c r="X35"/>
  <c r="X32"/>
  <c r="X31"/>
  <c r="X29"/>
  <c r="X27"/>
  <c r="X26"/>
  <c r="X24"/>
  <c r="X23"/>
  <c r="X21"/>
  <c r="X20"/>
  <c r="X19"/>
  <c r="X18"/>
  <c r="X17"/>
  <c r="X15"/>
  <c r="X12"/>
  <c r="X11"/>
  <c r="X10"/>
  <c r="X8"/>
  <c r="X7"/>
  <c r="X6"/>
  <c r="X5"/>
  <c r="H67" i="7"/>
  <c r="G67"/>
  <c r="F67"/>
  <c r="F58" s="1"/>
  <c r="E67"/>
  <c r="E58" s="1"/>
  <c r="AO58"/>
  <c r="AO58" a="1"/>
  <c r="AN58" a="1"/>
  <c r="AN58" s="1"/>
  <c r="AM58"/>
  <c r="AM58" a="1"/>
  <c r="AL58" a="1"/>
  <c r="AL58" s="1"/>
  <c r="AK58" a="1"/>
  <c r="AK58" s="1"/>
  <c r="H58"/>
  <c r="AO57" a="1"/>
  <c r="AO57" s="1"/>
  <c r="AN57"/>
  <c r="AN57" a="1"/>
  <c r="AM57" a="1"/>
  <c r="AM57" s="1"/>
  <c r="AL57"/>
  <c r="AL57" a="1"/>
  <c r="AK57" a="1"/>
  <c r="AK57" s="1"/>
  <c r="AO56" a="1"/>
  <c r="AO56" s="1"/>
  <c r="AN56" a="1"/>
  <c r="AN56" s="1"/>
  <c r="AM56" a="1"/>
  <c r="AM56" s="1"/>
  <c r="AL56" a="1"/>
  <c r="AL56" s="1"/>
  <c r="AK56"/>
  <c r="AK56" a="1"/>
  <c r="AO55" a="1"/>
  <c r="AO55" s="1"/>
  <c r="AN55"/>
  <c r="AN55" a="1"/>
  <c r="AM55" a="1"/>
  <c r="AM55" s="1"/>
  <c r="AL55" a="1"/>
  <c r="AL55" s="1"/>
  <c r="AK55" a="1"/>
  <c r="AK55" s="1"/>
  <c r="AO54" a="1"/>
  <c r="AO54" s="1"/>
  <c r="AN54" a="1"/>
  <c r="AN54" s="1"/>
  <c r="AM54"/>
  <c r="AM54" a="1"/>
  <c r="AL54" a="1"/>
  <c r="AL54" s="1"/>
  <c r="AK54"/>
  <c r="AK54" a="1"/>
  <c r="AO53" a="1"/>
  <c r="AO53" s="1"/>
  <c r="U38" i="13" s="1"/>
  <c r="AN53" i="7" a="1"/>
  <c r="AN53" s="1"/>
  <c r="Q38" i="13" s="1"/>
  <c r="AM53" i="7" a="1"/>
  <c r="AM53" s="1"/>
  <c r="M38" i="13" s="1"/>
  <c r="AL53" i="7" a="1"/>
  <c r="AL53" s="1"/>
  <c r="I38" i="13" s="1"/>
  <c r="AK53" i="7" a="1"/>
  <c r="AK53" s="1"/>
  <c r="E38" i="13" s="1"/>
  <c r="AO51" i="7"/>
  <c r="AO51" a="1"/>
  <c r="AN51" a="1"/>
  <c r="AN51" s="1"/>
  <c r="AM51"/>
  <c r="AM51" a="1"/>
  <c r="AL51" a="1"/>
  <c r="AL51" s="1"/>
  <c r="AK51"/>
  <c r="AK51" a="1"/>
  <c r="AO50" a="1"/>
  <c r="AO50" s="1"/>
  <c r="AN50" a="1"/>
  <c r="AN50" s="1"/>
  <c r="AM50" a="1"/>
  <c r="AM50" s="1"/>
  <c r="AL50" a="1"/>
  <c r="AL50" s="1"/>
  <c r="AK50" a="1"/>
  <c r="AK50" s="1"/>
  <c r="AO49" a="1"/>
  <c r="AO49" s="1"/>
  <c r="AN49" a="1"/>
  <c r="AN49" s="1"/>
  <c r="AM49" a="1"/>
  <c r="AM49" s="1"/>
  <c r="AL49" a="1"/>
  <c r="AL49" s="1"/>
  <c r="AK49" a="1"/>
  <c r="AK49" s="1"/>
  <c r="W49"/>
  <c r="V49"/>
  <c r="U49"/>
  <c r="T49"/>
  <c r="S49"/>
  <c r="AO48"/>
  <c r="AO48" a="1"/>
  <c r="AN48" a="1"/>
  <c r="AN48" s="1"/>
  <c r="AM48"/>
  <c r="AM48" a="1"/>
  <c r="AL48" a="1"/>
  <c r="AL48" s="1"/>
  <c r="AK48"/>
  <c r="AK48" a="1"/>
  <c r="AO47" a="1"/>
  <c r="AO47" s="1"/>
  <c r="AN47"/>
  <c r="AN47" a="1"/>
  <c r="AM47" a="1"/>
  <c r="AM47" s="1"/>
  <c r="AL47"/>
  <c r="AL47" a="1"/>
  <c r="AK47" a="1"/>
  <c r="AK47" s="1"/>
  <c r="X47"/>
  <c r="AO46"/>
  <c r="T38" i="13" s="1"/>
  <c r="AO46" i="7" a="1"/>
  <c r="AN46" a="1"/>
  <c r="AN46" s="1"/>
  <c r="P38" i="13" s="1"/>
  <c r="AM46" i="7"/>
  <c r="L38" i="13" s="1"/>
  <c r="AM46" i="7" a="1"/>
  <c r="AL46" a="1"/>
  <c r="AL46" s="1"/>
  <c r="H38" i="13" s="1"/>
  <c r="AK46" i="7"/>
  <c r="D38" i="13" s="1"/>
  <c r="AK46" i="7" a="1"/>
  <c r="AO44"/>
  <c r="AO37" s="1"/>
  <c r="AN44"/>
  <c r="AM44"/>
  <c r="AL44"/>
  <c r="AK44"/>
  <c r="X44"/>
  <c r="AO43"/>
  <c r="AN43"/>
  <c r="AN36" s="1"/>
  <c r="AM43"/>
  <c r="AL43"/>
  <c r="AK43"/>
  <c r="AK36" s="1"/>
  <c r="X43"/>
  <c r="AO42"/>
  <c r="AN42"/>
  <c r="AM42"/>
  <c r="AL42"/>
  <c r="AK42"/>
  <c r="AO41"/>
  <c r="AN41"/>
  <c r="AM41"/>
  <c r="AL41"/>
  <c r="AK41"/>
  <c r="X41"/>
  <c r="AO40"/>
  <c r="AN40"/>
  <c r="AN33" s="1"/>
  <c r="AM40"/>
  <c r="AL40"/>
  <c r="AL33" s="1"/>
  <c r="AK40"/>
  <c r="X40"/>
  <c r="X38"/>
  <c r="X35"/>
  <c r="X32"/>
  <c r="X31"/>
  <c r="X29"/>
  <c r="X25"/>
  <c r="X23"/>
  <c r="X22"/>
  <c r="X19"/>
  <c r="X18"/>
  <c r="X17"/>
  <c r="X16"/>
  <c r="X15"/>
  <c r="X13"/>
  <c r="X10"/>
  <c r="X9"/>
  <c r="X8"/>
  <c r="X6"/>
  <c r="X5"/>
  <c r="D49"/>
  <c r="H69" i="6"/>
  <c r="G69"/>
  <c r="F69"/>
  <c r="F60" s="1"/>
  <c r="E69"/>
  <c r="E60" s="1"/>
  <c r="AO58"/>
  <c r="AO58" a="1"/>
  <c r="AN58" a="1"/>
  <c r="AN58" s="1"/>
  <c r="AM58" a="1"/>
  <c r="AM58" s="1"/>
  <c r="AL58" a="1"/>
  <c r="AL58" s="1"/>
  <c r="AK58"/>
  <c r="AK58" a="1"/>
  <c r="AO57" a="1"/>
  <c r="AO57" s="1"/>
  <c r="AN57"/>
  <c r="AN57" a="1"/>
  <c r="AM57" a="1"/>
  <c r="AM57" s="1"/>
  <c r="AL57"/>
  <c r="AL57" a="1"/>
  <c r="AK57" a="1"/>
  <c r="AK57" s="1"/>
  <c r="AO56" a="1"/>
  <c r="AO56" s="1"/>
  <c r="AN56" a="1"/>
  <c r="AN56" s="1"/>
  <c r="AM56"/>
  <c r="AM56" a="1"/>
  <c r="AL56" a="1"/>
  <c r="AL56" s="1"/>
  <c r="AK56"/>
  <c r="AK56" a="1"/>
  <c r="AO55" a="1"/>
  <c r="AO55" s="1"/>
  <c r="AN55"/>
  <c r="AN55" a="1"/>
  <c r="AM55" a="1"/>
  <c r="AM55" s="1"/>
  <c r="AL55"/>
  <c r="AL55" a="1"/>
  <c r="AK55" a="1"/>
  <c r="AK55" s="1"/>
  <c r="AO54"/>
  <c r="AO54" a="1"/>
  <c r="AN54" a="1"/>
  <c r="AN54" s="1"/>
  <c r="AM54"/>
  <c r="AM54" a="1"/>
  <c r="AL54" a="1"/>
  <c r="AL54" s="1"/>
  <c r="AK54"/>
  <c r="AK54" a="1"/>
  <c r="AO53" a="1"/>
  <c r="AO53" s="1"/>
  <c r="U37" i="13" s="1"/>
  <c r="AN53" i="6"/>
  <c r="AN53" a="1"/>
  <c r="AM53" a="1"/>
  <c r="AM53" s="1"/>
  <c r="M37" i="13" s="1"/>
  <c r="AL53" i="6"/>
  <c r="AL53" a="1"/>
  <c r="AK53" a="1"/>
  <c r="AK53" s="1"/>
  <c r="E37" i="13" s="1"/>
  <c r="AO51" i="6" a="1"/>
  <c r="AO51" s="1"/>
  <c r="AN51"/>
  <c r="AN51" a="1"/>
  <c r="AM51" a="1"/>
  <c r="AM51" s="1"/>
  <c r="AL51"/>
  <c r="AL51" a="1"/>
  <c r="AK51" a="1"/>
  <c r="AK51" s="1"/>
  <c r="AO50"/>
  <c r="AO50" a="1"/>
  <c r="AN50"/>
  <c r="AN50" a="1"/>
  <c r="AM50"/>
  <c r="AM50" a="1"/>
  <c r="AL50"/>
  <c r="AL50" a="1"/>
  <c r="AK50"/>
  <c r="AK50" a="1"/>
  <c r="AO49"/>
  <c r="AO49" a="1"/>
  <c r="AN49"/>
  <c r="AN49" a="1"/>
  <c r="AM49"/>
  <c r="AM49" a="1"/>
  <c r="AL49"/>
  <c r="AL49" a="1"/>
  <c r="AK49"/>
  <c r="AK49" a="1"/>
  <c r="W49"/>
  <c r="V49"/>
  <c r="U49"/>
  <c r="T49"/>
  <c r="S49"/>
  <c r="AO48"/>
  <c r="AO48" a="1"/>
  <c r="AN48" a="1"/>
  <c r="AN48" s="1"/>
  <c r="AM48"/>
  <c r="AM48" a="1"/>
  <c r="AL48" a="1"/>
  <c r="AL48" s="1"/>
  <c r="AK48" a="1"/>
  <c r="AK48" s="1"/>
  <c r="AO47"/>
  <c r="AO47" a="1"/>
  <c r="AN47" a="1"/>
  <c r="AN47" s="1"/>
  <c r="AM47"/>
  <c r="AM47" a="1"/>
  <c r="AL47" a="1"/>
  <c r="AL47" s="1"/>
  <c r="AK47" a="1"/>
  <c r="AK47" s="1"/>
  <c r="AO46"/>
  <c r="T37" i="13" s="1"/>
  <c r="AO46" i="6" a="1"/>
  <c r="AN46" a="1"/>
  <c r="AN46" s="1"/>
  <c r="P37" i="13" s="1"/>
  <c r="AM46" i="6"/>
  <c r="L37" i="13" s="1"/>
  <c r="AM46" i="6" a="1"/>
  <c r="AL46" a="1"/>
  <c r="AL46" s="1"/>
  <c r="H37" i="13" s="1"/>
  <c r="AK46" i="6" a="1"/>
  <c r="AK46" s="1"/>
  <c r="D37" i="13" s="1"/>
  <c r="AO44" i="6"/>
  <c r="AO37" s="1"/>
  <c r="AN44"/>
  <c r="AM44"/>
  <c r="AL44"/>
  <c r="AL37" s="1"/>
  <c r="AK44"/>
  <c r="X44"/>
  <c r="AO43"/>
  <c r="AO36" s="1"/>
  <c r="AN43"/>
  <c r="AM43"/>
  <c r="AM36" s="1"/>
  <c r="AL43"/>
  <c r="AK43"/>
  <c r="X43"/>
  <c r="AO42"/>
  <c r="AN42"/>
  <c r="AM42"/>
  <c r="AL42"/>
  <c r="AK42"/>
  <c r="AK35" s="1"/>
  <c r="X42"/>
  <c r="AO41"/>
  <c r="AN41"/>
  <c r="AN34" s="1"/>
  <c r="AM41"/>
  <c r="AL41"/>
  <c r="AK41"/>
  <c r="AO40"/>
  <c r="AO33" s="1"/>
  <c r="AN40"/>
  <c r="AM40"/>
  <c r="AL40"/>
  <c r="AK40"/>
  <c r="X40"/>
  <c r="X39"/>
  <c r="X36"/>
  <c r="X34"/>
  <c r="X32"/>
  <c r="X31"/>
  <c r="X30"/>
  <c r="X27"/>
  <c r="X25"/>
  <c r="X24"/>
  <c r="X22"/>
  <c r="X21"/>
  <c r="X19"/>
  <c r="X18"/>
  <c r="X17"/>
  <c r="X16"/>
  <c r="X14"/>
  <c r="X13"/>
  <c r="X11"/>
  <c r="X10"/>
  <c r="X8"/>
  <c r="X7"/>
  <c r="X6"/>
  <c r="X5"/>
  <c r="H62" i="5"/>
  <c r="G62"/>
  <c r="G53" s="1"/>
  <c r="F62"/>
  <c r="E62"/>
  <c r="E53" s="1"/>
  <c r="AO58"/>
  <c r="AO58" a="1"/>
  <c r="AN58" a="1"/>
  <c r="AN58" s="1"/>
  <c r="AM58" a="1"/>
  <c r="AM58" s="1"/>
  <c r="AL58" a="1"/>
  <c r="AL58" s="1"/>
  <c r="AK58" a="1"/>
  <c r="AK58" s="1"/>
  <c r="AO57" a="1"/>
  <c r="AO57" s="1"/>
  <c r="AN57" a="1"/>
  <c r="AN57" s="1"/>
  <c r="AM57" a="1"/>
  <c r="AM57" s="1"/>
  <c r="AL57"/>
  <c r="AL57" a="1"/>
  <c r="AK57" a="1"/>
  <c r="AK57" s="1"/>
  <c r="AO56" a="1"/>
  <c r="AO56" s="1"/>
  <c r="AN56" a="1"/>
  <c r="AN56" s="1"/>
  <c r="AM56" a="1"/>
  <c r="AM56" s="1"/>
  <c r="AL56" a="1"/>
  <c r="AL56" s="1"/>
  <c r="AK56" a="1"/>
  <c r="AK56" s="1"/>
  <c r="AO55" a="1"/>
  <c r="AO55" s="1"/>
  <c r="AN55"/>
  <c r="AN55" a="1"/>
  <c r="AM55" a="1"/>
  <c r="AM55" s="1"/>
  <c r="AL55" a="1"/>
  <c r="AL55" s="1"/>
  <c r="AK55" a="1"/>
  <c r="AK55" s="1"/>
  <c r="AO54" a="1"/>
  <c r="AO54" s="1"/>
  <c r="U44" i="13" s="1"/>
  <c r="AN54" i="5" a="1"/>
  <c r="AN54" s="1"/>
  <c r="Q44" i="13" s="1"/>
  <c r="AM54" i="5" a="1"/>
  <c r="AM54" s="1"/>
  <c r="M44" i="13" s="1"/>
  <c r="AL54" i="5" a="1"/>
  <c r="AL54" s="1"/>
  <c r="I44" i="13" s="1"/>
  <c r="AK54" i="5" a="1"/>
  <c r="AK54" s="1"/>
  <c r="E44" i="13" s="1"/>
  <c r="AO53" i="5" a="1"/>
  <c r="AO53" s="1"/>
  <c r="U36" i="13" s="1"/>
  <c r="AN53" i="5"/>
  <c r="AN53" a="1"/>
  <c r="AM53" a="1"/>
  <c r="AM53" s="1"/>
  <c r="M36" i="13" s="1"/>
  <c r="AL53" i="5" a="1"/>
  <c r="AL53" s="1"/>
  <c r="I36" i="13" s="1"/>
  <c r="AK53" i="5" a="1"/>
  <c r="AK53" s="1"/>
  <c r="E36" i="13" s="1"/>
  <c r="F53" i="5"/>
  <c r="AO51" a="1"/>
  <c r="AO51" s="1"/>
  <c r="AN51" a="1"/>
  <c r="AN51" s="1"/>
  <c r="AM51" a="1"/>
  <c r="AM51" s="1"/>
  <c r="AL51" a="1"/>
  <c r="AL51" s="1"/>
  <c r="AK51" a="1"/>
  <c r="AK51" s="1"/>
  <c r="AO50" a="1"/>
  <c r="AO50" s="1"/>
  <c r="AN50" a="1"/>
  <c r="AN50" s="1"/>
  <c r="AM50" a="1"/>
  <c r="AM50" s="1"/>
  <c r="AL50" a="1"/>
  <c r="AL50" s="1"/>
  <c r="AK50" a="1"/>
  <c r="AK50" s="1"/>
  <c r="AO49" a="1"/>
  <c r="AO49" s="1"/>
  <c r="AN49" a="1"/>
  <c r="AN49" s="1"/>
  <c r="AM49" a="1"/>
  <c r="AM49" s="1"/>
  <c r="AL49" a="1"/>
  <c r="AL49" s="1"/>
  <c r="AK49" a="1"/>
  <c r="AK49" s="1"/>
  <c r="AO48" a="1"/>
  <c r="AO48" s="1"/>
  <c r="AN48" a="1"/>
  <c r="AN48" s="1"/>
  <c r="AM48"/>
  <c r="AM48" a="1"/>
  <c r="AL48" a="1"/>
  <c r="AL48" s="1"/>
  <c r="AK48" a="1"/>
  <c r="AK48" s="1"/>
  <c r="AO47" a="1"/>
  <c r="AO47" s="1"/>
  <c r="T44" i="13" s="1"/>
  <c r="AN47" i="5" a="1"/>
  <c r="AN47" s="1"/>
  <c r="P44" i="13" s="1"/>
  <c r="AM47" i="5" a="1"/>
  <c r="AM47" s="1"/>
  <c r="L44" i="13" s="1"/>
  <c r="AL47" i="5"/>
  <c r="H44" i="13" s="1"/>
  <c r="AL47" i="5" a="1"/>
  <c r="AK47" a="1"/>
  <c r="AK47" s="1"/>
  <c r="D44" i="13" s="1"/>
  <c r="AO46" i="5" a="1"/>
  <c r="AO46" s="1"/>
  <c r="T36" i="13" s="1"/>
  <c r="AN46" i="5" a="1"/>
  <c r="AN46" s="1"/>
  <c r="P36" i="13" s="1"/>
  <c r="AM46" i="5" a="1"/>
  <c r="AM46" s="1"/>
  <c r="L36" i="13" s="1"/>
  <c r="AL46" i="5" a="1"/>
  <c r="AL46" s="1"/>
  <c r="H36" i="13" s="1"/>
  <c r="AK46" i="5" a="1"/>
  <c r="AK46" s="1"/>
  <c r="D36" i="13" s="1"/>
  <c r="AO44" i="5"/>
  <c r="AN44"/>
  <c r="AM44"/>
  <c r="AL44"/>
  <c r="AK44"/>
  <c r="AO43"/>
  <c r="AN43"/>
  <c r="AM43"/>
  <c r="AL43"/>
  <c r="AK43"/>
  <c r="AO42"/>
  <c r="AN42"/>
  <c r="AM42"/>
  <c r="AL42"/>
  <c r="AK42"/>
  <c r="AO41"/>
  <c r="AN41"/>
  <c r="AM41"/>
  <c r="AL41"/>
  <c r="AK41"/>
  <c r="W41"/>
  <c r="V41"/>
  <c r="U41"/>
  <c r="T41"/>
  <c r="S41"/>
  <c r="X38"/>
  <c r="X37"/>
  <c r="X34"/>
  <c r="X31"/>
  <c r="X28"/>
  <c r="X27"/>
  <c r="X25"/>
  <c r="X24"/>
  <c r="X22"/>
  <c r="X21"/>
  <c r="X19"/>
  <c r="X18"/>
  <c r="X16"/>
  <c r="X13"/>
  <c r="X10"/>
  <c r="X7"/>
  <c r="X6"/>
  <c r="D41"/>
  <c r="H66" i="4"/>
  <c r="H57" s="1"/>
  <c r="G66"/>
  <c r="G57" s="1"/>
  <c r="F66"/>
  <c r="E66"/>
  <c r="E57" s="1"/>
  <c r="AO59" a="1"/>
  <c r="AO59" s="1"/>
  <c r="AN59"/>
  <c r="AN59" a="1"/>
  <c r="AM59" a="1"/>
  <c r="AM59" s="1"/>
  <c r="AL59"/>
  <c r="AL59" a="1"/>
  <c r="AK59" a="1"/>
  <c r="AK59" s="1"/>
  <c r="AO58"/>
  <c r="U53" i="13" s="1"/>
  <c r="AO58" i="4" a="1"/>
  <c r="AN58" a="1"/>
  <c r="AN58" s="1"/>
  <c r="Q53" i="13" s="1"/>
  <c r="AM58" i="4"/>
  <c r="M53" i="13" s="1"/>
  <c r="AM58" i="4" a="1"/>
  <c r="AL58" a="1"/>
  <c r="AL58" s="1"/>
  <c r="I53" i="13" s="1"/>
  <c r="AK58" i="4"/>
  <c r="E53" i="13" s="1"/>
  <c r="AK58" i="4" a="1"/>
  <c r="AO57" a="1"/>
  <c r="AO57" s="1"/>
  <c r="U32" i="13" s="1"/>
  <c r="AN57" i="4"/>
  <c r="Q32" i="13" s="1"/>
  <c r="AN57" i="4" a="1"/>
  <c r="AM57" a="1"/>
  <c r="AM57" s="1"/>
  <c r="M32" i="13" s="1"/>
  <c r="AL57" i="4"/>
  <c r="I32" i="13" s="1"/>
  <c r="AL57" i="4" a="1"/>
  <c r="AK57" a="1"/>
  <c r="AK57" s="1"/>
  <c r="E32" i="13" s="1"/>
  <c r="F57" i="4"/>
  <c r="AO56" a="1"/>
  <c r="AO56" s="1"/>
  <c r="AN56" a="1"/>
  <c r="AN56" s="1"/>
  <c r="AM56" a="1"/>
  <c r="AM56" s="1"/>
  <c r="AL56" a="1"/>
  <c r="AL56" s="1"/>
  <c r="AK56" a="1"/>
  <c r="AK56" s="1"/>
  <c r="AO55" a="1"/>
  <c r="AO55" s="1"/>
  <c r="AN55" a="1"/>
  <c r="AN55" s="1"/>
  <c r="AM55" a="1"/>
  <c r="AM55" s="1"/>
  <c r="AL55" a="1"/>
  <c r="AL55" s="1"/>
  <c r="AL60" s="1"/>
  <c r="AK55" a="1"/>
  <c r="AK55" s="1"/>
  <c r="AO54" a="1"/>
  <c r="AO54" s="1"/>
  <c r="U43" i="13" s="1"/>
  <c r="U47" s="1"/>
  <c r="AN54" i="4" a="1"/>
  <c r="AN54" s="1"/>
  <c r="Q43" i="13" s="1"/>
  <c r="Q47" s="1"/>
  <c r="AM54" i="4" a="1"/>
  <c r="AM54" s="1"/>
  <c r="M43" i="13" s="1"/>
  <c r="M47" s="1"/>
  <c r="AL54" i="4" a="1"/>
  <c r="AL54" s="1"/>
  <c r="I43" i="13" s="1"/>
  <c r="I47" s="1"/>
  <c r="AK54" i="4" a="1"/>
  <c r="AK54" s="1"/>
  <c r="E43" i="13" s="1"/>
  <c r="E47" s="1"/>
  <c r="AO52" i="4" a="1"/>
  <c r="AO52" s="1"/>
  <c r="AN52" a="1"/>
  <c r="AN52" s="1"/>
  <c r="AM52" a="1"/>
  <c r="AM52" s="1"/>
  <c r="AL52" a="1"/>
  <c r="AL52" s="1"/>
  <c r="AK52" a="1"/>
  <c r="AK52" s="1"/>
  <c r="AO51"/>
  <c r="T53" i="13" s="1"/>
  <c r="AO51" i="4" a="1"/>
  <c r="AN51" a="1"/>
  <c r="AN51" s="1"/>
  <c r="P53" i="13" s="1"/>
  <c r="AM51" i="4"/>
  <c r="L53" i="13" s="1"/>
  <c r="AM51" i="4" a="1"/>
  <c r="AL51" a="1"/>
  <c r="AL51" s="1"/>
  <c r="H53" i="13" s="1"/>
  <c r="AK51" i="4"/>
  <c r="D53" i="13" s="1"/>
  <c r="AK51" i="4" a="1"/>
  <c r="AO50" a="1"/>
  <c r="AO50" s="1"/>
  <c r="T32" i="13" s="1"/>
  <c r="AN50" i="4"/>
  <c r="P32" i="13" s="1"/>
  <c r="AN50" i="4" a="1"/>
  <c r="AM50" a="1"/>
  <c r="AM50" s="1"/>
  <c r="L32" i="13" s="1"/>
  <c r="AL50" i="4"/>
  <c r="H32" i="13" s="1"/>
  <c r="AL50" i="4" a="1"/>
  <c r="AK50" a="1"/>
  <c r="AK50" s="1"/>
  <c r="D32" i="13" s="1"/>
  <c r="AO49" i="4"/>
  <c r="AO49" a="1"/>
  <c r="AN49" a="1"/>
  <c r="AN49" s="1"/>
  <c r="AM49"/>
  <c r="AM49" a="1"/>
  <c r="AL49" a="1"/>
  <c r="AL49" s="1"/>
  <c r="AK49"/>
  <c r="AK49" a="1"/>
  <c r="AO48" a="1"/>
  <c r="AO48" s="1"/>
  <c r="AN48"/>
  <c r="AN48" a="1"/>
  <c r="AM48" a="1"/>
  <c r="AM48" s="1"/>
  <c r="AM53" s="1"/>
  <c r="AL48"/>
  <c r="AL48" a="1"/>
  <c r="AK48" a="1"/>
  <c r="AK48" s="1"/>
  <c r="AO47"/>
  <c r="AO47" a="1"/>
  <c r="AN47" a="1"/>
  <c r="AN47" s="1"/>
  <c r="P43" i="13" s="1"/>
  <c r="P47" s="1"/>
  <c r="AM47" i="4"/>
  <c r="L43" i="13" s="1"/>
  <c r="L47" s="1"/>
  <c r="AM47" i="4" a="1"/>
  <c r="AL47" a="1"/>
  <c r="AL47" s="1"/>
  <c r="H43" i="13" s="1"/>
  <c r="H47" s="1"/>
  <c r="AK47" i="4"/>
  <c r="D43" i="13" s="1"/>
  <c r="D47" s="1"/>
  <c r="AK47" i="4" a="1"/>
  <c r="AO45"/>
  <c r="AN45"/>
  <c r="AM45"/>
  <c r="AL45"/>
  <c r="AK45"/>
  <c r="W45"/>
  <c r="V45"/>
  <c r="U45"/>
  <c r="T45"/>
  <c r="S45"/>
  <c r="AO44"/>
  <c r="AN44"/>
  <c r="O53" i="13" s="1"/>
  <c r="AM44" i="4"/>
  <c r="K53" i="13" s="1"/>
  <c r="N53" s="1"/>
  <c r="AL43" i="4"/>
  <c r="AK43"/>
  <c r="C32" i="13" s="1"/>
  <c r="X43" i="4"/>
  <c r="AO42"/>
  <c r="AN42"/>
  <c r="AM42"/>
  <c r="AL42"/>
  <c r="AK42"/>
  <c r="AO41"/>
  <c r="AN41"/>
  <c r="AM41"/>
  <c r="AL41"/>
  <c r="AK41"/>
  <c r="X41"/>
  <c r="X39"/>
  <c r="X36"/>
  <c r="X35"/>
  <c r="X33"/>
  <c r="X30"/>
  <c r="X29"/>
  <c r="X27"/>
  <c r="X25" s="1"/>
  <c r="X26"/>
  <c r="X24"/>
  <c r="X23"/>
  <c r="X21"/>
  <c r="X20"/>
  <c r="X17"/>
  <c r="X16"/>
  <c r="X15"/>
  <c r="AK44"/>
  <c r="X11"/>
  <c r="X9"/>
  <c r="X8"/>
  <c r="X6"/>
  <c r="X5"/>
  <c r="H83" i="3"/>
  <c r="G83"/>
  <c r="F83"/>
  <c r="F74" s="1"/>
  <c r="E83"/>
  <c r="H74"/>
  <c r="AC75"/>
  <c r="AD73" s="1"/>
  <c r="AD74" s="1"/>
  <c r="E74"/>
  <c r="AO64"/>
  <c r="U16" i="13" s="1"/>
  <c r="AO64" i="3" a="1"/>
  <c r="AN64" a="1"/>
  <c r="AN64" s="1"/>
  <c r="Q16" i="13" s="1"/>
  <c r="Q19" s="1"/>
  <c r="AM64" i="3"/>
  <c r="M16" i="13" s="1"/>
  <c r="M19" s="1"/>
  <c r="AM64" i="3" a="1"/>
  <c r="AL64" a="1"/>
  <c r="AL64" s="1"/>
  <c r="I16" i="13" s="1"/>
  <c r="I19" s="1"/>
  <c r="AO63" i="3" a="1"/>
  <c r="AO63" s="1"/>
  <c r="U50" i="13" s="1"/>
  <c r="AN63" i="3" a="1"/>
  <c r="AN63" s="1"/>
  <c r="Q50" i="13" s="1"/>
  <c r="AM63" i="3" a="1"/>
  <c r="AM63" s="1"/>
  <c r="M50" i="13" s="1"/>
  <c r="AL63" i="3" a="1"/>
  <c r="AL63" s="1"/>
  <c r="I50" i="13" s="1"/>
  <c r="AO62" i="3" a="1"/>
  <c r="AO62" s="1"/>
  <c r="U60" i="13" s="1"/>
  <c r="U61" s="1"/>
  <c r="AN62" i="3" a="1"/>
  <c r="AN62" s="1"/>
  <c r="Q60" i="13" s="1"/>
  <c r="Q61" s="1"/>
  <c r="AM62" i="3" a="1"/>
  <c r="AM62" s="1"/>
  <c r="M60" i="13" s="1"/>
  <c r="M61" s="1"/>
  <c r="AL62" i="3" a="1"/>
  <c r="AL62" s="1"/>
  <c r="I60" i="13" s="1"/>
  <c r="I61" s="1"/>
  <c r="W62" i="3"/>
  <c r="V62"/>
  <c r="U62"/>
  <c r="T62"/>
  <c r="S62"/>
  <c r="AO61" a="1"/>
  <c r="AO61" s="1"/>
  <c r="U57" i="13" s="1"/>
  <c r="U59" s="1"/>
  <c r="AN61" i="3"/>
  <c r="Q57" i="13" s="1"/>
  <c r="AN61" i="3" a="1"/>
  <c r="AM61" a="1"/>
  <c r="AM61" s="1"/>
  <c r="M57" i="13" s="1"/>
  <c r="M59" s="1"/>
  <c r="AL61" i="3"/>
  <c r="I57" i="13" s="1"/>
  <c r="I59" s="1"/>
  <c r="AL61" i="3" a="1"/>
  <c r="AO60" a="1"/>
  <c r="AO60" s="1"/>
  <c r="U55" i="13" s="1"/>
  <c r="U56" s="1"/>
  <c r="AN60" i="3" a="1"/>
  <c r="AN60" s="1"/>
  <c r="Q55" i="13" s="1"/>
  <c r="Q56" s="1"/>
  <c r="AM60" i="3" a="1"/>
  <c r="AM60" s="1"/>
  <c r="M55" i="13" s="1"/>
  <c r="M56" s="1"/>
  <c r="AL60" i="3" a="1"/>
  <c r="AL60" s="1"/>
  <c r="I55" i="13" s="1"/>
  <c r="I56" s="1"/>
  <c r="X60" i="3"/>
  <c r="AO59" a="1"/>
  <c r="AO59" s="1"/>
  <c r="U35" i="13" s="1"/>
  <c r="AN59" i="3"/>
  <c r="Q35" i="13" s="1"/>
  <c r="AN59" i="3" a="1"/>
  <c r="AM59" a="1"/>
  <c r="AM59" s="1"/>
  <c r="M35" i="13" s="1"/>
  <c r="AL59" i="3"/>
  <c r="I35" i="13" s="1"/>
  <c r="AL59" i="3" a="1"/>
  <c r="X59"/>
  <c r="AO58" a="1"/>
  <c r="AO58" s="1"/>
  <c r="U41" i="13" s="1"/>
  <c r="U42" s="1"/>
  <c r="AN58" i="3" a="1"/>
  <c r="AN58" s="1"/>
  <c r="Q41" i="13" s="1"/>
  <c r="Q42" s="1"/>
  <c r="AM58" i="3" a="1"/>
  <c r="AM58" s="1"/>
  <c r="M41" i="13" s="1"/>
  <c r="M42" s="1"/>
  <c r="AL58" i="3" a="1"/>
  <c r="AL58" s="1"/>
  <c r="I41" i="13" s="1"/>
  <c r="I42" s="1"/>
  <c r="AO56" i="3" a="1"/>
  <c r="AO56" s="1"/>
  <c r="T16" i="13" s="1"/>
  <c r="T19" s="1"/>
  <c r="AN56" i="3" a="1"/>
  <c r="AN56" s="1"/>
  <c r="P16" i="13" s="1"/>
  <c r="P19" s="1"/>
  <c r="AM56" i="3" a="1"/>
  <c r="AM56" s="1"/>
  <c r="L16" i="13" s="1"/>
  <c r="L19" s="1"/>
  <c r="AL56" i="3" a="1"/>
  <c r="AL56" s="1"/>
  <c r="H16" i="13" s="1"/>
  <c r="X56" i="3"/>
  <c r="X55" s="1"/>
  <c r="AO55" a="1"/>
  <c r="AO55" s="1"/>
  <c r="T50" i="13" s="1"/>
  <c r="AN55" i="3" a="1"/>
  <c r="AN55" s="1"/>
  <c r="P50" i="13" s="1"/>
  <c r="AM55" i="3"/>
  <c r="L50" i="13" s="1"/>
  <c r="AM55" i="3" a="1"/>
  <c r="AL55" a="1"/>
  <c r="AL55" s="1"/>
  <c r="H50" i="13" s="1"/>
  <c r="AO54" i="3" a="1"/>
  <c r="AO54" s="1"/>
  <c r="T60" i="13" s="1"/>
  <c r="AN54" i="3" a="1"/>
  <c r="AN54" s="1"/>
  <c r="P60" i="13" s="1"/>
  <c r="AM54" i="3" a="1"/>
  <c r="AM54" s="1"/>
  <c r="L60" i="13" s="1"/>
  <c r="AL54" i="3" a="1"/>
  <c r="AL54" s="1"/>
  <c r="H60" i="13" s="1"/>
  <c r="AO53" i="3" a="1"/>
  <c r="AO53" s="1"/>
  <c r="T57" i="13" s="1"/>
  <c r="AN53" i="3" a="1"/>
  <c r="AN53" s="1"/>
  <c r="P57" i="13" s="1"/>
  <c r="P59" s="1"/>
  <c r="AM53" i="3" a="1"/>
  <c r="AM53" s="1"/>
  <c r="L57" i="13" s="1"/>
  <c r="L59" s="1"/>
  <c r="AL53" i="3"/>
  <c r="H57" i="13" s="1"/>
  <c r="H59" s="1"/>
  <c r="AL53" i="3" a="1"/>
  <c r="AO52" a="1"/>
  <c r="AO52" s="1"/>
  <c r="T55" i="13" s="1"/>
  <c r="AN52" i="3" a="1"/>
  <c r="AN52" s="1"/>
  <c r="P55" i="13" s="1"/>
  <c r="AM52" i="3" a="1"/>
  <c r="AM52" s="1"/>
  <c r="L55" i="13" s="1"/>
  <c r="AL52" i="3" a="1"/>
  <c r="AL52" s="1"/>
  <c r="H55" i="13" s="1"/>
  <c r="X52" i="3"/>
  <c r="AO51" a="1"/>
  <c r="AO51" s="1"/>
  <c r="T35" i="13" s="1"/>
  <c r="AN51" i="3" a="1"/>
  <c r="AN51" s="1"/>
  <c r="P35" i="13" s="1"/>
  <c r="AM51" i="3" a="1"/>
  <c r="AM51" s="1"/>
  <c r="L35" i="13" s="1"/>
  <c r="AL51" i="3" a="1"/>
  <c r="AL51" s="1"/>
  <c r="H35" i="13" s="1"/>
  <c r="X51" i="3"/>
  <c r="AO50" a="1"/>
  <c r="AO50" s="1"/>
  <c r="T41" i="13" s="1"/>
  <c r="AN50" i="3" a="1"/>
  <c r="AN50" s="1"/>
  <c r="P41" i="13" s="1"/>
  <c r="AM50" i="3" a="1"/>
  <c r="AM50" s="1"/>
  <c r="L41" i="13" s="1"/>
  <c r="L42" s="1"/>
  <c r="AL50" i="3" a="1"/>
  <c r="AL50" s="1"/>
  <c r="H41" i="13" s="1"/>
  <c r="X50" i="3"/>
  <c r="X49"/>
  <c r="AK48"/>
  <c r="C16" i="13" s="1"/>
  <c r="X48" i="3"/>
  <c r="AO47"/>
  <c r="AN47"/>
  <c r="AM47"/>
  <c r="AL47"/>
  <c r="G50" i="13" s="1"/>
  <c r="J50" s="1"/>
  <c r="X47" i="3"/>
  <c r="X46"/>
  <c r="X45"/>
  <c r="X43"/>
  <c r="X42"/>
  <c r="X40"/>
  <c r="X39"/>
  <c r="X38"/>
  <c r="AK47" s="1"/>
  <c r="C50" i="13" s="1"/>
  <c r="X35" i="3"/>
  <c r="X34"/>
  <c r="X32"/>
  <c r="X28"/>
  <c r="X26"/>
  <c r="X25"/>
  <c r="X23"/>
  <c r="X22"/>
  <c r="AK21"/>
  <c r="AK62" s="1" a="1"/>
  <c r="X21"/>
  <c r="X17"/>
  <c r="X16"/>
  <c r="X15"/>
  <c r="X14"/>
  <c r="X12"/>
  <c r="X10"/>
  <c r="X9"/>
  <c r="X8"/>
  <c r="X7"/>
  <c r="X6"/>
  <c r="AK4"/>
  <c r="I115" i="2"/>
  <c r="E115"/>
  <c r="F115" s="1"/>
  <c r="G115" s="1"/>
  <c r="H115" s="1"/>
  <c r="D115"/>
  <c r="I114"/>
  <c r="F114"/>
  <c r="G114" s="1"/>
  <c r="H114" s="1"/>
  <c r="E114"/>
  <c r="D114"/>
  <c r="I113"/>
  <c r="E113"/>
  <c r="F113" s="1"/>
  <c r="G113" s="1"/>
  <c r="H113" s="1"/>
  <c r="D113"/>
  <c r="I112"/>
  <c r="E112"/>
  <c r="F112" s="1"/>
  <c r="G112" s="1"/>
  <c r="H112" s="1"/>
  <c r="D112"/>
  <c r="I111"/>
  <c r="E111"/>
  <c r="F111" s="1"/>
  <c r="G111" s="1"/>
  <c r="H111" s="1"/>
  <c r="D111"/>
  <c r="I110"/>
  <c r="E110"/>
  <c r="F110" s="1"/>
  <c r="G110" s="1"/>
  <c r="H110" s="1"/>
  <c r="D110"/>
  <c r="I109"/>
  <c r="E109"/>
  <c r="F109" s="1"/>
  <c r="G109" s="1"/>
  <c r="H109" s="1"/>
  <c r="D109"/>
  <c r="I108"/>
  <c r="F108"/>
  <c r="G108" s="1"/>
  <c r="H108" s="1"/>
  <c r="E108"/>
  <c r="D108"/>
  <c r="I107"/>
  <c r="E107"/>
  <c r="F107" s="1"/>
  <c r="G107" s="1"/>
  <c r="H107" s="1"/>
  <c r="D107"/>
  <c r="I106"/>
  <c r="F106"/>
  <c r="G106" s="1"/>
  <c r="H106" s="1"/>
  <c r="E106"/>
  <c r="D106"/>
  <c r="I105"/>
  <c r="E105"/>
  <c r="F105" s="1"/>
  <c r="G105" s="1"/>
  <c r="H105" s="1"/>
  <c r="D105"/>
  <c r="I104"/>
  <c r="E104"/>
  <c r="F104" s="1"/>
  <c r="G104" s="1"/>
  <c r="H104" s="1"/>
  <c r="D104"/>
  <c r="I103"/>
  <c r="E103"/>
  <c r="F103" s="1"/>
  <c r="G103" s="1"/>
  <c r="H103" s="1"/>
  <c r="D103"/>
  <c r="I102"/>
  <c r="E102"/>
  <c r="F102" s="1"/>
  <c r="G102" s="1"/>
  <c r="H102" s="1"/>
  <c r="D102"/>
  <c r="I101"/>
  <c r="E101"/>
  <c r="F101" s="1"/>
  <c r="G101" s="1"/>
  <c r="H101" s="1"/>
  <c r="D101"/>
  <c r="I100"/>
  <c r="F100"/>
  <c r="G100" s="1"/>
  <c r="H100" s="1"/>
  <c r="E100"/>
  <c r="D100"/>
  <c r="I99"/>
  <c r="E99"/>
  <c r="F99" s="1"/>
  <c r="G99" s="1"/>
  <c r="H99" s="1"/>
  <c r="D99"/>
  <c r="I98"/>
  <c r="F98"/>
  <c r="G98" s="1"/>
  <c r="H98" s="1"/>
  <c r="E98"/>
  <c r="D98"/>
  <c r="I97"/>
  <c r="E97"/>
  <c r="F97" s="1"/>
  <c r="G97" s="1"/>
  <c r="H97" s="1"/>
  <c r="D97"/>
  <c r="I96"/>
  <c r="E96"/>
  <c r="F96" s="1"/>
  <c r="G96" s="1"/>
  <c r="H96" s="1"/>
  <c r="D96"/>
  <c r="I95"/>
  <c r="E95"/>
  <c r="F95" s="1"/>
  <c r="G95" s="1"/>
  <c r="H95" s="1"/>
  <c r="D95"/>
  <c r="I94"/>
  <c r="E94"/>
  <c r="F94" s="1"/>
  <c r="G94" s="1"/>
  <c r="H94" s="1"/>
  <c r="D94"/>
  <c r="I93"/>
  <c r="E93"/>
  <c r="F93" s="1"/>
  <c r="G93" s="1"/>
  <c r="H93" s="1"/>
  <c r="D93"/>
  <c r="I92"/>
  <c r="F92"/>
  <c r="G92" s="1"/>
  <c r="H92" s="1"/>
  <c r="E92"/>
  <c r="D92"/>
  <c r="I91"/>
  <c r="H91"/>
  <c r="E91"/>
  <c r="F91" s="1"/>
  <c r="G91" s="1"/>
  <c r="D91"/>
  <c r="P87"/>
  <c r="O87"/>
  <c r="N87"/>
  <c r="M87"/>
  <c r="P86"/>
  <c r="O86"/>
  <c r="N86"/>
  <c r="M86"/>
  <c r="P85"/>
  <c r="O85"/>
  <c r="N85"/>
  <c r="M85"/>
  <c r="H79"/>
  <c r="G79"/>
  <c r="AI66"/>
  <c r="W66"/>
  <c r="V66"/>
  <c r="U66"/>
  <c r="T66"/>
  <c r="S66"/>
  <c r="AI64"/>
  <c r="AI67" s="1"/>
  <c r="X61"/>
  <c r="AO59"/>
  <c r="U34" i="13" s="1"/>
  <c r="AO59" i="2" a="1"/>
  <c r="AN59" a="1"/>
  <c r="AN59" s="1"/>
  <c r="Q34" i="13" s="1"/>
  <c r="AM59" i="2" a="1"/>
  <c r="AM59" s="1"/>
  <c r="M34" i="13" s="1"/>
  <c r="M40" s="1"/>
  <c r="AL59" i="2" a="1"/>
  <c r="AL59" s="1"/>
  <c r="I34" i="13" s="1"/>
  <c r="X59" i="2"/>
  <c r="X58"/>
  <c r="AO57" a="1"/>
  <c r="AO57" s="1"/>
  <c r="U31" i="13" s="1"/>
  <c r="AN57" i="2" a="1"/>
  <c r="AN57" s="1"/>
  <c r="Q31" i="13" s="1"/>
  <c r="Q33" s="1"/>
  <c r="AM57" i="2" a="1"/>
  <c r="AM57" s="1"/>
  <c r="M31" i="13" s="1"/>
  <c r="M33" s="1"/>
  <c r="AL57" i="2" a="1"/>
  <c r="AL57" s="1"/>
  <c r="I31" i="13" s="1"/>
  <c r="I33" s="1"/>
  <c r="X57" i="2"/>
  <c r="AO56"/>
  <c r="U52" i="13" s="1"/>
  <c r="U54" s="1"/>
  <c r="AO56" i="2" a="1"/>
  <c r="AN56" a="1"/>
  <c r="AN56" s="1"/>
  <c r="Q52" i="13" s="1"/>
  <c r="Q54" s="1"/>
  <c r="AM56" i="2"/>
  <c r="M52" i="13" s="1"/>
  <c r="M54" s="1"/>
  <c r="AM56" i="2" a="1"/>
  <c r="AL56" a="1"/>
  <c r="AL56" s="1"/>
  <c r="I52" i="13" s="1"/>
  <c r="I54" s="1"/>
  <c r="X56" i="2"/>
  <c r="AO55" a="1"/>
  <c r="AO55" s="1"/>
  <c r="U48" i="13" s="1"/>
  <c r="U51" s="1"/>
  <c r="AN55" i="2" a="1"/>
  <c r="AN55" s="1"/>
  <c r="Q48" i="13" s="1"/>
  <c r="Q51" s="1"/>
  <c r="AM55" i="2" a="1"/>
  <c r="AM55" s="1"/>
  <c r="M48" i="13" s="1"/>
  <c r="AL55" i="2"/>
  <c r="I48" i="13" s="1"/>
  <c r="I51" s="1"/>
  <c r="AL55" i="2" a="1"/>
  <c r="X55"/>
  <c r="X54"/>
  <c r="AO53" a="1"/>
  <c r="AO53" s="1"/>
  <c r="AN53" a="1"/>
  <c r="AN53" s="1"/>
  <c r="AM53" a="1"/>
  <c r="AM53" s="1"/>
  <c r="M29" i="13" s="1"/>
  <c r="M30" s="1"/>
  <c r="AL53" i="2" a="1"/>
  <c r="AL53" s="1"/>
  <c r="I29" i="13" s="1"/>
  <c r="I30" s="1"/>
  <c r="X53" i="2"/>
  <c r="AN51" a="1"/>
  <c r="AN51" s="1"/>
  <c r="P34" i="13" s="1"/>
  <c r="P40" s="1"/>
  <c r="AM51" i="2"/>
  <c r="L34" i="13" s="1"/>
  <c r="AM51" i="2" a="1"/>
  <c r="AL51" a="1"/>
  <c r="AL51" s="1"/>
  <c r="H34" i="13" s="1"/>
  <c r="H40" s="1"/>
  <c r="X51" i="2"/>
  <c r="X50" s="1"/>
  <c r="AN50" a="1"/>
  <c r="AN50" s="1"/>
  <c r="P31" i="13" s="1"/>
  <c r="AM50" i="2" a="1"/>
  <c r="AM50" s="1"/>
  <c r="L31" i="13" s="1"/>
  <c r="L33" s="1"/>
  <c r="AL50" i="2"/>
  <c r="H31" i="13" s="1"/>
  <c r="H33" s="1"/>
  <c r="AL50" i="2" a="1"/>
  <c r="AN49"/>
  <c r="P52" i="13" s="1"/>
  <c r="P54" s="1"/>
  <c r="AN49" i="2" a="1"/>
  <c r="AM49"/>
  <c r="L52" i="13" s="1"/>
  <c r="L54" s="1"/>
  <c r="AM49" i="2" a="1"/>
  <c r="AL49"/>
  <c r="H52" i="13" s="1"/>
  <c r="H54" s="1"/>
  <c r="AL49" i="2" a="1"/>
  <c r="X49"/>
  <c r="AN48" a="1"/>
  <c r="AN48" s="1"/>
  <c r="P48" i="13" s="1"/>
  <c r="AM48" i="2" a="1"/>
  <c r="AM48" s="1"/>
  <c r="L48" i="13" s="1"/>
  <c r="AL48" i="2" a="1"/>
  <c r="AL48" s="1"/>
  <c r="H48" i="13" s="1"/>
  <c r="X47" i="2"/>
  <c r="AN46" a="1"/>
  <c r="AN46" s="1"/>
  <c r="P29" i="13" s="1"/>
  <c r="P30" s="1"/>
  <c r="AM46" i="2" a="1"/>
  <c r="AM46" s="1"/>
  <c r="L29" i="13" s="1"/>
  <c r="L30" s="1"/>
  <c r="AL46" i="2" a="1"/>
  <c r="AL46" s="1"/>
  <c r="H29" i="13" s="1"/>
  <c r="H30" s="1"/>
  <c r="X45" i="2"/>
  <c r="AL43"/>
  <c r="AK43"/>
  <c r="C31" i="13" s="1"/>
  <c r="X43" i="2"/>
  <c r="AO42"/>
  <c r="S52" i="13" s="1"/>
  <c r="AN42" i="2"/>
  <c r="O52" i="13" s="1"/>
  <c r="AM42" i="2"/>
  <c r="K52" i="13" s="1"/>
  <c r="X42" i="2"/>
  <c r="AO41"/>
  <c r="S48" i="13" s="1"/>
  <c r="AN41" i="2"/>
  <c r="O48" i="13" s="1"/>
  <c r="AM41" i="2"/>
  <c r="AL41"/>
  <c r="G48" i="13" s="1"/>
  <c r="X41" i="2"/>
  <c r="X40"/>
  <c r="X39"/>
  <c r="X36"/>
  <c r="X35"/>
  <c r="X34"/>
  <c r="X33"/>
  <c r="X31"/>
  <c r="X30"/>
  <c r="X29"/>
  <c r="BB28"/>
  <c r="BA28"/>
  <c r="AZ28"/>
  <c r="BC28"/>
  <c r="BC27"/>
  <c r="BA27"/>
  <c r="AZ27"/>
  <c r="BB27"/>
  <c r="BB26"/>
  <c r="BA26"/>
  <c r="AZ26"/>
  <c r="BC26"/>
  <c r="X26"/>
  <c r="AZ25"/>
  <c r="BC24"/>
  <c r="BB24"/>
  <c r="AZ24"/>
  <c r="BA24"/>
  <c r="X24"/>
  <c r="BB23"/>
  <c r="BA23"/>
  <c r="AZ23"/>
  <c r="X22"/>
  <c r="BC21"/>
  <c r="X21"/>
  <c r="BB20"/>
  <c r="BA20"/>
  <c r="AZ20"/>
  <c r="BC20"/>
  <c r="X20"/>
  <c r="BA19"/>
  <c r="AZ19"/>
  <c r="BB19"/>
  <c r="AK19"/>
  <c r="X19"/>
  <c r="BA18"/>
  <c r="AZ18"/>
  <c r="BB18"/>
  <c r="BB17"/>
  <c r="BA17"/>
  <c r="AZ17"/>
  <c r="BC17"/>
  <c r="X17"/>
  <c r="X16"/>
  <c r="BB15"/>
  <c r="AZ15"/>
  <c r="BA15"/>
  <c r="X15"/>
  <c r="BA14"/>
  <c r="AZ14"/>
  <c r="BC14"/>
  <c r="X14"/>
  <c r="BC13"/>
  <c r="X13"/>
  <c r="BC12"/>
  <c r="BB12"/>
  <c r="X12"/>
  <c r="BB11"/>
  <c r="BA11"/>
  <c r="AZ11"/>
  <c r="BC11"/>
  <c r="X11"/>
  <c r="BA10"/>
  <c r="AZ10"/>
  <c r="BC10"/>
  <c r="X10"/>
  <c r="BC9"/>
  <c r="X9"/>
  <c r="BC8"/>
  <c r="BB8"/>
  <c r="X8"/>
  <c r="BB7"/>
  <c r="BA7"/>
  <c r="AZ7"/>
  <c r="BC7"/>
  <c r="X7"/>
  <c r="BA6"/>
  <c r="AZ6"/>
  <c r="BC6"/>
  <c r="X5"/>
  <c r="BC4"/>
  <c r="BB4"/>
  <c r="AK4"/>
  <c r="L40" i="13" l="1"/>
  <c r="U40"/>
  <c r="I15"/>
  <c r="R62"/>
  <c r="R63" s="1"/>
  <c r="L23" i="14" s="1"/>
  <c r="F80" s="1"/>
  <c r="J49" i="13"/>
  <c r="M51"/>
  <c r="D28"/>
  <c r="Q59"/>
  <c r="AK34" i="4"/>
  <c r="AM35" i="5"/>
  <c r="AK37"/>
  <c r="AL34" i="7"/>
  <c r="AO35"/>
  <c r="AK37"/>
  <c r="AM52" i="9"/>
  <c r="L23" i="13"/>
  <c r="M28"/>
  <c r="AL33" i="6"/>
  <c r="AO33" i="7"/>
  <c r="R58" i="13"/>
  <c r="AL36" i="8"/>
  <c r="L24" i="13"/>
  <c r="AK52" i="9"/>
  <c r="D23" i="13"/>
  <c r="AK52" i="10"/>
  <c r="D27" i="13"/>
  <c r="R53"/>
  <c r="AL34" i="5"/>
  <c r="AN36"/>
  <c r="AM35" i="7"/>
  <c r="V58" i="13"/>
  <c r="AL37" i="8"/>
  <c r="AN59"/>
  <c r="Q22" i="13"/>
  <c r="AK35" i="9"/>
  <c r="AL52"/>
  <c r="H25" i="13"/>
  <c r="H28" s="1"/>
  <c r="AN59" i="9"/>
  <c r="Q23" i="13"/>
  <c r="I28"/>
  <c r="U28"/>
  <c r="T59"/>
  <c r="X19" i="4"/>
  <c r="AN34"/>
  <c r="AO53"/>
  <c r="T43" i="13"/>
  <c r="T47" s="1"/>
  <c r="AN59" i="5"/>
  <c r="Q36" i="13"/>
  <c r="AN33" i="6"/>
  <c r="AM34"/>
  <c r="AO35"/>
  <c r="AL59"/>
  <c r="I37" i="13"/>
  <c r="I40" s="1"/>
  <c r="AN59" i="6"/>
  <c r="Q37" i="13"/>
  <c r="Q40" s="1"/>
  <c r="AL52" i="7"/>
  <c r="AN59"/>
  <c r="AK35" i="8"/>
  <c r="D24" i="13"/>
  <c r="AO52" i="9"/>
  <c r="T23" i="13"/>
  <c r="T24" s="1"/>
  <c r="T28"/>
  <c r="AN60" i="12"/>
  <c r="Q14" i="13"/>
  <c r="Q15" s="1"/>
  <c r="X19" i="10"/>
  <c r="AM37"/>
  <c r="AK59"/>
  <c r="E27" i="13"/>
  <c r="E28" s="1"/>
  <c r="J9"/>
  <c r="J10" s="1"/>
  <c r="F6" i="14" s="1"/>
  <c r="C34" s="1"/>
  <c r="U11" i="13"/>
  <c r="U12" s="1"/>
  <c r="U9"/>
  <c r="U10" s="1"/>
  <c r="AL53" i="12"/>
  <c r="H17" i="13"/>
  <c r="H19" s="1"/>
  <c r="E199" i="18"/>
  <c r="M199" s="1"/>
  <c r="M200" s="1"/>
  <c r="M201" s="1"/>
  <c r="E277"/>
  <c r="AN59" i="10"/>
  <c r="Q27" i="13"/>
  <c r="Q28" s="1"/>
  <c r="AK53" i="12"/>
  <c r="D14" i="13"/>
  <c r="D15" s="1"/>
  <c r="AO53" i="12"/>
  <c r="T62" i="13"/>
  <c r="T63" s="1"/>
  <c r="Q43" i="18"/>
  <c r="T43" s="1"/>
  <c r="Q295"/>
  <c r="Q325"/>
  <c r="T325" s="1"/>
  <c r="AL52" i="10"/>
  <c r="J11" i="13"/>
  <c r="E11"/>
  <c r="E12" s="1"/>
  <c r="E9"/>
  <c r="E10" s="1"/>
  <c r="D3" i="16"/>
  <c r="E174" i="18"/>
  <c r="M174" s="1"/>
  <c r="M175" s="1"/>
  <c r="M176" s="1"/>
  <c r="P176" s="1"/>
  <c r="E186"/>
  <c r="M186" s="1"/>
  <c r="M187" s="1"/>
  <c r="M188" s="1"/>
  <c r="P188" s="1"/>
  <c r="E224"/>
  <c r="M224" s="1"/>
  <c r="M225" s="1"/>
  <c r="M226" s="1"/>
  <c r="E315"/>
  <c r="M315" s="1"/>
  <c r="M316" s="1"/>
  <c r="E340"/>
  <c r="E410"/>
  <c r="M410" s="1"/>
  <c r="M411" s="1"/>
  <c r="E451"/>
  <c r="E454"/>
  <c r="E457"/>
  <c r="J27" i="13"/>
  <c r="AK35" i="10"/>
  <c r="AO35"/>
  <c r="N11" i="13"/>
  <c r="F39"/>
  <c r="V49"/>
  <c r="G119" i="18"/>
  <c r="Q239"/>
  <c r="E80" i="14"/>
  <c r="D51"/>
  <c r="C33" i="13"/>
  <c r="AK36" i="4"/>
  <c r="AN60" i="2"/>
  <c r="Q29" i="13"/>
  <c r="Q30" s="1"/>
  <c r="R48"/>
  <c r="R52"/>
  <c r="AO60" i="2"/>
  <c r="U29" i="13"/>
  <c r="U30" s="1"/>
  <c r="J48"/>
  <c r="J51" s="1"/>
  <c r="F18" i="14" s="1"/>
  <c r="AN52" i="2"/>
  <c r="X26" i="5"/>
  <c r="X7" i="7"/>
  <c r="X21" i="11"/>
  <c r="X9" i="8"/>
  <c r="X22" i="9"/>
  <c r="X11" i="12"/>
  <c r="X18"/>
  <c r="C19" i="13"/>
  <c r="X14" i="11"/>
  <c r="X24"/>
  <c r="AK34"/>
  <c r="C13" i="13"/>
  <c r="AK36" i="11"/>
  <c r="F9" i="13"/>
  <c r="F10" s="1"/>
  <c r="C6" i="14" s="1"/>
  <c r="B34" s="1"/>
  <c r="AK33" i="10"/>
  <c r="C20" i="13"/>
  <c r="AK34" i="9"/>
  <c r="AN34" i="8"/>
  <c r="X25"/>
  <c r="AK34"/>
  <c r="C58" i="13"/>
  <c r="F58" s="1"/>
  <c r="X42" i="7"/>
  <c r="AK33"/>
  <c r="AK35"/>
  <c r="B9" i="1"/>
  <c r="G27" s="1"/>
  <c r="I27" s="1"/>
  <c r="X9" i="6"/>
  <c r="X41"/>
  <c r="AK33"/>
  <c r="B7" i="1"/>
  <c r="G25" s="1"/>
  <c r="I25" s="1"/>
  <c r="AK36" i="5"/>
  <c r="X17"/>
  <c r="X23"/>
  <c r="X22" i="4"/>
  <c r="X34"/>
  <c r="AK37"/>
  <c r="C53" i="13"/>
  <c r="F53" s="1"/>
  <c r="AN39" i="3"/>
  <c r="AK41" i="2"/>
  <c r="C48" i="13" s="1"/>
  <c r="X44" i="2"/>
  <c r="AO35" i="8"/>
  <c r="AO34" i="5"/>
  <c r="AM34" i="7"/>
  <c r="K54" i="13"/>
  <c r="AM35" i="6"/>
  <c r="AN34" i="10"/>
  <c r="AO38" i="11"/>
  <c r="AN36" i="12"/>
  <c r="V9" i="13"/>
  <c r="V10" s="1"/>
  <c r="O6" i="14" s="1"/>
  <c r="F34" s="1"/>
  <c r="AN37" i="11"/>
  <c r="AL38"/>
  <c r="AN32" i="10"/>
  <c r="O27" i="13"/>
  <c r="R27" s="1"/>
  <c r="AL32" i="10"/>
  <c r="AO32"/>
  <c r="S27" i="13"/>
  <c r="V27" s="1"/>
  <c r="AL35" i="9"/>
  <c r="AN35"/>
  <c r="AM36"/>
  <c r="AO36"/>
  <c r="AL37"/>
  <c r="AN37"/>
  <c r="AL34" i="8"/>
  <c r="AM35"/>
  <c r="AM36"/>
  <c r="AN35"/>
  <c r="AO37"/>
  <c r="AM37" i="7"/>
  <c r="AM33"/>
  <c r="AL37"/>
  <c r="AM33" i="6"/>
  <c r="AO34"/>
  <c r="AL36"/>
  <c r="AM36" i="5"/>
  <c r="AO36"/>
  <c r="AL37"/>
  <c r="AN34"/>
  <c r="AO37"/>
  <c r="AN35" i="4"/>
  <c r="AN37"/>
  <c r="AL36"/>
  <c r="G32" i="13"/>
  <c r="J32" s="1"/>
  <c r="AO37" i="4"/>
  <c r="S53" i="13"/>
  <c r="AM39" i="3"/>
  <c r="K50" i="13"/>
  <c r="N50" s="1"/>
  <c r="AO39" i="3"/>
  <c r="S50" i="13"/>
  <c r="V50" s="1"/>
  <c r="O50"/>
  <c r="R50" s="1"/>
  <c r="AL36" i="2"/>
  <c r="G31" i="13"/>
  <c r="J31" s="1"/>
  <c r="O54"/>
  <c r="N52"/>
  <c r="N54" s="1"/>
  <c r="I19" i="14" s="1"/>
  <c r="AM35" i="2"/>
  <c r="AM34"/>
  <c r="K48" i="13"/>
  <c r="N48" s="1"/>
  <c r="AL34" i="2"/>
  <c r="AL35" i="12"/>
  <c r="G62" i="13"/>
  <c r="AN38" i="12"/>
  <c r="G51" i="13"/>
  <c r="O63"/>
  <c r="AN35" i="12"/>
  <c r="AM36"/>
  <c r="K49" i="13"/>
  <c r="AM38" i="12"/>
  <c r="K63" i="13"/>
  <c r="M280" i="18"/>
  <c r="M281" s="1"/>
  <c r="M282" s="1"/>
  <c r="P282" s="1"/>
  <c r="M340"/>
  <c r="M341" s="1"/>
  <c r="M342" s="1"/>
  <c r="P342" s="1"/>
  <c r="T388"/>
  <c r="P388"/>
  <c r="R388" s="1"/>
  <c r="P197"/>
  <c r="R197" s="1"/>
  <c r="T197"/>
  <c r="M327"/>
  <c r="P327" s="1"/>
  <c r="P326"/>
  <c r="F119"/>
  <c r="E119" s="1"/>
  <c r="M119" s="1"/>
  <c r="Q119" s="1"/>
  <c r="F160"/>
  <c r="E160" s="1"/>
  <c r="G198"/>
  <c r="Q214"/>
  <c r="P214" s="1"/>
  <c r="R214" s="1"/>
  <c r="Q221"/>
  <c r="T221" s="1"/>
  <c r="P223"/>
  <c r="E336"/>
  <c r="E406"/>
  <c r="M406" s="1"/>
  <c r="M407" s="1"/>
  <c r="P407" s="1"/>
  <c r="E98"/>
  <c r="M98" s="1"/>
  <c r="Q98" s="1"/>
  <c r="T98" s="1"/>
  <c r="G160"/>
  <c r="Q174"/>
  <c r="T174" s="1"/>
  <c r="E180"/>
  <c r="M180" s="1"/>
  <c r="M181" s="1"/>
  <c r="P181" s="1"/>
  <c r="E215"/>
  <c r="Q259"/>
  <c r="G290"/>
  <c r="E300"/>
  <c r="M300" s="1"/>
  <c r="M301" s="1"/>
  <c r="M302" s="1"/>
  <c r="P302" s="1"/>
  <c r="Q315"/>
  <c r="T315" s="1"/>
  <c r="Q320"/>
  <c r="T320" s="1"/>
  <c r="F474"/>
  <c r="M160"/>
  <c r="Q160" s="1"/>
  <c r="F440"/>
  <c r="F198"/>
  <c r="Q186"/>
  <c r="T186" s="1"/>
  <c r="E192"/>
  <c r="M192" s="1"/>
  <c r="M193" s="1"/>
  <c r="M194" s="1"/>
  <c r="Q299"/>
  <c r="G474"/>
  <c r="E468"/>
  <c r="F63"/>
  <c r="E63" s="1"/>
  <c r="E168"/>
  <c r="M168" s="1"/>
  <c r="M169" s="1"/>
  <c r="E286"/>
  <c r="E296"/>
  <c r="E309"/>
  <c r="E372"/>
  <c r="M372" s="1"/>
  <c r="M373" s="1"/>
  <c r="M374" s="1"/>
  <c r="P374" s="1"/>
  <c r="E465"/>
  <c r="M465" s="1"/>
  <c r="E50"/>
  <c r="M57"/>
  <c r="M58" s="1"/>
  <c r="M227"/>
  <c r="P227" s="1"/>
  <c r="P226"/>
  <c r="G63"/>
  <c r="E3"/>
  <c r="E31"/>
  <c r="E48"/>
  <c r="M64"/>
  <c r="M65" s="1"/>
  <c r="M66" s="1"/>
  <c r="M67" s="1"/>
  <c r="Q64"/>
  <c r="T64" s="1"/>
  <c r="M171"/>
  <c r="M172" s="1"/>
  <c r="M173" s="1"/>
  <c r="P464"/>
  <c r="R464" s="1"/>
  <c r="T464"/>
  <c r="P66"/>
  <c r="E72"/>
  <c r="M277"/>
  <c r="M278" s="1"/>
  <c r="M279" s="1"/>
  <c r="P279" s="1"/>
  <c r="E26"/>
  <c r="M46"/>
  <c r="M47" s="1"/>
  <c r="P47" s="1"/>
  <c r="P46" s="1"/>
  <c r="M276"/>
  <c r="P276" s="1"/>
  <c r="P275"/>
  <c r="E36"/>
  <c r="P44"/>
  <c r="P43" s="1"/>
  <c r="R43" s="1"/>
  <c r="M89"/>
  <c r="P88"/>
  <c r="M170"/>
  <c r="P170" s="1"/>
  <c r="P169"/>
  <c r="M202"/>
  <c r="P201"/>
  <c r="M286"/>
  <c r="M287" s="1"/>
  <c r="M288" s="1"/>
  <c r="Q140"/>
  <c r="T140" s="1"/>
  <c r="Q152"/>
  <c r="T152" s="1"/>
  <c r="E198"/>
  <c r="E252"/>
  <c r="T259"/>
  <c r="P259"/>
  <c r="R259" s="1"/>
  <c r="P373"/>
  <c r="E400"/>
  <c r="E416"/>
  <c r="E435"/>
  <c r="M99"/>
  <c r="E101"/>
  <c r="P141"/>
  <c r="P140" s="1"/>
  <c r="E143"/>
  <c r="E155"/>
  <c r="P175"/>
  <c r="P174" s="1"/>
  <c r="P187"/>
  <c r="P186" s="1"/>
  <c r="F244"/>
  <c r="E245"/>
  <c r="E268"/>
  <c r="Q274"/>
  <c r="T274" s="1"/>
  <c r="P278"/>
  <c r="F290"/>
  <c r="E290" s="1"/>
  <c r="Q343"/>
  <c r="T343" s="1"/>
  <c r="M408"/>
  <c r="M409" s="1"/>
  <c r="P409" s="1"/>
  <c r="M415"/>
  <c r="Q415" s="1"/>
  <c r="E17"/>
  <c r="E22"/>
  <c r="E77"/>
  <c r="M81"/>
  <c r="M82" s="1"/>
  <c r="Q87"/>
  <c r="T87" s="1"/>
  <c r="E90"/>
  <c r="E129"/>
  <c r="E134"/>
  <c r="E137"/>
  <c r="Q146"/>
  <c r="T146" s="1"/>
  <c r="P164"/>
  <c r="R164" s="1"/>
  <c r="E183"/>
  <c r="G244"/>
  <c r="P205"/>
  <c r="P204" s="1"/>
  <c r="E207"/>
  <c r="P222"/>
  <c r="P221" s="1"/>
  <c r="P225"/>
  <c r="E236"/>
  <c r="E248"/>
  <c r="E271"/>
  <c r="Q328"/>
  <c r="T328" s="1"/>
  <c r="M328"/>
  <c r="M329" s="1"/>
  <c r="M330" s="1"/>
  <c r="M331" s="1"/>
  <c r="P331" s="1"/>
  <c r="P341"/>
  <c r="Q372"/>
  <c r="T372" s="1"/>
  <c r="E378"/>
  <c r="E403"/>
  <c r="E432"/>
  <c r="E471"/>
  <c r="Q199"/>
  <c r="T199" s="1"/>
  <c r="G359"/>
  <c r="M381"/>
  <c r="M382" s="1"/>
  <c r="E444"/>
  <c r="Q465"/>
  <c r="T465" s="1"/>
  <c r="M466"/>
  <c r="M467" s="1"/>
  <c r="P467" s="1"/>
  <c r="P89"/>
  <c r="Q110"/>
  <c r="T110" s="1"/>
  <c r="Q112"/>
  <c r="T112" s="1"/>
  <c r="R133"/>
  <c r="P153"/>
  <c r="P152" s="1"/>
  <c r="P173"/>
  <c r="P200"/>
  <c r="Q204"/>
  <c r="T204" s="1"/>
  <c r="Q224"/>
  <c r="T224" s="1"/>
  <c r="E291"/>
  <c r="P299"/>
  <c r="R299" s="1"/>
  <c r="T299"/>
  <c r="E303"/>
  <c r="M422"/>
  <c r="M423" s="1"/>
  <c r="M431"/>
  <c r="Q431" s="1"/>
  <c r="E60"/>
  <c r="E84"/>
  <c r="E93"/>
  <c r="P111"/>
  <c r="P110" s="1"/>
  <c r="R110" s="1"/>
  <c r="E114"/>
  <c r="M120"/>
  <c r="M121" s="1"/>
  <c r="E123"/>
  <c r="E126"/>
  <c r="P147"/>
  <c r="P146" s="1"/>
  <c r="E149"/>
  <c r="E161"/>
  <c r="M165"/>
  <c r="M166" s="1"/>
  <c r="M167" s="1"/>
  <c r="P167" s="1"/>
  <c r="Q168"/>
  <c r="T168" s="1"/>
  <c r="M177"/>
  <c r="M178" s="1"/>
  <c r="M179" s="1"/>
  <c r="P179" s="1"/>
  <c r="Q180"/>
  <c r="T180" s="1"/>
  <c r="M189"/>
  <c r="M190" s="1"/>
  <c r="M191" s="1"/>
  <c r="P191" s="1"/>
  <c r="E210"/>
  <c r="E218"/>
  <c r="E228"/>
  <c r="E240"/>
  <c r="P295"/>
  <c r="R295" s="1"/>
  <c r="T295"/>
  <c r="M308"/>
  <c r="Q308" s="1"/>
  <c r="E312"/>
  <c r="M323"/>
  <c r="P323" s="1"/>
  <c r="P320" s="1"/>
  <c r="P322"/>
  <c r="E360"/>
  <c r="E375"/>
  <c r="E394"/>
  <c r="E419"/>
  <c r="M428"/>
  <c r="M429" s="1"/>
  <c r="M430" s="1"/>
  <c r="P430" s="1"/>
  <c r="F324"/>
  <c r="P329"/>
  <c r="P344"/>
  <c r="P343" s="1"/>
  <c r="E367"/>
  <c r="M393"/>
  <c r="P393" s="1"/>
  <c r="P392"/>
  <c r="F399"/>
  <c r="M413"/>
  <c r="Q413" s="1"/>
  <c r="E232"/>
  <c r="E255"/>
  <c r="M260"/>
  <c r="Q260" s="1"/>
  <c r="E261"/>
  <c r="M264"/>
  <c r="Q264" s="1"/>
  <c r="E265"/>
  <c r="E283"/>
  <c r="G324"/>
  <c r="P330"/>
  <c r="E332"/>
  <c r="E355"/>
  <c r="M398"/>
  <c r="Q398" s="1"/>
  <c r="M412"/>
  <c r="P412" s="1"/>
  <c r="P411"/>
  <c r="Q414"/>
  <c r="E425"/>
  <c r="G440"/>
  <c r="E440" s="1"/>
  <c r="P439"/>
  <c r="T439"/>
  <c r="E346"/>
  <c r="E351"/>
  <c r="E385"/>
  <c r="Q389"/>
  <c r="T389" s="1"/>
  <c r="P391"/>
  <c r="Q410"/>
  <c r="T410" s="1"/>
  <c r="Q457"/>
  <c r="T457" s="1"/>
  <c r="M457"/>
  <c r="M458" s="1"/>
  <c r="M459" s="1"/>
  <c r="E461"/>
  <c r="F359"/>
  <c r="E359" s="1"/>
  <c r="E364"/>
  <c r="M441"/>
  <c r="M442" s="1"/>
  <c r="M447"/>
  <c r="M448" s="1"/>
  <c r="M451"/>
  <c r="M452" s="1"/>
  <c r="M454"/>
  <c r="M455" s="1"/>
  <c r="P390"/>
  <c r="G399"/>
  <c r="M450"/>
  <c r="Q450" s="1"/>
  <c r="E3" i="16"/>
  <c r="F3"/>
  <c r="M70" i="13"/>
  <c r="F12"/>
  <c r="C7" i="14" s="1"/>
  <c r="V12" i="13"/>
  <c r="O7" i="14" s="1"/>
  <c r="F35" s="1"/>
  <c r="U19" i="13"/>
  <c r="M24"/>
  <c r="M64" s="1"/>
  <c r="R9"/>
  <c r="R10" s="1"/>
  <c r="L6" i="14" s="1"/>
  <c r="E34" s="1"/>
  <c r="G10" i="13"/>
  <c r="O10"/>
  <c r="F11"/>
  <c r="V11"/>
  <c r="F17"/>
  <c r="I24"/>
  <c r="I64" s="1"/>
  <c r="K12"/>
  <c r="N12" s="1"/>
  <c r="I7" i="14" s="1"/>
  <c r="D35" s="1"/>
  <c r="Q24" i="13"/>
  <c r="P28"/>
  <c r="J4"/>
  <c r="N9"/>
  <c r="N10" s="1"/>
  <c r="I6" i="14" s="1"/>
  <c r="D34" s="1"/>
  <c r="R11" i="13"/>
  <c r="G12"/>
  <c r="J12" s="1"/>
  <c r="F7" i="14" s="1"/>
  <c r="C35" s="1"/>
  <c r="O12" i="13"/>
  <c r="R12" s="1"/>
  <c r="L7" i="14" s="1"/>
  <c r="E35" s="1"/>
  <c r="E24" i="13"/>
  <c r="U24"/>
  <c r="F25"/>
  <c r="P51"/>
  <c r="L56"/>
  <c r="H61"/>
  <c r="P33"/>
  <c r="U33"/>
  <c r="P42"/>
  <c r="H56"/>
  <c r="T61"/>
  <c r="T42"/>
  <c r="H51"/>
  <c r="T56"/>
  <c r="P61"/>
  <c r="H42"/>
  <c r="L51"/>
  <c r="P56"/>
  <c r="L61"/>
  <c r="F32"/>
  <c r="X4" i="12"/>
  <c r="AL60"/>
  <c r="AO60"/>
  <c r="AO38"/>
  <c r="AL38"/>
  <c r="AO36"/>
  <c r="AO35"/>
  <c r="AK34"/>
  <c r="X27"/>
  <c r="X25" s="1"/>
  <c r="AK37"/>
  <c r="AK40"/>
  <c r="C14" i="13" s="1"/>
  <c r="F14" s="1"/>
  <c r="X7" i="12"/>
  <c r="X16"/>
  <c r="X22"/>
  <c r="X21" s="1"/>
  <c r="X33"/>
  <c r="X36"/>
  <c r="X35" s="1"/>
  <c r="AK60"/>
  <c r="AL36"/>
  <c r="AM35"/>
  <c r="AN53"/>
  <c r="AM53"/>
  <c r="AM60"/>
  <c r="D38"/>
  <c r="AK38"/>
  <c r="X30"/>
  <c r="X29" s="1"/>
  <c r="X31" i="11"/>
  <c r="X30" s="1"/>
  <c r="AL60"/>
  <c r="AO60"/>
  <c r="AK37"/>
  <c r="AK38"/>
  <c r="AM37"/>
  <c r="X27"/>
  <c r="AM38"/>
  <c r="AO53"/>
  <c r="AL53"/>
  <c r="X10"/>
  <c r="AK60"/>
  <c r="AN60"/>
  <c r="AK40"/>
  <c r="C5" i="13" s="1"/>
  <c r="C6" s="1"/>
  <c r="X4" i="11"/>
  <c r="X9"/>
  <c r="X7" s="1"/>
  <c r="X39"/>
  <c r="X37" s="1"/>
  <c r="X34"/>
  <c r="X33" s="1"/>
  <c r="AK53"/>
  <c r="AO37"/>
  <c r="AN38"/>
  <c r="D45"/>
  <c r="AM53"/>
  <c r="X41"/>
  <c r="X40" s="1"/>
  <c r="AL37"/>
  <c r="AN53"/>
  <c r="AM60"/>
  <c r="X16" i="10"/>
  <c r="X30"/>
  <c r="X29" s="1"/>
  <c r="X38"/>
  <c r="AL37"/>
  <c r="AN35"/>
  <c r="AL59"/>
  <c r="AO59"/>
  <c r="D43"/>
  <c r="AL35"/>
  <c r="F56"/>
  <c r="X4"/>
  <c r="AK34"/>
  <c r="AO34"/>
  <c r="AO36"/>
  <c r="X12"/>
  <c r="X11" s="1"/>
  <c r="X33"/>
  <c r="X25"/>
  <c r="AO52"/>
  <c r="AM34"/>
  <c r="G56"/>
  <c r="X9"/>
  <c r="X8" s="1"/>
  <c r="AM32"/>
  <c r="X23"/>
  <c r="X22" s="1"/>
  <c r="AN36"/>
  <c r="AM35"/>
  <c r="AM52"/>
  <c r="AM59"/>
  <c r="AN52"/>
  <c r="X34" i="9"/>
  <c r="AK33"/>
  <c r="AL36"/>
  <c r="AO37"/>
  <c r="AO59"/>
  <c r="D38"/>
  <c r="AL34"/>
  <c r="AK59"/>
  <c r="AN36"/>
  <c r="X11"/>
  <c r="X20"/>
  <c r="X19" s="1"/>
  <c r="X5"/>
  <c r="X8"/>
  <c r="X7" s="1"/>
  <c r="X16"/>
  <c r="X15" s="1"/>
  <c r="AK36"/>
  <c r="X26"/>
  <c r="X25" s="1"/>
  <c r="X31"/>
  <c r="X30" s="1"/>
  <c r="AM35"/>
  <c r="AL59"/>
  <c r="AM59"/>
  <c r="AK37"/>
  <c r="AN52"/>
  <c r="AK36" i="8"/>
  <c r="AO36"/>
  <c r="X30"/>
  <c r="X28" s="1"/>
  <c r="AL52"/>
  <c r="AL59"/>
  <c r="AO59"/>
  <c r="AK37"/>
  <c r="D37"/>
  <c r="AN36"/>
  <c r="X4"/>
  <c r="X34"/>
  <c r="X33" s="1"/>
  <c r="X16"/>
  <c r="X14"/>
  <c r="AM34"/>
  <c r="AO52"/>
  <c r="X22"/>
  <c r="AN37"/>
  <c r="AM59"/>
  <c r="AK59"/>
  <c r="AK52"/>
  <c r="AO34"/>
  <c r="AM52"/>
  <c r="AN52"/>
  <c r="X21" i="7"/>
  <c r="X20" s="1"/>
  <c r="X28"/>
  <c r="X27" s="1"/>
  <c r="AL35"/>
  <c r="AN34"/>
  <c r="AN35"/>
  <c r="X45"/>
  <c r="AM36"/>
  <c r="G58"/>
  <c r="AL36"/>
  <c r="AO36"/>
  <c r="AK34"/>
  <c r="AO34"/>
  <c r="X12"/>
  <c r="X11" s="1"/>
  <c r="X14"/>
  <c r="X26"/>
  <c r="X34"/>
  <c r="X33" s="1"/>
  <c r="X4"/>
  <c r="X30"/>
  <c r="X39"/>
  <c r="AL59"/>
  <c r="AO59"/>
  <c r="X37"/>
  <c r="X36" s="1"/>
  <c r="AK52"/>
  <c r="AM52"/>
  <c r="AO52"/>
  <c r="AM59"/>
  <c r="AN37"/>
  <c r="AK59"/>
  <c r="AN52"/>
  <c r="AN37" i="6"/>
  <c r="AK36"/>
  <c r="X12"/>
  <c r="X15"/>
  <c r="AM52"/>
  <c r="AL35"/>
  <c r="AN35"/>
  <c r="AO52"/>
  <c r="H60"/>
  <c r="D49"/>
  <c r="AK59"/>
  <c r="AK34"/>
  <c r="AO59"/>
  <c r="X4"/>
  <c r="AL34"/>
  <c r="AL52"/>
  <c r="G60"/>
  <c r="X20"/>
  <c r="X23"/>
  <c r="X29"/>
  <c r="X35"/>
  <c r="X33" s="1"/>
  <c r="X28"/>
  <c r="X26" s="1"/>
  <c r="X45"/>
  <c r="AK37"/>
  <c r="X38"/>
  <c r="X37" s="1"/>
  <c r="AM37"/>
  <c r="AK52"/>
  <c r="AN52"/>
  <c r="AN36"/>
  <c r="AM59"/>
  <c r="AK35" i="5"/>
  <c r="X9"/>
  <c r="X8" s="1"/>
  <c r="X12"/>
  <c r="X11" s="1"/>
  <c r="X15"/>
  <c r="X14" s="1"/>
  <c r="AL35"/>
  <c r="AM37"/>
  <c r="X20"/>
  <c r="X30"/>
  <c r="X29" s="1"/>
  <c r="AL36"/>
  <c r="AL59"/>
  <c r="AO59"/>
  <c r="H53"/>
  <c r="AL52"/>
  <c r="AO35"/>
  <c r="AK52"/>
  <c r="AK34"/>
  <c r="X33"/>
  <c r="X32" s="1"/>
  <c r="AM52"/>
  <c r="X5"/>
  <c r="X4" s="1"/>
  <c r="AK39"/>
  <c r="C36" i="13" s="1"/>
  <c r="F36" s="1"/>
  <c r="X35" i="5"/>
  <c r="AN37"/>
  <c r="AM59"/>
  <c r="AO52"/>
  <c r="AN35"/>
  <c r="AK59"/>
  <c r="AN52"/>
  <c r="AM34"/>
  <c r="AM35" i="4"/>
  <c r="AO38"/>
  <c r="X7"/>
  <c r="X14"/>
  <c r="X28"/>
  <c r="X32"/>
  <c r="X31" s="1"/>
  <c r="AL34"/>
  <c r="AN60"/>
  <c r="AM34"/>
  <c r="AO34"/>
  <c r="AL35"/>
  <c r="D45"/>
  <c r="AK38"/>
  <c r="X10"/>
  <c r="AM38"/>
  <c r="AK53"/>
  <c r="X4"/>
  <c r="X42"/>
  <c r="X40" s="1"/>
  <c r="AN38"/>
  <c r="X38"/>
  <c r="X37" s="1"/>
  <c r="AK35"/>
  <c r="AO35"/>
  <c r="AM37"/>
  <c r="AL53"/>
  <c r="AN53"/>
  <c r="AL38"/>
  <c r="AK60"/>
  <c r="AM60"/>
  <c r="AO60"/>
  <c r="G74" i="3"/>
  <c r="X31"/>
  <c r="X30" s="1"/>
  <c r="X41"/>
  <c r="D62"/>
  <c r="AK62"/>
  <c r="E60" i="13" s="1"/>
  <c r="E61" s="1"/>
  <c r="X11" i="3"/>
  <c r="X33"/>
  <c r="X54"/>
  <c r="X53" s="1"/>
  <c r="X58"/>
  <c r="X57" s="1"/>
  <c r="AK44"/>
  <c r="C55" i="13" s="1"/>
  <c r="C56" s="1"/>
  <c r="X13" i="3"/>
  <c r="X19" s="1"/>
  <c r="AK46" s="1"/>
  <c r="C60" i="13" s="1"/>
  <c r="C61" s="1"/>
  <c r="X44" i="3"/>
  <c r="AL65"/>
  <c r="AN65"/>
  <c r="X5"/>
  <c r="AK55" a="1"/>
  <c r="AK55" s="1"/>
  <c r="D50" i="13" s="1"/>
  <c r="F50" s="1"/>
  <c r="AK53" i="3" a="1"/>
  <c r="AK53" s="1"/>
  <c r="D57" i="13" s="1"/>
  <c r="D59" s="1"/>
  <c r="AK51" i="3" a="1"/>
  <c r="AK51" s="1"/>
  <c r="D35" i="13" s="1"/>
  <c r="AK52" i="3" a="1"/>
  <c r="AK52" s="1"/>
  <c r="D55" i="13" s="1"/>
  <c r="D56" s="1"/>
  <c r="AK50" i="3" a="1"/>
  <c r="AK50" s="1"/>
  <c r="D41" i="13" s="1"/>
  <c r="D42" s="1"/>
  <c r="AK54" i="3" a="1"/>
  <c r="AK54" s="1"/>
  <c r="D60" i="13" s="1"/>
  <c r="D61" s="1"/>
  <c r="AK56" i="3" a="1"/>
  <c r="AK56" s="1"/>
  <c r="D16" i="13" s="1"/>
  <c r="D19" s="1"/>
  <c r="X20" i="3"/>
  <c r="X24"/>
  <c r="AL39"/>
  <c r="AK61" a="1"/>
  <c r="AK61" s="1"/>
  <c r="E57" i="13" s="1"/>
  <c r="E59" s="1"/>
  <c r="AK60" i="3" a="1"/>
  <c r="AK60" s="1"/>
  <c r="E55" i="13" s="1"/>
  <c r="E56" s="1"/>
  <c r="AK59" i="3" a="1"/>
  <c r="AK59" s="1"/>
  <c r="E35" i="13" s="1"/>
  <c r="AK58" i="3" a="1"/>
  <c r="AK58" s="1"/>
  <c r="E41" i="13" s="1"/>
  <c r="E42" s="1"/>
  <c r="AK64" i="3" a="1"/>
  <c r="AK64" s="1"/>
  <c r="E16" i="13" s="1"/>
  <c r="E19" s="1"/>
  <c r="X37" i="3"/>
  <c r="X36" s="1"/>
  <c r="AM57"/>
  <c r="AK63" a="1"/>
  <c r="AK63" s="1"/>
  <c r="E50" i="13" s="1"/>
  <c r="X29" i="3"/>
  <c r="X27" s="1"/>
  <c r="AN57"/>
  <c r="AK45"/>
  <c r="C57" i="13" s="1"/>
  <c r="AO57" i="3"/>
  <c r="AL57"/>
  <c r="AM65"/>
  <c r="AO65"/>
  <c r="X52" i="2"/>
  <c r="X32"/>
  <c r="X38"/>
  <c r="X37" s="1"/>
  <c r="AM52"/>
  <c r="AN35"/>
  <c r="D66"/>
  <c r="BB16"/>
  <c r="BA16"/>
  <c r="AZ16"/>
  <c r="BC16"/>
  <c r="BB5"/>
  <c r="BA5"/>
  <c r="AZ5"/>
  <c r="BC5"/>
  <c r="X18"/>
  <c r="AK49" a="1"/>
  <c r="AK49" s="1"/>
  <c r="D52" i="13" s="1"/>
  <c r="D54" s="1"/>
  <c r="AK48" i="2" a="1"/>
  <c r="AK48" s="1"/>
  <c r="D48" i="13" s="1"/>
  <c r="D51" s="1"/>
  <c r="AK51" i="2" a="1"/>
  <c r="AK51" s="1"/>
  <c r="D34" i="13" s="1"/>
  <c r="D40" s="1"/>
  <c r="AK50" i="2" a="1"/>
  <c r="AK50" s="1"/>
  <c r="D31" i="13" s="1"/>
  <c r="D33" s="1"/>
  <c r="AK46" i="2" a="1"/>
  <c r="AK46" s="1"/>
  <c r="D29" i="13" s="1"/>
  <c r="D30" s="1"/>
  <c r="BB9" i="2"/>
  <c r="BA9"/>
  <c r="AZ9"/>
  <c r="BB13"/>
  <c r="BA13"/>
  <c r="X25"/>
  <c r="X23" s="1"/>
  <c r="X28"/>
  <c r="X27" s="1"/>
  <c r="BA4"/>
  <c r="AZ4"/>
  <c r="X6"/>
  <c r="X4" s="1"/>
  <c r="BA8"/>
  <c r="AZ8"/>
  <c r="AO51" a="1"/>
  <c r="AO51" s="1"/>
  <c r="T34" i="13" s="1"/>
  <c r="T40" s="1"/>
  <c r="AO50" i="2" a="1"/>
  <c r="AO50" s="1"/>
  <c r="T31" i="13" s="1"/>
  <c r="T33" s="1"/>
  <c r="BA12" i="2"/>
  <c r="AZ12"/>
  <c r="AZ13"/>
  <c r="BA22"/>
  <c r="BC22"/>
  <c r="BB22"/>
  <c r="AO48" a="1"/>
  <c r="AO48" s="1"/>
  <c r="AZ21"/>
  <c r="BB21"/>
  <c r="BA21"/>
  <c r="AZ22"/>
  <c r="BB25"/>
  <c r="BC25"/>
  <c r="BA25"/>
  <c r="X63"/>
  <c r="AO46" a="1"/>
  <c r="AO46" s="1"/>
  <c r="BB6"/>
  <c r="BB10"/>
  <c r="BB14"/>
  <c r="BC15"/>
  <c r="BC18"/>
  <c r="BC19"/>
  <c r="BC23"/>
  <c r="AN34"/>
  <c r="AO49" a="1"/>
  <c r="AO49" s="1"/>
  <c r="X48"/>
  <c r="AK44"/>
  <c r="C34" i="13" s="1"/>
  <c r="AK59" i="2" a="1"/>
  <c r="AK59" s="1"/>
  <c r="E34" i="13" s="1"/>
  <c r="E40" s="1"/>
  <c r="AK57" i="2" a="1"/>
  <c r="AK57" s="1"/>
  <c r="E31" i="13" s="1"/>
  <c r="E33" s="1"/>
  <c r="AK56" i="2" a="1"/>
  <c r="AK56" s="1"/>
  <c r="E52" i="13" s="1"/>
  <c r="E54" s="1"/>
  <c r="AL52" i="2"/>
  <c r="AM60"/>
  <c r="E79"/>
  <c r="M84"/>
  <c r="AK53" a="1"/>
  <c r="AK53" s="1"/>
  <c r="E29" i="13" s="1"/>
  <c r="E30" s="1"/>
  <c r="AK55" i="2" a="1"/>
  <c r="AK55" s="1"/>
  <c r="E48" i="13" s="1"/>
  <c r="E51" s="1"/>
  <c r="X62" i="2"/>
  <c r="X60" s="1"/>
  <c r="F79"/>
  <c r="N84"/>
  <c r="AL60"/>
  <c r="O84"/>
  <c r="P84"/>
  <c r="E51" i="14" l="1"/>
  <c r="V62" i="13"/>
  <c r="V63" s="1"/>
  <c r="O23" i="14" s="1"/>
  <c r="F51" s="1"/>
  <c r="H64" i="13"/>
  <c r="L64"/>
  <c r="E64"/>
  <c r="Q64"/>
  <c r="U64"/>
  <c r="P64"/>
  <c r="R54"/>
  <c r="L19" i="14" s="1"/>
  <c r="E47" s="1"/>
  <c r="D75"/>
  <c r="R51" i="13"/>
  <c r="L18" i="14" s="1"/>
  <c r="F79" s="1"/>
  <c r="D64" i="13"/>
  <c r="F16"/>
  <c r="F19" s="1"/>
  <c r="C9" i="14" s="1"/>
  <c r="P466" i="18"/>
  <c r="P465" s="1"/>
  <c r="R465" s="1"/>
  <c r="P287"/>
  <c r="E474"/>
  <c r="P325"/>
  <c r="R325" s="1"/>
  <c r="G6" i="14"/>
  <c r="G3" i="16"/>
  <c r="P389" i="18"/>
  <c r="R389" s="1"/>
  <c r="T239"/>
  <c r="P239"/>
  <c r="R239" s="1"/>
  <c r="P458"/>
  <c r="Q340"/>
  <c r="T340" s="1"/>
  <c r="M317"/>
  <c r="P316"/>
  <c r="G80" i="14"/>
  <c r="D79"/>
  <c r="C46"/>
  <c r="C76"/>
  <c r="B35"/>
  <c r="E62"/>
  <c r="D47"/>
  <c r="J6"/>
  <c r="E75"/>
  <c r="J7"/>
  <c r="E76"/>
  <c r="M6"/>
  <c r="F75"/>
  <c r="D6"/>
  <c r="C75"/>
  <c r="G7"/>
  <c r="D76"/>
  <c r="P7"/>
  <c r="G76"/>
  <c r="M7"/>
  <c r="F76"/>
  <c r="P6"/>
  <c r="G75"/>
  <c r="F31" i="13"/>
  <c r="F33" s="1"/>
  <c r="C14" i="14" s="1"/>
  <c r="AK36" i="2"/>
  <c r="AK39" i="8"/>
  <c r="C22" i="13" s="1"/>
  <c r="F22" s="1"/>
  <c r="B14" i="1"/>
  <c r="G32" s="1"/>
  <c r="I32" s="1"/>
  <c r="C15" i="13"/>
  <c r="B13" i="1"/>
  <c r="G31" s="1"/>
  <c r="I31" s="1"/>
  <c r="F13" i="13"/>
  <c r="F5"/>
  <c r="F6" s="1"/>
  <c r="B12" i="1"/>
  <c r="G30" s="1"/>
  <c r="I30" s="1"/>
  <c r="F20" i="13"/>
  <c r="C21"/>
  <c r="F21" s="1"/>
  <c r="C10" i="14" s="1"/>
  <c r="B11" i="1"/>
  <c r="G29" s="1"/>
  <c r="I29" s="1"/>
  <c r="B10"/>
  <c r="G28" s="1"/>
  <c r="I28" s="1"/>
  <c r="B8"/>
  <c r="G26" s="1"/>
  <c r="I26" s="1"/>
  <c r="E18" i="4"/>
  <c r="O18" s="1"/>
  <c r="G18"/>
  <c r="Q18" s="1"/>
  <c r="F18"/>
  <c r="P18" s="1"/>
  <c r="H18"/>
  <c r="R18" s="1"/>
  <c r="B6" i="1"/>
  <c r="G33" i="13"/>
  <c r="F60"/>
  <c r="F61" s="1"/>
  <c r="C22" i="14" s="1"/>
  <c r="F55" i="13"/>
  <c r="F56" s="1"/>
  <c r="C20" i="14" s="1"/>
  <c r="C59" i="13"/>
  <c r="F57"/>
  <c r="F59" s="1"/>
  <c r="C21" i="14" s="1"/>
  <c r="B5" i="1"/>
  <c r="G23" s="1"/>
  <c r="I23" s="1"/>
  <c r="AK34" i="2"/>
  <c r="F48" i="13"/>
  <c r="B4" i="1"/>
  <c r="F34" i="13"/>
  <c r="O51"/>
  <c r="S54"/>
  <c r="V53"/>
  <c r="S51"/>
  <c r="AO35" i="2"/>
  <c r="T52" i="13"/>
  <c r="AO34" i="2"/>
  <c r="T48" i="13"/>
  <c r="AO52" i="2"/>
  <c r="T29" i="13"/>
  <c r="T30" s="1"/>
  <c r="K51"/>
  <c r="N49"/>
  <c r="N51" s="1"/>
  <c r="I18" i="14" s="1"/>
  <c r="G63" i="13"/>
  <c r="J62"/>
  <c r="J63" s="1"/>
  <c r="F23" i="14" s="1"/>
  <c r="Q441" i="18"/>
  <c r="T441" s="1"/>
  <c r="E324"/>
  <c r="M324" s="1"/>
  <c r="Q324" s="1"/>
  <c r="Q300"/>
  <c r="T300" s="1"/>
  <c r="P193"/>
  <c r="M296"/>
  <c r="M297" s="1"/>
  <c r="P281"/>
  <c r="P280" s="1"/>
  <c r="Q451"/>
  <c r="T451" s="1"/>
  <c r="P408"/>
  <c r="Q406"/>
  <c r="T406" s="1"/>
  <c r="Q192"/>
  <c r="T192" s="1"/>
  <c r="Q422"/>
  <c r="T422" s="1"/>
  <c r="T214"/>
  <c r="P340"/>
  <c r="R340" s="1"/>
  <c r="P178"/>
  <c r="R186"/>
  <c r="R140"/>
  <c r="Q286"/>
  <c r="T286" s="1"/>
  <c r="P168"/>
  <c r="M182"/>
  <c r="P182" s="1"/>
  <c r="M336"/>
  <c r="M337" s="1"/>
  <c r="P372"/>
  <c r="M309"/>
  <c r="M310" s="1"/>
  <c r="Q309"/>
  <c r="T309" s="1"/>
  <c r="R221"/>
  <c r="M468"/>
  <c r="M469" s="1"/>
  <c r="Q468"/>
  <c r="T468" s="1"/>
  <c r="Q454"/>
  <c r="T454" s="1"/>
  <c r="E399"/>
  <c r="M399" s="1"/>
  <c r="R343"/>
  <c r="Q428"/>
  <c r="T428" s="1"/>
  <c r="R146"/>
  <c r="P65"/>
  <c r="R204"/>
  <c r="R174"/>
  <c r="M215"/>
  <c r="M216" s="1"/>
  <c r="P301"/>
  <c r="P300" s="1"/>
  <c r="Q280"/>
  <c r="T280" s="1"/>
  <c r="T264"/>
  <c r="P264"/>
  <c r="R264" s="1"/>
  <c r="R320"/>
  <c r="T431"/>
  <c r="P431"/>
  <c r="R431" s="1"/>
  <c r="Q440"/>
  <c r="M440"/>
  <c r="T260"/>
  <c r="P260"/>
  <c r="R260" s="1"/>
  <c r="T413"/>
  <c r="P413"/>
  <c r="R413" s="1"/>
  <c r="T415"/>
  <c r="P415"/>
  <c r="R415" s="1"/>
  <c r="P308"/>
  <c r="R308" s="1"/>
  <c r="T308"/>
  <c r="M359"/>
  <c r="Q359"/>
  <c r="R439"/>
  <c r="M425"/>
  <c r="M426" s="1"/>
  <c r="M355"/>
  <c r="M356" s="1"/>
  <c r="M360"/>
  <c r="M361" s="1"/>
  <c r="M210"/>
  <c r="M211" s="1"/>
  <c r="M126"/>
  <c r="M127" s="1"/>
  <c r="M383"/>
  <c r="P382"/>
  <c r="M403"/>
  <c r="M404" s="1"/>
  <c r="M134"/>
  <c r="M135" s="1"/>
  <c r="M77"/>
  <c r="M78" s="1"/>
  <c r="P277"/>
  <c r="M252"/>
  <c r="M253" s="1"/>
  <c r="M195"/>
  <c r="P194"/>
  <c r="M59"/>
  <c r="P59" s="1"/>
  <c r="P58"/>
  <c r="M351"/>
  <c r="M352" s="1"/>
  <c r="M255"/>
  <c r="M256" s="1"/>
  <c r="M123"/>
  <c r="M124" s="1"/>
  <c r="M60"/>
  <c r="M61" s="1"/>
  <c r="M303"/>
  <c r="M304" s="1"/>
  <c r="M248"/>
  <c r="M249" s="1"/>
  <c r="P177"/>
  <c r="M129"/>
  <c r="M130" s="1"/>
  <c r="P406"/>
  <c r="M245"/>
  <c r="M246" s="1"/>
  <c r="R168"/>
  <c r="Q277"/>
  <c r="T277" s="1"/>
  <c r="Q57"/>
  <c r="T57" s="1"/>
  <c r="M453"/>
  <c r="P453" s="1"/>
  <c r="P452"/>
  <c r="M443"/>
  <c r="P443" s="1"/>
  <c r="P442"/>
  <c r="P459"/>
  <c r="P457" s="1"/>
  <c r="R457" s="1"/>
  <c r="M460"/>
  <c r="P460" s="1"/>
  <c r="M346"/>
  <c r="M347" s="1"/>
  <c r="P410"/>
  <c r="R410" s="1"/>
  <c r="Q283"/>
  <c r="T283" s="1"/>
  <c r="M283"/>
  <c r="M284" s="1"/>
  <c r="M474"/>
  <c r="Q474" s="1"/>
  <c r="M312"/>
  <c r="M313" s="1"/>
  <c r="M228"/>
  <c r="M229" s="1"/>
  <c r="P121"/>
  <c r="M122"/>
  <c r="P122" s="1"/>
  <c r="M84"/>
  <c r="M85" s="1"/>
  <c r="M291"/>
  <c r="M292" s="1"/>
  <c r="R152"/>
  <c r="P172"/>
  <c r="P171" s="1"/>
  <c r="M471"/>
  <c r="M472" s="1"/>
  <c r="M207"/>
  <c r="M208" s="1"/>
  <c r="P166"/>
  <c r="P165" s="1"/>
  <c r="M268"/>
  <c r="M269" s="1"/>
  <c r="M143"/>
  <c r="M144" s="1"/>
  <c r="M101"/>
  <c r="M102" s="1"/>
  <c r="M416"/>
  <c r="M417" s="1"/>
  <c r="M289"/>
  <c r="P289" s="1"/>
  <c r="P288"/>
  <c r="Q81"/>
  <c r="T81" s="1"/>
  <c r="M36"/>
  <c r="M37" s="1"/>
  <c r="P274"/>
  <c r="R274" s="1"/>
  <c r="Q171"/>
  <c r="T171" s="1"/>
  <c r="M68"/>
  <c r="P67"/>
  <c r="M31"/>
  <c r="M32" s="1"/>
  <c r="M3"/>
  <c r="M4" s="1"/>
  <c r="R112"/>
  <c r="M50"/>
  <c r="M51" s="1"/>
  <c r="M449"/>
  <c r="P449" s="1"/>
  <c r="P448"/>
  <c r="T398"/>
  <c r="P398"/>
  <c r="Q399"/>
  <c r="M394"/>
  <c r="M395" s="1"/>
  <c r="M240"/>
  <c r="M241" s="1"/>
  <c r="M149"/>
  <c r="M150" s="1"/>
  <c r="M444"/>
  <c r="M445" s="1"/>
  <c r="M183"/>
  <c r="M184" s="1"/>
  <c r="M17"/>
  <c r="M18" s="1"/>
  <c r="M155"/>
  <c r="M156" s="1"/>
  <c r="M400"/>
  <c r="M401" s="1"/>
  <c r="M198"/>
  <c r="Q198" s="1"/>
  <c r="M203"/>
  <c r="P203" s="1"/>
  <c r="P202"/>
  <c r="M26"/>
  <c r="M27" s="1"/>
  <c r="Q26"/>
  <c r="T26" s="1"/>
  <c r="Q72"/>
  <c r="T72" s="1"/>
  <c r="M72"/>
  <c r="M73" s="1"/>
  <c r="M456"/>
  <c r="P456" s="1"/>
  <c r="P455"/>
  <c r="P454" s="1"/>
  <c r="Q447"/>
  <c r="T447" s="1"/>
  <c r="Q461"/>
  <c r="T461" s="1"/>
  <c r="M461"/>
  <c r="M462" s="1"/>
  <c r="M385"/>
  <c r="M386" s="1"/>
  <c r="Q385"/>
  <c r="T385" s="1"/>
  <c r="P414"/>
  <c r="R414" s="1"/>
  <c r="T414"/>
  <c r="M265"/>
  <c r="M266" s="1"/>
  <c r="Q375"/>
  <c r="T375" s="1"/>
  <c r="M375"/>
  <c r="M376" s="1"/>
  <c r="M93"/>
  <c r="M94" s="1"/>
  <c r="Q93"/>
  <c r="T93" s="1"/>
  <c r="M424"/>
  <c r="P424" s="1"/>
  <c r="P423"/>
  <c r="Q189"/>
  <c r="T189" s="1"/>
  <c r="M271"/>
  <c r="M272" s="1"/>
  <c r="R372"/>
  <c r="Q46"/>
  <c r="T46" s="1"/>
  <c r="T450"/>
  <c r="P450"/>
  <c r="R450" s="1"/>
  <c r="M364"/>
  <c r="M365" s="1"/>
  <c r="M332"/>
  <c r="M333" s="1"/>
  <c r="M261"/>
  <c r="M262" s="1"/>
  <c r="M232"/>
  <c r="M233" s="1"/>
  <c r="M367"/>
  <c r="M368" s="1"/>
  <c r="P328"/>
  <c r="R328" s="1"/>
  <c r="P429"/>
  <c r="P428" s="1"/>
  <c r="M419"/>
  <c r="M420" s="1"/>
  <c r="Q218"/>
  <c r="T218" s="1"/>
  <c r="M218"/>
  <c r="M219" s="1"/>
  <c r="M161"/>
  <c r="M162" s="1"/>
  <c r="M114"/>
  <c r="M115" s="1"/>
  <c r="Q381"/>
  <c r="T381" s="1"/>
  <c r="Q165"/>
  <c r="T165" s="1"/>
  <c r="M432"/>
  <c r="M433" s="1"/>
  <c r="M378"/>
  <c r="M379" s="1"/>
  <c r="M236"/>
  <c r="M237" s="1"/>
  <c r="P224"/>
  <c r="R224" s="1"/>
  <c r="P190"/>
  <c r="P189" s="1"/>
  <c r="R189" s="1"/>
  <c r="M137"/>
  <c r="M138" s="1"/>
  <c r="M90"/>
  <c r="M91" s="1"/>
  <c r="M83"/>
  <c r="P83" s="1"/>
  <c r="P82"/>
  <c r="M22"/>
  <c r="M23" s="1"/>
  <c r="M290"/>
  <c r="Q290" s="1"/>
  <c r="E244"/>
  <c r="M100"/>
  <c r="P100" s="1"/>
  <c r="P99"/>
  <c r="P98" s="1"/>
  <c r="R98" s="1"/>
  <c r="M435"/>
  <c r="M436" s="1"/>
  <c r="Q177"/>
  <c r="T177" s="1"/>
  <c r="Q120"/>
  <c r="T120" s="1"/>
  <c r="P87"/>
  <c r="R87" s="1"/>
  <c r="P180"/>
  <c r="R180" s="1"/>
  <c r="M48"/>
  <c r="M49" s="1"/>
  <c r="P49" s="1"/>
  <c r="P48" s="1"/>
  <c r="M63"/>
  <c r="Q63" s="1"/>
  <c r="J33" i="13"/>
  <c r="F14" i="14" s="1"/>
  <c r="F15" i="13"/>
  <c r="C8" i="14" s="1"/>
  <c r="B36" s="1"/>
  <c r="AK43" i="12"/>
  <c r="X32"/>
  <c r="X15"/>
  <c r="AK42"/>
  <c r="N38"/>
  <c r="L14" i="1" s="1"/>
  <c r="AK33" i="12"/>
  <c r="X45" i="11"/>
  <c r="AK33"/>
  <c r="AK42"/>
  <c r="N45"/>
  <c r="L13" i="1" s="1"/>
  <c r="X43" i="10"/>
  <c r="AK39"/>
  <c r="C27" i="13" s="1"/>
  <c r="F27" s="1"/>
  <c r="N43" i="10"/>
  <c r="L12" i="1" s="1"/>
  <c r="N38" i="9"/>
  <c r="X39" s="1"/>
  <c r="AK39"/>
  <c r="C23" i="13" s="1"/>
  <c r="F23" s="1"/>
  <c r="X4" i="9"/>
  <c r="X38" s="1"/>
  <c r="AK32" i="8"/>
  <c r="AK40"/>
  <c r="X13"/>
  <c r="X37" s="1"/>
  <c r="N37"/>
  <c r="L10" i="1" s="1"/>
  <c r="AK39" i="7"/>
  <c r="AK32" s="1"/>
  <c r="AK38" s="1"/>
  <c r="N49"/>
  <c r="L9" i="1" s="1"/>
  <c r="X24" i="7"/>
  <c r="X49"/>
  <c r="AK39" i="6"/>
  <c r="C37" i="13" s="1"/>
  <c r="F37" s="1"/>
  <c r="X49" i="6"/>
  <c r="N49"/>
  <c r="L8" i="1" s="1"/>
  <c r="X41" i="5"/>
  <c r="AK40"/>
  <c r="AK45" s="1"/>
  <c r="N41"/>
  <c r="L7" i="1" s="1"/>
  <c r="AK32" i="5"/>
  <c r="AK40" i="4"/>
  <c r="C43" i="13" s="1"/>
  <c r="N45" i="4"/>
  <c r="L6" i="1" s="1"/>
  <c r="X45" i="4"/>
  <c r="AK38" i="3"/>
  <c r="AK39"/>
  <c r="AK37"/>
  <c r="AK36"/>
  <c r="AK57"/>
  <c r="X18"/>
  <c r="AK40"/>
  <c r="AK43"/>
  <c r="N62"/>
  <c r="L5" i="1" s="1"/>
  <c r="AK65" i="3"/>
  <c r="X4"/>
  <c r="X62" s="1"/>
  <c r="AK42"/>
  <c r="C41" i="13" s="1"/>
  <c r="AK39" i="2"/>
  <c r="AK42"/>
  <c r="N66"/>
  <c r="L4" i="1" s="1"/>
  <c r="X66" i="2"/>
  <c r="AK37"/>
  <c r="AK60"/>
  <c r="AK52"/>
  <c r="F62" i="14" l="1"/>
  <c r="E46"/>
  <c r="Q36" i="18"/>
  <c r="T36" s="1"/>
  <c r="Q471"/>
  <c r="T471" s="1"/>
  <c r="Q60"/>
  <c r="T60" s="1"/>
  <c r="Q296"/>
  <c r="T296" s="1"/>
  <c r="M318"/>
  <c r="P317"/>
  <c r="Q137"/>
  <c r="T137" s="1"/>
  <c r="Q312"/>
  <c r="T312" s="1"/>
  <c r="P286"/>
  <c r="Q207"/>
  <c r="T207" s="1"/>
  <c r="Q303"/>
  <c r="T303" s="1"/>
  <c r="C61" i="14"/>
  <c r="B42"/>
  <c r="C70"/>
  <c r="B50"/>
  <c r="C78"/>
  <c r="B37"/>
  <c r="C69"/>
  <c r="B48"/>
  <c r="C81"/>
  <c r="B38"/>
  <c r="C68"/>
  <c r="B49"/>
  <c r="D80"/>
  <c r="C51"/>
  <c r="D61"/>
  <c r="C42"/>
  <c r="E79"/>
  <c r="D46"/>
  <c r="D8"/>
  <c r="C77"/>
  <c r="C4"/>
  <c r="B32" s="1"/>
  <c r="X38" i="12"/>
  <c r="AK36"/>
  <c r="C49" i="13"/>
  <c r="AK35" i="12"/>
  <c r="C62" i="13"/>
  <c r="K32" i="1"/>
  <c r="G14"/>
  <c r="AK35" i="11"/>
  <c r="AK39" s="1"/>
  <c r="C7" i="13"/>
  <c r="K31" i="1"/>
  <c r="G13"/>
  <c r="AK45" i="10"/>
  <c r="AK32"/>
  <c r="AK38" s="1"/>
  <c r="K30" i="1"/>
  <c r="G12"/>
  <c r="F24" i="13"/>
  <c r="C11" i="14" s="1"/>
  <c r="B39" s="1"/>
  <c r="N39" i="9"/>
  <c r="L11" i="1"/>
  <c r="C24" i="13"/>
  <c r="K28" i="1"/>
  <c r="G10"/>
  <c r="AK33" i="8"/>
  <c r="AK38" s="1"/>
  <c r="C26" i="13"/>
  <c r="AK45" i="7"/>
  <c r="C38" i="13"/>
  <c r="F38" s="1"/>
  <c r="G9" i="1"/>
  <c r="K27"/>
  <c r="K26"/>
  <c r="G8"/>
  <c r="K25"/>
  <c r="G7"/>
  <c r="AK33" i="5"/>
  <c r="AK38" s="1"/>
  <c r="C44" i="13"/>
  <c r="F44" s="1"/>
  <c r="G24" i="1"/>
  <c r="I24" s="1"/>
  <c r="B15"/>
  <c r="L15" s="1"/>
  <c r="F43" i="13"/>
  <c r="K24" i="1"/>
  <c r="G6"/>
  <c r="G5"/>
  <c r="K23"/>
  <c r="AK35" i="3"/>
  <c r="C35" i="13"/>
  <c r="F41"/>
  <c r="F42" s="1"/>
  <c r="C16" i="14" s="1"/>
  <c r="B44" s="1"/>
  <c r="C42" i="13"/>
  <c r="G22" i="1"/>
  <c r="I22" s="1"/>
  <c r="B17"/>
  <c r="AK45" i="2"/>
  <c r="C29" i="13"/>
  <c r="AK32" i="2"/>
  <c r="K22" i="1"/>
  <c r="G4"/>
  <c r="L17"/>
  <c r="AK35" i="2"/>
  <c r="C52" i="13"/>
  <c r="T54"/>
  <c r="V52"/>
  <c r="V54" s="1"/>
  <c r="O19" i="14" s="1"/>
  <c r="T51" i="13"/>
  <c r="T64" s="1"/>
  <c r="V48"/>
  <c r="V51" s="1"/>
  <c r="O18" i="14" s="1"/>
  <c r="P216" i="18"/>
  <c r="M217"/>
  <c r="P217" s="1"/>
  <c r="Q114"/>
  <c r="T114" s="1"/>
  <c r="Q332"/>
  <c r="T332" s="1"/>
  <c r="R454"/>
  <c r="R406"/>
  <c r="Q126"/>
  <c r="T126" s="1"/>
  <c r="P310"/>
  <c r="M311"/>
  <c r="P311" s="1"/>
  <c r="M298"/>
  <c r="P298" s="1"/>
  <c r="P297"/>
  <c r="R428"/>
  <c r="Q232"/>
  <c r="T232" s="1"/>
  <c r="Q364"/>
  <c r="T364" s="1"/>
  <c r="Q149"/>
  <c r="T149" s="1"/>
  <c r="Q394"/>
  <c r="T394" s="1"/>
  <c r="P447"/>
  <c r="Q3"/>
  <c r="T3" s="1"/>
  <c r="Q143"/>
  <c r="T143" s="1"/>
  <c r="Q84"/>
  <c r="T84" s="1"/>
  <c r="Q129"/>
  <c r="T129" s="1"/>
  <c r="P57"/>
  <c r="R57" s="1"/>
  <c r="R46"/>
  <c r="Q210"/>
  <c r="T210" s="1"/>
  <c r="R300"/>
  <c r="P469"/>
  <c r="P468" s="1"/>
  <c r="R468" s="1"/>
  <c r="M470"/>
  <c r="P470" s="1"/>
  <c r="M338"/>
  <c r="P337"/>
  <c r="Q432"/>
  <c r="T432" s="1"/>
  <c r="Q271"/>
  <c r="T271" s="1"/>
  <c r="Q17"/>
  <c r="T17" s="1"/>
  <c r="P120"/>
  <c r="R120" s="1"/>
  <c r="P199"/>
  <c r="R199" s="1"/>
  <c r="Q444"/>
  <c r="T444" s="1"/>
  <c r="Q240"/>
  <c r="T240" s="1"/>
  <c r="Q101"/>
  <c r="T101" s="1"/>
  <c r="Q268"/>
  <c r="T268" s="1"/>
  <c r="P451"/>
  <c r="R451" s="1"/>
  <c r="Q255"/>
  <c r="T255" s="1"/>
  <c r="Q403"/>
  <c r="T403" s="1"/>
  <c r="Q215"/>
  <c r="T215" s="1"/>
  <c r="Q336"/>
  <c r="T336" s="1"/>
  <c r="R280"/>
  <c r="R286"/>
  <c r="M402"/>
  <c r="P402" s="1"/>
  <c r="P401"/>
  <c r="R447"/>
  <c r="M33"/>
  <c r="P32"/>
  <c r="M230"/>
  <c r="P229"/>
  <c r="M250"/>
  <c r="P249"/>
  <c r="M79"/>
  <c r="P78"/>
  <c r="M380"/>
  <c r="P380" s="1"/>
  <c r="P379"/>
  <c r="M163"/>
  <c r="P163" s="1"/>
  <c r="P162"/>
  <c r="M369"/>
  <c r="P368"/>
  <c r="M263"/>
  <c r="P263" s="1"/>
  <c r="P262"/>
  <c r="M95"/>
  <c r="P94"/>
  <c r="M185"/>
  <c r="P185" s="1"/>
  <c r="P184"/>
  <c r="M270"/>
  <c r="P270" s="1"/>
  <c r="P269"/>
  <c r="Q228"/>
  <c r="T228" s="1"/>
  <c r="M62"/>
  <c r="P62" s="1"/>
  <c r="P61"/>
  <c r="M257"/>
  <c r="P256"/>
  <c r="M254"/>
  <c r="P254" s="1"/>
  <c r="P253"/>
  <c r="Q77"/>
  <c r="T77" s="1"/>
  <c r="Q435"/>
  <c r="T435" s="1"/>
  <c r="M244"/>
  <c r="Q244" s="1"/>
  <c r="Q22"/>
  <c r="T22" s="1"/>
  <c r="Q90"/>
  <c r="T90" s="1"/>
  <c r="Q378"/>
  <c r="T378" s="1"/>
  <c r="Q161"/>
  <c r="T161" s="1"/>
  <c r="Q419"/>
  <c r="T419" s="1"/>
  <c r="Q367"/>
  <c r="T367" s="1"/>
  <c r="Q261"/>
  <c r="T261" s="1"/>
  <c r="M366"/>
  <c r="P366" s="1"/>
  <c r="P365"/>
  <c r="P422"/>
  <c r="R422" s="1"/>
  <c r="M377"/>
  <c r="P377" s="1"/>
  <c r="P376"/>
  <c r="M463"/>
  <c r="P463" s="1"/>
  <c r="P462"/>
  <c r="P461" s="1"/>
  <c r="R461" s="1"/>
  <c r="M28"/>
  <c r="P27"/>
  <c r="Q155"/>
  <c r="T155" s="1"/>
  <c r="Q183"/>
  <c r="T183" s="1"/>
  <c r="M242"/>
  <c r="P241"/>
  <c r="R398"/>
  <c r="Q50"/>
  <c r="T50" s="1"/>
  <c r="M5"/>
  <c r="P4"/>
  <c r="M69"/>
  <c r="P68"/>
  <c r="M38"/>
  <c r="P37"/>
  <c r="Q416"/>
  <c r="T416" s="1"/>
  <c r="M145"/>
  <c r="P145" s="1"/>
  <c r="P144"/>
  <c r="R165"/>
  <c r="M473"/>
  <c r="P473" s="1"/>
  <c r="P472"/>
  <c r="Q291"/>
  <c r="T291" s="1"/>
  <c r="M314"/>
  <c r="P314" s="1"/>
  <c r="P313"/>
  <c r="Q346"/>
  <c r="T346" s="1"/>
  <c r="P441"/>
  <c r="R441" s="1"/>
  <c r="Q245"/>
  <c r="T245" s="1"/>
  <c r="M131"/>
  <c r="P130"/>
  <c r="M305"/>
  <c r="P304"/>
  <c r="Q123"/>
  <c r="T123" s="1"/>
  <c r="Q351"/>
  <c r="T351" s="1"/>
  <c r="Q252"/>
  <c r="T252" s="1"/>
  <c r="Q134"/>
  <c r="T134" s="1"/>
  <c r="M128"/>
  <c r="P128" s="1"/>
  <c r="P127"/>
  <c r="P126" s="1"/>
  <c r="R126" s="1"/>
  <c r="Q360"/>
  <c r="T360" s="1"/>
  <c r="Q355"/>
  <c r="T355" s="1"/>
  <c r="M238"/>
  <c r="P238" s="1"/>
  <c r="P237"/>
  <c r="P236" s="1"/>
  <c r="M267"/>
  <c r="P267" s="1"/>
  <c r="P266"/>
  <c r="M427"/>
  <c r="P427" s="1"/>
  <c r="P426"/>
  <c r="P425" s="1"/>
  <c r="Q48"/>
  <c r="T48" s="1"/>
  <c r="M24"/>
  <c r="P23"/>
  <c r="M92"/>
  <c r="P92" s="1"/>
  <c r="P91"/>
  <c r="M421"/>
  <c r="P421" s="1"/>
  <c r="P420"/>
  <c r="Q265"/>
  <c r="T265" s="1"/>
  <c r="M387"/>
  <c r="P387" s="1"/>
  <c r="P386"/>
  <c r="M157"/>
  <c r="P156"/>
  <c r="M446"/>
  <c r="P446" s="1"/>
  <c r="P445"/>
  <c r="M103"/>
  <c r="P102"/>
  <c r="M86"/>
  <c r="P86" s="1"/>
  <c r="P85"/>
  <c r="Q248"/>
  <c r="T248" s="1"/>
  <c r="M405"/>
  <c r="P405" s="1"/>
  <c r="P404"/>
  <c r="M212"/>
  <c r="P211"/>
  <c r="Q425"/>
  <c r="T425" s="1"/>
  <c r="M437"/>
  <c r="P436"/>
  <c r="P81"/>
  <c r="R81" s="1"/>
  <c r="M139"/>
  <c r="P139" s="1"/>
  <c r="P138"/>
  <c r="Q236"/>
  <c r="T236" s="1"/>
  <c r="M434"/>
  <c r="P434" s="1"/>
  <c r="P433"/>
  <c r="P432" s="1"/>
  <c r="M116"/>
  <c r="P115"/>
  <c r="M220"/>
  <c r="P220" s="1"/>
  <c r="P219"/>
  <c r="P218" s="1"/>
  <c r="R218" s="1"/>
  <c r="M234"/>
  <c r="P233"/>
  <c r="M334"/>
  <c r="P333"/>
  <c r="M273"/>
  <c r="P273" s="1"/>
  <c r="P272"/>
  <c r="M74"/>
  <c r="P73"/>
  <c r="Q400"/>
  <c r="T400" s="1"/>
  <c r="M19"/>
  <c r="P18"/>
  <c r="M151"/>
  <c r="P151" s="1"/>
  <c r="P150"/>
  <c r="M396"/>
  <c r="P395"/>
  <c r="M52"/>
  <c r="P51"/>
  <c r="Q31"/>
  <c r="T31" s="1"/>
  <c r="M418"/>
  <c r="P418" s="1"/>
  <c r="P417"/>
  <c r="P416" s="1"/>
  <c r="R416" s="1"/>
  <c r="M209"/>
  <c r="P209" s="1"/>
  <c r="P208"/>
  <c r="R171"/>
  <c r="M293"/>
  <c r="P292"/>
  <c r="M285"/>
  <c r="P285" s="1"/>
  <c r="P284"/>
  <c r="M348"/>
  <c r="P347"/>
  <c r="M247"/>
  <c r="P247" s="1"/>
  <c r="P246"/>
  <c r="R177"/>
  <c r="M125"/>
  <c r="P125" s="1"/>
  <c r="P124"/>
  <c r="M353"/>
  <c r="P352"/>
  <c r="M196"/>
  <c r="P196" s="1"/>
  <c r="P195"/>
  <c r="R277"/>
  <c r="M136"/>
  <c r="P136" s="1"/>
  <c r="P135"/>
  <c r="M384"/>
  <c r="P384" s="1"/>
  <c r="P383"/>
  <c r="M362"/>
  <c r="P361"/>
  <c r="M357"/>
  <c r="P356"/>
  <c r="AK46" i="12"/>
  <c r="I38"/>
  <c r="N40" s="1"/>
  <c r="N39"/>
  <c r="X39"/>
  <c r="I45" i="11"/>
  <c r="N47" s="1"/>
  <c r="X46"/>
  <c r="N46"/>
  <c r="AK46"/>
  <c r="X44" i="10"/>
  <c r="X50" s="1"/>
  <c r="N44"/>
  <c r="I43"/>
  <c r="N45" s="1"/>
  <c r="I38" i="9"/>
  <c r="N40" s="1"/>
  <c r="AK45"/>
  <c r="X45" s="1"/>
  <c r="AK32"/>
  <c r="AK38" s="1"/>
  <c r="I37" i="8"/>
  <c r="N39" s="1"/>
  <c r="X38"/>
  <c r="N38"/>
  <c r="AK45"/>
  <c r="X50" i="7"/>
  <c r="I49"/>
  <c r="N51" s="1"/>
  <c r="N50"/>
  <c r="AK45" i="6"/>
  <c r="AK32"/>
  <c r="AK38" s="1"/>
  <c r="I49"/>
  <c r="N51" s="1"/>
  <c r="N50"/>
  <c r="X50"/>
  <c r="I41" i="5"/>
  <c r="N43" s="1"/>
  <c r="X42"/>
  <c r="X48" s="1"/>
  <c r="N42"/>
  <c r="N46" i="4"/>
  <c r="X46"/>
  <c r="I45"/>
  <c r="N47" s="1"/>
  <c r="AK46"/>
  <c r="AK33"/>
  <c r="AK39" s="1"/>
  <c r="X63" i="3"/>
  <c r="I62"/>
  <c r="N64" s="1"/>
  <c r="N63"/>
  <c r="AK49"/>
  <c r="AK34"/>
  <c r="X67" i="2"/>
  <c r="I66"/>
  <c r="B16" i="1" l="1"/>
  <c r="L16" s="1"/>
  <c r="G17"/>
  <c r="L18" s="1"/>
  <c r="L19" s="1"/>
  <c r="AK41" i="3"/>
  <c r="F47" i="13"/>
  <c r="C17" i="14" s="1"/>
  <c r="D17" s="1"/>
  <c r="B53"/>
  <c r="C63" s="1"/>
  <c r="P143" i="18"/>
  <c r="R143" s="1"/>
  <c r="P400"/>
  <c r="M319"/>
  <c r="P319" s="1"/>
  <c r="P318"/>
  <c r="P315" s="1"/>
  <c r="R315" s="1"/>
  <c r="G62" i="14"/>
  <c r="F47"/>
  <c r="G79"/>
  <c r="F46"/>
  <c r="D16"/>
  <c r="C67"/>
  <c r="D4"/>
  <c r="C73"/>
  <c r="D11"/>
  <c r="C72"/>
  <c r="X56" i="7"/>
  <c r="AK39" i="12"/>
  <c r="C47" i="13"/>
  <c r="C63"/>
  <c r="F62"/>
  <c r="F63" s="1"/>
  <c r="C23" i="14" s="1"/>
  <c r="F49" i="13"/>
  <c r="F51" s="1"/>
  <c r="C18" i="14" s="1"/>
  <c r="C51" i="13"/>
  <c r="F7"/>
  <c r="F8" s="1"/>
  <c r="C8"/>
  <c r="K29" i="1"/>
  <c r="G11"/>
  <c r="F26" i="13"/>
  <c r="C28"/>
  <c r="F28" s="1"/>
  <c r="C12" i="14" s="1"/>
  <c r="B40" s="1"/>
  <c r="X52" i="4"/>
  <c r="F35" i="13"/>
  <c r="F40" s="1"/>
  <c r="C15" i="14" s="1"/>
  <c r="B43" s="1"/>
  <c r="C40" i="13"/>
  <c r="AK38" i="2"/>
  <c r="X73"/>
  <c r="F52" i="13"/>
  <c r="F54" s="1"/>
  <c r="C19" i="14" s="1"/>
  <c r="C54" i="13"/>
  <c r="F29"/>
  <c r="F30" s="1"/>
  <c r="C13" i="14" s="1"/>
  <c r="C30" i="13"/>
  <c r="R400" i="18"/>
  <c r="P215"/>
  <c r="R215" s="1"/>
  <c r="P381"/>
  <c r="R381" s="1"/>
  <c r="P192"/>
  <c r="R192" s="1"/>
  <c r="P123"/>
  <c r="R123" s="1"/>
  <c r="P312"/>
  <c r="R312" s="1"/>
  <c r="M339"/>
  <c r="P339" s="1"/>
  <c r="P338"/>
  <c r="P336" s="1"/>
  <c r="R336" s="1"/>
  <c r="P309"/>
  <c r="R309" s="1"/>
  <c r="R432"/>
  <c r="P207"/>
  <c r="R207" s="1"/>
  <c r="P271"/>
  <c r="R271" s="1"/>
  <c r="P84"/>
  <c r="R84" s="1"/>
  <c r="P444"/>
  <c r="R444" s="1"/>
  <c r="P385"/>
  <c r="R385" s="1"/>
  <c r="P265"/>
  <c r="R265" s="1"/>
  <c r="P375"/>
  <c r="R375" s="1"/>
  <c r="P252"/>
  <c r="P60"/>
  <c r="R60" s="1"/>
  <c r="R48"/>
  <c r="P296"/>
  <c r="R296" s="1"/>
  <c r="M363"/>
  <c r="P363" s="1"/>
  <c r="P362"/>
  <c r="P360" s="1"/>
  <c r="R360" s="1"/>
  <c r="M349"/>
  <c r="P348"/>
  <c r="M397"/>
  <c r="P397" s="1"/>
  <c r="P396"/>
  <c r="P394" s="1"/>
  <c r="M20"/>
  <c r="P19"/>
  <c r="M213"/>
  <c r="P213" s="1"/>
  <c r="P212"/>
  <c r="P210" s="1"/>
  <c r="R210" s="1"/>
  <c r="M25"/>
  <c r="P25" s="1"/>
  <c r="P24"/>
  <c r="M132"/>
  <c r="P132" s="1"/>
  <c r="P131"/>
  <c r="P129" s="1"/>
  <c r="R129" s="1"/>
  <c r="M70"/>
  <c r="P69"/>
  <c r="M80"/>
  <c r="P80" s="1"/>
  <c r="P79"/>
  <c r="P77" s="1"/>
  <c r="R77" s="1"/>
  <c r="M231"/>
  <c r="P231" s="1"/>
  <c r="P230"/>
  <c r="M354"/>
  <c r="P354" s="1"/>
  <c r="P353"/>
  <c r="P245"/>
  <c r="R245" s="1"/>
  <c r="P283"/>
  <c r="P149"/>
  <c r="R149" s="1"/>
  <c r="M235"/>
  <c r="P235" s="1"/>
  <c r="P234"/>
  <c r="P116"/>
  <c r="M117"/>
  <c r="P137"/>
  <c r="R137" s="1"/>
  <c r="M438"/>
  <c r="P438" s="1"/>
  <c r="P437"/>
  <c r="P403"/>
  <c r="R403" s="1"/>
  <c r="P90"/>
  <c r="R90" s="1"/>
  <c r="P364"/>
  <c r="R364" s="1"/>
  <c r="M258"/>
  <c r="P258" s="1"/>
  <c r="P255" s="1"/>
  <c r="R255" s="1"/>
  <c r="P257"/>
  <c r="P268"/>
  <c r="R268" s="1"/>
  <c r="P378"/>
  <c r="R378" s="1"/>
  <c r="M358"/>
  <c r="P358" s="1"/>
  <c r="P357"/>
  <c r="M294"/>
  <c r="P294" s="1"/>
  <c r="P293"/>
  <c r="M53"/>
  <c r="P52"/>
  <c r="R425"/>
  <c r="R236"/>
  <c r="M306"/>
  <c r="P305"/>
  <c r="M39"/>
  <c r="P38"/>
  <c r="M6"/>
  <c r="P5"/>
  <c r="R252"/>
  <c r="M96"/>
  <c r="P95"/>
  <c r="M370"/>
  <c r="P369"/>
  <c r="M251"/>
  <c r="P251" s="1"/>
  <c r="P250"/>
  <c r="M34"/>
  <c r="P33"/>
  <c r="P134"/>
  <c r="R134" s="1"/>
  <c r="M75"/>
  <c r="P74"/>
  <c r="M335"/>
  <c r="P335" s="1"/>
  <c r="P334"/>
  <c r="P103"/>
  <c r="M104"/>
  <c r="M158"/>
  <c r="P157"/>
  <c r="P419"/>
  <c r="R419" s="1"/>
  <c r="P471"/>
  <c r="M243"/>
  <c r="P243" s="1"/>
  <c r="P242"/>
  <c r="P240" s="1"/>
  <c r="R240" s="1"/>
  <c r="M29"/>
  <c r="P28"/>
  <c r="P183"/>
  <c r="R183" s="1"/>
  <c r="P261"/>
  <c r="R261" s="1"/>
  <c r="P161"/>
  <c r="X45" i="12"/>
  <c r="X52" i="11"/>
  <c r="X44" i="8"/>
  <c r="X56" i="6"/>
  <c r="X69" i="3"/>
  <c r="B45" i="14" l="1"/>
  <c r="B54" s="1"/>
  <c r="C65" s="1"/>
  <c r="C27"/>
  <c r="P435" i="18"/>
  <c r="P228"/>
  <c r="R228" s="1"/>
  <c r="P291"/>
  <c r="R291" s="1"/>
  <c r="P232"/>
  <c r="R232" s="1"/>
  <c r="C80" i="14"/>
  <c r="B51"/>
  <c r="C60"/>
  <c r="B41"/>
  <c r="C79"/>
  <c r="B46"/>
  <c r="C62"/>
  <c r="B47"/>
  <c r="D15"/>
  <c r="C66"/>
  <c r="D12"/>
  <c r="C71"/>
  <c r="C64" i="13"/>
  <c r="C5" i="14"/>
  <c r="B33" s="1"/>
  <c r="F64" i="13"/>
  <c r="P248" i="18"/>
  <c r="R248" s="1"/>
  <c r="P351"/>
  <c r="R351" s="1"/>
  <c r="P332"/>
  <c r="R332" s="1"/>
  <c r="P355"/>
  <c r="P22"/>
  <c r="R22" s="1"/>
  <c r="R355"/>
  <c r="M30"/>
  <c r="P30" s="1"/>
  <c r="P29"/>
  <c r="M97"/>
  <c r="P97" s="1"/>
  <c r="P96"/>
  <c r="M118"/>
  <c r="P118" s="1"/>
  <c r="P114" s="1"/>
  <c r="R114" s="1"/>
  <c r="P117"/>
  <c r="M105"/>
  <c r="P104"/>
  <c r="M54"/>
  <c r="P53"/>
  <c r="M35"/>
  <c r="P35" s="1"/>
  <c r="P34"/>
  <c r="P31" s="1"/>
  <c r="R31" s="1"/>
  <c r="M371"/>
  <c r="P371" s="1"/>
  <c r="P370"/>
  <c r="P244"/>
  <c r="R244" s="1"/>
  <c r="M71"/>
  <c r="P71" s="1"/>
  <c r="P70"/>
  <c r="R161"/>
  <c r="P198"/>
  <c r="R198" s="1"/>
  <c r="M159"/>
  <c r="P159" s="1"/>
  <c r="P158"/>
  <c r="R435"/>
  <c r="P440"/>
  <c r="R440" s="1"/>
  <c r="M21"/>
  <c r="P21" s="1"/>
  <c r="P20"/>
  <c r="R394"/>
  <c r="M7"/>
  <c r="P6"/>
  <c r="M307"/>
  <c r="P307" s="1"/>
  <c r="P306"/>
  <c r="M350"/>
  <c r="P350" s="1"/>
  <c r="P349"/>
  <c r="P474"/>
  <c r="R474" s="1"/>
  <c r="R471"/>
  <c r="M76"/>
  <c r="P76" s="1"/>
  <c r="P75"/>
  <c r="M40"/>
  <c r="P39"/>
  <c r="R283"/>
  <c r="P290"/>
  <c r="R290" s="1"/>
  <c r="AO40" i="12"/>
  <c r="S14" i="13" s="1"/>
  <c r="AN40" i="12"/>
  <c r="O14" i="13" s="1"/>
  <c r="AM40" i="12"/>
  <c r="K14" i="13" s="1"/>
  <c r="P367" i="18" l="1"/>
  <c r="P26"/>
  <c r="R26" s="1"/>
  <c r="D5" i="14"/>
  <c r="C74"/>
  <c r="D13"/>
  <c r="C24"/>
  <c r="C29" s="1"/>
  <c r="V14" i="13"/>
  <c r="N14"/>
  <c r="R14"/>
  <c r="R367" i="18"/>
  <c r="P399"/>
  <c r="R399" s="1"/>
  <c r="P303"/>
  <c r="P93"/>
  <c r="R93" s="1"/>
  <c r="P346"/>
  <c r="R346" s="1"/>
  <c r="P64"/>
  <c r="R64" s="1"/>
  <c r="R303"/>
  <c r="P324"/>
  <c r="R324" s="1"/>
  <c r="M41"/>
  <c r="P40"/>
  <c r="P72"/>
  <c r="R72" s="1"/>
  <c r="P17"/>
  <c r="R17" s="1"/>
  <c r="P155"/>
  <c r="M55"/>
  <c r="P54"/>
  <c r="M106"/>
  <c r="P105"/>
  <c r="M8"/>
  <c r="P7"/>
  <c r="AM33" i="12"/>
  <c r="AN33"/>
  <c r="AO33"/>
  <c r="P359" i="18" l="1"/>
  <c r="R359" s="1"/>
  <c r="M107"/>
  <c r="P106"/>
  <c r="M42"/>
  <c r="P42" s="1"/>
  <c r="P41"/>
  <c r="P36" s="1"/>
  <c r="R36" s="1"/>
  <c r="M9"/>
  <c r="P8"/>
  <c r="R155"/>
  <c r="P160"/>
  <c r="R160" s="1"/>
  <c r="M56"/>
  <c r="P56" s="1"/>
  <c r="P55"/>
  <c r="P50" l="1"/>
  <c r="R50" s="1"/>
  <c r="M108"/>
  <c r="P107"/>
  <c r="M10"/>
  <c r="P9"/>
  <c r="M109" l="1"/>
  <c r="P109" s="1"/>
  <c r="P108"/>
  <c r="M11"/>
  <c r="P10"/>
  <c r="M12" l="1"/>
  <c r="P11"/>
  <c r="P101"/>
  <c r="M13" l="1"/>
  <c r="P12"/>
  <c r="R101"/>
  <c r="P119"/>
  <c r="R119" s="1"/>
  <c r="M14" l="1"/>
  <c r="P13"/>
  <c r="M15" l="1"/>
  <c r="P14"/>
  <c r="M16" l="1"/>
  <c r="P16" s="1"/>
  <c r="P15"/>
  <c r="P3" l="1"/>
  <c r="R3" l="1"/>
  <c r="P63"/>
  <c r="R63" s="1"/>
  <c r="H36" i="8" l="1"/>
  <c r="R36" s="1"/>
  <c r="AB36" s="1"/>
  <c r="H40" i="5"/>
  <c r="R40" s="1"/>
  <c r="AB40" s="1"/>
  <c r="H48" i="7"/>
  <c r="R48" s="1"/>
  <c r="AB48" s="1"/>
  <c r="H44" i="4"/>
  <c r="R44" s="1"/>
  <c r="AB44" s="1"/>
  <c r="H36" i="9" l="1"/>
  <c r="R36" s="1"/>
  <c r="AB36" s="1"/>
  <c r="H37"/>
  <c r="R37" s="1"/>
  <c r="AB37" s="1"/>
  <c r="AO41" s="1"/>
  <c r="H35"/>
  <c r="H41" i="10"/>
  <c r="R41" s="1"/>
  <c r="AB41" s="1"/>
  <c r="H42"/>
  <c r="R42" s="1"/>
  <c r="AB42" s="1"/>
  <c r="H36" i="12"/>
  <c r="H37"/>
  <c r="R37" s="1"/>
  <c r="AB37" s="1"/>
  <c r="H33"/>
  <c r="H34"/>
  <c r="R34" s="1"/>
  <c r="AB34" s="1"/>
  <c r="H43" i="11"/>
  <c r="R43" s="1"/>
  <c r="AB43" s="1"/>
  <c r="H44"/>
  <c r="R44" s="1"/>
  <c r="AB44" s="1"/>
  <c r="H61" i="3"/>
  <c r="R61" s="1"/>
  <c r="AB61" s="1"/>
  <c r="H60"/>
  <c r="R60" s="1"/>
  <c r="AB60" s="1"/>
  <c r="H22" i="12"/>
  <c r="H26"/>
  <c r="H8"/>
  <c r="H5"/>
  <c r="H30"/>
  <c r="H16"/>
  <c r="H19"/>
  <c r="H12"/>
  <c r="H23" i="4"/>
  <c r="H8"/>
  <c r="H5"/>
  <c r="H35"/>
  <c r="H26"/>
  <c r="H32"/>
  <c r="H15"/>
  <c r="H29"/>
  <c r="H38"/>
  <c r="H11"/>
  <c r="H20"/>
  <c r="H41"/>
  <c r="H21" i="7"/>
  <c r="H15"/>
  <c r="H28"/>
  <c r="H8"/>
  <c r="H25"/>
  <c r="H5"/>
  <c r="H37"/>
  <c r="H43"/>
  <c r="H12"/>
  <c r="H46"/>
  <c r="H34"/>
  <c r="H40"/>
  <c r="H31"/>
  <c r="H29" i="8"/>
  <c r="H10"/>
  <c r="H26"/>
  <c r="H17"/>
  <c r="H34"/>
  <c r="H5"/>
  <c r="H23"/>
  <c r="H14"/>
  <c r="H26" i="10"/>
  <c r="H20"/>
  <c r="H9"/>
  <c r="H12"/>
  <c r="H17"/>
  <c r="H30"/>
  <c r="H34"/>
  <c r="H23"/>
  <c r="H5"/>
  <c r="H39"/>
  <c r="E48" i="7"/>
  <c r="O48" s="1"/>
  <c r="Y48" s="1"/>
  <c r="H25" i="11"/>
  <c r="H34"/>
  <c r="H22"/>
  <c r="H8"/>
  <c r="H31"/>
  <c r="H38"/>
  <c r="H15"/>
  <c r="H41"/>
  <c r="H5"/>
  <c r="H11"/>
  <c r="H28"/>
  <c r="H31" i="9"/>
  <c r="H16"/>
  <c r="H23"/>
  <c r="H26"/>
  <c r="H12"/>
  <c r="H20"/>
  <c r="H5"/>
  <c r="H8"/>
  <c r="H30" i="5"/>
  <c r="H24"/>
  <c r="H9"/>
  <c r="R9" s="1"/>
  <c r="H21"/>
  <c r="H5"/>
  <c r="H33"/>
  <c r="H27"/>
  <c r="H18"/>
  <c r="H12"/>
  <c r="H15"/>
  <c r="H36"/>
  <c r="H16" i="6"/>
  <c r="H10"/>
  <c r="H42"/>
  <c r="H46"/>
  <c r="H27"/>
  <c r="H5"/>
  <c r="H21"/>
  <c r="H13"/>
  <c r="H24"/>
  <c r="H30"/>
  <c r="H38"/>
  <c r="H34"/>
  <c r="H21" i="3"/>
  <c r="H28"/>
  <c r="H34"/>
  <c r="H5"/>
  <c r="H37"/>
  <c r="H14"/>
  <c r="H42"/>
  <c r="H45"/>
  <c r="H56"/>
  <c r="H58"/>
  <c r="H54"/>
  <c r="H31"/>
  <c r="H25"/>
  <c r="R16" i="12" l="1"/>
  <c r="R5"/>
  <c r="R33"/>
  <c r="H32"/>
  <c r="H11"/>
  <c r="R12"/>
  <c r="R30"/>
  <c r="H27"/>
  <c r="R27" s="1"/>
  <c r="AB27" s="1"/>
  <c r="H10"/>
  <c r="R10" s="1"/>
  <c r="AB10" s="1"/>
  <c r="H28"/>
  <c r="R28" s="1"/>
  <c r="AB28" s="1"/>
  <c r="R22"/>
  <c r="H6"/>
  <c r="R6" s="1"/>
  <c r="AB6" s="1"/>
  <c r="H23"/>
  <c r="R23" s="1"/>
  <c r="AB23" s="1"/>
  <c r="R19"/>
  <c r="H24"/>
  <c r="R24" s="1"/>
  <c r="AB24" s="1"/>
  <c r="H14"/>
  <c r="R14" s="1"/>
  <c r="AB14" s="1"/>
  <c r="H31"/>
  <c r="R31" s="1"/>
  <c r="AB31" s="1"/>
  <c r="AO44" s="1"/>
  <c r="H13"/>
  <c r="R13" s="1"/>
  <c r="AB13" s="1"/>
  <c r="H35"/>
  <c r="R36"/>
  <c r="R26"/>
  <c r="H17"/>
  <c r="R17" s="1"/>
  <c r="AB17" s="1"/>
  <c r="R8"/>
  <c r="H7"/>
  <c r="H20"/>
  <c r="R20" s="1"/>
  <c r="AB20" s="1"/>
  <c r="H19" i="11"/>
  <c r="R19" s="1"/>
  <c r="R8"/>
  <c r="R11"/>
  <c r="H13"/>
  <c r="R13" s="1"/>
  <c r="AB13" s="1"/>
  <c r="H39"/>
  <c r="R39" s="1"/>
  <c r="AB39" s="1"/>
  <c r="R31"/>
  <c r="H35"/>
  <c r="R35" s="1"/>
  <c r="AB35" s="1"/>
  <c r="R22"/>
  <c r="R25"/>
  <c r="R5"/>
  <c r="H26"/>
  <c r="R26" s="1"/>
  <c r="AB26" s="1"/>
  <c r="H16"/>
  <c r="R16" s="1"/>
  <c r="AB16" s="1"/>
  <c r="H12"/>
  <c r="R12" s="1"/>
  <c r="AB12" s="1"/>
  <c r="R41"/>
  <c r="R15"/>
  <c r="H14"/>
  <c r="R38"/>
  <c r="H37"/>
  <c r="H23"/>
  <c r="R23" s="1"/>
  <c r="AB23" s="1"/>
  <c r="H42"/>
  <c r="R42" s="1"/>
  <c r="AB42" s="1"/>
  <c r="H6"/>
  <c r="R6" s="1"/>
  <c r="AB6" s="1"/>
  <c r="R28"/>
  <c r="H36"/>
  <c r="R36" s="1"/>
  <c r="AB36" s="1"/>
  <c r="H29"/>
  <c r="R29" s="1"/>
  <c r="AB29" s="1"/>
  <c r="H9"/>
  <c r="R9" s="1"/>
  <c r="AB9" s="1"/>
  <c r="H17"/>
  <c r="R17" s="1"/>
  <c r="AB17" s="1"/>
  <c r="H18"/>
  <c r="R18" s="1"/>
  <c r="AB18" s="1"/>
  <c r="H32"/>
  <c r="R32" s="1"/>
  <c r="AB32" s="1"/>
  <c r="R34"/>
  <c r="H10" i="10"/>
  <c r="R10" s="1"/>
  <c r="AB10" s="1"/>
  <c r="H28"/>
  <c r="R28" s="1"/>
  <c r="AB28" s="1"/>
  <c r="H31"/>
  <c r="R31" s="1"/>
  <c r="AB31" s="1"/>
  <c r="R30"/>
  <c r="R9"/>
  <c r="H40"/>
  <c r="R40" s="1"/>
  <c r="AB40" s="1"/>
  <c r="R39"/>
  <c r="H38"/>
  <c r="R5"/>
  <c r="H37"/>
  <c r="R37" s="1"/>
  <c r="AB37" s="1"/>
  <c r="H27"/>
  <c r="R27" s="1"/>
  <c r="AB27" s="1"/>
  <c r="H14"/>
  <c r="R14" s="1"/>
  <c r="AB14" s="1"/>
  <c r="H35"/>
  <c r="R35" s="1"/>
  <c r="AB35" s="1"/>
  <c r="R20"/>
  <c r="H36"/>
  <c r="R36" s="1"/>
  <c r="AB36" s="1"/>
  <c r="R23"/>
  <c r="H7"/>
  <c r="R7" s="1"/>
  <c r="AB7" s="1"/>
  <c r="R17"/>
  <c r="H13"/>
  <c r="R13" s="1"/>
  <c r="AB13" s="1"/>
  <c r="R26"/>
  <c r="H32"/>
  <c r="R32" s="1"/>
  <c r="AB32" s="1"/>
  <c r="H18"/>
  <c r="R18" s="1"/>
  <c r="AB18" s="1"/>
  <c r="R34"/>
  <c r="H24"/>
  <c r="R24" s="1"/>
  <c r="AB24" s="1"/>
  <c r="R12"/>
  <c r="H15"/>
  <c r="R15" s="1"/>
  <c r="AB15" s="1"/>
  <c r="H6"/>
  <c r="R6" s="1"/>
  <c r="AB6" s="1"/>
  <c r="H21"/>
  <c r="R21" s="1"/>
  <c r="AB21" s="1"/>
  <c r="R12" i="9"/>
  <c r="H27"/>
  <c r="R27" s="1"/>
  <c r="AB27" s="1"/>
  <c r="H9"/>
  <c r="R9" s="1"/>
  <c r="AB9" s="1"/>
  <c r="H21"/>
  <c r="R21" s="1"/>
  <c r="AB21" s="1"/>
  <c r="H13"/>
  <c r="R13" s="1"/>
  <c r="AB13" s="1"/>
  <c r="R16"/>
  <c r="R31"/>
  <c r="R8"/>
  <c r="H14"/>
  <c r="R14" s="1"/>
  <c r="AB14" s="1"/>
  <c r="R20"/>
  <c r="H19"/>
  <c r="H29"/>
  <c r="R29" s="1"/>
  <c r="AB29" s="1"/>
  <c r="R23"/>
  <c r="H33"/>
  <c r="R33" s="1"/>
  <c r="AB33" s="1"/>
  <c r="H18"/>
  <c r="R18" s="1"/>
  <c r="AB18" s="1"/>
  <c r="H34"/>
  <c r="R35"/>
  <c r="H32"/>
  <c r="R32" s="1"/>
  <c r="AB32" s="1"/>
  <c r="AO34"/>
  <c r="S4" i="13"/>
  <c r="H28" i="9"/>
  <c r="R28" s="1"/>
  <c r="AB28" s="1"/>
  <c r="R5"/>
  <c r="H17"/>
  <c r="R17" s="1"/>
  <c r="AB17" s="1"/>
  <c r="AO39" s="1"/>
  <c r="H24"/>
  <c r="R24" s="1"/>
  <c r="AB24" s="1"/>
  <c r="R26"/>
  <c r="H6"/>
  <c r="R6" s="1"/>
  <c r="AB6" s="1"/>
  <c r="H10"/>
  <c r="R10" s="1"/>
  <c r="AB10" s="1"/>
  <c r="H18" i="8"/>
  <c r="R18" s="1"/>
  <c r="AB18" s="1"/>
  <c r="H20"/>
  <c r="R20" s="1"/>
  <c r="AB20" s="1"/>
  <c r="R26"/>
  <c r="H21"/>
  <c r="R21" s="1"/>
  <c r="AB21" s="1"/>
  <c r="R14"/>
  <c r="H12"/>
  <c r="R12" s="1"/>
  <c r="AB12" s="1"/>
  <c r="H19"/>
  <c r="R19" s="1"/>
  <c r="AB19" s="1"/>
  <c r="R10"/>
  <c r="H8"/>
  <c r="R8" s="1"/>
  <c r="AB8" s="1"/>
  <c r="H11"/>
  <c r="R11" s="1"/>
  <c r="AB11" s="1"/>
  <c r="H31"/>
  <c r="R31" s="1"/>
  <c r="AB31" s="1"/>
  <c r="R23"/>
  <c r="R5"/>
  <c r="H32"/>
  <c r="R32" s="1"/>
  <c r="AB32" s="1"/>
  <c r="H30"/>
  <c r="R30" s="1"/>
  <c r="AB30" s="1"/>
  <c r="H15"/>
  <c r="R15" s="1"/>
  <c r="AB15" s="1"/>
  <c r="H7"/>
  <c r="R7" s="1"/>
  <c r="AB7" s="1"/>
  <c r="H27"/>
  <c r="R27" s="1"/>
  <c r="AB27" s="1"/>
  <c r="H6"/>
  <c r="R6" s="1"/>
  <c r="AB6" s="1"/>
  <c r="R34"/>
  <c r="R17"/>
  <c r="H28"/>
  <c r="R29"/>
  <c r="H24"/>
  <c r="R24" s="1"/>
  <c r="AB24" s="1"/>
  <c r="H35"/>
  <c r="R35" s="1"/>
  <c r="AB35" s="1"/>
  <c r="H23" i="7"/>
  <c r="R23" s="1"/>
  <c r="AB23" s="1"/>
  <c r="R25"/>
  <c r="H9"/>
  <c r="R9" s="1"/>
  <c r="AB9" s="1"/>
  <c r="H44"/>
  <c r="R44" s="1"/>
  <c r="AB44" s="1"/>
  <c r="H26"/>
  <c r="R26" s="1"/>
  <c r="AB26" s="1"/>
  <c r="H18"/>
  <c r="R18" s="1"/>
  <c r="AB18" s="1"/>
  <c r="H17"/>
  <c r="R17" s="1"/>
  <c r="AB17" s="1"/>
  <c r="H16"/>
  <c r="R16" s="1"/>
  <c r="AB16" s="1"/>
  <c r="R28"/>
  <c r="H47"/>
  <c r="R47" s="1"/>
  <c r="AB47" s="1"/>
  <c r="H41"/>
  <c r="R41" s="1"/>
  <c r="AB41" s="1"/>
  <c r="H14"/>
  <c r="R15"/>
  <c r="R40"/>
  <c r="H39"/>
  <c r="R46"/>
  <c r="H10"/>
  <c r="R10" s="1"/>
  <c r="AB10" s="1"/>
  <c r="R12"/>
  <c r="H42"/>
  <c r="R43"/>
  <c r="H35"/>
  <c r="R35" s="1"/>
  <c r="AB35" s="1"/>
  <c r="R8"/>
  <c r="R21"/>
  <c r="R31"/>
  <c r="H38"/>
  <c r="R38" s="1"/>
  <c r="AB38" s="1"/>
  <c r="R37"/>
  <c r="H19"/>
  <c r="R19" s="1"/>
  <c r="AB19" s="1"/>
  <c r="R34"/>
  <c r="H13"/>
  <c r="R13" s="1"/>
  <c r="AB13" s="1"/>
  <c r="H32"/>
  <c r="R32" s="1"/>
  <c r="AB32" s="1"/>
  <c r="H29"/>
  <c r="R29" s="1"/>
  <c r="AB29" s="1"/>
  <c r="R5"/>
  <c r="H6"/>
  <c r="R6" s="1"/>
  <c r="AB6" s="1"/>
  <c r="H22"/>
  <c r="R22" s="1"/>
  <c r="AB22" s="1"/>
  <c r="R5" i="6"/>
  <c r="H7"/>
  <c r="R7" s="1"/>
  <c r="AB7" s="1"/>
  <c r="H25"/>
  <c r="R25" s="1"/>
  <c r="AB25" s="1"/>
  <c r="H8"/>
  <c r="R8" s="1"/>
  <c r="AB8" s="1"/>
  <c r="H32"/>
  <c r="R32" s="1"/>
  <c r="AB32" s="1"/>
  <c r="H6"/>
  <c r="R6" s="1"/>
  <c r="AB6" s="1"/>
  <c r="H44"/>
  <c r="R44" s="1"/>
  <c r="AB44" s="1"/>
  <c r="H36"/>
  <c r="R36" s="1"/>
  <c r="AB36" s="1"/>
  <c r="R10"/>
  <c r="H35"/>
  <c r="R35" s="1"/>
  <c r="AB35" s="1"/>
  <c r="H47"/>
  <c r="R47" s="1"/>
  <c r="AB47" s="1"/>
  <c r="R30"/>
  <c r="H43"/>
  <c r="R43" s="1"/>
  <c r="AB43" s="1"/>
  <c r="H39"/>
  <c r="R39" s="1"/>
  <c r="AB39" s="1"/>
  <c r="H19"/>
  <c r="R19" s="1"/>
  <c r="AB19" s="1"/>
  <c r="R34"/>
  <c r="H33"/>
  <c r="R24"/>
  <c r="H23"/>
  <c r="R13"/>
  <c r="H18"/>
  <c r="R18" s="1"/>
  <c r="AB18" s="1"/>
  <c r="R46"/>
  <c r="R16"/>
  <c r="H11"/>
  <c r="R11" s="1"/>
  <c r="AB11" s="1"/>
  <c r="H28"/>
  <c r="R28" s="1"/>
  <c r="AB28" s="1"/>
  <c r="H48"/>
  <c r="R48" s="1"/>
  <c r="AB48" s="1"/>
  <c r="H22"/>
  <c r="R22" s="1"/>
  <c r="AB22" s="1"/>
  <c r="H17"/>
  <c r="R17" s="1"/>
  <c r="AB17" s="1"/>
  <c r="R38"/>
  <c r="H40"/>
  <c r="R40" s="1"/>
  <c r="AB40" s="1"/>
  <c r="R21"/>
  <c r="R27"/>
  <c r="R42"/>
  <c r="H14"/>
  <c r="R14" s="1"/>
  <c r="AB14" s="1"/>
  <c r="H31"/>
  <c r="R31" s="1"/>
  <c r="AB31" s="1"/>
  <c r="R36" i="5"/>
  <c r="H13"/>
  <c r="R13" s="1"/>
  <c r="AB13" s="1"/>
  <c r="R18"/>
  <c r="R27"/>
  <c r="R21"/>
  <c r="R24"/>
  <c r="H16"/>
  <c r="R16" s="1"/>
  <c r="AB16" s="1"/>
  <c r="H39"/>
  <c r="R39" s="1"/>
  <c r="AB39" s="1"/>
  <c r="R15"/>
  <c r="H37"/>
  <c r="R37" s="1"/>
  <c r="AB37" s="1"/>
  <c r="R33"/>
  <c r="H31"/>
  <c r="R31" s="1"/>
  <c r="AB31" s="1"/>
  <c r="R30"/>
  <c r="H6"/>
  <c r="R6" s="1"/>
  <c r="AB6" s="1"/>
  <c r="H19"/>
  <c r="R19" s="1"/>
  <c r="AB19" s="1"/>
  <c r="H7"/>
  <c r="R7" s="1"/>
  <c r="AB7" s="1"/>
  <c r="H28"/>
  <c r="R28" s="1"/>
  <c r="AB28" s="1"/>
  <c r="H10"/>
  <c r="R10" s="1"/>
  <c r="AB10" s="1"/>
  <c r="H22"/>
  <c r="R22" s="1"/>
  <c r="AB22" s="1"/>
  <c r="H34"/>
  <c r="R34" s="1"/>
  <c r="AB34" s="1"/>
  <c r="R12"/>
  <c r="H11"/>
  <c r="H38"/>
  <c r="R38" s="1"/>
  <c r="AB38" s="1"/>
  <c r="R5"/>
  <c r="AB9"/>
  <c r="AB8" s="1"/>
  <c r="H25"/>
  <c r="R25" s="1"/>
  <c r="AB25" s="1"/>
  <c r="R41" i="4"/>
  <c r="R20"/>
  <c r="H39"/>
  <c r="R39" s="1"/>
  <c r="AB39" s="1"/>
  <c r="R29"/>
  <c r="R32"/>
  <c r="H16"/>
  <c r="R16" s="1"/>
  <c r="AB16" s="1"/>
  <c r="H9"/>
  <c r="R9" s="1"/>
  <c r="AB9" s="1"/>
  <c r="R11"/>
  <c r="H24"/>
  <c r="R24" s="1"/>
  <c r="AB24" s="1"/>
  <c r="H33"/>
  <c r="R33" s="1"/>
  <c r="AB33" s="1"/>
  <c r="H6"/>
  <c r="R6" s="1"/>
  <c r="AB6" s="1"/>
  <c r="R8"/>
  <c r="H12"/>
  <c r="R12" s="1"/>
  <c r="H30"/>
  <c r="R30" s="1"/>
  <c r="AB30" s="1"/>
  <c r="H21"/>
  <c r="R21" s="1"/>
  <c r="AB21" s="1"/>
  <c r="H43"/>
  <c r="R43" s="1"/>
  <c r="AB43" s="1"/>
  <c r="H27"/>
  <c r="R27" s="1"/>
  <c r="AB27" s="1"/>
  <c r="R35"/>
  <c r="R23"/>
  <c r="H22"/>
  <c r="H36"/>
  <c r="R36" s="1"/>
  <c r="AB36" s="1"/>
  <c r="H42"/>
  <c r="R42" s="1"/>
  <c r="AB42" s="1"/>
  <c r="R38"/>
  <c r="H17"/>
  <c r="R17" s="1"/>
  <c r="AB17" s="1"/>
  <c r="R15"/>
  <c r="R26"/>
  <c r="R5"/>
  <c r="H48" i="3"/>
  <c r="R48" s="1"/>
  <c r="AB48" s="1"/>
  <c r="R25"/>
  <c r="H51"/>
  <c r="R51" s="1"/>
  <c r="AB51" s="1"/>
  <c r="R58"/>
  <c r="R45"/>
  <c r="H40"/>
  <c r="R40" s="1"/>
  <c r="AB40" s="1"/>
  <c r="R5"/>
  <c r="H52"/>
  <c r="R52" s="1"/>
  <c r="AB52" s="1"/>
  <c r="H26"/>
  <c r="R26" s="1"/>
  <c r="AB26" s="1"/>
  <c r="H49"/>
  <c r="R49" s="1"/>
  <c r="AB49" s="1"/>
  <c r="H10"/>
  <c r="R10" s="1"/>
  <c r="AB10" s="1"/>
  <c r="H50"/>
  <c r="R50" s="1"/>
  <c r="AB50" s="1"/>
  <c r="H17"/>
  <c r="R17" s="1"/>
  <c r="AB17" s="1"/>
  <c r="H32"/>
  <c r="R32" s="1"/>
  <c r="AB32" s="1"/>
  <c r="H15"/>
  <c r="R15" s="1"/>
  <c r="AB15" s="1"/>
  <c r="R14"/>
  <c r="H59"/>
  <c r="R59" s="1"/>
  <c r="AB59" s="1"/>
  <c r="H47"/>
  <c r="R47" s="1"/>
  <c r="AB47" s="1"/>
  <c r="H29"/>
  <c r="R29" s="1"/>
  <c r="AB29" s="1"/>
  <c r="H7"/>
  <c r="R7" s="1"/>
  <c r="AB7" s="1"/>
  <c r="H35"/>
  <c r="R35" s="1"/>
  <c r="AB35" s="1"/>
  <c r="H30"/>
  <c r="R31"/>
  <c r="H11"/>
  <c r="R11" s="1"/>
  <c r="H38"/>
  <c r="R38" s="1"/>
  <c r="AB38" s="1"/>
  <c r="R42"/>
  <c r="H46"/>
  <c r="R46" s="1"/>
  <c r="AB46" s="1"/>
  <c r="H8"/>
  <c r="R8" s="1"/>
  <c r="AB8" s="1"/>
  <c r="H22"/>
  <c r="R22" s="1"/>
  <c r="AB22" s="1"/>
  <c r="R28"/>
  <c r="H27"/>
  <c r="R21"/>
  <c r="H9"/>
  <c r="R9" s="1"/>
  <c r="AB9" s="1"/>
  <c r="H53"/>
  <c r="R54"/>
  <c r="H55"/>
  <c r="R56"/>
  <c r="H43"/>
  <c r="R43" s="1"/>
  <c r="AB43" s="1"/>
  <c r="H39"/>
  <c r="R39" s="1"/>
  <c r="AB39" s="1"/>
  <c r="AO44" s="1"/>
  <c r="R37"/>
  <c r="H16"/>
  <c r="R16" s="1"/>
  <c r="AB16" s="1"/>
  <c r="R34"/>
  <c r="H6"/>
  <c r="R6" s="1"/>
  <c r="AB6" s="1"/>
  <c r="H23"/>
  <c r="R23" s="1"/>
  <c r="AB23" s="1"/>
  <c r="H64" i="2"/>
  <c r="H65"/>
  <c r="R65" s="1"/>
  <c r="AB65" s="1"/>
  <c r="H53"/>
  <c r="E43" i="4"/>
  <c r="O43" s="1"/>
  <c r="Y43" s="1"/>
  <c r="E44"/>
  <c r="O44" s="1"/>
  <c r="Y44" s="1"/>
  <c r="E41"/>
  <c r="E42"/>
  <c r="O42" s="1"/>
  <c r="Y42" s="1"/>
  <c r="E47" i="6"/>
  <c r="O47" s="1"/>
  <c r="Y47" s="1"/>
  <c r="E48"/>
  <c r="O48" s="1"/>
  <c r="Y48" s="1"/>
  <c r="E33" i="12"/>
  <c r="E36"/>
  <c r="E37"/>
  <c r="O37" s="1"/>
  <c r="Y37" s="1"/>
  <c r="E34"/>
  <c r="O34" s="1"/>
  <c r="Y34" s="1"/>
  <c r="E43" i="11"/>
  <c r="O43" s="1"/>
  <c r="Y43" s="1"/>
  <c r="E44"/>
  <c r="O44" s="1"/>
  <c r="Y44" s="1"/>
  <c r="E37" i="9"/>
  <c r="O37" s="1"/>
  <c r="Y37" s="1"/>
  <c r="E36"/>
  <c r="O36" s="1"/>
  <c r="Y36" s="1"/>
  <c r="E32" i="8"/>
  <c r="O32" s="1"/>
  <c r="Y32" s="1"/>
  <c r="E34"/>
  <c r="E35"/>
  <c r="O35" s="1"/>
  <c r="Y35" s="1"/>
  <c r="F61" i="3"/>
  <c r="P61" s="1"/>
  <c r="Z61" s="1"/>
  <c r="E12" i="12"/>
  <c r="E19"/>
  <c r="E8"/>
  <c r="E30"/>
  <c r="E5"/>
  <c r="E16"/>
  <c r="E26"/>
  <c r="E22"/>
  <c r="E10" i="8"/>
  <c r="E14"/>
  <c r="E17"/>
  <c r="E5"/>
  <c r="E29"/>
  <c r="E23"/>
  <c r="E26"/>
  <c r="E17" i="10"/>
  <c r="E12"/>
  <c r="E34"/>
  <c r="E26"/>
  <c r="E23"/>
  <c r="E39"/>
  <c r="E9"/>
  <c r="E30"/>
  <c r="E5"/>
  <c r="E20"/>
  <c r="H8" i="5"/>
  <c r="E22" i="11"/>
  <c r="E25"/>
  <c r="E28"/>
  <c r="E15"/>
  <c r="E38"/>
  <c r="E41"/>
  <c r="E8"/>
  <c r="E34"/>
  <c r="E11"/>
  <c r="E31"/>
  <c r="E5"/>
  <c r="E31" i="3"/>
  <c r="E28"/>
  <c r="E37"/>
  <c r="E54"/>
  <c r="E5"/>
  <c r="E21"/>
  <c r="E58"/>
  <c r="E25"/>
  <c r="E14"/>
  <c r="E34"/>
  <c r="E56"/>
  <c r="E42"/>
  <c r="E45"/>
  <c r="E16" i="6"/>
  <c r="E38"/>
  <c r="E27"/>
  <c r="E5"/>
  <c r="E30"/>
  <c r="E13"/>
  <c r="E21"/>
  <c r="E42"/>
  <c r="E10"/>
  <c r="E46"/>
  <c r="E34"/>
  <c r="E24"/>
  <c r="F40" i="5"/>
  <c r="P40" s="1"/>
  <c r="Z40" s="1"/>
  <c r="E20" i="9"/>
  <c r="E31"/>
  <c r="E16"/>
  <c r="E8"/>
  <c r="E12"/>
  <c r="E26"/>
  <c r="E5"/>
  <c r="E35"/>
  <c r="E23"/>
  <c r="H51" i="2"/>
  <c r="H38"/>
  <c r="H28"/>
  <c r="H33"/>
  <c r="H61"/>
  <c r="H19"/>
  <c r="H45"/>
  <c r="H49"/>
  <c r="H5"/>
  <c r="H24"/>
  <c r="R24" s="1"/>
  <c r="AB24" s="1"/>
  <c r="E11" i="4"/>
  <c r="E29"/>
  <c r="E35"/>
  <c r="E38"/>
  <c r="E5"/>
  <c r="E20"/>
  <c r="E32"/>
  <c r="E15"/>
  <c r="E8"/>
  <c r="E23"/>
  <c r="E26"/>
  <c r="E25" i="7"/>
  <c r="E28"/>
  <c r="E40"/>
  <c r="E8"/>
  <c r="E31"/>
  <c r="E37"/>
  <c r="E43"/>
  <c r="E34"/>
  <c r="E15"/>
  <c r="E46"/>
  <c r="E12"/>
  <c r="E21"/>
  <c r="E5"/>
  <c r="E18" i="5"/>
  <c r="E33"/>
  <c r="E30"/>
  <c r="E27"/>
  <c r="E12"/>
  <c r="E21"/>
  <c r="E5"/>
  <c r="E24"/>
  <c r="E36"/>
  <c r="E15"/>
  <c r="E9"/>
  <c r="O9" s="1"/>
  <c r="H37" i="4" l="1"/>
  <c r="H7"/>
  <c r="H33" i="7"/>
  <c r="H16" i="8"/>
  <c r="H25" i="10"/>
  <c r="H8"/>
  <c r="H25" i="12"/>
  <c r="H4" i="4"/>
  <c r="H7" i="7"/>
  <c r="H45"/>
  <c r="H4" i="5"/>
  <c r="H33" i="11"/>
  <c r="R25" i="12"/>
  <c r="M25" s="1"/>
  <c r="AB26"/>
  <c r="AB25" s="1"/>
  <c r="R18"/>
  <c r="AB19"/>
  <c r="AB18" s="1"/>
  <c r="R4"/>
  <c r="AB5"/>
  <c r="H18"/>
  <c r="R11"/>
  <c r="M11" s="1"/>
  <c r="AB12"/>
  <c r="AB11" s="1"/>
  <c r="H4"/>
  <c r="AB36"/>
  <c r="AB35" s="1"/>
  <c r="R35"/>
  <c r="M35" s="1"/>
  <c r="S39" i="13"/>
  <c r="V39" s="1"/>
  <c r="AO37" i="12"/>
  <c r="R21"/>
  <c r="AB22"/>
  <c r="AB21" s="1"/>
  <c r="R29"/>
  <c r="AB30"/>
  <c r="AB29" s="1"/>
  <c r="R15"/>
  <c r="AB16"/>
  <c r="AB15" s="1"/>
  <c r="R7"/>
  <c r="M7" s="1"/>
  <c r="AB9"/>
  <c r="AB8"/>
  <c r="H21"/>
  <c r="H29"/>
  <c r="H38" s="1"/>
  <c r="R32"/>
  <c r="M32" s="1"/>
  <c r="AB33"/>
  <c r="AB32" s="1"/>
  <c r="H15"/>
  <c r="E23"/>
  <c r="O23" s="1"/>
  <c r="Y23" s="1"/>
  <c r="E10"/>
  <c r="O10" s="1"/>
  <c r="Y10" s="1"/>
  <c r="E27"/>
  <c r="O27" s="1"/>
  <c r="Y27" s="1"/>
  <c r="O30"/>
  <c r="O12"/>
  <c r="E28"/>
  <c r="O28" s="1"/>
  <c r="Y28" s="1"/>
  <c r="O22"/>
  <c r="O16"/>
  <c r="E14"/>
  <c r="O14" s="1"/>
  <c r="Y14" s="1"/>
  <c r="O8"/>
  <c r="E7"/>
  <c r="E20"/>
  <c r="O20" s="1"/>
  <c r="Y20" s="1"/>
  <c r="E13"/>
  <c r="O13" s="1"/>
  <c r="Y13" s="1"/>
  <c r="O26"/>
  <c r="E25"/>
  <c r="O5"/>
  <c r="E24"/>
  <c r="O24" s="1"/>
  <c r="Y24" s="1"/>
  <c r="O36"/>
  <c r="E35"/>
  <c r="E31"/>
  <c r="O31" s="1"/>
  <c r="Y31" s="1"/>
  <c r="AL44" s="1"/>
  <c r="E6"/>
  <c r="O6" s="1"/>
  <c r="Y6" s="1"/>
  <c r="E17"/>
  <c r="O17" s="1"/>
  <c r="Y17" s="1"/>
  <c r="O19"/>
  <c r="E18"/>
  <c r="O33"/>
  <c r="E32"/>
  <c r="R40" i="11"/>
  <c r="AB41"/>
  <c r="AB40" s="1"/>
  <c r="AO41"/>
  <c r="H27"/>
  <c r="H40"/>
  <c r="H4"/>
  <c r="H21"/>
  <c r="H30"/>
  <c r="H7"/>
  <c r="R27"/>
  <c r="M27" s="1"/>
  <c r="AB28"/>
  <c r="AB27" s="1"/>
  <c r="R37"/>
  <c r="M37" s="1"/>
  <c r="AB38"/>
  <c r="AB37" s="1"/>
  <c r="R4"/>
  <c r="AB5"/>
  <c r="R21"/>
  <c r="AB22"/>
  <c r="AB21" s="1"/>
  <c r="R7"/>
  <c r="M7" s="1"/>
  <c r="AB8"/>
  <c r="AB7" s="1"/>
  <c r="H24"/>
  <c r="H10"/>
  <c r="AB20"/>
  <c r="AO43" s="1"/>
  <c r="AB19"/>
  <c r="R30"/>
  <c r="M30" s="1"/>
  <c r="AB31"/>
  <c r="AB30" s="1"/>
  <c r="R33"/>
  <c r="M33" s="1"/>
  <c r="AB34"/>
  <c r="AB33" s="1"/>
  <c r="R14"/>
  <c r="M14" s="1"/>
  <c r="AB15"/>
  <c r="AB14" s="1"/>
  <c r="R24"/>
  <c r="AB25"/>
  <c r="AB24" s="1"/>
  <c r="R10"/>
  <c r="AB11"/>
  <c r="AB10" s="1"/>
  <c r="O5"/>
  <c r="O11"/>
  <c r="E17"/>
  <c r="O17" s="1"/>
  <c r="Y17" s="1"/>
  <c r="AL41" s="1"/>
  <c r="E13"/>
  <c r="O13" s="1"/>
  <c r="Y13" s="1"/>
  <c r="E29"/>
  <c r="O29" s="1"/>
  <c r="Y29" s="1"/>
  <c r="E18"/>
  <c r="O18" s="1"/>
  <c r="Y18" s="1"/>
  <c r="E26"/>
  <c r="O26" s="1"/>
  <c r="Y26" s="1"/>
  <c r="O22"/>
  <c r="E23"/>
  <c r="O23" s="1"/>
  <c r="Y23" s="1"/>
  <c r="E42"/>
  <c r="O42" s="1"/>
  <c r="Y42" s="1"/>
  <c r="E19"/>
  <c r="O19" s="1"/>
  <c r="O38"/>
  <c r="O25"/>
  <c r="O34"/>
  <c r="E33"/>
  <c r="O8"/>
  <c r="O41"/>
  <c r="E40"/>
  <c r="O15"/>
  <c r="E36"/>
  <c r="O36" s="1"/>
  <c r="Y36" s="1"/>
  <c r="E12"/>
  <c r="O12" s="1"/>
  <c r="Y12" s="1"/>
  <c r="E6"/>
  <c r="O6" s="1"/>
  <c r="Y6" s="1"/>
  <c r="O31"/>
  <c r="E39"/>
  <c r="O39" s="1"/>
  <c r="Y39" s="1"/>
  <c r="E32"/>
  <c r="O32" s="1"/>
  <c r="Y32" s="1"/>
  <c r="E16"/>
  <c r="O16" s="1"/>
  <c r="Y16" s="1"/>
  <c r="O28"/>
  <c r="E9"/>
  <c r="O9" s="1"/>
  <c r="Y9" s="1"/>
  <c r="E35"/>
  <c r="O35" s="1"/>
  <c r="Y35" s="1"/>
  <c r="H11" i="10"/>
  <c r="H33"/>
  <c r="H4"/>
  <c r="H29"/>
  <c r="R11"/>
  <c r="M11" s="1"/>
  <c r="AB12"/>
  <c r="AB11" s="1"/>
  <c r="R33"/>
  <c r="AB34"/>
  <c r="AB33" s="1"/>
  <c r="R4"/>
  <c r="AB5"/>
  <c r="AB30"/>
  <c r="AB29" s="1"/>
  <c r="R29"/>
  <c r="M29" s="1"/>
  <c r="H16"/>
  <c r="H22"/>
  <c r="R19"/>
  <c r="AB20"/>
  <c r="AB19" s="1"/>
  <c r="R25"/>
  <c r="M25" s="1"/>
  <c r="AB26"/>
  <c r="AB25" s="1"/>
  <c r="R16"/>
  <c r="M16" s="1"/>
  <c r="AB17"/>
  <c r="AB16" s="1"/>
  <c r="R22"/>
  <c r="AB23"/>
  <c r="AB22" s="1"/>
  <c r="H19"/>
  <c r="R38"/>
  <c r="M38" s="1"/>
  <c r="AB39"/>
  <c r="AB38" s="1"/>
  <c r="R8"/>
  <c r="AB9"/>
  <c r="AB8" s="1"/>
  <c r="O20"/>
  <c r="E24"/>
  <c r="O24" s="1"/>
  <c r="Y24" s="1"/>
  <c r="E10"/>
  <c r="O10" s="1"/>
  <c r="Y10" s="1"/>
  <c r="E40"/>
  <c r="O40" s="1"/>
  <c r="Y40" s="1"/>
  <c r="O23"/>
  <c r="E36"/>
  <c r="O36" s="1"/>
  <c r="Y36" s="1"/>
  <c r="O34"/>
  <c r="E32"/>
  <c r="O32" s="1"/>
  <c r="Y32" s="1"/>
  <c r="E27"/>
  <c r="O27" s="1"/>
  <c r="Y27" s="1"/>
  <c r="E42"/>
  <c r="O42" s="1"/>
  <c r="Y42" s="1"/>
  <c r="E7"/>
  <c r="O7" s="1"/>
  <c r="Y7" s="1"/>
  <c r="E21"/>
  <c r="O21" s="1"/>
  <c r="Y21" s="1"/>
  <c r="E35"/>
  <c r="O35" s="1"/>
  <c r="Y35" s="1"/>
  <c r="O26"/>
  <c r="O12"/>
  <c r="E28"/>
  <c r="O28" s="1"/>
  <c r="Y28" s="1"/>
  <c r="E18"/>
  <c r="O18" s="1"/>
  <c r="Y18" s="1"/>
  <c r="E13"/>
  <c r="O13" s="1"/>
  <c r="Y13" s="1"/>
  <c r="O9"/>
  <c r="E8"/>
  <c r="E14"/>
  <c r="O14" s="1"/>
  <c r="Y14" s="1"/>
  <c r="E41"/>
  <c r="O41" s="1"/>
  <c r="Y41" s="1"/>
  <c r="E37"/>
  <c r="O37" s="1"/>
  <c r="Y37" s="1"/>
  <c r="E15"/>
  <c r="O15" s="1"/>
  <c r="Y15" s="1"/>
  <c r="O5"/>
  <c r="O30"/>
  <c r="O39"/>
  <c r="E31"/>
  <c r="O31" s="1"/>
  <c r="Y31" s="1"/>
  <c r="E6"/>
  <c r="O6" s="1"/>
  <c r="Y6" s="1"/>
  <c r="O17"/>
  <c r="R25" i="9"/>
  <c r="AB26"/>
  <c r="AB25" s="1"/>
  <c r="S23" i="13"/>
  <c r="V23" s="1"/>
  <c r="AO32" i="9"/>
  <c r="H22"/>
  <c r="AB8"/>
  <c r="AB7" s="1"/>
  <c r="R7"/>
  <c r="H15"/>
  <c r="H25"/>
  <c r="R22"/>
  <c r="AB23"/>
  <c r="AB22" s="1"/>
  <c r="R19"/>
  <c r="M19" s="1"/>
  <c r="AB20"/>
  <c r="AB19" s="1"/>
  <c r="H7"/>
  <c r="R15"/>
  <c r="AB16"/>
  <c r="AB15" s="1"/>
  <c r="H4"/>
  <c r="V4" i="13"/>
  <c r="R34" i="9"/>
  <c r="M34" s="1"/>
  <c r="AB35"/>
  <c r="AB34" s="1"/>
  <c r="H30"/>
  <c r="R11"/>
  <c r="AB12"/>
  <c r="AB11" s="1"/>
  <c r="AB5"/>
  <c r="R4"/>
  <c r="R30"/>
  <c r="AB31"/>
  <c r="AB30" s="1"/>
  <c r="H11"/>
  <c r="O12"/>
  <c r="E18"/>
  <c r="O18" s="1"/>
  <c r="Y18" s="1"/>
  <c r="E28"/>
  <c r="O28" s="1"/>
  <c r="Y28" s="1"/>
  <c r="O35"/>
  <c r="E34"/>
  <c r="O26"/>
  <c r="E32"/>
  <c r="O32" s="1"/>
  <c r="Y32" s="1"/>
  <c r="O8"/>
  <c r="E21"/>
  <c r="O21" s="1"/>
  <c r="Y21" s="1"/>
  <c r="O20"/>
  <c r="E6"/>
  <c r="O6" s="1"/>
  <c r="Y6" s="1"/>
  <c r="E9"/>
  <c r="O9" s="1"/>
  <c r="Y9" s="1"/>
  <c r="O23"/>
  <c r="E17"/>
  <c r="O17" s="1"/>
  <c r="Y17" s="1"/>
  <c r="AL39" s="1"/>
  <c r="E13"/>
  <c r="O13" s="1"/>
  <c r="Y13" s="1"/>
  <c r="E10"/>
  <c r="O10" s="1"/>
  <c r="Y10" s="1"/>
  <c r="E27"/>
  <c r="O27" s="1"/>
  <c r="Y27" s="1"/>
  <c r="O16"/>
  <c r="E29"/>
  <c r="O29" s="1"/>
  <c r="Y29" s="1"/>
  <c r="O5"/>
  <c r="E24"/>
  <c r="O24" s="1"/>
  <c r="Y24" s="1"/>
  <c r="E14"/>
  <c r="O14" s="1"/>
  <c r="Y14" s="1"/>
  <c r="O31"/>
  <c r="E33"/>
  <c r="O33" s="1"/>
  <c r="Y33" s="1"/>
  <c r="R28" i="8"/>
  <c r="M28" s="1"/>
  <c r="AB29"/>
  <c r="AB28" s="1"/>
  <c r="R33"/>
  <c r="M33" s="1"/>
  <c r="AB34"/>
  <c r="AB33" s="1"/>
  <c r="R22"/>
  <c r="AB23"/>
  <c r="AB22" s="1"/>
  <c r="H9"/>
  <c r="H33"/>
  <c r="H22"/>
  <c r="R9"/>
  <c r="AB10"/>
  <c r="AB9" s="1"/>
  <c r="R16"/>
  <c r="M16" s="1"/>
  <c r="AB17"/>
  <c r="AB16" s="1"/>
  <c r="H4"/>
  <c r="H13"/>
  <c r="H25"/>
  <c r="R4"/>
  <c r="AB5"/>
  <c r="R13"/>
  <c r="M13" s="1"/>
  <c r="AB14"/>
  <c r="R25"/>
  <c r="AB26"/>
  <c r="AB25" s="1"/>
  <c r="O5"/>
  <c r="E15"/>
  <c r="O15" s="1"/>
  <c r="Y15" s="1"/>
  <c r="O29"/>
  <c r="E18"/>
  <c r="O18" s="1"/>
  <c r="Y18" s="1"/>
  <c r="E27"/>
  <c r="O27" s="1"/>
  <c r="Y27" s="1"/>
  <c r="O26"/>
  <c r="E8"/>
  <c r="O8" s="1"/>
  <c r="Y8" s="1"/>
  <c r="E7"/>
  <c r="O7" s="1"/>
  <c r="Y7" s="1"/>
  <c r="E24"/>
  <c r="O24" s="1"/>
  <c r="Y24" s="1"/>
  <c r="E30"/>
  <c r="O30" s="1"/>
  <c r="Y30" s="1"/>
  <c r="O23"/>
  <c r="E31"/>
  <c r="O31" s="1"/>
  <c r="Y31" s="1"/>
  <c r="E20"/>
  <c r="O20" s="1"/>
  <c r="Y20" s="1"/>
  <c r="E12"/>
  <c r="O12" s="1"/>
  <c r="Y12" s="1"/>
  <c r="E11"/>
  <c r="O11" s="1"/>
  <c r="Y11" s="1"/>
  <c r="O34"/>
  <c r="O14"/>
  <c r="E13"/>
  <c r="E19"/>
  <c r="O19" s="1"/>
  <c r="Y19" s="1"/>
  <c r="E21"/>
  <c r="O21" s="1"/>
  <c r="Y21" s="1"/>
  <c r="O17"/>
  <c r="O10"/>
  <c r="E9"/>
  <c r="E36"/>
  <c r="O36" s="1"/>
  <c r="Y36" s="1"/>
  <c r="E6"/>
  <c r="O6" s="1"/>
  <c r="Y6" s="1"/>
  <c r="R20" i="7"/>
  <c r="AB21"/>
  <c r="AB20" s="1"/>
  <c r="R11"/>
  <c r="M11" s="1"/>
  <c r="AB12"/>
  <c r="AB11" s="1"/>
  <c r="H20"/>
  <c r="H11"/>
  <c r="AB46"/>
  <c r="AB45" s="1"/>
  <c r="R45"/>
  <c r="M45" s="1"/>
  <c r="R14"/>
  <c r="M14" s="1"/>
  <c r="AB15"/>
  <c r="AB14" s="1"/>
  <c r="H24"/>
  <c r="H4"/>
  <c r="R36"/>
  <c r="M36" s="1"/>
  <c r="AB37"/>
  <c r="AB36" s="1"/>
  <c r="H30"/>
  <c r="R42"/>
  <c r="M42" s="1"/>
  <c r="AB43"/>
  <c r="AB42" s="1"/>
  <c r="R27"/>
  <c r="AB28"/>
  <c r="AB27" s="1"/>
  <c r="R24"/>
  <c r="AB25"/>
  <c r="AB24" s="1"/>
  <c r="R4"/>
  <c r="AB5"/>
  <c r="R33"/>
  <c r="M33" s="1"/>
  <c r="AB34"/>
  <c r="AB33" s="1"/>
  <c r="H36"/>
  <c r="R30"/>
  <c r="M30" s="1"/>
  <c r="AB31"/>
  <c r="AB30" s="1"/>
  <c r="R7"/>
  <c r="M7" s="1"/>
  <c r="AB8"/>
  <c r="AB7" s="1"/>
  <c r="R39"/>
  <c r="M39" s="1"/>
  <c r="AB40"/>
  <c r="AB39" s="1"/>
  <c r="H27"/>
  <c r="E41"/>
  <c r="O41" s="1"/>
  <c r="Y41" s="1"/>
  <c r="E6"/>
  <c r="O6" s="1"/>
  <c r="Y6" s="1"/>
  <c r="E18"/>
  <c r="O18" s="1"/>
  <c r="Y18" s="1"/>
  <c r="O34"/>
  <c r="O43"/>
  <c r="E38"/>
  <c r="O38" s="1"/>
  <c r="Y38" s="1"/>
  <c r="E23"/>
  <c r="O23" s="1"/>
  <c r="Y23" s="1"/>
  <c r="E19"/>
  <c r="O19" s="1"/>
  <c r="Y19" s="1"/>
  <c r="O5"/>
  <c r="E32"/>
  <c r="O32" s="1"/>
  <c r="Y32" s="1"/>
  <c r="O21"/>
  <c r="E26"/>
  <c r="O26" s="1"/>
  <c r="Y26" s="1"/>
  <c r="E17"/>
  <c r="O17" s="1"/>
  <c r="Y17" s="1"/>
  <c r="O31"/>
  <c r="O28"/>
  <c r="E44"/>
  <c r="O44" s="1"/>
  <c r="Y44" s="1"/>
  <c r="E47"/>
  <c r="O47" s="1"/>
  <c r="Y47" s="1"/>
  <c r="O12"/>
  <c r="O46"/>
  <c r="E10"/>
  <c r="O10" s="1"/>
  <c r="Y10" s="1"/>
  <c r="E22"/>
  <c r="O22" s="1"/>
  <c r="Y22" s="1"/>
  <c r="O8"/>
  <c r="E35"/>
  <c r="O35" s="1"/>
  <c r="Y35" s="1"/>
  <c r="E13"/>
  <c r="O13" s="1"/>
  <c r="Y13" s="1"/>
  <c r="E9"/>
  <c r="O9" s="1"/>
  <c r="Y9" s="1"/>
  <c r="E29"/>
  <c r="O29" s="1"/>
  <c r="Y29" s="1"/>
  <c r="O15"/>
  <c r="E16"/>
  <c r="O16" s="1"/>
  <c r="Y16" s="1"/>
  <c r="O37"/>
  <c r="E36"/>
  <c r="O40"/>
  <c r="E39"/>
  <c r="E24"/>
  <c r="O25"/>
  <c r="H45" i="6"/>
  <c r="H26"/>
  <c r="R45"/>
  <c r="M45" s="1"/>
  <c r="AB46"/>
  <c r="AB45" s="1"/>
  <c r="AB13"/>
  <c r="AB12" s="1"/>
  <c r="R12"/>
  <c r="R33"/>
  <c r="M33" s="1"/>
  <c r="AB34"/>
  <c r="AB33" s="1"/>
  <c r="H29"/>
  <c r="R41"/>
  <c r="AB42"/>
  <c r="AB41" s="1"/>
  <c r="AB21"/>
  <c r="AB20" s="1"/>
  <c r="R20"/>
  <c r="R37"/>
  <c r="AB38"/>
  <c r="AB37" s="1"/>
  <c r="AB16"/>
  <c r="AB15" s="1"/>
  <c r="R15"/>
  <c r="H9"/>
  <c r="R4"/>
  <c r="AB5"/>
  <c r="R26"/>
  <c r="M26" s="1"/>
  <c r="AB27"/>
  <c r="AB26" s="1"/>
  <c r="H12"/>
  <c r="R29"/>
  <c r="M29" s="1"/>
  <c r="AB30"/>
  <c r="AB29" s="1"/>
  <c r="H41"/>
  <c r="H20"/>
  <c r="H37"/>
  <c r="H15"/>
  <c r="R23"/>
  <c r="M23" s="1"/>
  <c r="AB24"/>
  <c r="AB23" s="1"/>
  <c r="R9"/>
  <c r="M9" s="1"/>
  <c r="AB10"/>
  <c r="AB9" s="1"/>
  <c r="H4"/>
  <c r="O34"/>
  <c r="O46"/>
  <c r="E45"/>
  <c r="E39"/>
  <c r="O39" s="1"/>
  <c r="Y39" s="1"/>
  <c r="E40"/>
  <c r="O40" s="1"/>
  <c r="Y40" s="1"/>
  <c r="O27"/>
  <c r="E14"/>
  <c r="O14" s="1"/>
  <c r="Y14" s="1"/>
  <c r="E11"/>
  <c r="O11" s="1"/>
  <c r="Y11" s="1"/>
  <c r="E8"/>
  <c r="O8" s="1"/>
  <c r="Y8" s="1"/>
  <c r="E44"/>
  <c r="O44" s="1"/>
  <c r="Y44" s="1"/>
  <c r="O21"/>
  <c r="E22"/>
  <c r="O22" s="1"/>
  <c r="Y22" s="1"/>
  <c r="E31"/>
  <c r="O31" s="1"/>
  <c r="Y31" s="1"/>
  <c r="O38"/>
  <c r="E32"/>
  <c r="O32" s="1"/>
  <c r="Y32" s="1"/>
  <c r="E36"/>
  <c r="O36" s="1"/>
  <c r="Y36" s="1"/>
  <c r="E28"/>
  <c r="O28" s="1"/>
  <c r="Y28" s="1"/>
  <c r="E9"/>
  <c r="O10"/>
  <c r="O13"/>
  <c r="O30"/>
  <c r="O5"/>
  <c r="O16"/>
  <c r="E17"/>
  <c r="O17" s="1"/>
  <c r="Y17" s="1"/>
  <c r="E43"/>
  <c r="O43" s="1"/>
  <c r="Y43" s="1"/>
  <c r="O24"/>
  <c r="E18"/>
  <c r="O18" s="1"/>
  <c r="Y18" s="1"/>
  <c r="O42"/>
  <c r="E35"/>
  <c r="O35" s="1"/>
  <c r="Y35" s="1"/>
  <c r="E19"/>
  <c r="O19" s="1"/>
  <c r="Y19" s="1"/>
  <c r="E25"/>
  <c r="O25" s="1"/>
  <c r="Y25" s="1"/>
  <c r="E6"/>
  <c r="O6" s="1"/>
  <c r="Y6" s="1"/>
  <c r="E7"/>
  <c r="O7" s="1"/>
  <c r="Y7" s="1"/>
  <c r="H23" i="5"/>
  <c r="R26"/>
  <c r="AB27"/>
  <c r="AB26" s="1"/>
  <c r="R8"/>
  <c r="M8" s="1"/>
  <c r="R23"/>
  <c r="M23" s="1"/>
  <c r="AB24"/>
  <c r="AB23" s="1"/>
  <c r="H26"/>
  <c r="AO39"/>
  <c r="H29"/>
  <c r="R32"/>
  <c r="AB33"/>
  <c r="AB32" s="1"/>
  <c r="R14"/>
  <c r="M14" s="1"/>
  <c r="AB15"/>
  <c r="AB14" s="1"/>
  <c r="R20"/>
  <c r="AB21"/>
  <c r="AB20" s="1"/>
  <c r="R17"/>
  <c r="M17" s="1"/>
  <c r="AB18"/>
  <c r="AB17" s="1"/>
  <c r="R35"/>
  <c r="AB36"/>
  <c r="AB35" s="1"/>
  <c r="R4"/>
  <c r="AB5"/>
  <c r="R11"/>
  <c r="M11" s="1"/>
  <c r="AB12"/>
  <c r="AB11" s="1"/>
  <c r="R29"/>
  <c r="M29" s="1"/>
  <c r="AB30"/>
  <c r="AB29" s="1"/>
  <c r="H32"/>
  <c r="H14"/>
  <c r="H20"/>
  <c r="H17"/>
  <c r="H35"/>
  <c r="O15"/>
  <c r="E39"/>
  <c r="O39" s="1"/>
  <c r="Y39" s="1"/>
  <c r="E37"/>
  <c r="O37" s="1"/>
  <c r="Y37" s="1"/>
  <c r="E10"/>
  <c r="O10" s="1"/>
  <c r="Y10" s="1"/>
  <c r="E38"/>
  <c r="O38" s="1"/>
  <c r="Y38" s="1"/>
  <c r="E25"/>
  <c r="O25" s="1"/>
  <c r="Y25" s="1"/>
  <c r="E22"/>
  <c r="O22" s="1"/>
  <c r="Y22" s="1"/>
  <c r="E6"/>
  <c r="O6" s="1"/>
  <c r="Y6" s="1"/>
  <c r="O36"/>
  <c r="E35"/>
  <c r="E16"/>
  <c r="O16" s="1"/>
  <c r="Y16" s="1"/>
  <c r="E13"/>
  <c r="O13" s="1"/>
  <c r="Y13" s="1"/>
  <c r="E20"/>
  <c r="O21"/>
  <c r="O30"/>
  <c r="E31"/>
  <c r="O31" s="1"/>
  <c r="Y31" s="1"/>
  <c r="E40"/>
  <c r="O40" s="1"/>
  <c r="Y40" s="1"/>
  <c r="E19"/>
  <c r="O19" s="1"/>
  <c r="Y19" s="1"/>
  <c r="E28"/>
  <c r="O28" s="1"/>
  <c r="Y28" s="1"/>
  <c r="O12"/>
  <c r="E11"/>
  <c r="O33"/>
  <c r="O8"/>
  <c r="Y9"/>
  <c r="Y8" s="1"/>
  <c r="E34"/>
  <c r="O34" s="1"/>
  <c r="Y34" s="1"/>
  <c r="E7"/>
  <c r="O7" s="1"/>
  <c r="Y7" s="1"/>
  <c r="O24"/>
  <c r="E4"/>
  <c r="O5"/>
  <c r="O27"/>
  <c r="O18"/>
  <c r="H14" i="4"/>
  <c r="H34"/>
  <c r="H31"/>
  <c r="H28"/>
  <c r="R4"/>
  <c r="AB5"/>
  <c r="R14"/>
  <c r="AB15"/>
  <c r="AB14" s="1"/>
  <c r="R37"/>
  <c r="M37" s="1"/>
  <c r="AB38"/>
  <c r="AB37" s="1"/>
  <c r="R34"/>
  <c r="AB35"/>
  <c r="AB34" s="1"/>
  <c r="AB8"/>
  <c r="AB7" s="1"/>
  <c r="R7"/>
  <c r="H10"/>
  <c r="R28"/>
  <c r="M28" s="1"/>
  <c r="AB29"/>
  <c r="AB28" s="1"/>
  <c r="H19"/>
  <c r="R10"/>
  <c r="M10" s="1"/>
  <c r="AB11"/>
  <c r="R19"/>
  <c r="AB20"/>
  <c r="AB19" s="1"/>
  <c r="R25"/>
  <c r="AB26"/>
  <c r="AB25" s="1"/>
  <c r="AB13"/>
  <c r="AO43" s="1"/>
  <c r="AB12"/>
  <c r="H40"/>
  <c r="H25"/>
  <c r="R22"/>
  <c r="M22" s="1"/>
  <c r="AB23"/>
  <c r="AB22" s="1"/>
  <c r="R31"/>
  <c r="M31" s="1"/>
  <c r="AB32"/>
  <c r="AB31" s="1"/>
  <c r="AB41"/>
  <c r="AB40" s="1"/>
  <c r="R40"/>
  <c r="O23"/>
  <c r="E27"/>
  <c r="O27" s="1"/>
  <c r="Y27" s="1"/>
  <c r="E21"/>
  <c r="O21" s="1"/>
  <c r="Y21" s="1"/>
  <c r="O32"/>
  <c r="O20"/>
  <c r="O38"/>
  <c r="E16"/>
  <c r="O16" s="1"/>
  <c r="Y16" s="1"/>
  <c r="O8"/>
  <c r="E39"/>
  <c r="O39" s="1"/>
  <c r="Y39" s="1"/>
  <c r="E24"/>
  <c r="O24" s="1"/>
  <c r="Y24" s="1"/>
  <c r="O29"/>
  <c r="E36"/>
  <c r="O36" s="1"/>
  <c r="Y36" s="1"/>
  <c r="E17"/>
  <c r="O17" s="1"/>
  <c r="Y17" s="1"/>
  <c r="E33"/>
  <c r="O33" s="1"/>
  <c r="Y33" s="1"/>
  <c r="E12"/>
  <c r="O12" s="1"/>
  <c r="E6"/>
  <c r="O6" s="1"/>
  <c r="Y6" s="1"/>
  <c r="O11"/>
  <c r="O26"/>
  <c r="E9"/>
  <c r="O9" s="1"/>
  <c r="Y9" s="1"/>
  <c r="E30"/>
  <c r="O30" s="1"/>
  <c r="Y30" s="1"/>
  <c r="O15"/>
  <c r="O5"/>
  <c r="O35"/>
  <c r="O41"/>
  <c r="E40"/>
  <c r="H33" i="3"/>
  <c r="R36"/>
  <c r="AB37"/>
  <c r="R53"/>
  <c r="M53" s="1"/>
  <c r="AB54"/>
  <c r="AB53" s="1"/>
  <c r="R20"/>
  <c r="AB21"/>
  <c r="AB20" s="1"/>
  <c r="R30"/>
  <c r="M30" s="1"/>
  <c r="AB31"/>
  <c r="AB30" s="1"/>
  <c r="AB14"/>
  <c r="AB13" s="1"/>
  <c r="R13"/>
  <c r="R57"/>
  <c r="AB58"/>
  <c r="AB57" s="1"/>
  <c r="H24"/>
  <c r="R33"/>
  <c r="AB34"/>
  <c r="AB33" s="1"/>
  <c r="H36"/>
  <c r="H20"/>
  <c r="H13"/>
  <c r="H57"/>
  <c r="R24"/>
  <c r="M24" s="1"/>
  <c r="AB25"/>
  <c r="AB24" s="1"/>
  <c r="AO36"/>
  <c r="S55" i="13"/>
  <c r="R55" i="3"/>
  <c r="M55" s="1"/>
  <c r="AB56"/>
  <c r="AB55" s="1"/>
  <c r="R41"/>
  <c r="AB42"/>
  <c r="AB11"/>
  <c r="AB12"/>
  <c r="H4"/>
  <c r="R44"/>
  <c r="AB45"/>
  <c r="AB44" s="1"/>
  <c r="R27"/>
  <c r="M27" s="1"/>
  <c r="AB28"/>
  <c r="AB27" s="1"/>
  <c r="H41"/>
  <c r="R4"/>
  <c r="AB5"/>
  <c r="H44"/>
  <c r="E7"/>
  <c r="O7" s="1"/>
  <c r="Y7" s="1"/>
  <c r="E48"/>
  <c r="O48" s="1"/>
  <c r="Y48" s="1"/>
  <c r="O58"/>
  <c r="E52"/>
  <c r="O52" s="1"/>
  <c r="Y52" s="1"/>
  <c r="E23"/>
  <c r="O23" s="1"/>
  <c r="Y23" s="1"/>
  <c r="E49"/>
  <c r="O49" s="1"/>
  <c r="Y49" s="1"/>
  <c r="E55"/>
  <c r="O56"/>
  <c r="E38"/>
  <c r="O38" s="1"/>
  <c r="Y38" s="1"/>
  <c r="E11"/>
  <c r="O11" s="1"/>
  <c r="E26"/>
  <c r="O26" s="1"/>
  <c r="Y26" s="1"/>
  <c r="E32"/>
  <c r="O32" s="1"/>
  <c r="Y32" s="1"/>
  <c r="O5"/>
  <c r="O37"/>
  <c r="E59"/>
  <c r="O59" s="1"/>
  <c r="Y59" s="1"/>
  <c r="E17"/>
  <c r="O17" s="1"/>
  <c r="Y17" s="1"/>
  <c r="O25"/>
  <c r="E24"/>
  <c r="E50"/>
  <c r="O50" s="1"/>
  <c r="Y50" s="1"/>
  <c r="E9"/>
  <c r="O9" s="1"/>
  <c r="Y9" s="1"/>
  <c r="E29"/>
  <c r="O29" s="1"/>
  <c r="Y29" s="1"/>
  <c r="O45"/>
  <c r="O34"/>
  <c r="O14"/>
  <c r="E47"/>
  <c r="O47" s="1"/>
  <c r="Y47" s="1"/>
  <c r="E16"/>
  <c r="O16" s="1"/>
  <c r="Y16" s="1"/>
  <c r="E15"/>
  <c r="O15" s="1"/>
  <c r="Y15" s="1"/>
  <c r="E53"/>
  <c r="O54"/>
  <c r="O28"/>
  <c r="E10"/>
  <c r="O10" s="1"/>
  <c r="Y10" s="1"/>
  <c r="O31"/>
  <c r="E61"/>
  <c r="O61" s="1"/>
  <c r="Y61" s="1"/>
  <c r="E40"/>
  <c r="O40" s="1"/>
  <c r="Y40" s="1"/>
  <c r="E46"/>
  <c r="O46" s="1"/>
  <c r="Y46" s="1"/>
  <c r="E22"/>
  <c r="O22" s="1"/>
  <c r="Y22" s="1"/>
  <c r="E60"/>
  <c r="O60" s="1"/>
  <c r="Y60" s="1"/>
  <c r="O42"/>
  <c r="E51"/>
  <c r="O51" s="1"/>
  <c r="Y51" s="1"/>
  <c r="E39"/>
  <c r="O39" s="1"/>
  <c r="Y39" s="1"/>
  <c r="AL44" s="1"/>
  <c r="E8"/>
  <c r="O8" s="1"/>
  <c r="Y8" s="1"/>
  <c r="E6"/>
  <c r="O6" s="1"/>
  <c r="Y6" s="1"/>
  <c r="O21"/>
  <c r="E43"/>
  <c r="O43" s="1"/>
  <c r="Y43" s="1"/>
  <c r="E35"/>
  <c r="O35" s="1"/>
  <c r="Y35" s="1"/>
  <c r="H29" i="2"/>
  <c r="R29" s="1"/>
  <c r="AB29" s="1"/>
  <c r="H15"/>
  <c r="R15" s="1"/>
  <c r="AB15" s="1"/>
  <c r="H17"/>
  <c r="R17" s="1"/>
  <c r="AB17" s="1"/>
  <c r="H16"/>
  <c r="R16" s="1"/>
  <c r="AB16" s="1"/>
  <c r="H54"/>
  <c r="R54" s="1"/>
  <c r="AB54" s="1"/>
  <c r="H36"/>
  <c r="R36" s="1"/>
  <c r="AB36" s="1"/>
  <c r="H48"/>
  <c r="R49"/>
  <c r="H47"/>
  <c r="R47" s="1"/>
  <c r="AB47" s="1"/>
  <c r="H55"/>
  <c r="R55" s="1"/>
  <c r="AB55" s="1"/>
  <c r="H9"/>
  <c r="R9" s="1"/>
  <c r="AB9" s="1"/>
  <c r="R33"/>
  <c r="H21"/>
  <c r="R21" s="1"/>
  <c r="AB21" s="1"/>
  <c r="H20"/>
  <c r="R20" s="1"/>
  <c r="AB20" s="1"/>
  <c r="H6"/>
  <c r="R6" s="1"/>
  <c r="AB6" s="1"/>
  <c r="H26"/>
  <c r="R26" s="1"/>
  <c r="AB26" s="1"/>
  <c r="H57"/>
  <c r="R57" s="1"/>
  <c r="H40"/>
  <c r="R40" s="1"/>
  <c r="AB40" s="1"/>
  <c r="H8"/>
  <c r="R8" s="1"/>
  <c r="AB8" s="1"/>
  <c r="H39"/>
  <c r="R39" s="1"/>
  <c r="AB39" s="1"/>
  <c r="R28"/>
  <c r="H59"/>
  <c r="R59" s="1"/>
  <c r="AB59" s="1"/>
  <c r="R45"/>
  <c r="H25"/>
  <c r="H10"/>
  <c r="R10" s="1"/>
  <c r="AB10" s="1"/>
  <c r="H30"/>
  <c r="R30" s="1"/>
  <c r="AB30" s="1"/>
  <c r="H7"/>
  <c r="R7" s="1"/>
  <c r="AB7" s="1"/>
  <c r="H62"/>
  <c r="R62" s="1"/>
  <c r="AB62" s="1"/>
  <c r="H14"/>
  <c r="R14" s="1"/>
  <c r="AB14" s="1"/>
  <c r="H34"/>
  <c r="R34" s="1"/>
  <c r="AB34" s="1"/>
  <c r="R38"/>
  <c r="R5"/>
  <c r="H42"/>
  <c r="R42" s="1"/>
  <c r="AB42" s="1"/>
  <c r="H31"/>
  <c r="R31" s="1"/>
  <c r="AB31" s="1"/>
  <c r="H13"/>
  <c r="R13" s="1"/>
  <c r="AB13" s="1"/>
  <c r="R53"/>
  <c r="H41"/>
  <c r="R41" s="1"/>
  <c r="AB41" s="1"/>
  <c r="H35"/>
  <c r="R35" s="1"/>
  <c r="AB35" s="1"/>
  <c r="R19"/>
  <c r="H12"/>
  <c r="R12" s="1"/>
  <c r="AB12" s="1"/>
  <c r="H22"/>
  <c r="R22" s="1"/>
  <c r="AB22" s="1"/>
  <c r="R61"/>
  <c r="H60"/>
  <c r="H56"/>
  <c r="R56" s="1"/>
  <c r="AB56" s="1"/>
  <c r="H11"/>
  <c r="R11" s="1"/>
  <c r="AB11" s="1"/>
  <c r="H43"/>
  <c r="R43" s="1"/>
  <c r="AB43" s="1"/>
  <c r="H50"/>
  <c r="R51"/>
  <c r="H63"/>
  <c r="R64"/>
  <c r="F40" i="6"/>
  <c r="P40" s="1"/>
  <c r="Z40" s="1"/>
  <c r="F47"/>
  <c r="P47" s="1"/>
  <c r="Z47" s="1"/>
  <c r="F42"/>
  <c r="F43"/>
  <c r="P43" s="1"/>
  <c r="Z43" s="1"/>
  <c r="F46"/>
  <c r="F47" i="7"/>
  <c r="P47" s="1"/>
  <c r="Z47" s="1"/>
  <c r="F48"/>
  <c r="P48" s="1"/>
  <c r="Z48" s="1"/>
  <c r="F37" i="12"/>
  <c r="P37" s="1"/>
  <c r="Z37" s="1"/>
  <c r="F34"/>
  <c r="P34" s="1"/>
  <c r="Z34" s="1"/>
  <c r="F36"/>
  <c r="F34" i="8"/>
  <c r="F35"/>
  <c r="P35" s="1"/>
  <c r="Z35" s="1"/>
  <c r="F36"/>
  <c r="P36" s="1"/>
  <c r="Z36" s="1"/>
  <c r="E8" i="5"/>
  <c r="G42" i="10"/>
  <c r="Q42" s="1"/>
  <c r="AA42" s="1"/>
  <c r="F5" i="8"/>
  <c r="F23"/>
  <c r="F10"/>
  <c r="F17"/>
  <c r="F29"/>
  <c r="F14"/>
  <c r="F26"/>
  <c r="F56" i="3"/>
  <c r="F58"/>
  <c r="F25"/>
  <c r="F5"/>
  <c r="F31"/>
  <c r="F37"/>
  <c r="F45"/>
  <c r="F14"/>
  <c r="F42"/>
  <c r="F28"/>
  <c r="F54"/>
  <c r="F34"/>
  <c r="F21"/>
  <c r="F5" i="12"/>
  <c r="F30"/>
  <c r="F33"/>
  <c r="F8"/>
  <c r="F12"/>
  <c r="F26"/>
  <c r="F19"/>
  <c r="F22"/>
  <c r="F16"/>
  <c r="F16" i="9"/>
  <c r="F12"/>
  <c r="F23"/>
  <c r="F8"/>
  <c r="F31"/>
  <c r="F26"/>
  <c r="F20"/>
  <c r="F35"/>
  <c r="F5"/>
  <c r="F5" i="6"/>
  <c r="F13"/>
  <c r="F24"/>
  <c r="F21"/>
  <c r="F30"/>
  <c r="F38"/>
  <c r="F16"/>
  <c r="F34"/>
  <c r="F27"/>
  <c r="F10"/>
  <c r="F46" i="7"/>
  <c r="F25"/>
  <c r="F5"/>
  <c r="F15"/>
  <c r="F12"/>
  <c r="F43"/>
  <c r="F40"/>
  <c r="F28"/>
  <c r="F34"/>
  <c r="F8"/>
  <c r="F37"/>
  <c r="F31"/>
  <c r="F21"/>
  <c r="F5" i="10"/>
  <c r="F17"/>
  <c r="F30"/>
  <c r="F20"/>
  <c r="F39"/>
  <c r="F23"/>
  <c r="F26"/>
  <c r="F34"/>
  <c r="F9"/>
  <c r="F12"/>
  <c r="F5" i="4"/>
  <c r="F15"/>
  <c r="F8"/>
  <c r="F38"/>
  <c r="F35"/>
  <c r="F20"/>
  <c r="F32"/>
  <c r="F11"/>
  <c r="F26"/>
  <c r="F29"/>
  <c r="F41"/>
  <c r="F23"/>
  <c r="G40" i="5"/>
  <c r="Q40" s="1"/>
  <c r="AA40" s="1"/>
  <c r="F30"/>
  <c r="F5"/>
  <c r="F21"/>
  <c r="F24"/>
  <c r="F9"/>
  <c r="P9" s="1"/>
  <c r="F33"/>
  <c r="F15"/>
  <c r="F27"/>
  <c r="F12"/>
  <c r="F18"/>
  <c r="F36"/>
  <c r="F34" i="11"/>
  <c r="F5"/>
  <c r="F22"/>
  <c r="F15"/>
  <c r="F28"/>
  <c r="F38"/>
  <c r="F8"/>
  <c r="F25"/>
  <c r="F31"/>
  <c r="F11"/>
  <c r="F41"/>
  <c r="E20" i="3" l="1"/>
  <c r="E10" i="4"/>
  <c r="E17" i="5"/>
  <c r="H41"/>
  <c r="H37" i="8"/>
  <c r="H38" s="1"/>
  <c r="M9"/>
  <c r="E30" i="9"/>
  <c r="M8" i="10"/>
  <c r="M10" i="11"/>
  <c r="M29" i="12"/>
  <c r="H45" i="11"/>
  <c r="H44" i="2"/>
  <c r="E25" i="4"/>
  <c r="M7"/>
  <c r="E23" i="5"/>
  <c r="M30" i="9"/>
  <c r="M24" i="11"/>
  <c r="AB7" i="12"/>
  <c r="M15"/>
  <c r="M18"/>
  <c r="H52" i="2"/>
  <c r="H38" i="9"/>
  <c r="E27" i="3"/>
  <c r="AB4"/>
  <c r="AO43"/>
  <c r="M34" i="4"/>
  <c r="M20" i="5"/>
  <c r="E12" i="6"/>
  <c r="E4" i="7"/>
  <c r="M25" i="8"/>
  <c r="E15" i="9"/>
  <c r="M15"/>
  <c r="E16" i="10"/>
  <c r="AO42" i="11"/>
  <c r="M40"/>
  <c r="F14" i="12"/>
  <c r="P14" s="1"/>
  <c r="Z14" s="1"/>
  <c r="F18"/>
  <c r="P19"/>
  <c r="F13"/>
  <c r="P13" s="1"/>
  <c r="Z13" s="1"/>
  <c r="F24"/>
  <c r="P24" s="1"/>
  <c r="Z24" s="1"/>
  <c r="F27"/>
  <c r="P27" s="1"/>
  <c r="Z27" s="1"/>
  <c r="P33"/>
  <c r="F32"/>
  <c r="F28"/>
  <c r="P28" s="1"/>
  <c r="Z28" s="1"/>
  <c r="F23"/>
  <c r="P23" s="1"/>
  <c r="Z23" s="1"/>
  <c r="F17"/>
  <c r="P17" s="1"/>
  <c r="Z17" s="1"/>
  <c r="F10"/>
  <c r="P10" s="1"/>
  <c r="Z10" s="1"/>
  <c r="P26"/>
  <c r="F25"/>
  <c r="F31"/>
  <c r="P31" s="1"/>
  <c r="Z31" s="1"/>
  <c r="AM44" s="1"/>
  <c r="P30"/>
  <c r="F29"/>
  <c r="AO41"/>
  <c r="AB4"/>
  <c r="P22"/>
  <c r="F6"/>
  <c r="P6" s="1"/>
  <c r="Z6" s="1"/>
  <c r="F14" i="1"/>
  <c r="H39" i="12"/>
  <c r="P16"/>
  <c r="F15"/>
  <c r="F20"/>
  <c r="P20" s="1"/>
  <c r="Z20" s="1"/>
  <c r="P12"/>
  <c r="F11"/>
  <c r="P8"/>
  <c r="F7"/>
  <c r="P5"/>
  <c r="P36"/>
  <c r="F35"/>
  <c r="M21"/>
  <c r="AB38"/>
  <c r="M4"/>
  <c r="R38"/>
  <c r="E4"/>
  <c r="E15"/>
  <c r="E29"/>
  <c r="O18"/>
  <c r="J18" s="1"/>
  <c r="Y19"/>
  <c r="Y18" s="1"/>
  <c r="Y36"/>
  <c r="Y35" s="1"/>
  <c r="O35"/>
  <c r="J35" s="1"/>
  <c r="O4"/>
  <c r="Y5"/>
  <c r="O7"/>
  <c r="J7" s="1"/>
  <c r="Y9"/>
  <c r="Y8"/>
  <c r="O15"/>
  <c r="Y16"/>
  <c r="Y15" s="1"/>
  <c r="O29"/>
  <c r="J29" s="1"/>
  <c r="Y30"/>
  <c r="Y29" s="1"/>
  <c r="AL37"/>
  <c r="G39" i="13"/>
  <c r="J39" s="1"/>
  <c r="E21" i="12"/>
  <c r="E11"/>
  <c r="O32"/>
  <c r="J32" s="1"/>
  <c r="Y33"/>
  <c r="Y32" s="1"/>
  <c r="O25"/>
  <c r="J25" s="1"/>
  <c r="Y26"/>
  <c r="Y25" s="1"/>
  <c r="O21"/>
  <c r="Y22"/>
  <c r="Y21" s="1"/>
  <c r="O11"/>
  <c r="J11" s="1"/>
  <c r="Y12"/>
  <c r="Y11" s="1"/>
  <c r="P25" i="11"/>
  <c r="F9"/>
  <c r="P9" s="1"/>
  <c r="Z9" s="1"/>
  <c r="F17"/>
  <c r="P17" s="1"/>
  <c r="Z17" s="1"/>
  <c r="AM41" s="1"/>
  <c r="F39"/>
  <c r="P39" s="1"/>
  <c r="Z39" s="1"/>
  <c r="P8"/>
  <c r="F7"/>
  <c r="F23"/>
  <c r="P23" s="1"/>
  <c r="Z23" s="1"/>
  <c r="F12"/>
  <c r="P12" s="1"/>
  <c r="Z12" s="1"/>
  <c r="F43"/>
  <c r="P43" s="1"/>
  <c r="Z43" s="1"/>
  <c r="P5"/>
  <c r="E24"/>
  <c r="P11"/>
  <c r="P22"/>
  <c r="F35"/>
  <c r="P35" s="1"/>
  <c r="Z35" s="1"/>
  <c r="F32"/>
  <c r="P32" s="1"/>
  <c r="Z32" s="1"/>
  <c r="F37"/>
  <c r="P38"/>
  <c r="F16"/>
  <c r="P16" s="1"/>
  <c r="Z16" s="1"/>
  <c r="P28"/>
  <c r="F44"/>
  <c r="P44" s="1"/>
  <c r="Z44" s="1"/>
  <c r="P34"/>
  <c r="F33"/>
  <c r="E21"/>
  <c r="E10"/>
  <c r="M21"/>
  <c r="F36"/>
  <c r="P36" s="1"/>
  <c r="Z36" s="1"/>
  <c r="F18"/>
  <c r="P18" s="1"/>
  <c r="Z18" s="1"/>
  <c r="F6"/>
  <c r="P6" s="1"/>
  <c r="Z6" s="1"/>
  <c r="P31"/>
  <c r="F30"/>
  <c r="F42"/>
  <c r="P42" s="1"/>
  <c r="Z42" s="1"/>
  <c r="F13"/>
  <c r="P13" s="1"/>
  <c r="Z13" s="1"/>
  <c r="P15"/>
  <c r="F14"/>
  <c r="F29"/>
  <c r="P29" s="1"/>
  <c r="Z29" s="1"/>
  <c r="F19"/>
  <c r="P19" s="1"/>
  <c r="AB4"/>
  <c r="AB45" s="1"/>
  <c r="AO40"/>
  <c r="AO36"/>
  <c r="S18" i="13"/>
  <c r="V18" s="1"/>
  <c r="P41" i="11"/>
  <c r="F40"/>
  <c r="F26"/>
  <c r="P26" s="1"/>
  <c r="Z26" s="1"/>
  <c r="AO35"/>
  <c r="S7" i="13"/>
  <c r="M4" i="11"/>
  <c r="R45"/>
  <c r="F13" i="1"/>
  <c r="H46" i="11"/>
  <c r="AO34"/>
  <c r="S13" i="13"/>
  <c r="E37" i="11"/>
  <c r="O40"/>
  <c r="J40" s="1"/>
  <c r="Y41"/>
  <c r="Y40" s="1"/>
  <c r="O33"/>
  <c r="J33" s="1"/>
  <c r="Y34"/>
  <c r="Y33" s="1"/>
  <c r="O37"/>
  <c r="Y38"/>
  <c r="Y37" s="1"/>
  <c r="O21"/>
  <c r="J21" s="1"/>
  <c r="Y22"/>
  <c r="Y21" s="1"/>
  <c r="O10"/>
  <c r="Y11"/>
  <c r="Y10" s="1"/>
  <c r="O27"/>
  <c r="Y28"/>
  <c r="Y27" s="1"/>
  <c r="E30"/>
  <c r="E14"/>
  <c r="E7"/>
  <c r="Y19"/>
  <c r="Y20"/>
  <c r="AL43" s="1"/>
  <c r="G13" i="13"/>
  <c r="AL34" i="11"/>
  <c r="E4"/>
  <c r="E27"/>
  <c r="O30"/>
  <c r="Y31"/>
  <c r="Y30" s="1"/>
  <c r="O14"/>
  <c r="J14" s="1"/>
  <c r="Y15"/>
  <c r="Y14" s="1"/>
  <c r="O7"/>
  <c r="J7" s="1"/>
  <c r="Y8"/>
  <c r="Y7" s="1"/>
  <c r="O24"/>
  <c r="J24" s="1"/>
  <c r="Y25"/>
  <c r="Y24" s="1"/>
  <c r="O4"/>
  <c r="Y5"/>
  <c r="F14" i="10"/>
  <c r="P14" s="1"/>
  <c r="Z14" s="1"/>
  <c r="F13"/>
  <c r="P13" s="1"/>
  <c r="Z13" s="1"/>
  <c r="P9"/>
  <c r="F42"/>
  <c r="P42" s="1"/>
  <c r="Z42" s="1"/>
  <c r="F10"/>
  <c r="P10" s="1"/>
  <c r="Z10" s="1"/>
  <c r="F18"/>
  <c r="P18" s="1"/>
  <c r="Z18" s="1"/>
  <c r="F41"/>
  <c r="P41" s="1"/>
  <c r="Z41" s="1"/>
  <c r="E38"/>
  <c r="E22"/>
  <c r="F36"/>
  <c r="P36" s="1"/>
  <c r="Z36" s="1"/>
  <c r="F35"/>
  <c r="P35" s="1"/>
  <c r="Z35" s="1"/>
  <c r="F37"/>
  <c r="P37" s="1"/>
  <c r="Z37" s="1"/>
  <c r="F27"/>
  <c r="P27" s="1"/>
  <c r="Z27" s="1"/>
  <c r="P26"/>
  <c r="P39"/>
  <c r="P30"/>
  <c r="F29"/>
  <c r="P17"/>
  <c r="F16"/>
  <c r="M19"/>
  <c r="M33"/>
  <c r="H43"/>
  <c r="F21"/>
  <c r="P21" s="1"/>
  <c r="Z21" s="1"/>
  <c r="F32"/>
  <c r="P32" s="1"/>
  <c r="Z32" s="1"/>
  <c r="F15"/>
  <c r="P15" s="1"/>
  <c r="Z15" s="1"/>
  <c r="F31"/>
  <c r="P31" s="1"/>
  <c r="Z31" s="1"/>
  <c r="P23"/>
  <c r="P20"/>
  <c r="F6"/>
  <c r="P6" s="1"/>
  <c r="Z6" s="1"/>
  <c r="P5"/>
  <c r="AB4"/>
  <c r="AB43" s="1"/>
  <c r="AO40"/>
  <c r="F40"/>
  <c r="P40" s="1"/>
  <c r="Z40" s="1"/>
  <c r="P12"/>
  <c r="P34"/>
  <c r="F28"/>
  <c r="P28" s="1"/>
  <c r="Z28" s="1"/>
  <c r="F24"/>
  <c r="P24" s="1"/>
  <c r="Z24" s="1"/>
  <c r="F7"/>
  <c r="P7" s="1"/>
  <c r="Z7" s="1"/>
  <c r="M22"/>
  <c r="M4"/>
  <c r="R43"/>
  <c r="O38"/>
  <c r="J38" s="1"/>
  <c r="Y39"/>
  <c r="Y38" s="1"/>
  <c r="E4"/>
  <c r="E25"/>
  <c r="O4"/>
  <c r="Y5"/>
  <c r="O25"/>
  <c r="Y26"/>
  <c r="Y25" s="1"/>
  <c r="O16"/>
  <c r="Y17"/>
  <c r="Y16" s="1"/>
  <c r="E29"/>
  <c r="E11"/>
  <c r="E33"/>
  <c r="E19"/>
  <c r="O29"/>
  <c r="J29" s="1"/>
  <c r="Y30"/>
  <c r="Y29" s="1"/>
  <c r="O8"/>
  <c r="J8" s="1"/>
  <c r="Y9"/>
  <c r="Y8" s="1"/>
  <c r="O11"/>
  <c r="Y12"/>
  <c r="Y11" s="1"/>
  <c r="O33"/>
  <c r="J33" s="1"/>
  <c r="Y34"/>
  <c r="Y33" s="1"/>
  <c r="O22"/>
  <c r="Y23"/>
  <c r="Y22" s="1"/>
  <c r="O19"/>
  <c r="Y20"/>
  <c r="Y19" s="1"/>
  <c r="H39" i="9"/>
  <c r="F11" i="1"/>
  <c r="F13" i="9"/>
  <c r="P13" s="1"/>
  <c r="Z13" s="1"/>
  <c r="F29"/>
  <c r="P29" s="1"/>
  <c r="Z29" s="1"/>
  <c r="P31"/>
  <c r="F18"/>
  <c r="P18" s="1"/>
  <c r="Z18" s="1"/>
  <c r="F37"/>
  <c r="P37" s="1"/>
  <c r="Z37" s="1"/>
  <c r="AM41" s="1"/>
  <c r="F24"/>
  <c r="P24" s="1"/>
  <c r="Z24" s="1"/>
  <c r="M11"/>
  <c r="M7"/>
  <c r="F27"/>
  <c r="P27" s="1"/>
  <c r="Z27" s="1"/>
  <c r="F28"/>
  <c r="P28" s="1"/>
  <c r="Z28" s="1"/>
  <c r="F10"/>
  <c r="P10" s="1"/>
  <c r="Z10" s="1"/>
  <c r="F32"/>
  <c r="P32" s="1"/>
  <c r="Z32" s="1"/>
  <c r="F17"/>
  <c r="P17" s="1"/>
  <c r="Z17" s="1"/>
  <c r="AM39" s="1"/>
  <c r="F9"/>
  <c r="P9" s="1"/>
  <c r="Z9" s="1"/>
  <c r="M4"/>
  <c r="R38"/>
  <c r="M22"/>
  <c r="P35"/>
  <c r="P20"/>
  <c r="P8"/>
  <c r="F6"/>
  <c r="P6" s="1"/>
  <c r="Z6" s="1"/>
  <c r="F21"/>
  <c r="P21" s="1"/>
  <c r="Z21" s="1"/>
  <c r="P16"/>
  <c r="AB4"/>
  <c r="AO40"/>
  <c r="AB38"/>
  <c r="P5"/>
  <c r="F33"/>
  <c r="P33" s="1"/>
  <c r="Z33" s="1"/>
  <c r="P26"/>
  <c r="P23"/>
  <c r="P12"/>
  <c r="F36"/>
  <c r="P36" s="1"/>
  <c r="Z36" s="1"/>
  <c r="F14"/>
  <c r="P14" s="1"/>
  <c r="Z14" s="1"/>
  <c r="M25"/>
  <c r="E22"/>
  <c r="E4"/>
  <c r="E19"/>
  <c r="E25"/>
  <c r="E11"/>
  <c r="E7"/>
  <c r="O34"/>
  <c r="J34" s="1"/>
  <c r="Y35"/>
  <c r="Y34" s="1"/>
  <c r="O30"/>
  <c r="J30" s="1"/>
  <c r="Y31"/>
  <c r="Y30" s="1"/>
  <c r="AL32"/>
  <c r="G23" i="13"/>
  <c r="J23" s="1"/>
  <c r="O7" i="9"/>
  <c r="Y8"/>
  <c r="Y7" s="1"/>
  <c r="O22"/>
  <c r="J22" s="1"/>
  <c r="Y23"/>
  <c r="Y22" s="1"/>
  <c r="O4"/>
  <c r="Y5"/>
  <c r="O15"/>
  <c r="J15" s="1"/>
  <c r="Y16"/>
  <c r="Y15" s="1"/>
  <c r="O19"/>
  <c r="Y20"/>
  <c r="Y19" s="1"/>
  <c r="O25"/>
  <c r="J25" s="1"/>
  <c r="Y26"/>
  <c r="Y25" s="1"/>
  <c r="O11"/>
  <c r="J11" s="1"/>
  <c r="Y12"/>
  <c r="Y11" s="1"/>
  <c r="F11" i="8"/>
  <c r="P11" s="1"/>
  <c r="Z11" s="1"/>
  <c r="P29"/>
  <c r="P17"/>
  <c r="F18"/>
  <c r="P18" s="1"/>
  <c r="Z18" s="1"/>
  <c r="F31"/>
  <c r="P31" s="1"/>
  <c r="Z31" s="1"/>
  <c r="F24"/>
  <c r="P24" s="1"/>
  <c r="Z24" s="1"/>
  <c r="F20"/>
  <c r="P20" s="1"/>
  <c r="Z20" s="1"/>
  <c r="P34"/>
  <c r="F33"/>
  <c r="E25"/>
  <c r="AO40"/>
  <c r="AB13"/>
  <c r="P26"/>
  <c r="F27"/>
  <c r="P27" s="1"/>
  <c r="Z27" s="1"/>
  <c r="F30"/>
  <c r="P30" s="1"/>
  <c r="Z30" s="1"/>
  <c r="F15"/>
  <c r="P15" s="1"/>
  <c r="Z15" s="1"/>
  <c r="F8"/>
  <c r="P8" s="1"/>
  <c r="Z8" s="1"/>
  <c r="F32"/>
  <c r="P32" s="1"/>
  <c r="Z32" s="1"/>
  <c r="P10"/>
  <c r="F22"/>
  <c r="P23"/>
  <c r="P5"/>
  <c r="AB4"/>
  <c r="AB37" s="1"/>
  <c r="AO39"/>
  <c r="F13"/>
  <c r="P14"/>
  <c r="F19"/>
  <c r="P19" s="1"/>
  <c r="Z19" s="1"/>
  <c r="F12"/>
  <c r="P12" s="1"/>
  <c r="Z12" s="1"/>
  <c r="F6"/>
  <c r="P6" s="1"/>
  <c r="Z6" s="1"/>
  <c r="F7"/>
  <c r="P7" s="1"/>
  <c r="Z7" s="1"/>
  <c r="F21"/>
  <c r="P21" s="1"/>
  <c r="Z21" s="1"/>
  <c r="M4"/>
  <c r="R37"/>
  <c r="M22"/>
  <c r="E22"/>
  <c r="E33"/>
  <c r="O9"/>
  <c r="J9" s="1"/>
  <c r="Y10"/>
  <c r="Y9" s="1"/>
  <c r="O13"/>
  <c r="J13" s="1"/>
  <c r="Y14"/>
  <c r="O22"/>
  <c r="Y23"/>
  <c r="Y22" s="1"/>
  <c r="E28"/>
  <c r="E4"/>
  <c r="O16"/>
  <c r="Y17"/>
  <c r="Y16" s="1"/>
  <c r="E16"/>
  <c r="O33"/>
  <c r="Y34"/>
  <c r="Y33" s="1"/>
  <c r="O25"/>
  <c r="J25" s="1"/>
  <c r="Y26"/>
  <c r="Y25" s="1"/>
  <c r="O28"/>
  <c r="Y29"/>
  <c r="Y28" s="1"/>
  <c r="O4"/>
  <c r="Y5"/>
  <c r="F6" i="7"/>
  <c r="P6" s="1"/>
  <c r="Z6" s="1"/>
  <c r="P37"/>
  <c r="F23"/>
  <c r="P23" s="1"/>
  <c r="Z23" s="1"/>
  <c r="P40"/>
  <c r="P15"/>
  <c r="P8"/>
  <c r="F41"/>
  <c r="P41" s="1"/>
  <c r="Z41" s="1"/>
  <c r="P28"/>
  <c r="F38"/>
  <c r="P38" s="1"/>
  <c r="Z38" s="1"/>
  <c r="F16"/>
  <c r="P16" s="1"/>
  <c r="Z16" s="1"/>
  <c r="P46"/>
  <c r="F45"/>
  <c r="E42"/>
  <c r="M4"/>
  <c r="R49"/>
  <c r="M27"/>
  <c r="P21"/>
  <c r="F35"/>
  <c r="P35" s="1"/>
  <c r="Z35" s="1"/>
  <c r="F42"/>
  <c r="P43"/>
  <c r="F29"/>
  <c r="P29" s="1"/>
  <c r="Z29" s="1"/>
  <c r="F44"/>
  <c r="P44" s="1"/>
  <c r="Z44" s="1"/>
  <c r="F9"/>
  <c r="P9" s="1"/>
  <c r="Z9" s="1"/>
  <c r="F32"/>
  <c r="P32" s="1"/>
  <c r="Z32" s="1"/>
  <c r="P34"/>
  <c r="F13"/>
  <c r="P13" s="1"/>
  <c r="Z13" s="1"/>
  <c r="F26"/>
  <c r="P26" s="1"/>
  <c r="Z26" s="1"/>
  <c r="F4"/>
  <c r="P5"/>
  <c r="M24"/>
  <c r="H49"/>
  <c r="F22"/>
  <c r="P22" s="1"/>
  <c r="Z22" s="1"/>
  <c r="P31"/>
  <c r="F30"/>
  <c r="F17"/>
  <c r="P17" s="1"/>
  <c r="Z17" s="1"/>
  <c r="F10"/>
  <c r="P10" s="1"/>
  <c r="Z10" s="1"/>
  <c r="F19"/>
  <c r="P19" s="1"/>
  <c r="Z19" s="1"/>
  <c r="F18"/>
  <c r="P18" s="1"/>
  <c r="Z18" s="1"/>
  <c r="P12"/>
  <c r="P25"/>
  <c r="F24"/>
  <c r="E30"/>
  <c r="AO39"/>
  <c r="AB4"/>
  <c r="AB49" s="1"/>
  <c r="M20"/>
  <c r="E7"/>
  <c r="O11"/>
  <c r="J11" s="1"/>
  <c r="Y12"/>
  <c r="Y11" s="1"/>
  <c r="E33"/>
  <c r="O39"/>
  <c r="J39" s="1"/>
  <c r="Y40"/>
  <c r="Y39" s="1"/>
  <c r="O7"/>
  <c r="J7" s="1"/>
  <c r="Y8"/>
  <c r="Y7" s="1"/>
  <c r="E11"/>
  <c r="O30"/>
  <c r="J30" s="1"/>
  <c r="Y31"/>
  <c r="Y30" s="1"/>
  <c r="O33"/>
  <c r="J33" s="1"/>
  <c r="Y34"/>
  <c r="Y33" s="1"/>
  <c r="O24"/>
  <c r="J24" s="1"/>
  <c r="Y25"/>
  <c r="Y24" s="1"/>
  <c r="O14"/>
  <c r="Y15"/>
  <c r="Y14" s="1"/>
  <c r="O45"/>
  <c r="Y46"/>
  <c r="Y45" s="1"/>
  <c r="O27"/>
  <c r="Y28"/>
  <c r="Y27" s="1"/>
  <c r="E20"/>
  <c r="O4"/>
  <c r="Y5"/>
  <c r="O36"/>
  <c r="J36" s="1"/>
  <c r="Y37"/>
  <c r="Y36" s="1"/>
  <c r="E14"/>
  <c r="E45"/>
  <c r="E27"/>
  <c r="O20"/>
  <c r="J20" s="1"/>
  <c r="Y21"/>
  <c r="Y20" s="1"/>
  <c r="O42"/>
  <c r="J42" s="1"/>
  <c r="Y43"/>
  <c r="Y42" s="1"/>
  <c r="F48" i="6"/>
  <c r="P48" s="1"/>
  <c r="Z48" s="1"/>
  <c r="E15"/>
  <c r="M4"/>
  <c r="R49"/>
  <c r="P27"/>
  <c r="F44"/>
  <c r="P44" s="1"/>
  <c r="Z44" s="1"/>
  <c r="F11"/>
  <c r="P11" s="1"/>
  <c r="Z11" s="1"/>
  <c r="F32"/>
  <c r="P32" s="1"/>
  <c r="Z32" s="1"/>
  <c r="P30"/>
  <c r="F36"/>
  <c r="P36" s="1"/>
  <c r="Z36" s="1"/>
  <c r="F17"/>
  <c r="P17" s="1"/>
  <c r="Z17" s="1"/>
  <c r="F25"/>
  <c r="P25" s="1"/>
  <c r="Z25" s="1"/>
  <c r="F45"/>
  <c r="P46"/>
  <c r="AB4"/>
  <c r="AB49" s="1"/>
  <c r="AO39"/>
  <c r="F19"/>
  <c r="P19" s="1"/>
  <c r="Z19" s="1"/>
  <c r="F18"/>
  <c r="P18" s="1"/>
  <c r="Z18" s="1"/>
  <c r="P5"/>
  <c r="F14"/>
  <c r="P14" s="1"/>
  <c r="Z14" s="1"/>
  <c r="F6"/>
  <c r="P6" s="1"/>
  <c r="Z6" s="1"/>
  <c r="P38"/>
  <c r="F7"/>
  <c r="P7" s="1"/>
  <c r="Z7" s="1"/>
  <c r="F23"/>
  <c r="P24"/>
  <c r="F39"/>
  <c r="P39" s="1"/>
  <c r="Z39" s="1"/>
  <c r="F31"/>
  <c r="P31" s="1"/>
  <c r="Z31" s="1"/>
  <c r="P42"/>
  <c r="F41"/>
  <c r="H49"/>
  <c r="M37"/>
  <c r="M41"/>
  <c r="M12"/>
  <c r="P34"/>
  <c r="F12"/>
  <c r="P13"/>
  <c r="F9"/>
  <c r="P10"/>
  <c r="F22"/>
  <c r="P22" s="1"/>
  <c r="Z22" s="1"/>
  <c r="P16"/>
  <c r="F8"/>
  <c r="P8" s="1"/>
  <c r="Z8" s="1"/>
  <c r="F20"/>
  <c r="P21"/>
  <c r="F28"/>
  <c r="P28" s="1"/>
  <c r="Z28" s="1"/>
  <c r="F35"/>
  <c r="P35" s="1"/>
  <c r="Z35" s="1"/>
  <c r="E29"/>
  <c r="E37"/>
  <c r="M15"/>
  <c r="M20"/>
  <c r="O41"/>
  <c r="Y42"/>
  <c r="Y41" s="1"/>
  <c r="E23"/>
  <c r="O4"/>
  <c r="Y5"/>
  <c r="O12"/>
  <c r="J12" s="1"/>
  <c r="Y13"/>
  <c r="Y12" s="1"/>
  <c r="O20"/>
  <c r="Y21"/>
  <c r="Y20" s="1"/>
  <c r="E41"/>
  <c r="O23"/>
  <c r="J23" s="1"/>
  <c r="Y24"/>
  <c r="Y23" s="1"/>
  <c r="E4"/>
  <c r="E20"/>
  <c r="O45"/>
  <c r="J45" s="1"/>
  <c r="Y46"/>
  <c r="Y45" s="1"/>
  <c r="O15"/>
  <c r="J15" s="1"/>
  <c r="Y16"/>
  <c r="Y15" s="1"/>
  <c r="O9"/>
  <c r="J9" s="1"/>
  <c r="Y10"/>
  <c r="Y9" s="1"/>
  <c r="E26"/>
  <c r="E33"/>
  <c r="O29"/>
  <c r="J29" s="1"/>
  <c r="Y30"/>
  <c r="Y29" s="1"/>
  <c r="O37"/>
  <c r="J37" s="1"/>
  <c r="Y38"/>
  <c r="Y37" s="1"/>
  <c r="O26"/>
  <c r="Y27"/>
  <c r="Y26" s="1"/>
  <c r="O33"/>
  <c r="J33" s="1"/>
  <c r="Y34"/>
  <c r="Y33" s="1"/>
  <c r="H42" i="5"/>
  <c r="F7" i="1"/>
  <c r="F34" i="5"/>
  <c r="P34" s="1"/>
  <c r="Z34" s="1"/>
  <c r="F37"/>
  <c r="P37" s="1"/>
  <c r="Z37" s="1"/>
  <c r="P12"/>
  <c r="P27"/>
  <c r="F28"/>
  <c r="P28" s="1"/>
  <c r="Z28" s="1"/>
  <c r="F19"/>
  <c r="P19" s="1"/>
  <c r="Z19" s="1"/>
  <c r="F22"/>
  <c r="P22" s="1"/>
  <c r="Z22" s="1"/>
  <c r="P21"/>
  <c r="F20"/>
  <c r="F25"/>
  <c r="P25" s="1"/>
  <c r="Z25" s="1"/>
  <c r="P15"/>
  <c r="F13"/>
  <c r="P13" s="1"/>
  <c r="Z13" s="1"/>
  <c r="M35"/>
  <c r="P36"/>
  <c r="F10"/>
  <c r="P10" s="1"/>
  <c r="Z10" s="1"/>
  <c r="F6"/>
  <c r="P6" s="1"/>
  <c r="Z6" s="1"/>
  <c r="P33"/>
  <c r="F32"/>
  <c r="P24"/>
  <c r="F16"/>
  <c r="P16" s="1"/>
  <c r="Z16" s="1"/>
  <c r="P5"/>
  <c r="AB4"/>
  <c r="AB41" s="1"/>
  <c r="AO40"/>
  <c r="M26"/>
  <c r="M32"/>
  <c r="P18"/>
  <c r="F39"/>
  <c r="P39" s="1"/>
  <c r="Z39" s="1"/>
  <c r="F7"/>
  <c r="P7" s="1"/>
  <c r="Z7" s="1"/>
  <c r="P8"/>
  <c r="Z9"/>
  <c r="Z8" s="1"/>
  <c r="F31"/>
  <c r="P31" s="1"/>
  <c r="Z31" s="1"/>
  <c r="F38"/>
  <c r="P38" s="1"/>
  <c r="Z38" s="1"/>
  <c r="P30"/>
  <c r="M4"/>
  <c r="R41"/>
  <c r="S36" i="13"/>
  <c r="V36" s="1"/>
  <c r="AO32" i="5"/>
  <c r="O4"/>
  <c r="Y5"/>
  <c r="Y4" s="1"/>
  <c r="O20"/>
  <c r="J20" s="1"/>
  <c r="Y21"/>
  <c r="Y20" s="1"/>
  <c r="O17"/>
  <c r="J17" s="1"/>
  <c r="Y18"/>
  <c r="Y17" s="1"/>
  <c r="J8"/>
  <c r="O11"/>
  <c r="J11" s="1"/>
  <c r="Y12"/>
  <c r="Y11" s="1"/>
  <c r="O26"/>
  <c r="Y27"/>
  <c r="Y26" s="1"/>
  <c r="O23"/>
  <c r="J23" s="1"/>
  <c r="Y24"/>
  <c r="Y23" s="1"/>
  <c r="E32"/>
  <c r="O29"/>
  <c r="Y30"/>
  <c r="Y29" s="1"/>
  <c r="O14"/>
  <c r="Y15"/>
  <c r="Y14" s="1"/>
  <c r="E26"/>
  <c r="O32"/>
  <c r="Y33"/>
  <c r="Y32" s="1"/>
  <c r="E29"/>
  <c r="O35"/>
  <c r="J35" s="1"/>
  <c r="Y36"/>
  <c r="Y35" s="1"/>
  <c r="E14"/>
  <c r="M14" i="4"/>
  <c r="E19"/>
  <c r="E33" i="3"/>
  <c r="E57"/>
  <c r="E4" i="4"/>
  <c r="E34"/>
  <c r="E14"/>
  <c r="M25"/>
  <c r="H45"/>
  <c r="F6" i="1" s="1"/>
  <c r="AO36" i="4"/>
  <c r="S32" i="13"/>
  <c r="V32" s="1"/>
  <c r="AB10" i="4"/>
  <c r="AB4"/>
  <c r="AB45" s="1"/>
  <c r="AO40"/>
  <c r="M40"/>
  <c r="M19"/>
  <c r="M4"/>
  <c r="R45"/>
  <c r="P23"/>
  <c r="P11"/>
  <c r="P20"/>
  <c r="F43"/>
  <c r="P43" s="1"/>
  <c r="Z43" s="1"/>
  <c r="P38"/>
  <c r="F42"/>
  <c r="P42" s="1"/>
  <c r="Z42" s="1"/>
  <c r="P5"/>
  <c r="P41"/>
  <c r="F33"/>
  <c r="P33" s="1"/>
  <c r="Z33" s="1"/>
  <c r="F17"/>
  <c r="P17" s="1"/>
  <c r="Z17" s="1"/>
  <c r="F16"/>
  <c r="P16" s="1"/>
  <c r="Z16" s="1"/>
  <c r="P8"/>
  <c r="F6"/>
  <c r="P6" s="1"/>
  <c r="Z6" s="1"/>
  <c r="F36"/>
  <c r="P36" s="1"/>
  <c r="Z36" s="1"/>
  <c r="P29"/>
  <c r="P32"/>
  <c r="F44"/>
  <c r="P44" s="1"/>
  <c r="Z44" s="1"/>
  <c r="F27"/>
  <c r="P27" s="1"/>
  <c r="Z27" s="1"/>
  <c r="F9"/>
  <c r="P9" s="1"/>
  <c r="Z9" s="1"/>
  <c r="F21"/>
  <c r="P21" s="1"/>
  <c r="Z21" s="1"/>
  <c r="P26"/>
  <c r="F12"/>
  <c r="P12" s="1"/>
  <c r="F30"/>
  <c r="P30" s="1"/>
  <c r="Z30" s="1"/>
  <c r="P35"/>
  <c r="P15"/>
  <c r="F24"/>
  <c r="P24" s="1"/>
  <c r="Z24" s="1"/>
  <c r="F39"/>
  <c r="P39" s="1"/>
  <c r="Z39" s="1"/>
  <c r="E7"/>
  <c r="O37"/>
  <c r="Y38"/>
  <c r="Y37" s="1"/>
  <c r="O31"/>
  <c r="Y32"/>
  <c r="Y31" s="1"/>
  <c r="O40"/>
  <c r="J40" s="1"/>
  <c r="Y41"/>
  <c r="Y40" s="1"/>
  <c r="O4"/>
  <c r="Y5"/>
  <c r="O25"/>
  <c r="Y26"/>
  <c r="Y25" s="1"/>
  <c r="O7"/>
  <c r="Y8"/>
  <c r="Y7" s="1"/>
  <c r="E37"/>
  <c r="E31"/>
  <c r="Y13"/>
  <c r="AL44" s="1"/>
  <c r="Y12"/>
  <c r="E28"/>
  <c r="Y20"/>
  <c r="Y19" s="1"/>
  <c r="O19"/>
  <c r="E22"/>
  <c r="O34"/>
  <c r="Y35"/>
  <c r="Y34" s="1"/>
  <c r="O14"/>
  <c r="Y15"/>
  <c r="Y14" s="1"/>
  <c r="O10"/>
  <c r="J10" s="1"/>
  <c r="Y11"/>
  <c r="O28"/>
  <c r="Y29"/>
  <c r="Y28" s="1"/>
  <c r="O22"/>
  <c r="Y23"/>
  <c r="Y22" s="1"/>
  <c r="M44" i="3"/>
  <c r="AB41"/>
  <c r="AO45"/>
  <c r="V55" i="13"/>
  <c r="V56" s="1"/>
  <c r="O20" i="14" s="1"/>
  <c r="S56" i="13"/>
  <c r="M57" i="3"/>
  <c r="H62"/>
  <c r="M41"/>
  <c r="M33"/>
  <c r="M13"/>
  <c r="AB36"/>
  <c r="AO48"/>
  <c r="AO35"/>
  <c r="S35" i="13"/>
  <c r="V35" s="1"/>
  <c r="AB19" i="3"/>
  <c r="AO46" s="1"/>
  <c r="AB18"/>
  <c r="AO42" s="1"/>
  <c r="M20"/>
  <c r="M36"/>
  <c r="M4"/>
  <c r="R62"/>
  <c r="F43"/>
  <c r="P43" s="1"/>
  <c r="Z43" s="1"/>
  <c r="F9"/>
  <c r="P9" s="1"/>
  <c r="Z9" s="1"/>
  <c r="F38"/>
  <c r="P38" s="1"/>
  <c r="Z38" s="1"/>
  <c r="F39"/>
  <c r="P39" s="1"/>
  <c r="Z39" s="1"/>
  <c r="P21"/>
  <c r="F53"/>
  <c r="P54"/>
  <c r="P42"/>
  <c r="F41"/>
  <c r="P14"/>
  <c r="F40"/>
  <c r="P40" s="1"/>
  <c r="Z40" s="1"/>
  <c r="F23"/>
  <c r="P23" s="1"/>
  <c r="Z23" s="1"/>
  <c r="P5"/>
  <c r="F51"/>
  <c r="P51" s="1"/>
  <c r="Z51" s="1"/>
  <c r="F7"/>
  <c r="P7" s="1"/>
  <c r="Z7" s="1"/>
  <c r="F15"/>
  <c r="P15" s="1"/>
  <c r="Z15" s="1"/>
  <c r="F6"/>
  <c r="P6" s="1"/>
  <c r="Z6" s="1"/>
  <c r="P58"/>
  <c r="F26"/>
  <c r="P26" s="1"/>
  <c r="Z26" s="1"/>
  <c r="F59"/>
  <c r="P59" s="1"/>
  <c r="Z59" s="1"/>
  <c r="F49"/>
  <c r="P49" s="1"/>
  <c r="Z49" s="1"/>
  <c r="F32"/>
  <c r="P32" s="1"/>
  <c r="Z32" s="1"/>
  <c r="P45"/>
  <c r="P37"/>
  <c r="F10"/>
  <c r="P10" s="1"/>
  <c r="Z10" s="1"/>
  <c r="F24"/>
  <c r="P25"/>
  <c r="F8"/>
  <c r="P8" s="1"/>
  <c r="Z8" s="1"/>
  <c r="F52"/>
  <c r="P52" s="1"/>
  <c r="Z52" s="1"/>
  <c r="F48"/>
  <c r="P48" s="1"/>
  <c r="Z48" s="1"/>
  <c r="F60"/>
  <c r="P60" s="1"/>
  <c r="Z60" s="1"/>
  <c r="F35"/>
  <c r="P35" s="1"/>
  <c r="Z35" s="1"/>
  <c r="F47"/>
  <c r="P47" s="1"/>
  <c r="Z47" s="1"/>
  <c r="F46"/>
  <c r="P46" s="1"/>
  <c r="Z46" s="1"/>
  <c r="P34"/>
  <c r="F33"/>
  <c r="P28"/>
  <c r="F29"/>
  <c r="P29" s="1"/>
  <c r="Z29" s="1"/>
  <c r="F50"/>
  <c r="P50" s="1"/>
  <c r="Z50" s="1"/>
  <c r="P31"/>
  <c r="F22"/>
  <c r="P22" s="1"/>
  <c r="Z22" s="1"/>
  <c r="F17"/>
  <c r="P17" s="1"/>
  <c r="Z17" s="1"/>
  <c r="F11"/>
  <c r="P11" s="1"/>
  <c r="F16"/>
  <c r="P16" s="1"/>
  <c r="Z16" s="1"/>
  <c r="P56"/>
  <c r="F55"/>
  <c r="AL36"/>
  <c r="G55" i="13"/>
  <c r="O41" i="3"/>
  <c r="Y42"/>
  <c r="O30"/>
  <c r="Y31"/>
  <c r="Y30" s="1"/>
  <c r="O55"/>
  <c r="J55" s="1"/>
  <c r="Y56"/>
  <c r="Y55" s="1"/>
  <c r="O20"/>
  <c r="Y21"/>
  <c r="Y20" s="1"/>
  <c r="O53"/>
  <c r="J53" s="1"/>
  <c r="Y54"/>
  <c r="Y53" s="1"/>
  <c r="E13"/>
  <c r="E44"/>
  <c r="E4"/>
  <c r="E36"/>
  <c r="O13"/>
  <c r="Y14"/>
  <c r="Y13" s="1"/>
  <c r="O44"/>
  <c r="Y45"/>
  <c r="Y44" s="1"/>
  <c r="O24"/>
  <c r="J24" s="1"/>
  <c r="Y25"/>
  <c r="Y24" s="1"/>
  <c r="O4"/>
  <c r="Y5"/>
  <c r="Y12"/>
  <c r="Y11"/>
  <c r="E41"/>
  <c r="E30"/>
  <c r="O27"/>
  <c r="J27" s="1"/>
  <c r="Y28"/>
  <c r="Y27" s="1"/>
  <c r="O33"/>
  <c r="Y34"/>
  <c r="Y33" s="1"/>
  <c r="O36"/>
  <c r="Y37"/>
  <c r="O57"/>
  <c r="J57" s="1"/>
  <c r="Y58"/>
  <c r="Y57" s="1"/>
  <c r="R18" i="2"/>
  <c r="AB19"/>
  <c r="AB18" s="1"/>
  <c r="R37"/>
  <c r="AB38"/>
  <c r="AB37" s="1"/>
  <c r="H27"/>
  <c r="AB57"/>
  <c r="AB58"/>
  <c r="R50"/>
  <c r="M50" s="1"/>
  <c r="AB51"/>
  <c r="AB50" s="1"/>
  <c r="H4"/>
  <c r="H23"/>
  <c r="R25"/>
  <c r="R27"/>
  <c r="M27" s="1"/>
  <c r="AB28"/>
  <c r="AB27" s="1"/>
  <c r="R60"/>
  <c r="M60" s="1"/>
  <c r="AB61"/>
  <c r="AB60" s="1"/>
  <c r="R52"/>
  <c r="AB53"/>
  <c r="AB52" s="1"/>
  <c r="R4"/>
  <c r="AB5"/>
  <c r="R32"/>
  <c r="AB33"/>
  <c r="AB32" s="1"/>
  <c r="R48"/>
  <c r="M48" s="1"/>
  <c r="AB49"/>
  <c r="AB48" s="1"/>
  <c r="R63"/>
  <c r="M63" s="1"/>
  <c r="AB64"/>
  <c r="AB63" s="1"/>
  <c r="H18"/>
  <c r="H37"/>
  <c r="R44"/>
  <c r="M44" s="1"/>
  <c r="AB45"/>
  <c r="AB44" s="1"/>
  <c r="AB46"/>
  <c r="H32"/>
  <c r="G36" i="12"/>
  <c r="G37"/>
  <c r="Q37" s="1"/>
  <c r="AA37" s="1"/>
  <c r="G46" i="6"/>
  <c r="G47"/>
  <c r="Q47" s="1"/>
  <c r="AA47" s="1"/>
  <c r="G48"/>
  <c r="Q48" s="1"/>
  <c r="AA48" s="1"/>
  <c r="G47" i="7"/>
  <c r="Q47" s="1"/>
  <c r="AA47" s="1"/>
  <c r="G48"/>
  <c r="Q48" s="1"/>
  <c r="AA48" s="1"/>
  <c r="G34" i="8"/>
  <c r="G36"/>
  <c r="Q36" s="1"/>
  <c r="AA36" s="1"/>
  <c r="G35"/>
  <c r="Q35" s="1"/>
  <c r="AA35" s="1"/>
  <c r="G60" i="3"/>
  <c r="Q60" s="1"/>
  <c r="AA60" s="1"/>
  <c r="G61"/>
  <c r="Q61" s="1"/>
  <c r="AA61" s="1"/>
  <c r="G59"/>
  <c r="Q59" s="1"/>
  <c r="AA59" s="1"/>
  <c r="G33" i="5"/>
  <c r="G15"/>
  <c r="G30"/>
  <c r="G21"/>
  <c r="G5"/>
  <c r="G12"/>
  <c r="G27"/>
  <c r="G18"/>
  <c r="G36"/>
  <c r="G24"/>
  <c r="G9"/>
  <c r="Q9" s="1"/>
  <c r="G12" i="9"/>
  <c r="G23"/>
  <c r="G20"/>
  <c r="G5"/>
  <c r="G35"/>
  <c r="G31"/>
  <c r="G16"/>
  <c r="G8"/>
  <c r="G26"/>
  <c r="F8" i="5"/>
  <c r="G46" i="7"/>
  <c r="G34"/>
  <c r="G8"/>
  <c r="G28"/>
  <c r="G40"/>
  <c r="G15"/>
  <c r="G25"/>
  <c r="G37"/>
  <c r="G31"/>
  <c r="G43"/>
  <c r="G5"/>
  <c r="G12"/>
  <c r="G21"/>
  <c r="G5" i="3"/>
  <c r="G34"/>
  <c r="G45"/>
  <c r="G14"/>
  <c r="G56"/>
  <c r="G37"/>
  <c r="G25"/>
  <c r="G28"/>
  <c r="G21"/>
  <c r="G58"/>
  <c r="G31"/>
  <c r="G54"/>
  <c r="G42"/>
  <c r="G12" i="12"/>
  <c r="G5"/>
  <c r="G22"/>
  <c r="G8"/>
  <c r="G19"/>
  <c r="G33"/>
  <c r="G16"/>
  <c r="G26"/>
  <c r="G30"/>
  <c r="G17" i="8"/>
  <c r="G5"/>
  <c r="G26"/>
  <c r="G14"/>
  <c r="G23"/>
  <c r="G10"/>
  <c r="G29"/>
  <c r="G20" i="4"/>
  <c r="G8"/>
  <c r="G26"/>
  <c r="G41"/>
  <c r="G35"/>
  <c r="G5"/>
  <c r="G23"/>
  <c r="G32"/>
  <c r="G15"/>
  <c r="G11"/>
  <c r="G29"/>
  <c r="G38"/>
  <c r="G34" i="6"/>
  <c r="G38"/>
  <c r="G24"/>
  <c r="G16"/>
  <c r="G42"/>
  <c r="G30"/>
  <c r="G5"/>
  <c r="G13"/>
  <c r="G27"/>
  <c r="G21"/>
  <c r="G10"/>
  <c r="G31" i="11"/>
  <c r="G11"/>
  <c r="G28"/>
  <c r="G38"/>
  <c r="G5"/>
  <c r="G22"/>
  <c r="G41"/>
  <c r="G15"/>
  <c r="G34"/>
  <c r="G8"/>
  <c r="G25"/>
  <c r="G39" i="10"/>
  <c r="G26"/>
  <c r="G34"/>
  <c r="G17"/>
  <c r="G9"/>
  <c r="G30"/>
  <c r="G5"/>
  <c r="G12"/>
  <c r="G20"/>
  <c r="G23"/>
  <c r="F4" i="11" l="1"/>
  <c r="M32" i="2"/>
  <c r="M52"/>
  <c r="J36" i="3"/>
  <c r="AL43"/>
  <c r="AL35" s="1"/>
  <c r="J20"/>
  <c r="AB62"/>
  <c r="J34" i="4"/>
  <c r="J25"/>
  <c r="E41" i="5"/>
  <c r="F4"/>
  <c r="F23"/>
  <c r="F26"/>
  <c r="F4" i="6"/>
  <c r="F11" i="7"/>
  <c r="F10" i="1"/>
  <c r="E38" i="9"/>
  <c r="C11" i="1" s="1"/>
  <c r="F22" i="9"/>
  <c r="F15"/>
  <c r="F7"/>
  <c r="F34"/>
  <c r="J22" i="10"/>
  <c r="J10" i="11"/>
  <c r="F21"/>
  <c r="H66" i="2"/>
  <c r="F4" i="1" s="1"/>
  <c r="AL39" i="5"/>
  <c r="F17"/>
  <c r="F26" i="6"/>
  <c r="F33" i="7"/>
  <c r="F9" i="8"/>
  <c r="J19" i="9"/>
  <c r="J7"/>
  <c r="F11" i="10"/>
  <c r="F10" i="11"/>
  <c r="F21" i="12"/>
  <c r="AO44" i="2"/>
  <c r="M37"/>
  <c r="J33" i="3"/>
  <c r="J44"/>
  <c r="J14" i="4"/>
  <c r="F31"/>
  <c r="F29" i="5"/>
  <c r="F15" i="6"/>
  <c r="F19" i="9"/>
  <c r="J19" i="10"/>
  <c r="J16"/>
  <c r="F19"/>
  <c r="F4" i="12"/>
  <c r="G10"/>
  <c r="Q10" s="1"/>
  <c r="AA10" s="1"/>
  <c r="G14"/>
  <c r="Q14" s="1"/>
  <c r="AA14" s="1"/>
  <c r="G17"/>
  <c r="Q17" s="1"/>
  <c r="AA17" s="1"/>
  <c r="G20"/>
  <c r="Q20" s="1"/>
  <c r="AA20" s="1"/>
  <c r="G27"/>
  <c r="Q27" s="1"/>
  <c r="AA27" s="1"/>
  <c r="Q33"/>
  <c r="G23"/>
  <c r="Q23" s="1"/>
  <c r="AA23" s="1"/>
  <c r="Q12"/>
  <c r="E38"/>
  <c r="Z36"/>
  <c r="Z35" s="1"/>
  <c r="P35"/>
  <c r="K35" s="1"/>
  <c r="P7"/>
  <c r="K7" s="1"/>
  <c r="Z9"/>
  <c r="Z8"/>
  <c r="AO34"/>
  <c r="AO39" s="1"/>
  <c r="S17" i="13"/>
  <c r="V17" s="1"/>
  <c r="AO46" i="12"/>
  <c r="Z33"/>
  <c r="Z32" s="1"/>
  <c r="P32"/>
  <c r="K32" s="1"/>
  <c r="P18"/>
  <c r="K18" s="1"/>
  <c r="Z19"/>
  <c r="Z18" s="1"/>
  <c r="G31"/>
  <c r="Q31" s="1"/>
  <c r="AA31" s="1"/>
  <c r="AN44" s="1"/>
  <c r="D63" i="19"/>
  <c r="P21" i="12"/>
  <c r="K21" s="1"/>
  <c r="Z22"/>
  <c r="Z21" s="1"/>
  <c r="G6"/>
  <c r="Q6" s="1"/>
  <c r="AA6" s="1"/>
  <c r="G13"/>
  <c r="Q13" s="1"/>
  <c r="AA13" s="1"/>
  <c r="G24"/>
  <c r="Q24" s="1"/>
  <c r="AA24" s="1"/>
  <c r="Q22"/>
  <c r="J21"/>
  <c r="J15"/>
  <c r="P4"/>
  <c r="Z5"/>
  <c r="P11"/>
  <c r="K11" s="1"/>
  <c r="Z12"/>
  <c r="Z11" s="1"/>
  <c r="P15"/>
  <c r="K15" s="1"/>
  <c r="Z16"/>
  <c r="Z15" s="1"/>
  <c r="P29"/>
  <c r="K29" s="1"/>
  <c r="Z30"/>
  <c r="Z29" s="1"/>
  <c r="P25"/>
  <c r="K25" s="1"/>
  <c r="Z26"/>
  <c r="Z25" s="1"/>
  <c r="G28"/>
  <c r="Q28" s="1"/>
  <c r="AA28" s="1"/>
  <c r="Q19"/>
  <c r="G18"/>
  <c r="G35"/>
  <c r="Q36"/>
  <c r="G34"/>
  <c r="Q34" s="1"/>
  <c r="AA34" s="1"/>
  <c r="Q30"/>
  <c r="Q26"/>
  <c r="Q16"/>
  <c r="G15"/>
  <c r="Q8"/>
  <c r="G4"/>
  <c r="Q5"/>
  <c r="M38"/>
  <c r="R40" s="1"/>
  <c r="P14" i="1"/>
  <c r="K14" s="1"/>
  <c r="R39" i="12"/>
  <c r="AB39"/>
  <c r="F38"/>
  <c r="K39" i="13"/>
  <c r="N39" s="1"/>
  <c r="AM37" i="12"/>
  <c r="C14" i="1"/>
  <c r="E39" i="12"/>
  <c r="Y4"/>
  <c r="AL41"/>
  <c r="Y7"/>
  <c r="Y38" s="1"/>
  <c r="AL40"/>
  <c r="J4"/>
  <c r="O38"/>
  <c r="G36" i="11"/>
  <c r="Q36" s="1"/>
  <c r="AA36" s="1"/>
  <c r="G13"/>
  <c r="Q13" s="1"/>
  <c r="AA13" s="1"/>
  <c r="Q38"/>
  <c r="G12"/>
  <c r="Q12" s="1"/>
  <c r="AA12" s="1"/>
  <c r="G39"/>
  <c r="Q39" s="1"/>
  <c r="AA39" s="1"/>
  <c r="G16"/>
  <c r="Q16" s="1"/>
  <c r="AA16" s="1"/>
  <c r="Q31"/>
  <c r="G44"/>
  <c r="Q44" s="1"/>
  <c r="AA44" s="1"/>
  <c r="Z41"/>
  <c r="Z40" s="1"/>
  <c r="P40"/>
  <c r="K40" s="1"/>
  <c r="P30"/>
  <c r="K30" s="1"/>
  <c r="Z31"/>
  <c r="Z30" s="1"/>
  <c r="P33"/>
  <c r="K33" s="1"/>
  <c r="Z34"/>
  <c r="Z33" s="1"/>
  <c r="P27"/>
  <c r="Z28"/>
  <c r="Z27" s="1"/>
  <c r="Q34"/>
  <c r="G19"/>
  <c r="Q19" s="1"/>
  <c r="Q28"/>
  <c r="G35"/>
  <c r="Q35" s="1"/>
  <c r="AA35" s="1"/>
  <c r="G23"/>
  <c r="Q23" s="1"/>
  <c r="AA23" s="1"/>
  <c r="G32"/>
  <c r="Q32" s="1"/>
  <c r="AA32" s="1"/>
  <c r="Q11"/>
  <c r="D62" i="19"/>
  <c r="Q25" i="11"/>
  <c r="G6"/>
  <c r="Q6" s="1"/>
  <c r="AA6" s="1"/>
  <c r="G26"/>
  <c r="Q26" s="1"/>
  <c r="AA26" s="1"/>
  <c r="Q22"/>
  <c r="G29"/>
  <c r="Q29" s="1"/>
  <c r="AA29" s="1"/>
  <c r="G17"/>
  <c r="Q17" s="1"/>
  <c r="AA17" s="1"/>
  <c r="AN41" s="1"/>
  <c r="G9"/>
  <c r="Q9" s="1"/>
  <c r="AA9" s="1"/>
  <c r="G43"/>
  <c r="Q43" s="1"/>
  <c r="AA43" s="1"/>
  <c r="Q8"/>
  <c r="G7"/>
  <c r="Q15"/>
  <c r="Q41"/>
  <c r="Q5"/>
  <c r="G4"/>
  <c r="G42"/>
  <c r="Q42" s="1"/>
  <c r="AA42" s="1"/>
  <c r="G18"/>
  <c r="Q18" s="1"/>
  <c r="AA18" s="1"/>
  <c r="J27"/>
  <c r="V13" i="13"/>
  <c r="V15" s="1"/>
  <c r="O8" i="14" s="1"/>
  <c r="S15" i="13"/>
  <c r="P13" i="1"/>
  <c r="K13" s="1"/>
  <c r="M45" i="11"/>
  <c r="R47" s="1"/>
  <c r="AB46"/>
  <c r="R46"/>
  <c r="Z19"/>
  <c r="Z20"/>
  <c r="AM43" s="1"/>
  <c r="J30"/>
  <c r="P14"/>
  <c r="K14" s="1"/>
  <c r="Z15"/>
  <c r="Z14" s="1"/>
  <c r="P21"/>
  <c r="K21" s="1"/>
  <c r="Z22"/>
  <c r="Z21" s="1"/>
  <c r="AM34"/>
  <c r="K13" i="13"/>
  <c r="F24" i="11"/>
  <c r="F45" s="1"/>
  <c r="J37"/>
  <c r="V7" i="13"/>
  <c r="V8" s="1"/>
  <c r="O5" i="14" s="1"/>
  <c r="S8" i="13"/>
  <c r="S5"/>
  <c r="AO46" i="11"/>
  <c r="AO33"/>
  <c r="AO39" s="1"/>
  <c r="F27"/>
  <c r="P37"/>
  <c r="K37" s="1"/>
  <c r="Z38"/>
  <c r="Z37" s="1"/>
  <c r="P10"/>
  <c r="K10" s="1"/>
  <c r="Z11"/>
  <c r="Z10" s="1"/>
  <c r="P4"/>
  <c r="Z5"/>
  <c r="P7"/>
  <c r="K7" s="1"/>
  <c r="Z8"/>
  <c r="Z7" s="1"/>
  <c r="P24"/>
  <c r="K24" s="1"/>
  <c r="Z25"/>
  <c r="Z24" s="1"/>
  <c r="J4"/>
  <c r="O45"/>
  <c r="J13" i="13"/>
  <c r="AL42" i="11"/>
  <c r="E45"/>
  <c r="G18" i="13"/>
  <c r="J18" s="1"/>
  <c r="AL36" i="11"/>
  <c r="Y4"/>
  <c r="Y45" s="1"/>
  <c r="AL40"/>
  <c r="Q20" i="10"/>
  <c r="G32"/>
  <c r="Q32" s="1"/>
  <c r="AA32" s="1"/>
  <c r="G21"/>
  <c r="Q21" s="1"/>
  <c r="AA21" s="1"/>
  <c r="G14"/>
  <c r="Q14" s="1"/>
  <c r="AA14" s="1"/>
  <c r="Q30"/>
  <c r="Q34"/>
  <c r="Q26"/>
  <c r="D61" i="19"/>
  <c r="P12" i="1"/>
  <c r="M43" i="10"/>
  <c r="R45" s="1"/>
  <c r="R44"/>
  <c r="AB44"/>
  <c r="P22"/>
  <c r="Z23"/>
  <c r="Z22" s="1"/>
  <c r="F38"/>
  <c r="G40"/>
  <c r="Q40" s="1"/>
  <c r="AA40" s="1"/>
  <c r="G24"/>
  <c r="Q24" s="1"/>
  <c r="AA24" s="1"/>
  <c r="G35"/>
  <c r="Q35" s="1"/>
  <c r="AA35" s="1"/>
  <c r="Q12"/>
  <c r="G37"/>
  <c r="Q37" s="1"/>
  <c r="AA37" s="1"/>
  <c r="G41"/>
  <c r="Q41" s="1"/>
  <c r="AA41" s="1"/>
  <c r="J11"/>
  <c r="J25"/>
  <c r="F33"/>
  <c r="P4"/>
  <c r="Z5"/>
  <c r="P19"/>
  <c r="K19" s="1"/>
  <c r="Z20"/>
  <c r="Z19" s="1"/>
  <c r="F12" i="1"/>
  <c r="H44" i="10"/>
  <c r="P16"/>
  <c r="K16" s="1"/>
  <c r="Z17"/>
  <c r="Z16" s="1"/>
  <c r="P38"/>
  <c r="Z39"/>
  <c r="Z38" s="1"/>
  <c r="Q23"/>
  <c r="G22"/>
  <c r="G27"/>
  <c r="Q27" s="1"/>
  <c r="AA27" s="1"/>
  <c r="G6"/>
  <c r="Q6" s="1"/>
  <c r="AA6" s="1"/>
  <c r="G10"/>
  <c r="Q10" s="1"/>
  <c r="AA10" s="1"/>
  <c r="Q5"/>
  <c r="Q9"/>
  <c r="G8"/>
  <c r="G7"/>
  <c r="Q7" s="1"/>
  <c r="AA7" s="1"/>
  <c r="Q39"/>
  <c r="P33"/>
  <c r="Z34"/>
  <c r="Z33" s="1"/>
  <c r="F4"/>
  <c r="F25"/>
  <c r="F8"/>
  <c r="G13"/>
  <c r="Q13" s="1"/>
  <c r="AA13" s="1"/>
  <c r="G15"/>
  <c r="Q15" s="1"/>
  <c r="AA15" s="1"/>
  <c r="G18"/>
  <c r="Q18" s="1"/>
  <c r="AA18" s="1"/>
  <c r="G36"/>
  <c r="Q36" s="1"/>
  <c r="AA36" s="1"/>
  <c r="G31"/>
  <c r="Q31" s="1"/>
  <c r="AA31" s="1"/>
  <c r="Q17"/>
  <c r="G16"/>
  <c r="G28"/>
  <c r="Q28" s="1"/>
  <c r="AA28" s="1"/>
  <c r="P11"/>
  <c r="K11" s="1"/>
  <c r="Z12"/>
  <c r="Z11" s="1"/>
  <c r="S20" i="13"/>
  <c r="AO33" i="10"/>
  <c r="AO38" s="1"/>
  <c r="AO45"/>
  <c r="F22"/>
  <c r="P29"/>
  <c r="K29" s="1"/>
  <c r="Z30"/>
  <c r="Z29" s="1"/>
  <c r="P25"/>
  <c r="K25" s="1"/>
  <c r="Z26"/>
  <c r="Z25" s="1"/>
  <c r="P8"/>
  <c r="Z9"/>
  <c r="Z8" s="1"/>
  <c r="E43"/>
  <c r="Y4"/>
  <c r="Y43" s="1"/>
  <c r="AL40"/>
  <c r="J4"/>
  <c r="O43"/>
  <c r="G37" i="9"/>
  <c r="Q37" s="1"/>
  <c r="AA37" s="1"/>
  <c r="AN41" s="1"/>
  <c r="G10"/>
  <c r="Q10" s="1"/>
  <c r="AA10" s="1"/>
  <c r="Q5"/>
  <c r="G14"/>
  <c r="Q14" s="1"/>
  <c r="AA14" s="1"/>
  <c r="G6"/>
  <c r="Q6" s="1"/>
  <c r="AA6" s="1"/>
  <c r="Q12"/>
  <c r="P22"/>
  <c r="K22" s="1"/>
  <c r="Z23"/>
  <c r="Z22" s="1"/>
  <c r="S25" i="13"/>
  <c r="V25" s="1"/>
  <c r="AO33" i="9"/>
  <c r="AO38" s="1"/>
  <c r="AO45"/>
  <c r="K4" i="13"/>
  <c r="AM34" i="9"/>
  <c r="F30"/>
  <c r="Q26"/>
  <c r="G17"/>
  <c r="Q17" s="1"/>
  <c r="AA17" s="1"/>
  <c r="AN39" s="1"/>
  <c r="G18"/>
  <c r="Q18" s="1"/>
  <c r="AA18" s="1"/>
  <c r="Q20"/>
  <c r="G24"/>
  <c r="Q24" s="1"/>
  <c r="AA24" s="1"/>
  <c r="Q23"/>
  <c r="F11"/>
  <c r="F25"/>
  <c r="F4"/>
  <c r="P7"/>
  <c r="K7" s="1"/>
  <c r="Z8"/>
  <c r="Z7" s="1"/>
  <c r="P34"/>
  <c r="K34" s="1"/>
  <c r="Z35"/>
  <c r="Z34" s="1"/>
  <c r="P30"/>
  <c r="K30" s="1"/>
  <c r="Z31"/>
  <c r="Z30" s="1"/>
  <c r="D60" i="19"/>
  <c r="Q8" i="9"/>
  <c r="Q31"/>
  <c r="G36"/>
  <c r="Q36" s="1"/>
  <c r="AA36" s="1"/>
  <c r="G9"/>
  <c r="Q9" s="1"/>
  <c r="AA9" s="1"/>
  <c r="G29"/>
  <c r="Q29" s="1"/>
  <c r="AA29" s="1"/>
  <c r="G27"/>
  <c r="Q27" s="1"/>
  <c r="AA27" s="1"/>
  <c r="P11"/>
  <c r="Z12"/>
  <c r="Z11" s="1"/>
  <c r="P25"/>
  <c r="Z26"/>
  <c r="Z25" s="1"/>
  <c r="P4"/>
  <c r="Z5"/>
  <c r="P11" i="1"/>
  <c r="K11" s="1"/>
  <c r="R39" i="9"/>
  <c r="M38"/>
  <c r="R40" s="1"/>
  <c r="AB39"/>
  <c r="AM32"/>
  <c r="K23" i="13"/>
  <c r="N23" s="1"/>
  <c r="G21" i="9"/>
  <c r="Q21" s="1"/>
  <c r="AA21" s="1"/>
  <c r="Q16"/>
  <c r="Q35"/>
  <c r="G28"/>
  <c r="Q28" s="1"/>
  <c r="AA28" s="1"/>
  <c r="G32"/>
  <c r="Q32" s="1"/>
  <c r="AA32" s="1"/>
  <c r="G33"/>
  <c r="Q33" s="1"/>
  <c r="AA33" s="1"/>
  <c r="G13"/>
  <c r="Q13" s="1"/>
  <c r="AA13" s="1"/>
  <c r="P15"/>
  <c r="K15" s="1"/>
  <c r="Z16"/>
  <c r="Z15" s="1"/>
  <c r="P19"/>
  <c r="K19" s="1"/>
  <c r="Z20"/>
  <c r="Z19" s="1"/>
  <c r="E39"/>
  <c r="J4"/>
  <c r="O38"/>
  <c r="Y4"/>
  <c r="Y38" s="1"/>
  <c r="AL40"/>
  <c r="AL45" s="1"/>
  <c r="Q29" i="8"/>
  <c r="G24"/>
  <c r="Q24" s="1"/>
  <c r="AA24" s="1"/>
  <c r="G12"/>
  <c r="Q12" s="1"/>
  <c r="AA12" s="1"/>
  <c r="Q14"/>
  <c r="G31"/>
  <c r="Q31" s="1"/>
  <c r="AA31" s="1"/>
  <c r="G33"/>
  <c r="Q34"/>
  <c r="P4"/>
  <c r="Z5"/>
  <c r="P25"/>
  <c r="Z26"/>
  <c r="Z25" s="1"/>
  <c r="F28"/>
  <c r="G18"/>
  <c r="Q18" s="1"/>
  <c r="AA18" s="1"/>
  <c r="G30"/>
  <c r="Q30" s="1"/>
  <c r="AA30" s="1"/>
  <c r="G27"/>
  <c r="Q27" s="1"/>
  <c r="AA27" s="1"/>
  <c r="G7"/>
  <c r="Q7" s="1"/>
  <c r="AA7" s="1"/>
  <c r="Q5"/>
  <c r="G20"/>
  <c r="Q20" s="1"/>
  <c r="AA20" s="1"/>
  <c r="P10" i="1"/>
  <c r="K10" s="1"/>
  <c r="Q21" s="1"/>
  <c r="AB38" i="8"/>
  <c r="M37"/>
  <c r="R39" s="1"/>
  <c r="R38"/>
  <c r="P13"/>
  <c r="K13" s="1"/>
  <c r="Z14"/>
  <c r="S22" i="13"/>
  <c r="AO45" i="8"/>
  <c r="AO32"/>
  <c r="P22"/>
  <c r="K22" s="1"/>
  <c r="Z23"/>
  <c r="Z22" s="1"/>
  <c r="P33"/>
  <c r="K33" s="1"/>
  <c r="Z34"/>
  <c r="Z33" s="1"/>
  <c r="P28"/>
  <c r="K28" s="1"/>
  <c r="Z29"/>
  <c r="Z28" s="1"/>
  <c r="G32"/>
  <c r="Q32" s="1"/>
  <c r="AA32" s="1"/>
  <c r="G21"/>
  <c r="Q21" s="1"/>
  <c r="AA21" s="1"/>
  <c r="G15"/>
  <c r="Q15" s="1"/>
  <c r="AA15" s="1"/>
  <c r="Q26"/>
  <c r="G25"/>
  <c r="G6"/>
  <c r="Q6" s="1"/>
  <c r="AA6" s="1"/>
  <c r="S26" i="13"/>
  <c r="AO33" i="8"/>
  <c r="P16"/>
  <c r="Z17"/>
  <c r="Z16" s="1"/>
  <c r="G11"/>
  <c r="Q11" s="1"/>
  <c r="AA11" s="1"/>
  <c r="Q10"/>
  <c r="Q23"/>
  <c r="G22"/>
  <c r="G19"/>
  <c r="Q19" s="1"/>
  <c r="AA19" s="1"/>
  <c r="Q17"/>
  <c r="G8"/>
  <c r="Q8" s="1"/>
  <c r="AA8" s="1"/>
  <c r="D59" i="19"/>
  <c r="F4" i="8"/>
  <c r="P9"/>
  <c r="K9" s="1"/>
  <c r="Z10"/>
  <c r="Z9" s="1"/>
  <c r="F25"/>
  <c r="F16"/>
  <c r="J16"/>
  <c r="J22"/>
  <c r="J28"/>
  <c r="J33"/>
  <c r="E37"/>
  <c r="AL40"/>
  <c r="Y13"/>
  <c r="Y4"/>
  <c r="AL39"/>
  <c r="J4"/>
  <c r="O37"/>
  <c r="G32" i="7"/>
  <c r="Q32" s="1"/>
  <c r="AA32" s="1"/>
  <c r="G26"/>
  <c r="Q26" s="1"/>
  <c r="AA26" s="1"/>
  <c r="Q5"/>
  <c r="Q43"/>
  <c r="G24"/>
  <c r="Q25"/>
  <c r="Q28"/>
  <c r="Q8"/>
  <c r="Q46"/>
  <c r="G45"/>
  <c r="F9" i="1"/>
  <c r="H50" i="7"/>
  <c r="P20"/>
  <c r="Z21"/>
  <c r="Z20" s="1"/>
  <c r="F27"/>
  <c r="P7"/>
  <c r="Z8"/>
  <c r="Z7" s="1"/>
  <c r="P39"/>
  <c r="Z40"/>
  <c r="Z39" s="1"/>
  <c r="P36"/>
  <c r="Z37"/>
  <c r="Z36" s="1"/>
  <c r="G19"/>
  <c r="Q19" s="1"/>
  <c r="AA19" s="1"/>
  <c r="G13"/>
  <c r="Q13" s="1"/>
  <c r="AA13" s="1"/>
  <c r="G16"/>
  <c r="Q16" s="1"/>
  <c r="AA16" s="1"/>
  <c r="G30"/>
  <c r="Q31"/>
  <c r="G35"/>
  <c r="Q35" s="1"/>
  <c r="AA35" s="1"/>
  <c r="G9"/>
  <c r="Q9" s="1"/>
  <c r="AA9" s="1"/>
  <c r="G29"/>
  <c r="Q29" s="1"/>
  <c r="AA29" s="1"/>
  <c r="Q34"/>
  <c r="E49"/>
  <c r="P24"/>
  <c r="K24" s="1"/>
  <c r="Z25"/>
  <c r="Z24" s="1"/>
  <c r="P30"/>
  <c r="K30" s="1"/>
  <c r="Z31"/>
  <c r="Z30" s="1"/>
  <c r="P33"/>
  <c r="K33" s="1"/>
  <c r="Z34"/>
  <c r="Z33" s="1"/>
  <c r="P27"/>
  <c r="K27" s="1"/>
  <c r="Z28"/>
  <c r="Z27" s="1"/>
  <c r="F7"/>
  <c r="F49" s="1"/>
  <c r="F39"/>
  <c r="F36"/>
  <c r="Q21"/>
  <c r="G44"/>
  <c r="Q44" s="1"/>
  <c r="AA44" s="1"/>
  <c r="G10"/>
  <c r="Q10" s="1"/>
  <c r="AA10" s="1"/>
  <c r="Q37"/>
  <c r="Q15"/>
  <c r="Q40"/>
  <c r="G38"/>
  <c r="Q38" s="1"/>
  <c r="AA38" s="1"/>
  <c r="D58" i="19"/>
  <c r="S38" i="13"/>
  <c r="V38" s="1"/>
  <c r="AO32" i="7"/>
  <c r="AO38" s="1"/>
  <c r="AO45"/>
  <c r="P11"/>
  <c r="K11" s="1"/>
  <c r="Z12"/>
  <c r="Z11" s="1"/>
  <c r="P9" i="1"/>
  <c r="K9" s="1"/>
  <c r="R50" i="7"/>
  <c r="AB50"/>
  <c r="M49"/>
  <c r="R51" s="1"/>
  <c r="P14"/>
  <c r="Z15"/>
  <c r="Z14" s="1"/>
  <c r="G11"/>
  <c r="Q12"/>
  <c r="G6"/>
  <c r="Q6" s="1"/>
  <c r="AA6" s="1"/>
  <c r="G17"/>
  <c r="Q17" s="1"/>
  <c r="AA17" s="1"/>
  <c r="G22"/>
  <c r="Q22" s="1"/>
  <c r="AA22" s="1"/>
  <c r="G18"/>
  <c r="Q18" s="1"/>
  <c r="AA18" s="1"/>
  <c r="G23"/>
  <c r="Q23" s="1"/>
  <c r="AA23" s="1"/>
  <c r="G41"/>
  <c r="Q41" s="1"/>
  <c r="AA41" s="1"/>
  <c r="P4"/>
  <c r="Z5"/>
  <c r="Z43"/>
  <c r="Z42" s="1"/>
  <c r="P42"/>
  <c r="K42" s="1"/>
  <c r="F20"/>
  <c r="P45"/>
  <c r="K45" s="1"/>
  <c r="Z46"/>
  <c r="Z45" s="1"/>
  <c r="F14"/>
  <c r="C9" i="1"/>
  <c r="E50" i="7"/>
  <c r="AL39"/>
  <c r="Y4"/>
  <c r="Y49" s="1"/>
  <c r="J27"/>
  <c r="J14"/>
  <c r="J4"/>
  <c r="O49"/>
  <c r="J45"/>
  <c r="G22" i="6"/>
  <c r="Q22" s="1"/>
  <c r="AA22" s="1"/>
  <c r="G35"/>
  <c r="Q35" s="1"/>
  <c r="AA35" s="1"/>
  <c r="Q16"/>
  <c r="P41"/>
  <c r="K41" s="1"/>
  <c r="Z42"/>
  <c r="Z41" s="1"/>
  <c r="Z30"/>
  <c r="Z29" s="1"/>
  <c r="P29"/>
  <c r="Q27"/>
  <c r="G8"/>
  <c r="Q8" s="1"/>
  <c r="AA8" s="1"/>
  <c r="G44"/>
  <c r="Q44" s="1"/>
  <c r="AA44" s="1"/>
  <c r="G32"/>
  <c r="Q32" s="1"/>
  <c r="AA32" s="1"/>
  <c r="G31"/>
  <c r="Q31" s="1"/>
  <c r="AA31" s="1"/>
  <c r="Q24"/>
  <c r="G14"/>
  <c r="Q14" s="1"/>
  <c r="AA14" s="1"/>
  <c r="Q38"/>
  <c r="P9"/>
  <c r="K9" s="1"/>
  <c r="Z10"/>
  <c r="Z9" s="1"/>
  <c r="P33"/>
  <c r="Z34"/>
  <c r="Z33" s="1"/>
  <c r="P23"/>
  <c r="K23" s="1"/>
  <c r="Z24"/>
  <c r="Z23" s="1"/>
  <c r="P37"/>
  <c r="Z38"/>
  <c r="Z37" s="1"/>
  <c r="S37" i="13"/>
  <c r="V37" s="1"/>
  <c r="AO45" i="6"/>
  <c r="AO32"/>
  <c r="AO38" s="1"/>
  <c r="Q21"/>
  <c r="Q13"/>
  <c r="G28"/>
  <c r="Q28" s="1"/>
  <c r="AA28" s="1"/>
  <c r="P20"/>
  <c r="K20" s="1"/>
  <c r="Z21"/>
  <c r="Z20" s="1"/>
  <c r="G43"/>
  <c r="Q43" s="1"/>
  <c r="AA43" s="1"/>
  <c r="G6"/>
  <c r="Q6" s="1"/>
  <c r="AA6" s="1"/>
  <c r="Q5"/>
  <c r="G19"/>
  <c r="Q19" s="1"/>
  <c r="AA19" s="1"/>
  <c r="G11"/>
  <c r="Q11" s="1"/>
  <c r="AA11" s="1"/>
  <c r="G25"/>
  <c r="Q25" s="1"/>
  <c r="AA25" s="1"/>
  <c r="G17"/>
  <c r="Q17" s="1"/>
  <c r="AA17" s="1"/>
  <c r="F33"/>
  <c r="F8" i="1"/>
  <c r="H50" i="6"/>
  <c r="F37"/>
  <c r="Q30"/>
  <c r="G40"/>
  <c r="Q40" s="1"/>
  <c r="AA40" s="1"/>
  <c r="D57" i="19"/>
  <c r="P15" i="6"/>
  <c r="K15" s="1"/>
  <c r="Z16"/>
  <c r="Z15" s="1"/>
  <c r="G9"/>
  <c r="Q10"/>
  <c r="G7"/>
  <c r="Q7" s="1"/>
  <c r="AA7" s="1"/>
  <c r="G36"/>
  <c r="Q36" s="1"/>
  <c r="AA36" s="1"/>
  <c r="G39"/>
  <c r="Q39" s="1"/>
  <c r="AA39" s="1"/>
  <c r="G41"/>
  <c r="Q42"/>
  <c r="G18"/>
  <c r="Q18" s="1"/>
  <c r="AA18" s="1"/>
  <c r="Q34"/>
  <c r="Q46"/>
  <c r="G45"/>
  <c r="J41"/>
  <c r="P12"/>
  <c r="K12" s="1"/>
  <c r="Z13"/>
  <c r="Z12" s="1"/>
  <c r="P4"/>
  <c r="Z5"/>
  <c r="P45"/>
  <c r="K45" s="1"/>
  <c r="Z46"/>
  <c r="Z45" s="1"/>
  <c r="F29"/>
  <c r="F49" s="1"/>
  <c r="P26"/>
  <c r="K26" s="1"/>
  <c r="Z27"/>
  <c r="Z26" s="1"/>
  <c r="R50"/>
  <c r="M49"/>
  <c r="R51" s="1"/>
  <c r="P8" i="1"/>
  <c r="AB50" i="6"/>
  <c r="J20"/>
  <c r="J4"/>
  <c r="O49"/>
  <c r="J26"/>
  <c r="E49"/>
  <c r="Y4"/>
  <c r="Y49" s="1"/>
  <c r="AL39"/>
  <c r="AA9" i="5"/>
  <c r="G22"/>
  <c r="Q22" s="1"/>
  <c r="AA22" s="1"/>
  <c r="Q12"/>
  <c r="G37"/>
  <c r="Q37" s="1"/>
  <c r="AA37" s="1"/>
  <c r="Q15"/>
  <c r="G6"/>
  <c r="Q6" s="1"/>
  <c r="AA6" s="1"/>
  <c r="Y41"/>
  <c r="P17"/>
  <c r="K17" s="1"/>
  <c r="Z18"/>
  <c r="Z17" s="1"/>
  <c r="S44" i="13"/>
  <c r="V44" s="1"/>
  <c r="AO33" i="5"/>
  <c r="F14"/>
  <c r="F11"/>
  <c r="Q24"/>
  <c r="G7"/>
  <c r="Q7" s="1"/>
  <c r="AA7" s="1"/>
  <c r="Q5"/>
  <c r="G34"/>
  <c r="Q34" s="1"/>
  <c r="AA34" s="1"/>
  <c r="Q30"/>
  <c r="G38"/>
  <c r="Q38" s="1"/>
  <c r="AA38" s="1"/>
  <c r="Q33"/>
  <c r="J32"/>
  <c r="P7" i="1"/>
  <c r="K7" s="1"/>
  <c r="AB42" i="5"/>
  <c r="M41"/>
  <c r="R43" s="1"/>
  <c r="R42"/>
  <c r="P29"/>
  <c r="K29" s="1"/>
  <c r="Z30"/>
  <c r="Z29" s="1"/>
  <c r="P32"/>
  <c r="K32" s="1"/>
  <c r="Z33"/>
  <c r="Z32" s="1"/>
  <c r="P11"/>
  <c r="K11" s="1"/>
  <c r="Z12"/>
  <c r="Z11" s="1"/>
  <c r="D56" i="19"/>
  <c r="Q36" i="5"/>
  <c r="Q27"/>
  <c r="Q21"/>
  <c r="G10"/>
  <c r="Q10" s="1"/>
  <c r="AA10" s="1"/>
  <c r="G16"/>
  <c r="Q16" s="1"/>
  <c r="AA16" s="1"/>
  <c r="G13"/>
  <c r="Q13" s="1"/>
  <c r="AA13" s="1"/>
  <c r="J29"/>
  <c r="AO45"/>
  <c r="P23"/>
  <c r="K23" s="1"/>
  <c r="Z24"/>
  <c r="Z23" s="1"/>
  <c r="F35"/>
  <c r="P26"/>
  <c r="K26" s="1"/>
  <c r="Z27"/>
  <c r="Z26" s="1"/>
  <c r="Q18"/>
  <c r="G31"/>
  <c r="Q31" s="1"/>
  <c r="AA31" s="1"/>
  <c r="G25"/>
  <c r="Q25" s="1"/>
  <c r="AA25" s="1"/>
  <c r="G19"/>
  <c r="Q19" s="1"/>
  <c r="AA19" s="1"/>
  <c r="G28"/>
  <c r="Q28" s="1"/>
  <c r="AA28" s="1"/>
  <c r="G39"/>
  <c r="Q39" s="1"/>
  <c r="AA39" s="1"/>
  <c r="AO38"/>
  <c r="K8"/>
  <c r="P4"/>
  <c r="Z5"/>
  <c r="Z36"/>
  <c r="Z35" s="1"/>
  <c r="P35"/>
  <c r="K35" s="1"/>
  <c r="P14"/>
  <c r="K14" s="1"/>
  <c r="Z15"/>
  <c r="Z14" s="1"/>
  <c r="P20"/>
  <c r="K20" s="1"/>
  <c r="Z21"/>
  <c r="Z20" s="1"/>
  <c r="C7" i="1"/>
  <c r="E42" i="5"/>
  <c r="AL40"/>
  <c r="J26"/>
  <c r="J14"/>
  <c r="G36" i="13"/>
  <c r="J36" s="1"/>
  <c r="AL32" i="5"/>
  <c r="J4"/>
  <c r="O41"/>
  <c r="F34" i="4"/>
  <c r="J28"/>
  <c r="J19"/>
  <c r="F14"/>
  <c r="J22"/>
  <c r="F36" i="3"/>
  <c r="F30"/>
  <c r="AM44"/>
  <c r="K55" i="13" s="1"/>
  <c r="J7" i="4"/>
  <c r="J31"/>
  <c r="E45"/>
  <c r="C6" i="1" s="1"/>
  <c r="H46" i="4"/>
  <c r="S43" i="13"/>
  <c r="AO33" i="4"/>
  <c r="AO39" s="1"/>
  <c r="AO46"/>
  <c r="P6" i="1"/>
  <c r="K6" s="1"/>
  <c r="M45" i="4"/>
  <c r="R47" s="1"/>
  <c r="R46"/>
  <c r="AB46"/>
  <c r="D55" i="19"/>
  <c r="Q38" i="4"/>
  <c r="G24"/>
  <c r="Q24" s="1"/>
  <c r="AA24" s="1"/>
  <c r="Q32"/>
  <c r="G9"/>
  <c r="Q9" s="1"/>
  <c r="AA9" s="1"/>
  <c r="G12"/>
  <c r="Q12" s="1"/>
  <c r="G44"/>
  <c r="Q44" s="1"/>
  <c r="AA44" s="1"/>
  <c r="Q20"/>
  <c r="G27"/>
  <c r="Q27" s="1"/>
  <c r="AA27" s="1"/>
  <c r="G39"/>
  <c r="Q39" s="1"/>
  <c r="AA39" s="1"/>
  <c r="Q11"/>
  <c r="Q23"/>
  <c r="Q35"/>
  <c r="G33"/>
  <c r="Q33" s="1"/>
  <c r="AA33" s="1"/>
  <c r="G21"/>
  <c r="Q21" s="1"/>
  <c r="AA21" s="1"/>
  <c r="G17"/>
  <c r="Q17" s="1"/>
  <c r="AA17" s="1"/>
  <c r="Q29"/>
  <c r="Q15"/>
  <c r="Q5"/>
  <c r="G16"/>
  <c r="Q16" s="1"/>
  <c r="AA16" s="1"/>
  <c r="Q8"/>
  <c r="G36"/>
  <c r="Q36" s="1"/>
  <c r="AA36" s="1"/>
  <c r="G6"/>
  <c r="Q6" s="1"/>
  <c r="AA6" s="1"/>
  <c r="G30"/>
  <c r="Q30" s="1"/>
  <c r="AA30" s="1"/>
  <c r="G43"/>
  <c r="Q43" s="1"/>
  <c r="AA43" s="1"/>
  <c r="Q41"/>
  <c r="G25"/>
  <c r="Q26"/>
  <c r="G42"/>
  <c r="Q42" s="1"/>
  <c r="AA42" s="1"/>
  <c r="P34"/>
  <c r="K34" s="1"/>
  <c r="Z35"/>
  <c r="Z34" s="1"/>
  <c r="Z13"/>
  <c r="AM43" s="1"/>
  <c r="Z12"/>
  <c r="P31"/>
  <c r="K31" s="1"/>
  <c r="Z32"/>
  <c r="Z31" s="1"/>
  <c r="P7"/>
  <c r="Z8"/>
  <c r="Z7" s="1"/>
  <c r="F40"/>
  <c r="F10"/>
  <c r="F7"/>
  <c r="P40"/>
  <c r="Z41"/>
  <c r="Z40" s="1"/>
  <c r="P10"/>
  <c r="K10" s="1"/>
  <c r="Z11"/>
  <c r="Z10" s="1"/>
  <c r="P25"/>
  <c r="Z26"/>
  <c r="Z25" s="1"/>
  <c r="P28"/>
  <c r="Z29"/>
  <c r="Z28" s="1"/>
  <c r="P4"/>
  <c r="Z5"/>
  <c r="F37"/>
  <c r="P19"/>
  <c r="Z20"/>
  <c r="Z19" s="1"/>
  <c r="F22"/>
  <c r="P14"/>
  <c r="K14" s="1"/>
  <c r="Z15"/>
  <c r="Z14" s="1"/>
  <c r="F25"/>
  <c r="F28"/>
  <c r="F4"/>
  <c r="P37"/>
  <c r="Z38"/>
  <c r="Z37" s="1"/>
  <c r="F19"/>
  <c r="P22"/>
  <c r="Z23"/>
  <c r="Z22" s="1"/>
  <c r="Y10"/>
  <c r="J37"/>
  <c r="Y4"/>
  <c r="Y45" s="1"/>
  <c r="AL40"/>
  <c r="AL37"/>
  <c r="G53" i="13"/>
  <c r="J53" s="1"/>
  <c r="J4" i="4"/>
  <c r="O45"/>
  <c r="AO38" i="3"/>
  <c r="S60" i="13"/>
  <c r="S16"/>
  <c r="AO40" i="3"/>
  <c r="F48" i="14"/>
  <c r="G69"/>
  <c r="H63" i="3"/>
  <c r="F5" i="1"/>
  <c r="AO37" i="3"/>
  <c r="S57" i="13"/>
  <c r="D54" i="19"/>
  <c r="P5" i="1"/>
  <c r="K5" s="1"/>
  <c r="R63" i="3"/>
  <c r="AB63"/>
  <c r="M62"/>
  <c r="R64" s="1"/>
  <c r="S41" i="13"/>
  <c r="AO49" i="3"/>
  <c r="AO34"/>
  <c r="G49"/>
  <c r="Q49" s="1"/>
  <c r="AA49" s="1"/>
  <c r="G53"/>
  <c r="Q54"/>
  <c r="G15"/>
  <c r="Q15" s="1"/>
  <c r="AA15" s="1"/>
  <c r="G39"/>
  <c r="Q39" s="1"/>
  <c r="AA39" s="1"/>
  <c r="G47"/>
  <c r="Q47" s="1"/>
  <c r="AA47" s="1"/>
  <c r="G55"/>
  <c r="Q56"/>
  <c r="Q45"/>
  <c r="G40"/>
  <c r="Q40" s="1"/>
  <c r="AA40" s="1"/>
  <c r="G35"/>
  <c r="Q35" s="1"/>
  <c r="AA35" s="1"/>
  <c r="G26"/>
  <c r="Q26" s="1"/>
  <c r="AA26" s="1"/>
  <c r="Q42"/>
  <c r="G6"/>
  <c r="Q6" s="1"/>
  <c r="AA6" s="1"/>
  <c r="Q31"/>
  <c r="G51"/>
  <c r="Q51" s="1"/>
  <c r="AA51" s="1"/>
  <c r="Q28"/>
  <c r="Q25"/>
  <c r="Q14"/>
  <c r="Q5"/>
  <c r="G17"/>
  <c r="Q17" s="1"/>
  <c r="AA17" s="1"/>
  <c r="G8"/>
  <c r="Q8" s="1"/>
  <c r="AA8" s="1"/>
  <c r="G48"/>
  <c r="Q48" s="1"/>
  <c r="AA48" s="1"/>
  <c r="Q58"/>
  <c r="G57"/>
  <c r="G38"/>
  <c r="Q38" s="1"/>
  <c r="AA38" s="1"/>
  <c r="G11"/>
  <c r="Q11" s="1"/>
  <c r="G10"/>
  <c r="Q10" s="1"/>
  <c r="AA10" s="1"/>
  <c r="G23"/>
  <c r="Q23" s="1"/>
  <c r="AA23" s="1"/>
  <c r="G50"/>
  <c r="Q50" s="1"/>
  <c r="AA50" s="1"/>
  <c r="G22"/>
  <c r="Q22" s="1"/>
  <c r="AA22" s="1"/>
  <c r="G16"/>
  <c r="Q16" s="1"/>
  <c r="AA16" s="1"/>
  <c r="G7"/>
  <c r="Q7" s="1"/>
  <c r="AA7" s="1"/>
  <c r="G9"/>
  <c r="Q9" s="1"/>
  <c r="AA9" s="1"/>
  <c r="G29"/>
  <c r="Q29" s="1"/>
  <c r="AA29" s="1"/>
  <c r="Q21"/>
  <c r="G43"/>
  <c r="Q43" s="1"/>
  <c r="AA43" s="1"/>
  <c r="Q37"/>
  <c r="G52"/>
  <c r="Q52" s="1"/>
  <c r="AA52" s="1"/>
  <c r="G33"/>
  <c r="Q34"/>
  <c r="G32"/>
  <c r="Q32" s="1"/>
  <c r="AA32" s="1"/>
  <c r="G46"/>
  <c r="Q46" s="1"/>
  <c r="AA46" s="1"/>
  <c r="P30"/>
  <c r="K30" s="1"/>
  <c r="Z31"/>
  <c r="Z30" s="1"/>
  <c r="P24"/>
  <c r="K24" s="1"/>
  <c r="Z25"/>
  <c r="Z24" s="1"/>
  <c r="F57"/>
  <c r="F13"/>
  <c r="P53"/>
  <c r="K53" s="1"/>
  <c r="Z54"/>
  <c r="Z53" s="1"/>
  <c r="AM36"/>
  <c r="P57"/>
  <c r="Z58"/>
  <c r="Z57" s="1"/>
  <c r="P13"/>
  <c r="Z14"/>
  <c r="Z13" s="1"/>
  <c r="Z12"/>
  <c r="Z11"/>
  <c r="F27"/>
  <c r="F44"/>
  <c r="P4"/>
  <c r="Z5"/>
  <c r="P20"/>
  <c r="Z21"/>
  <c r="Z20" s="1"/>
  <c r="P33"/>
  <c r="K33" s="1"/>
  <c r="Z34"/>
  <c r="Z33" s="1"/>
  <c r="P36"/>
  <c r="K36" s="1"/>
  <c r="Z37"/>
  <c r="P55"/>
  <c r="K55" s="1"/>
  <c r="Z56"/>
  <c r="Z55" s="1"/>
  <c r="P27"/>
  <c r="K27" s="1"/>
  <c r="Z28"/>
  <c r="Z27" s="1"/>
  <c r="P44"/>
  <c r="Z45"/>
  <c r="Z44" s="1"/>
  <c r="F4"/>
  <c r="F62" s="1"/>
  <c r="P41"/>
  <c r="K41" s="1"/>
  <c r="Z42"/>
  <c r="F20"/>
  <c r="Y18"/>
  <c r="Y19"/>
  <c r="AL46" s="1"/>
  <c r="AL45"/>
  <c r="Y41"/>
  <c r="J41"/>
  <c r="AL48"/>
  <c r="Y36"/>
  <c r="Y62" s="1"/>
  <c r="Y4"/>
  <c r="AL42"/>
  <c r="G56" i="13"/>
  <c r="J55"/>
  <c r="J56" s="1"/>
  <c r="F20" i="14" s="1"/>
  <c r="G35" i="13"/>
  <c r="J35" s="1"/>
  <c r="J13" i="3"/>
  <c r="J4"/>
  <c r="O62"/>
  <c r="E62"/>
  <c r="J30"/>
  <c r="S34" i="13"/>
  <c r="AO37" i="2"/>
  <c r="M4"/>
  <c r="R66"/>
  <c r="AO39"/>
  <c r="AB4"/>
  <c r="R23"/>
  <c r="M23" s="1"/>
  <c r="AB25"/>
  <c r="AB23" s="1"/>
  <c r="M18"/>
  <c r="G8" i="5"/>
  <c r="G20" i="6" l="1"/>
  <c r="G9" i="8"/>
  <c r="G15" i="9"/>
  <c r="AM42" i="11"/>
  <c r="G21" i="12"/>
  <c r="G32"/>
  <c r="K25" i="9"/>
  <c r="G7"/>
  <c r="G22"/>
  <c r="G10" i="11"/>
  <c r="Z7" i="12"/>
  <c r="G23" i="6"/>
  <c r="AO43" i="2"/>
  <c r="AO45" s="1"/>
  <c r="H67"/>
  <c r="K44" i="3"/>
  <c r="K57"/>
  <c r="G4" i="5"/>
  <c r="G41" s="1"/>
  <c r="G24" i="3"/>
  <c r="G7" i="4"/>
  <c r="F41" i="5"/>
  <c r="G20"/>
  <c r="G12" i="6"/>
  <c r="K33"/>
  <c r="G37"/>
  <c r="G36" i="7"/>
  <c r="F38" i="9"/>
  <c r="G19"/>
  <c r="K33" i="10"/>
  <c r="K38"/>
  <c r="G33" i="11"/>
  <c r="K27"/>
  <c r="G7" i="12"/>
  <c r="G25"/>
  <c r="Q25"/>
  <c r="AA26"/>
  <c r="AA25" s="1"/>
  <c r="Q18"/>
  <c r="L18" s="1"/>
  <c r="AA19"/>
  <c r="AA18" s="1"/>
  <c r="AM41"/>
  <c r="Z4"/>
  <c r="Z38" s="1"/>
  <c r="Q21"/>
  <c r="AA22"/>
  <c r="AA21" s="1"/>
  <c r="L63" i="19"/>
  <c r="F63"/>
  <c r="C63"/>
  <c r="I63"/>
  <c r="G11" i="12"/>
  <c r="AA33"/>
  <c r="AA32" s="1"/>
  <c r="Q32"/>
  <c r="L32" s="1"/>
  <c r="AN37"/>
  <c r="O39" i="13"/>
  <c r="R39" s="1"/>
  <c r="Q4" i="12"/>
  <c r="AA5"/>
  <c r="Q29"/>
  <c r="AA30"/>
  <c r="AA29" s="1"/>
  <c r="AA36"/>
  <c r="AA35" s="1"/>
  <c r="Q35"/>
  <c r="L35" s="1"/>
  <c r="D14" i="1"/>
  <c r="F39" i="12"/>
  <c r="Q7"/>
  <c r="AA9"/>
  <c r="AA8"/>
  <c r="AA7" s="1"/>
  <c r="K4"/>
  <c r="P38"/>
  <c r="Q11"/>
  <c r="AA12"/>
  <c r="AA11" s="1"/>
  <c r="Q15"/>
  <c r="L15" s="1"/>
  <c r="AA16"/>
  <c r="AA15" s="1"/>
  <c r="G29"/>
  <c r="D21" i="19"/>
  <c r="G14" i="13"/>
  <c r="AL46" i="12"/>
  <c r="AL33"/>
  <c r="J38"/>
  <c r="O40" s="1"/>
  <c r="Y39"/>
  <c r="O39"/>
  <c r="M14" i="1"/>
  <c r="H14" s="1"/>
  <c r="AL34" i="12"/>
  <c r="G17" i="13"/>
  <c r="J17" s="1"/>
  <c r="D13" i="1"/>
  <c r="F46" i="11"/>
  <c r="V5" i="13"/>
  <c r="V6" s="1"/>
  <c r="O4" i="14" s="1"/>
  <c r="S6" i="13"/>
  <c r="G77" i="14"/>
  <c r="F36"/>
  <c r="G40" i="11"/>
  <c r="G24"/>
  <c r="G27"/>
  <c r="N13" i="13"/>
  <c r="N15" s="1"/>
  <c r="I8" i="14" s="1"/>
  <c r="K15" i="13"/>
  <c r="AM36" i="11"/>
  <c r="K18" i="13"/>
  <c r="N18" s="1"/>
  <c r="Q40" i="11"/>
  <c r="AA41"/>
  <c r="AA40" s="1"/>
  <c r="Q7"/>
  <c r="L7" s="1"/>
  <c r="AA8"/>
  <c r="AA7" s="1"/>
  <c r="Q24"/>
  <c r="AA25"/>
  <c r="AA24" s="1"/>
  <c r="Q10"/>
  <c r="L10" s="1"/>
  <c r="AA11"/>
  <c r="AA10" s="1"/>
  <c r="Q27"/>
  <c r="AA28"/>
  <c r="AA27" s="1"/>
  <c r="Q33"/>
  <c r="L33" s="1"/>
  <c r="AA34"/>
  <c r="AA33" s="1"/>
  <c r="G74" i="14"/>
  <c r="P5"/>
  <c r="F33"/>
  <c r="O13" i="13"/>
  <c r="AN34" i="11"/>
  <c r="G21"/>
  <c r="AA19"/>
  <c r="AA20"/>
  <c r="AN43" s="1"/>
  <c r="K7" i="13"/>
  <c r="AM35" i="11"/>
  <c r="G30"/>
  <c r="G37"/>
  <c r="K4"/>
  <c r="P45"/>
  <c r="G14"/>
  <c r="AM40"/>
  <c r="Z4"/>
  <c r="Z45" s="1"/>
  <c r="Q4"/>
  <c r="AA5"/>
  <c r="Q14"/>
  <c r="L14" s="1"/>
  <c r="AA15"/>
  <c r="AA14" s="1"/>
  <c r="Q21"/>
  <c r="L21" s="1"/>
  <c r="AA22"/>
  <c r="AA21" s="1"/>
  <c r="I62" i="19"/>
  <c r="L62"/>
  <c r="C62"/>
  <c r="F62"/>
  <c r="Q30" i="11"/>
  <c r="L30" s="1"/>
  <c r="AA31"/>
  <c r="AA30" s="1"/>
  <c r="Q37"/>
  <c r="L37" s="1"/>
  <c r="AA38"/>
  <c r="AA37" s="1"/>
  <c r="D20" i="19"/>
  <c r="G5" i="13"/>
  <c r="AL46" i="11"/>
  <c r="AL33"/>
  <c r="C13" i="1"/>
  <c r="E46" i="11"/>
  <c r="M13" i="1"/>
  <c r="H13" s="1"/>
  <c r="J45" i="11"/>
  <c r="O47" s="1"/>
  <c r="O46"/>
  <c r="Y46"/>
  <c r="G7" i="13"/>
  <c r="AL35" i="11"/>
  <c r="F43" i="10"/>
  <c r="AA39"/>
  <c r="AA38" s="1"/>
  <c r="Q38"/>
  <c r="L38" s="1"/>
  <c r="Q8"/>
  <c r="L8" s="1"/>
  <c r="AA9"/>
  <c r="AA8" s="1"/>
  <c r="K4"/>
  <c r="P43"/>
  <c r="G11"/>
  <c r="AB50"/>
  <c r="G33"/>
  <c r="K8"/>
  <c r="V20" i="13"/>
  <c r="S21"/>
  <c r="V21" s="1"/>
  <c r="O10" i="14" s="1"/>
  <c r="G4" i="10"/>
  <c r="Q11"/>
  <c r="L11" s="1"/>
  <c r="AA12"/>
  <c r="AA11" s="1"/>
  <c r="I61" i="19"/>
  <c r="C61"/>
  <c r="F61"/>
  <c r="L61"/>
  <c r="Q33" i="10"/>
  <c r="AA34"/>
  <c r="AA33" s="1"/>
  <c r="Q4"/>
  <c r="AA5"/>
  <c r="Q22"/>
  <c r="L22" s="1"/>
  <c r="AA23"/>
  <c r="AA22" s="1"/>
  <c r="K22"/>
  <c r="G25"/>
  <c r="G29"/>
  <c r="G19"/>
  <c r="Q16"/>
  <c r="L16" s="1"/>
  <c r="AA17"/>
  <c r="AA16" s="1"/>
  <c r="G38"/>
  <c r="Z4"/>
  <c r="Z43" s="1"/>
  <c r="AM40"/>
  <c r="K12" i="1"/>
  <c r="Q25" i="10"/>
  <c r="AA26"/>
  <c r="AA25" s="1"/>
  <c r="Q29"/>
  <c r="L29" s="1"/>
  <c r="AA30"/>
  <c r="AA29" s="1"/>
  <c r="Q19"/>
  <c r="AA20"/>
  <c r="AA19" s="1"/>
  <c r="G20" i="13"/>
  <c r="AL33" i="10"/>
  <c r="AL38" s="1"/>
  <c r="AL45"/>
  <c r="D19" i="19"/>
  <c r="M12" i="1"/>
  <c r="J43" i="10"/>
  <c r="O45" s="1"/>
  <c r="Y44"/>
  <c r="O44"/>
  <c r="C12" i="1"/>
  <c r="E44" i="10"/>
  <c r="D11" i="1"/>
  <c r="F39" i="9"/>
  <c r="G30"/>
  <c r="Q22"/>
  <c r="AA23"/>
  <c r="AA22" s="1"/>
  <c r="Q19"/>
  <c r="L19" s="1"/>
  <c r="AA20"/>
  <c r="AA19" s="1"/>
  <c r="G11"/>
  <c r="G34"/>
  <c r="Q30"/>
  <c r="AA31"/>
  <c r="AA30" s="1"/>
  <c r="F60" i="19"/>
  <c r="L60"/>
  <c r="I60"/>
  <c r="C60"/>
  <c r="G25" i="9"/>
  <c r="N4" i="13"/>
  <c r="Q11" i="9"/>
  <c r="AA12"/>
  <c r="AA11" s="1"/>
  <c r="AA35"/>
  <c r="AA34" s="1"/>
  <c r="Q34"/>
  <c r="Z4"/>
  <c r="Z38" s="1"/>
  <c r="AM40"/>
  <c r="Q25"/>
  <c r="L25" s="1"/>
  <c r="AA26"/>
  <c r="AA25" s="1"/>
  <c r="Q4"/>
  <c r="AA5"/>
  <c r="O4" i="13"/>
  <c r="AN34" i="9"/>
  <c r="Q15"/>
  <c r="L15" s="1"/>
  <c r="AA16"/>
  <c r="AA15" s="1"/>
  <c r="K4"/>
  <c r="P38"/>
  <c r="K11"/>
  <c r="Q7"/>
  <c r="L7" s="1"/>
  <c r="AA8"/>
  <c r="AA7" s="1"/>
  <c r="AN32"/>
  <c r="O23" i="13"/>
  <c r="R23" s="1"/>
  <c r="G4" i="9"/>
  <c r="D18" i="19"/>
  <c r="M11" i="1"/>
  <c r="H11" s="1"/>
  <c r="O39" i="9"/>
  <c r="J38"/>
  <c r="O40" s="1"/>
  <c r="Y39"/>
  <c r="G25" i="13"/>
  <c r="J25" s="1"/>
  <c r="AL33" i="9"/>
  <c r="AL38" s="1"/>
  <c r="C59" i="19"/>
  <c r="F59"/>
  <c r="I59"/>
  <c r="L59"/>
  <c r="G16" i="8"/>
  <c r="Q22"/>
  <c r="L22" s="1"/>
  <c r="AA23"/>
  <c r="AA22" s="1"/>
  <c r="V26" i="13"/>
  <c r="S28"/>
  <c r="V28" s="1"/>
  <c r="O12" i="14" s="1"/>
  <c r="S24" i="13"/>
  <c r="V22"/>
  <c r="V24" s="1"/>
  <c r="O11" i="14" s="1"/>
  <c r="AA34" i="8"/>
  <c r="AA33" s="1"/>
  <c r="Q33"/>
  <c r="L33" s="1"/>
  <c r="G13"/>
  <c r="Q9"/>
  <c r="L9" s="1"/>
  <c r="AA10"/>
  <c r="AA9" s="1"/>
  <c r="Q25"/>
  <c r="L25" s="1"/>
  <c r="AA26"/>
  <c r="AA25" s="1"/>
  <c r="Z13"/>
  <c r="AM40"/>
  <c r="Q4"/>
  <c r="AA5"/>
  <c r="K25"/>
  <c r="Q13"/>
  <c r="AA14"/>
  <c r="F37"/>
  <c r="K16"/>
  <c r="AO38"/>
  <c r="G4"/>
  <c r="Z4"/>
  <c r="AM39"/>
  <c r="Q28"/>
  <c r="AA29"/>
  <c r="AA28" s="1"/>
  <c r="Q16"/>
  <c r="AA17"/>
  <c r="AA16" s="1"/>
  <c r="P37"/>
  <c r="K4"/>
  <c r="G28"/>
  <c r="Y37"/>
  <c r="M10" i="1"/>
  <c r="Y38" i="8"/>
  <c r="O38"/>
  <c r="J37"/>
  <c r="O39" s="1"/>
  <c r="AL33"/>
  <c r="G26" i="13"/>
  <c r="D17" i="19"/>
  <c r="G22" i="13"/>
  <c r="AL32" i="8"/>
  <c r="AL45"/>
  <c r="C10" i="1"/>
  <c r="E38" i="8"/>
  <c r="D9" i="1"/>
  <c r="F50" i="7"/>
  <c r="Z4"/>
  <c r="Z49" s="1"/>
  <c r="AM39"/>
  <c r="F58" i="19"/>
  <c r="I58"/>
  <c r="C58"/>
  <c r="L58"/>
  <c r="Q39" i="7"/>
  <c r="AA40"/>
  <c r="AA39" s="1"/>
  <c r="Q36"/>
  <c r="AA37"/>
  <c r="AA36" s="1"/>
  <c r="Q33"/>
  <c r="AA34"/>
  <c r="AA33" s="1"/>
  <c r="Q30"/>
  <c r="L30" s="1"/>
  <c r="AA31"/>
  <c r="AA30" s="1"/>
  <c r="K20"/>
  <c r="G27"/>
  <c r="G42"/>
  <c r="K4"/>
  <c r="P49"/>
  <c r="K14"/>
  <c r="G14"/>
  <c r="Q20"/>
  <c r="AA21"/>
  <c r="AA20" s="1"/>
  <c r="G33"/>
  <c r="K36"/>
  <c r="K7"/>
  <c r="AA46"/>
  <c r="AA45" s="1"/>
  <c r="Q45"/>
  <c r="L45" s="1"/>
  <c r="Q27"/>
  <c r="AA28"/>
  <c r="AA27" s="1"/>
  <c r="AA43"/>
  <c r="AA42" s="1"/>
  <c r="Q42"/>
  <c r="Q11"/>
  <c r="L11" s="1"/>
  <c r="AA12"/>
  <c r="AA11" s="1"/>
  <c r="Q14"/>
  <c r="AA15"/>
  <c r="AA14" s="1"/>
  <c r="G20"/>
  <c r="Q7"/>
  <c r="AA8"/>
  <c r="AA7" s="1"/>
  <c r="Q24"/>
  <c r="L24" s="1"/>
  <c r="AA25"/>
  <c r="AA24" s="1"/>
  <c r="G4"/>
  <c r="G39"/>
  <c r="K39"/>
  <c r="G7"/>
  <c r="Q4"/>
  <c r="AA5"/>
  <c r="M9" i="1"/>
  <c r="H9" s="1"/>
  <c r="O50" i="7"/>
  <c r="J49"/>
  <c r="O51" s="1"/>
  <c r="Y50"/>
  <c r="G38" i="13"/>
  <c r="J38" s="1"/>
  <c r="AL32" i="7"/>
  <c r="AL38" s="1"/>
  <c r="AL45"/>
  <c r="D16" i="19"/>
  <c r="D8" i="1"/>
  <c r="F50" i="6"/>
  <c r="Q26"/>
  <c r="AA27"/>
  <c r="AA26" s="1"/>
  <c r="K8" i="1"/>
  <c r="Z4" i="6"/>
  <c r="Z49" s="1"/>
  <c r="AM39"/>
  <c r="Q33"/>
  <c r="AA34"/>
  <c r="AA33" s="1"/>
  <c r="Q41"/>
  <c r="L41" s="1"/>
  <c r="AA42"/>
  <c r="AA41" s="1"/>
  <c r="Q9"/>
  <c r="L9" s="1"/>
  <c r="AA10"/>
  <c r="AA9" s="1"/>
  <c r="G29"/>
  <c r="G4"/>
  <c r="Q12"/>
  <c r="L12" s="1"/>
  <c r="AA13"/>
  <c r="AA12" s="1"/>
  <c r="AA38"/>
  <c r="AA37" s="1"/>
  <c r="Q37"/>
  <c r="L37" s="1"/>
  <c r="Q23"/>
  <c r="L23" s="1"/>
  <c r="AA24"/>
  <c r="AA23" s="1"/>
  <c r="K4"/>
  <c r="P49"/>
  <c r="G33"/>
  <c r="F57" i="19"/>
  <c r="C57"/>
  <c r="L57"/>
  <c r="I57"/>
  <c r="Q29" i="6"/>
  <c r="L29" s="1"/>
  <c r="AA30"/>
  <c r="AA29" s="1"/>
  <c r="Q4"/>
  <c r="AA5"/>
  <c r="K29"/>
  <c r="Q15"/>
  <c r="AA16"/>
  <c r="AA15" s="1"/>
  <c r="K37"/>
  <c r="Q45"/>
  <c r="L45" s="1"/>
  <c r="AA46"/>
  <c r="AA45" s="1"/>
  <c r="AA21"/>
  <c r="AA20" s="1"/>
  <c r="Q20"/>
  <c r="G26"/>
  <c r="G15"/>
  <c r="G37" i="13"/>
  <c r="J37" s="1"/>
  <c r="AL32" i="6"/>
  <c r="AL38" s="1"/>
  <c r="AL45"/>
  <c r="M8" i="1"/>
  <c r="Y50" i="6"/>
  <c r="O50"/>
  <c r="J49"/>
  <c r="O51" s="1"/>
  <c r="D15" i="19"/>
  <c r="C8" i="1"/>
  <c r="E50" i="6"/>
  <c r="D7" i="1"/>
  <c r="F42" i="5"/>
  <c r="Z4"/>
  <c r="Z41" s="1"/>
  <c r="AM40"/>
  <c r="AN39"/>
  <c r="Q20"/>
  <c r="AA21"/>
  <c r="AA20" s="1"/>
  <c r="Q35"/>
  <c r="AA36"/>
  <c r="AA35" s="1"/>
  <c r="K4"/>
  <c r="P41"/>
  <c r="G26"/>
  <c r="Q14"/>
  <c r="AA15"/>
  <c r="AA14" s="1"/>
  <c r="G11"/>
  <c r="AA8"/>
  <c r="Q17"/>
  <c r="AA18"/>
  <c r="AA17" s="1"/>
  <c r="AM39"/>
  <c r="Q26"/>
  <c r="L26" s="1"/>
  <c r="AA27"/>
  <c r="AA26" s="1"/>
  <c r="L56" i="19"/>
  <c r="F56"/>
  <c r="C56"/>
  <c r="I56"/>
  <c r="G32" i="5"/>
  <c r="G29"/>
  <c r="Q4"/>
  <c r="AA5"/>
  <c r="Q23"/>
  <c r="AA24"/>
  <c r="AA23" s="1"/>
  <c r="G14"/>
  <c r="Q11"/>
  <c r="L11" s="1"/>
  <c r="AA12"/>
  <c r="AA11" s="1"/>
  <c r="Q8"/>
  <c r="L8" s="1"/>
  <c r="G17"/>
  <c r="G35"/>
  <c r="Q32"/>
  <c r="L32" s="1"/>
  <c r="AA33"/>
  <c r="AA32" s="1"/>
  <c r="Q29"/>
  <c r="AA30"/>
  <c r="AA29" s="1"/>
  <c r="G23"/>
  <c r="G44" i="13"/>
  <c r="J44" s="1"/>
  <c r="AL33" i="5"/>
  <c r="AL38" s="1"/>
  <c r="D14" i="19"/>
  <c r="M7" i="1"/>
  <c r="H7" s="1"/>
  <c r="O42" i="5"/>
  <c r="J41"/>
  <c r="O43" s="1"/>
  <c r="Y42"/>
  <c r="AL45"/>
  <c r="G22" i="4"/>
  <c r="K37"/>
  <c r="E46"/>
  <c r="K19"/>
  <c r="G19"/>
  <c r="C55" i="19"/>
  <c r="F55"/>
  <c r="I55"/>
  <c r="L55"/>
  <c r="V43" i="13"/>
  <c r="S47"/>
  <c r="Q25" i="4"/>
  <c r="L25" s="1"/>
  <c r="AA26"/>
  <c r="AA25" s="1"/>
  <c r="Q4"/>
  <c r="AA5"/>
  <c r="G28"/>
  <c r="G34"/>
  <c r="G10"/>
  <c r="Q7"/>
  <c r="L7" s="1"/>
  <c r="AA8"/>
  <c r="AA7" s="1"/>
  <c r="G4"/>
  <c r="Q28"/>
  <c r="AA29"/>
  <c r="AA28" s="1"/>
  <c r="Q34"/>
  <c r="AA35"/>
  <c r="AA34" s="1"/>
  <c r="Q10"/>
  <c r="L10" s="1"/>
  <c r="AA11"/>
  <c r="G40"/>
  <c r="G14"/>
  <c r="AA13"/>
  <c r="AN43" s="1"/>
  <c r="AA12"/>
  <c r="Q31"/>
  <c r="AA32"/>
  <c r="AA31" s="1"/>
  <c r="G37"/>
  <c r="Q40"/>
  <c r="AA41"/>
  <c r="AA40" s="1"/>
  <c r="Q14"/>
  <c r="L14" s="1"/>
  <c r="AA15"/>
  <c r="AA14" s="1"/>
  <c r="Q22"/>
  <c r="L22" s="1"/>
  <c r="AA23"/>
  <c r="AA22" s="1"/>
  <c r="Q19"/>
  <c r="L19" s="1"/>
  <c r="AA20"/>
  <c r="AA19" s="1"/>
  <c r="G31"/>
  <c r="Q37"/>
  <c r="AA38"/>
  <c r="AA37" s="1"/>
  <c r="K4"/>
  <c r="P45"/>
  <c r="K25"/>
  <c r="K40"/>
  <c r="K7"/>
  <c r="K32" i="13"/>
  <c r="N32" s="1"/>
  <c r="AM36" i="4"/>
  <c r="K22"/>
  <c r="F45"/>
  <c r="K28"/>
  <c r="Z4"/>
  <c r="Z45" s="1"/>
  <c r="AM40"/>
  <c r="D13" i="19"/>
  <c r="M6" i="1"/>
  <c r="H6" s="1"/>
  <c r="O46" i="4"/>
  <c r="Y46"/>
  <c r="J45"/>
  <c r="O47" s="1"/>
  <c r="G43" i="13"/>
  <c r="AL46" i="4"/>
  <c r="AL33"/>
  <c r="AL39" s="1"/>
  <c r="AO41" i="3"/>
  <c r="L54" i="19"/>
  <c r="I54"/>
  <c r="F54"/>
  <c r="C54"/>
  <c r="V16" i="13"/>
  <c r="V19" s="1"/>
  <c r="O9" i="14" s="1"/>
  <c r="S19" i="13"/>
  <c r="V57"/>
  <c r="V59" s="1"/>
  <c r="O21" i="14" s="1"/>
  <c r="S59" i="13"/>
  <c r="V60"/>
  <c r="V61" s="1"/>
  <c r="O22" i="14" s="1"/>
  <c r="S61" i="13"/>
  <c r="V41"/>
  <c r="V42" s="1"/>
  <c r="O16" i="14" s="1"/>
  <c r="S42" i="13"/>
  <c r="AA11" i="3"/>
  <c r="AA12"/>
  <c r="Q4"/>
  <c r="AA5"/>
  <c r="Q55"/>
  <c r="L55" s="1"/>
  <c r="AA56"/>
  <c r="AA55" s="1"/>
  <c r="AN44"/>
  <c r="Q53"/>
  <c r="L53" s="1"/>
  <c r="AA54"/>
  <c r="AA53" s="1"/>
  <c r="Q57"/>
  <c r="L57" s="1"/>
  <c r="AA58"/>
  <c r="AA57" s="1"/>
  <c r="G4"/>
  <c r="Q24"/>
  <c r="L24" s="1"/>
  <c r="AA25"/>
  <c r="AA24" s="1"/>
  <c r="Q33"/>
  <c r="L33" s="1"/>
  <c r="AA34"/>
  <c r="AA33" s="1"/>
  <c r="Q36"/>
  <c r="AA37"/>
  <c r="G20"/>
  <c r="Q13"/>
  <c r="AA14"/>
  <c r="AA13" s="1"/>
  <c r="Q27"/>
  <c r="AA28"/>
  <c r="AA27" s="1"/>
  <c r="G30"/>
  <c r="G41"/>
  <c r="G44"/>
  <c r="G36"/>
  <c r="Q20"/>
  <c r="AA21"/>
  <c r="AA20" s="1"/>
  <c r="G13"/>
  <c r="G27"/>
  <c r="Q30"/>
  <c r="L30" s="1"/>
  <c r="AA31"/>
  <c r="AA30" s="1"/>
  <c r="Q41"/>
  <c r="L41" s="1"/>
  <c r="AA42"/>
  <c r="Q44"/>
  <c r="AA45"/>
  <c r="AA44" s="1"/>
  <c r="Z4"/>
  <c r="AM45"/>
  <c r="Z41"/>
  <c r="K20"/>
  <c r="D5" i="1"/>
  <c r="F63" i="3"/>
  <c r="K4"/>
  <c r="P62"/>
  <c r="AM43"/>
  <c r="Z18"/>
  <c r="AM42" s="1"/>
  <c r="Z19"/>
  <c r="AM46" s="1"/>
  <c r="Z36"/>
  <c r="AM48"/>
  <c r="K13"/>
  <c r="K56" i="13"/>
  <c r="N55"/>
  <c r="N56" s="1"/>
  <c r="I20" i="14" s="1"/>
  <c r="D12" i="19"/>
  <c r="M5" i="1"/>
  <c r="Y63" i="3"/>
  <c r="J62"/>
  <c r="O64" s="1"/>
  <c r="O63"/>
  <c r="D69" i="14"/>
  <c r="C48"/>
  <c r="G16" i="13"/>
  <c r="AL40" i="3"/>
  <c r="AL38"/>
  <c r="G60" i="13"/>
  <c r="AL37" i="3"/>
  <c r="G57" i="13"/>
  <c r="C5" i="1"/>
  <c r="H5" s="1"/>
  <c r="E63" i="3"/>
  <c r="AL49"/>
  <c r="G41" i="13"/>
  <c r="AL34" i="3"/>
  <c r="D53" i="19"/>
  <c r="AB66" i="2"/>
  <c r="P4" i="1"/>
  <c r="M66" i="2"/>
  <c r="AB67"/>
  <c r="S29" i="13"/>
  <c r="AO32" i="2"/>
  <c r="F16" i="1"/>
  <c r="F17"/>
  <c r="S31" i="13"/>
  <c r="V34"/>
  <c r="V40" s="1"/>
  <c r="O15" i="14" s="1"/>
  <c r="S40" i="13"/>
  <c r="L40" i="4" l="1"/>
  <c r="L20" i="5"/>
  <c r="L27" i="7"/>
  <c r="L36"/>
  <c r="L16" i="8"/>
  <c r="Z37"/>
  <c r="L22" i="9"/>
  <c r="G45" i="11"/>
  <c r="L25" i="12"/>
  <c r="L26" i="6"/>
  <c r="G38" i="9"/>
  <c r="L7" i="12"/>
  <c r="G49" i="6"/>
  <c r="E8" i="1" s="1"/>
  <c r="AO36" i="2"/>
  <c r="L35" i="5"/>
  <c r="L20" i="6"/>
  <c r="L28" i="8"/>
  <c r="L13"/>
  <c r="L11" i="9"/>
  <c r="L30"/>
  <c r="L40" i="11"/>
  <c r="G38" i="12"/>
  <c r="L11"/>
  <c r="L21"/>
  <c r="E14" i="1"/>
  <c r="G39" i="12"/>
  <c r="L4"/>
  <c r="Q38"/>
  <c r="L29"/>
  <c r="N63" i="19"/>
  <c r="AB43" i="12"/>
  <c r="K17" i="13"/>
  <c r="N17" s="1"/>
  <c r="AM34" i="12"/>
  <c r="AM39" s="1"/>
  <c r="AM46"/>
  <c r="D35" i="19"/>
  <c r="N14" i="1"/>
  <c r="I14" s="1"/>
  <c r="P39" i="12"/>
  <c r="Z39"/>
  <c r="K38"/>
  <c r="P40" s="1"/>
  <c r="AA4"/>
  <c r="AA38" s="1"/>
  <c r="AN41"/>
  <c r="J14" i="13"/>
  <c r="J15" s="1"/>
  <c r="F8" i="14" s="1"/>
  <c r="G15" i="13"/>
  <c r="AL39" i="12"/>
  <c r="C21" i="19"/>
  <c r="I21"/>
  <c r="F21"/>
  <c r="L21"/>
  <c r="E13" i="1"/>
  <c r="G46" i="11"/>
  <c r="K8" i="13"/>
  <c r="N7"/>
  <c r="N8" s="1"/>
  <c r="I5" i="14" s="1"/>
  <c r="D34" i="19"/>
  <c r="AA4" i="11"/>
  <c r="AA45" s="1"/>
  <c r="AN40"/>
  <c r="K5" i="13"/>
  <c r="AM33" i="11"/>
  <c r="AM39" s="1"/>
  <c r="AM46"/>
  <c r="AN36"/>
  <c r="O18" i="13"/>
  <c r="R18" s="1"/>
  <c r="R13"/>
  <c r="R15" s="1"/>
  <c r="L8" i="14" s="1"/>
  <c r="O15" i="13"/>
  <c r="L27" i="11"/>
  <c r="L24"/>
  <c r="D36" i="14"/>
  <c r="E77"/>
  <c r="F32"/>
  <c r="P4"/>
  <c r="G73"/>
  <c r="L4" i="11"/>
  <c r="Q45"/>
  <c r="N62" i="19"/>
  <c r="AB50" i="11"/>
  <c r="N13" i="1"/>
  <c r="I13" s="1"/>
  <c r="Z46" i="11"/>
  <c r="P46"/>
  <c r="K45"/>
  <c r="P47" s="1"/>
  <c r="AN42"/>
  <c r="G8" i="13"/>
  <c r="J7"/>
  <c r="J8" s="1"/>
  <c r="F5" i="14" s="1"/>
  <c r="AL39" i="11"/>
  <c r="G6" i="13"/>
  <c r="J5"/>
  <c r="J6" s="1"/>
  <c r="F4" i="14" s="1"/>
  <c r="F20" i="19"/>
  <c r="C20"/>
  <c r="I20"/>
  <c r="L20"/>
  <c r="K20" i="13"/>
  <c r="AM45" i="10"/>
  <c r="AM33"/>
  <c r="AM38" s="1"/>
  <c r="L4"/>
  <c r="Q43"/>
  <c r="N12" i="1"/>
  <c r="P44" i="10"/>
  <c r="Z44"/>
  <c r="K43"/>
  <c r="P45" s="1"/>
  <c r="D33" i="19"/>
  <c r="L19" i="10"/>
  <c r="L25"/>
  <c r="L33"/>
  <c r="F38" i="14"/>
  <c r="P10"/>
  <c r="G81"/>
  <c r="D12" i="1"/>
  <c r="F44" i="10"/>
  <c r="G43"/>
  <c r="AA4"/>
  <c r="AA43" s="1"/>
  <c r="AN40"/>
  <c r="N61" i="19"/>
  <c r="AB48" i="10"/>
  <c r="AB49" s="1"/>
  <c r="L19" i="19"/>
  <c r="C19"/>
  <c r="I19"/>
  <c r="F19"/>
  <c r="H12" i="1"/>
  <c r="Y50" i="10"/>
  <c r="G21" i="13"/>
  <c r="J21" s="1"/>
  <c r="F10" i="14" s="1"/>
  <c r="J20" i="13"/>
  <c r="L4" i="9"/>
  <c r="Q38"/>
  <c r="N11" i="1"/>
  <c r="I11" s="1"/>
  <c r="K38" i="9"/>
  <c r="P40" s="1"/>
  <c r="Z39"/>
  <c r="P39"/>
  <c r="L34"/>
  <c r="D32" i="19"/>
  <c r="R4" i="13"/>
  <c r="N60" i="19"/>
  <c r="AB43" i="9"/>
  <c r="E11" i="1"/>
  <c r="G39" i="9"/>
  <c r="AA4"/>
  <c r="AA38" s="1"/>
  <c r="AN40"/>
  <c r="K25" i="13"/>
  <c r="N25" s="1"/>
  <c r="AM33" i="9"/>
  <c r="AM38" s="1"/>
  <c r="AM45"/>
  <c r="C18" i="19"/>
  <c r="F18"/>
  <c r="L18"/>
  <c r="I18"/>
  <c r="AM33" i="8"/>
  <c r="K26" i="13"/>
  <c r="N59" i="19"/>
  <c r="AB42" i="8"/>
  <c r="D31" i="19"/>
  <c r="K22" i="13"/>
  <c r="AM45" i="8"/>
  <c r="AM32"/>
  <c r="F39" i="14"/>
  <c r="G72"/>
  <c r="P11"/>
  <c r="AL38" i="8"/>
  <c r="D10" i="1"/>
  <c r="F38" i="8"/>
  <c r="AA4"/>
  <c r="AN39"/>
  <c r="N10" i="1"/>
  <c r="I10" s="1"/>
  <c r="O21" s="1"/>
  <c r="Z38" i="8"/>
  <c r="K37"/>
  <c r="P39" s="1"/>
  <c r="P38"/>
  <c r="G37"/>
  <c r="AA13"/>
  <c r="AN40"/>
  <c r="L4"/>
  <c r="Q37"/>
  <c r="F40" i="14"/>
  <c r="P12"/>
  <c r="G71"/>
  <c r="I17" i="19"/>
  <c r="C17"/>
  <c r="F17"/>
  <c r="L17"/>
  <c r="J26" i="13"/>
  <c r="G28"/>
  <c r="J28" s="1"/>
  <c r="F12" i="14" s="1"/>
  <c r="G24" i="13"/>
  <c r="J22"/>
  <c r="J24" s="1"/>
  <c r="F11" i="14" s="1"/>
  <c r="H10" i="1"/>
  <c r="N21" s="1"/>
  <c r="K38" i="13"/>
  <c r="N38" s="1"/>
  <c r="AM45" i="7"/>
  <c r="AM32"/>
  <c r="AM38" s="1"/>
  <c r="D30" i="19"/>
  <c r="L42" i="7"/>
  <c r="AN39"/>
  <c r="AA4"/>
  <c r="AA49" s="1"/>
  <c r="L14"/>
  <c r="N9" i="1"/>
  <c r="I9" s="1"/>
  <c r="P50" i="7"/>
  <c r="K49"/>
  <c r="P51" s="1"/>
  <c r="Z50"/>
  <c r="L33"/>
  <c r="L39"/>
  <c r="L4"/>
  <c r="Q49"/>
  <c r="G49"/>
  <c r="L7"/>
  <c r="L20"/>
  <c r="N58" i="19"/>
  <c r="AB54" i="7"/>
  <c r="C16" i="19"/>
  <c r="L16"/>
  <c r="I16"/>
  <c r="F16"/>
  <c r="K37" i="13"/>
  <c r="N37" s="1"/>
  <c r="AM45" i="6"/>
  <c r="AM32"/>
  <c r="AM38" s="1"/>
  <c r="L4"/>
  <c r="Q49"/>
  <c r="N57" i="19"/>
  <c r="AB54" i="6"/>
  <c r="N8" i="1"/>
  <c r="I8" s="1"/>
  <c r="Z50" i="6"/>
  <c r="K49"/>
  <c r="P51" s="1"/>
  <c r="P50"/>
  <c r="D29" i="19"/>
  <c r="AA4" i="6"/>
  <c r="AA49" s="1"/>
  <c r="AN39"/>
  <c r="L15"/>
  <c r="L33"/>
  <c r="C15" i="19"/>
  <c r="L15"/>
  <c r="I15"/>
  <c r="F15"/>
  <c r="H8" i="1"/>
  <c r="L4" i="5"/>
  <c r="Q41"/>
  <c r="K44" i="13"/>
  <c r="N44" s="1"/>
  <c r="AM33" i="5"/>
  <c r="E7" i="1"/>
  <c r="G42" i="5"/>
  <c r="K36" i="13"/>
  <c r="N36" s="1"/>
  <c r="AM32" i="5"/>
  <c r="AM38" s="1"/>
  <c r="AM45"/>
  <c r="N7" i="1"/>
  <c r="I7" s="1"/>
  <c r="Z42" i="5"/>
  <c r="P42"/>
  <c r="K41"/>
  <c r="P43" s="1"/>
  <c r="D28" i="19"/>
  <c r="L23" i="5"/>
  <c r="N56" i="19"/>
  <c r="AB46" i="5"/>
  <c r="L29"/>
  <c r="AA4"/>
  <c r="AA41" s="1"/>
  <c r="AN40"/>
  <c r="AN45" s="1"/>
  <c r="L17"/>
  <c r="L14"/>
  <c r="O36" i="13"/>
  <c r="R36" s="1"/>
  <c r="AN32" i="5"/>
  <c r="C14" i="19"/>
  <c r="F14"/>
  <c r="I14"/>
  <c r="L14"/>
  <c r="L28" i="4"/>
  <c r="F53" i="14"/>
  <c r="G63" s="1"/>
  <c r="V47" i="13"/>
  <c r="O17" i="14" s="1"/>
  <c r="N55" i="19"/>
  <c r="AB50" i="4"/>
  <c r="AA10"/>
  <c r="AA4"/>
  <c r="AN40"/>
  <c r="AN36"/>
  <c r="O32" i="13"/>
  <c r="R32" s="1"/>
  <c r="L4" i="4"/>
  <c r="Q45"/>
  <c r="G45"/>
  <c r="L37"/>
  <c r="L31"/>
  <c r="L34"/>
  <c r="K43" i="13"/>
  <c r="AM46" i="4"/>
  <c r="AM33"/>
  <c r="AM39" s="1"/>
  <c r="D27" i="19"/>
  <c r="N6" i="1"/>
  <c r="Z46" i="4"/>
  <c r="P46"/>
  <c r="K45"/>
  <c r="P47" s="1"/>
  <c r="D6" i="1"/>
  <c r="F46" i="4"/>
  <c r="G47" i="13"/>
  <c r="J43"/>
  <c r="I13" i="19"/>
  <c r="C13"/>
  <c r="L13"/>
  <c r="F13"/>
  <c r="F50" i="14"/>
  <c r="G70"/>
  <c r="F37"/>
  <c r="G78"/>
  <c r="P9"/>
  <c r="N54" i="19"/>
  <c r="AB67" i="3"/>
  <c r="F44" i="14"/>
  <c r="G67"/>
  <c r="P16"/>
  <c r="G68"/>
  <c r="F49"/>
  <c r="L44" i="3"/>
  <c r="L20"/>
  <c r="L13"/>
  <c r="G62"/>
  <c r="AA4"/>
  <c r="AN36"/>
  <c r="O55" i="13"/>
  <c r="L4" i="3"/>
  <c r="Q62"/>
  <c r="L27"/>
  <c r="AN48"/>
  <c r="AA36"/>
  <c r="AN43"/>
  <c r="AA41"/>
  <c r="AN45"/>
  <c r="AA19"/>
  <c r="AN46" s="1"/>
  <c r="AA18"/>
  <c r="AN42" s="1"/>
  <c r="L36"/>
  <c r="K41" i="13"/>
  <c r="AM34" i="3"/>
  <c r="AM49"/>
  <c r="AM37"/>
  <c r="K57" i="13"/>
  <c r="D26" i="19"/>
  <c r="AM38" i="3"/>
  <c r="K60" i="13"/>
  <c r="Z62" i="3"/>
  <c r="K16" i="13"/>
  <c r="AM40" i="3"/>
  <c r="K35" i="13"/>
  <c r="N35" s="1"/>
  <c r="AM35" i="3"/>
  <c r="D48" i="14"/>
  <c r="E69"/>
  <c r="N5" i="1"/>
  <c r="I5" s="1"/>
  <c r="Z63" i="3"/>
  <c r="P63"/>
  <c r="K62"/>
  <c r="P64" s="1"/>
  <c r="G42" i="13"/>
  <c r="J41"/>
  <c r="J42" s="1"/>
  <c r="F16" i="14" s="1"/>
  <c r="AL41" i="3"/>
  <c r="J16" i="13"/>
  <c r="J19" s="1"/>
  <c r="F9" i="14" s="1"/>
  <c r="G19" i="13"/>
  <c r="F12" i="19"/>
  <c r="C12"/>
  <c r="L12"/>
  <c r="I12"/>
  <c r="J57" i="13"/>
  <c r="J59" s="1"/>
  <c r="F21" i="14" s="1"/>
  <c r="G59" i="13"/>
  <c r="J60"/>
  <c r="J61" s="1"/>
  <c r="F22" i="14" s="1"/>
  <c r="G61" i="13"/>
  <c r="V31"/>
  <c r="V33" s="1"/>
  <c r="S33"/>
  <c r="AO38" i="2"/>
  <c r="O27" i="14" s="1"/>
  <c r="K4" i="1"/>
  <c r="P16"/>
  <c r="P17"/>
  <c r="K17" s="1"/>
  <c r="P18" s="1"/>
  <c r="P19" s="1"/>
  <c r="S30" i="13"/>
  <c r="V29"/>
  <c r="V30" s="1"/>
  <c r="F43" i="14"/>
  <c r="P15"/>
  <c r="G66"/>
  <c r="D64" i="19"/>
  <c r="C53"/>
  <c r="F53"/>
  <c r="F64" s="1"/>
  <c r="I53"/>
  <c r="I64" s="1"/>
  <c r="L53"/>
  <c r="AA37" i="8" l="1"/>
  <c r="S64" i="13"/>
  <c r="S66" s="1"/>
  <c r="G50" i="6"/>
  <c r="D49" i="19"/>
  <c r="AN46" i="12"/>
  <c r="O17" i="13"/>
  <c r="R17" s="1"/>
  <c r="AN34" i="12"/>
  <c r="AN39" s="1"/>
  <c r="C35" i="19"/>
  <c r="F35"/>
  <c r="I35"/>
  <c r="L35"/>
  <c r="AB44" i="12"/>
  <c r="AB45"/>
  <c r="O14" i="1"/>
  <c r="J14" s="1"/>
  <c r="L38" i="12"/>
  <c r="Q40" s="1"/>
  <c r="AA39"/>
  <c r="Q39"/>
  <c r="N21" i="19"/>
  <c r="Y43" i="12"/>
  <c r="D77" i="14"/>
  <c r="G8"/>
  <c r="C36"/>
  <c r="D48" i="19"/>
  <c r="AN35" i="11"/>
  <c r="O7" i="13"/>
  <c r="F77" i="14"/>
  <c r="E36"/>
  <c r="AB51" i="11"/>
  <c r="AB52"/>
  <c r="O13" i="1"/>
  <c r="J13" s="1"/>
  <c r="Q46" i="11"/>
  <c r="AA46"/>
  <c r="L45"/>
  <c r="Q47" s="1"/>
  <c r="N5" i="13"/>
  <c r="N6" s="1"/>
  <c r="I4" i="14" s="1"/>
  <c r="K6" i="13"/>
  <c r="F34" i="19"/>
  <c r="I34"/>
  <c r="L34"/>
  <c r="C34"/>
  <c r="O5" i="13"/>
  <c r="AN33" i="11"/>
  <c r="AN39" s="1"/>
  <c r="AN46"/>
  <c r="D33" i="14"/>
  <c r="J5"/>
  <c r="E74"/>
  <c r="N20" i="19"/>
  <c r="Y50" i="11"/>
  <c r="C32" i="14"/>
  <c r="D73"/>
  <c r="G4"/>
  <c r="C33"/>
  <c r="G5"/>
  <c r="D74"/>
  <c r="D47" i="19"/>
  <c r="Z50" i="10"/>
  <c r="C33" i="19"/>
  <c r="L33"/>
  <c r="I33"/>
  <c r="F33"/>
  <c r="I12" i="1"/>
  <c r="O20" i="13"/>
  <c r="AN45" i="10"/>
  <c r="AN33"/>
  <c r="AN38" s="1"/>
  <c r="E12" i="1"/>
  <c r="G44" i="10"/>
  <c r="O12" i="1"/>
  <c r="Q44" i="10"/>
  <c r="AA44"/>
  <c r="L43"/>
  <c r="Q45" s="1"/>
  <c r="K21" i="13"/>
  <c r="N21" s="1"/>
  <c r="I10" i="14" s="1"/>
  <c r="N20" i="13"/>
  <c r="C38" i="14"/>
  <c r="G10"/>
  <c r="D81"/>
  <c r="N19" i="19"/>
  <c r="Y48" i="10"/>
  <c r="Y49" s="1"/>
  <c r="D46" i="19"/>
  <c r="O11" i="1"/>
  <c r="J11" s="1"/>
  <c r="AA39" i="9"/>
  <c r="Q39"/>
  <c r="L38"/>
  <c r="Q40" s="1"/>
  <c r="O25" i="13"/>
  <c r="R25" s="1"/>
  <c r="AN33" i="9"/>
  <c r="AN38" s="1"/>
  <c r="AN45"/>
  <c r="AB44"/>
  <c r="AB45"/>
  <c r="F32" i="19"/>
  <c r="I32"/>
  <c r="C32"/>
  <c r="L32"/>
  <c r="N18"/>
  <c r="Y43" i="9"/>
  <c r="AN33" i="8"/>
  <c r="O26" i="13"/>
  <c r="N22"/>
  <c r="N24" s="1"/>
  <c r="I11" i="14" s="1"/>
  <c r="K24" i="13"/>
  <c r="AB43" i="8"/>
  <c r="AB44"/>
  <c r="D45" i="19"/>
  <c r="O10" i="1"/>
  <c r="L37" i="8"/>
  <c r="Q39" s="1"/>
  <c r="Q38"/>
  <c r="AA38"/>
  <c r="E10" i="1"/>
  <c r="G38" i="8"/>
  <c r="AM38"/>
  <c r="N26" i="13"/>
  <c r="K28"/>
  <c r="N28" s="1"/>
  <c r="I12" i="14" s="1"/>
  <c r="O22" i="13"/>
  <c r="AN32" i="8"/>
  <c r="AN45"/>
  <c r="C31" i="19"/>
  <c r="F31"/>
  <c r="L31"/>
  <c r="I31"/>
  <c r="C40" i="14"/>
  <c r="G12"/>
  <c r="D71"/>
  <c r="C39"/>
  <c r="G11"/>
  <c r="D72"/>
  <c r="N17" i="19"/>
  <c r="Y42" i="8"/>
  <c r="O9" i="1"/>
  <c r="L49" i="7"/>
  <c r="Q51" s="1"/>
  <c r="Q50"/>
  <c r="AA50"/>
  <c r="O38" i="13"/>
  <c r="R38" s="1"/>
  <c r="AN32" i="7"/>
  <c r="AN38" s="1"/>
  <c r="AN45"/>
  <c r="C30" i="19"/>
  <c r="F30"/>
  <c r="I30"/>
  <c r="L30"/>
  <c r="D44"/>
  <c r="AB55" i="7"/>
  <c r="AB56"/>
  <c r="E9" i="1"/>
  <c r="G50" i="7"/>
  <c r="N16" i="19"/>
  <c r="Y54" i="7"/>
  <c r="O37" i="13"/>
  <c r="R37" s="1"/>
  <c r="AN32" i="6"/>
  <c r="AN38" s="1"/>
  <c r="AN45"/>
  <c r="Q50"/>
  <c r="O8" i="1"/>
  <c r="J8" s="1"/>
  <c r="L49" i="6"/>
  <c r="Q51" s="1"/>
  <c r="AA50"/>
  <c r="AB55"/>
  <c r="AB56"/>
  <c r="D43" i="19"/>
  <c r="C29"/>
  <c r="I29"/>
  <c r="L29"/>
  <c r="F29"/>
  <c r="N15"/>
  <c r="Y54" i="6"/>
  <c r="AN33" i="5"/>
  <c r="O44" i="13"/>
  <c r="R44" s="1"/>
  <c r="D42" i="19"/>
  <c r="AB47" i="5"/>
  <c r="AB48"/>
  <c r="F28" i="19"/>
  <c r="C28"/>
  <c r="I28"/>
  <c r="L28"/>
  <c r="O7" i="1"/>
  <c r="J7" s="1"/>
  <c r="Q42" i="5"/>
  <c r="L41"/>
  <c r="Q43" s="1"/>
  <c r="AA42"/>
  <c r="AN38"/>
  <c r="N14" i="19"/>
  <c r="Y46" i="5"/>
  <c r="AA45" i="4"/>
  <c r="F45" i="14"/>
  <c r="F54" s="1"/>
  <c r="G65" s="1"/>
  <c r="P17"/>
  <c r="AB51" i="4"/>
  <c r="AB52"/>
  <c r="D41" i="19"/>
  <c r="E6" i="1"/>
  <c r="G46" i="4"/>
  <c r="O43" i="13"/>
  <c r="AN46" i="4"/>
  <c r="AN33"/>
  <c r="AN39" s="1"/>
  <c r="O6" i="1"/>
  <c r="L45" i="4"/>
  <c r="Q47" s="1"/>
  <c r="Q46"/>
  <c r="AA46"/>
  <c r="I27" i="19"/>
  <c r="C27"/>
  <c r="L27"/>
  <c r="F27"/>
  <c r="I6" i="1"/>
  <c r="N43" i="13"/>
  <c r="K47"/>
  <c r="J47"/>
  <c r="F17" i="14" s="1"/>
  <c r="C53"/>
  <c r="D63" s="1"/>
  <c r="N13" i="19"/>
  <c r="Y50" i="4"/>
  <c r="AB68" i="3"/>
  <c r="AB69"/>
  <c r="O41" i="13"/>
  <c r="AN34" i="3"/>
  <c r="AN49"/>
  <c r="O16" i="13"/>
  <c r="AN40" i="3"/>
  <c r="R55" i="13"/>
  <c r="R56" s="1"/>
  <c r="L20" i="14" s="1"/>
  <c r="O56" i="13"/>
  <c r="E5" i="1"/>
  <c r="G63" i="3"/>
  <c r="O57" i="13"/>
  <c r="AN37" i="3"/>
  <c r="O35" i="13"/>
  <c r="R35" s="1"/>
  <c r="AN35" i="3"/>
  <c r="O5" i="1"/>
  <c r="AA63" i="3"/>
  <c r="Q63"/>
  <c r="L62"/>
  <c r="Q64" s="1"/>
  <c r="D40" i="19"/>
  <c r="O60" i="13"/>
  <c r="AN38" i="3"/>
  <c r="AA62"/>
  <c r="F26" i="19"/>
  <c r="C26"/>
  <c r="L26"/>
  <c r="I26"/>
  <c r="AM41" i="3"/>
  <c r="N16" i="13"/>
  <c r="N19" s="1"/>
  <c r="I9" i="14" s="1"/>
  <c r="K19" i="13"/>
  <c r="K61"/>
  <c r="N60"/>
  <c r="N61" s="1"/>
  <c r="I22" i="14" s="1"/>
  <c r="N57" i="13"/>
  <c r="N59" s="1"/>
  <c r="I21" i="14" s="1"/>
  <c r="K59" i="13"/>
  <c r="K42"/>
  <c r="N41"/>
  <c r="N42" s="1"/>
  <c r="I16" i="14" s="1"/>
  <c r="D70"/>
  <c r="C50"/>
  <c r="C37"/>
  <c r="G9"/>
  <c r="D78"/>
  <c r="D68"/>
  <c r="C49"/>
  <c r="C44"/>
  <c r="G16"/>
  <c r="D67"/>
  <c r="N12" i="19"/>
  <c r="Y67" i="3"/>
  <c r="L64" i="19"/>
  <c r="N53"/>
  <c r="N64" s="1"/>
  <c r="AB71" i="2"/>
  <c r="O13" i="14"/>
  <c r="V64" i="13"/>
  <c r="V72" s="1"/>
  <c r="D6" i="19"/>
  <c r="C64"/>
  <c r="O14" i="14"/>
  <c r="W33" i="13"/>
  <c r="AN38" i="8" l="1"/>
  <c r="J12" i="1"/>
  <c r="J5"/>
  <c r="N35" i="19"/>
  <c r="Z43" i="12"/>
  <c r="F49" i="19"/>
  <c r="I49"/>
  <c r="C49"/>
  <c r="L49"/>
  <c r="Y44" i="12"/>
  <c r="Y45"/>
  <c r="N34" i="19"/>
  <c r="Z50" i="11"/>
  <c r="D32" i="14"/>
  <c r="E73"/>
  <c r="J4"/>
  <c r="F48" i="19"/>
  <c r="L48"/>
  <c r="C48"/>
  <c r="I48"/>
  <c r="O8" i="13"/>
  <c r="R7"/>
  <c r="R8" s="1"/>
  <c r="L5" i="14" s="1"/>
  <c r="R5" i="13"/>
  <c r="R6" s="1"/>
  <c r="L4" i="14" s="1"/>
  <c r="O6" i="13"/>
  <c r="Y51" i="11"/>
  <c r="Y52"/>
  <c r="D38" i="14"/>
  <c r="J10"/>
  <c r="E81"/>
  <c r="O21" i="13"/>
  <c r="R21" s="1"/>
  <c r="L10" i="14" s="1"/>
  <c r="R20" i="13"/>
  <c r="AA50" i="10"/>
  <c r="N33" i="19"/>
  <c r="Z48" i="10"/>
  <c r="Z49" s="1"/>
  <c r="C47" i="19"/>
  <c r="I47"/>
  <c r="F47"/>
  <c r="L47"/>
  <c r="N32"/>
  <c r="Z43" i="9"/>
  <c r="F46" i="19"/>
  <c r="C46"/>
  <c r="L46"/>
  <c r="I46"/>
  <c r="Y45" i="9"/>
  <c r="Y44"/>
  <c r="C45" i="19"/>
  <c r="I45"/>
  <c r="F45"/>
  <c r="L45"/>
  <c r="D39" i="14"/>
  <c r="J11"/>
  <c r="E72"/>
  <c r="O24" i="13"/>
  <c r="R22"/>
  <c r="R24" s="1"/>
  <c r="L11" i="14" s="1"/>
  <c r="R26" i="13"/>
  <c r="O28"/>
  <c r="R28" s="1"/>
  <c r="L12" i="14" s="1"/>
  <c r="D40"/>
  <c r="E71"/>
  <c r="J12"/>
  <c r="J10" i="1"/>
  <c r="P21" s="1"/>
  <c r="N31" i="19"/>
  <c r="Z42" i="8"/>
  <c r="Y44"/>
  <c r="Y43"/>
  <c r="F44" i="19"/>
  <c r="L44"/>
  <c r="C44"/>
  <c r="I44"/>
  <c r="N30"/>
  <c r="Z54" i="7"/>
  <c r="J9" i="1"/>
  <c r="Y55" i="7"/>
  <c r="Y56"/>
  <c r="N29" i="19"/>
  <c r="Z54" i="6"/>
  <c r="C43" i="19"/>
  <c r="F43"/>
  <c r="I43"/>
  <c r="L43"/>
  <c r="Y55" i="6"/>
  <c r="Y56"/>
  <c r="N28" i="19"/>
  <c r="Z46" i="5"/>
  <c r="F42" i="19"/>
  <c r="L42"/>
  <c r="C42"/>
  <c r="I42"/>
  <c r="Y47" i="5"/>
  <c r="Y48"/>
  <c r="J6" i="1"/>
  <c r="R43" i="13"/>
  <c r="O47"/>
  <c r="F41" i="19"/>
  <c r="C41"/>
  <c r="I41"/>
  <c r="L41"/>
  <c r="D53" i="14"/>
  <c r="E63" s="1"/>
  <c r="N47" i="13"/>
  <c r="I17" i="14" s="1"/>
  <c r="N27" i="19"/>
  <c r="Z50" i="4"/>
  <c r="Y51"/>
  <c r="Y52"/>
  <c r="C45" i="14"/>
  <c r="C54" s="1"/>
  <c r="D65" s="1"/>
  <c r="G17"/>
  <c r="O61" i="13"/>
  <c r="R60"/>
  <c r="R61" s="1"/>
  <c r="L22" i="14" s="1"/>
  <c r="R16" i="13"/>
  <c r="R19" s="1"/>
  <c r="L9" i="14" s="1"/>
  <c r="O19" i="13"/>
  <c r="F40" i="19"/>
  <c r="I40"/>
  <c r="C40"/>
  <c r="L40"/>
  <c r="O59" i="13"/>
  <c r="R57"/>
  <c r="R59" s="1"/>
  <c r="L21" i="14" s="1"/>
  <c r="F69"/>
  <c r="E48"/>
  <c r="AN41" i="3"/>
  <c r="O42" i="13"/>
  <c r="R41"/>
  <c r="R42" s="1"/>
  <c r="L16" i="14" s="1"/>
  <c r="D49"/>
  <c r="E68"/>
  <c r="N26" i="19"/>
  <c r="Z67" i="3"/>
  <c r="D44" i="14"/>
  <c r="E67"/>
  <c r="J16"/>
  <c r="E70"/>
  <c r="D50"/>
  <c r="D37"/>
  <c r="J9"/>
  <c r="E78"/>
  <c r="Y68" i="3"/>
  <c r="Y69"/>
  <c r="Q64" i="19"/>
  <c r="Q65" s="1"/>
  <c r="F6"/>
  <c r="R64" s="1"/>
  <c r="R65" s="1"/>
  <c r="I6"/>
  <c r="S64" s="1"/>
  <c r="S65" s="1"/>
  <c r="C6"/>
  <c r="L6"/>
  <c r="AB72" i="2"/>
  <c r="AB73"/>
  <c r="F42" i="14"/>
  <c r="P14"/>
  <c r="G61"/>
  <c r="F41"/>
  <c r="P13"/>
  <c r="G60"/>
  <c r="O24"/>
  <c r="O29" s="1"/>
  <c r="F64" i="2"/>
  <c r="F53"/>
  <c r="F65"/>
  <c r="P65" s="1"/>
  <c r="Z65" s="1"/>
  <c r="E5"/>
  <c r="E61"/>
  <c r="O61" s="1"/>
  <c r="E64"/>
  <c r="E65"/>
  <c r="O65" s="1"/>
  <c r="Y65" s="1"/>
  <c r="E53"/>
  <c r="E62"/>
  <c r="F38"/>
  <c r="F45"/>
  <c r="F49"/>
  <c r="F33"/>
  <c r="F19"/>
  <c r="F24"/>
  <c r="F61"/>
  <c r="F28"/>
  <c r="F51"/>
  <c r="F5"/>
  <c r="E49"/>
  <c r="E19"/>
  <c r="E45"/>
  <c r="E24"/>
  <c r="E28"/>
  <c r="E33"/>
  <c r="E38"/>
  <c r="E51"/>
  <c r="N49" i="19" l="1"/>
  <c r="AA43" i="12"/>
  <c r="Z44"/>
  <c r="Z45"/>
  <c r="N48" i="19"/>
  <c r="AA50" i="11"/>
  <c r="F73" i="14"/>
  <c r="E32"/>
  <c r="M4"/>
  <c r="Z51" i="11"/>
  <c r="Z52"/>
  <c r="E33" i="14"/>
  <c r="M5"/>
  <c r="F74"/>
  <c r="N47" i="19"/>
  <c r="AA48" i="10"/>
  <c r="AA49" s="1"/>
  <c r="E38" i="14"/>
  <c r="M10"/>
  <c r="F81"/>
  <c r="N46" i="19"/>
  <c r="AA43" i="9"/>
  <c r="Z44"/>
  <c r="Z45"/>
  <c r="N45" i="19"/>
  <c r="AA42" i="8"/>
  <c r="E40" i="14"/>
  <c r="M12"/>
  <c r="F71"/>
  <c r="Z43" i="8"/>
  <c r="Z44"/>
  <c r="E39" i="14"/>
  <c r="F72"/>
  <c r="M11"/>
  <c r="Z55" i="7"/>
  <c r="Z56"/>
  <c r="N44" i="19"/>
  <c r="AA54" i="7"/>
  <c r="N43" i="19"/>
  <c r="AA54" i="6"/>
  <c r="Z55"/>
  <c r="Z56"/>
  <c r="N42" i="19"/>
  <c r="AA46" i="5"/>
  <c r="Z47"/>
  <c r="Z48"/>
  <c r="N41" i="19"/>
  <c r="AA50" i="4"/>
  <c r="E53" i="14"/>
  <c r="F63" s="1"/>
  <c r="R47" i="13"/>
  <c r="L17" i="14" s="1"/>
  <c r="J17"/>
  <c r="D45"/>
  <c r="D54" s="1"/>
  <c r="E65" s="1"/>
  <c r="Z51" i="4"/>
  <c r="Z52"/>
  <c r="F68" i="14"/>
  <c r="E49"/>
  <c r="F78"/>
  <c r="E37"/>
  <c r="M9"/>
  <c r="N40" i="19"/>
  <c r="AA67" i="3"/>
  <c r="F70" i="14"/>
  <c r="E50"/>
  <c r="E44"/>
  <c r="M16"/>
  <c r="F67"/>
  <c r="Z68" i="3"/>
  <c r="Z69"/>
  <c r="T64" i="19"/>
  <c r="T65" s="1"/>
  <c r="N6"/>
  <c r="U64" s="1"/>
  <c r="U65" s="1"/>
  <c r="P45" i="2"/>
  <c r="F41"/>
  <c r="P41" s="1"/>
  <c r="Z41" s="1"/>
  <c r="F62"/>
  <c r="P62" s="1"/>
  <c r="Z62" s="1"/>
  <c r="P19"/>
  <c r="P38"/>
  <c r="F22"/>
  <c r="P22" s="1"/>
  <c r="Z22" s="1"/>
  <c r="F7"/>
  <c r="P7" s="1"/>
  <c r="Z7" s="1"/>
  <c r="F31"/>
  <c r="P31" s="1"/>
  <c r="Z31" s="1"/>
  <c r="F29"/>
  <c r="P29" s="1"/>
  <c r="Z29" s="1"/>
  <c r="F34"/>
  <c r="P34" s="1"/>
  <c r="Z34" s="1"/>
  <c r="F59"/>
  <c r="P59" s="1"/>
  <c r="Z59" s="1"/>
  <c r="F42"/>
  <c r="P42" s="1"/>
  <c r="Z42" s="1"/>
  <c r="F47"/>
  <c r="P47" s="1"/>
  <c r="Z47" s="1"/>
  <c r="F25"/>
  <c r="P25" s="1"/>
  <c r="Z25" s="1"/>
  <c r="P24"/>
  <c r="F23"/>
  <c r="F10"/>
  <c r="P10" s="1"/>
  <c r="Z10" s="1"/>
  <c r="F12"/>
  <c r="P12" s="1"/>
  <c r="Z12" s="1"/>
  <c r="F11"/>
  <c r="P11" s="1"/>
  <c r="Z11" s="1"/>
  <c r="F50"/>
  <c r="P51"/>
  <c r="P28"/>
  <c r="P33"/>
  <c r="F32"/>
  <c r="F40"/>
  <c r="P40" s="1"/>
  <c r="Z40" s="1"/>
  <c r="F16"/>
  <c r="P16" s="1"/>
  <c r="Z16" s="1"/>
  <c r="F26"/>
  <c r="P26" s="1"/>
  <c r="Z26" s="1"/>
  <c r="F17"/>
  <c r="P17" s="1"/>
  <c r="Z17" s="1"/>
  <c r="F6"/>
  <c r="P6" s="1"/>
  <c r="Z6" s="1"/>
  <c r="F54"/>
  <c r="P54" s="1"/>
  <c r="Z54" s="1"/>
  <c r="F35"/>
  <c r="P35" s="1"/>
  <c r="Z35" s="1"/>
  <c r="F30"/>
  <c r="P30" s="1"/>
  <c r="Z30" s="1"/>
  <c r="F56"/>
  <c r="P56" s="1"/>
  <c r="Z56" s="1"/>
  <c r="F13"/>
  <c r="P13" s="1"/>
  <c r="Z13" s="1"/>
  <c r="P53"/>
  <c r="P5"/>
  <c r="F15"/>
  <c r="P15" s="1"/>
  <c r="Z15" s="1"/>
  <c r="F21"/>
  <c r="P21" s="1"/>
  <c r="Z21" s="1"/>
  <c r="F36"/>
  <c r="P36" s="1"/>
  <c r="Z36" s="1"/>
  <c r="P61"/>
  <c r="F60"/>
  <c r="F48"/>
  <c r="P49"/>
  <c r="F9"/>
  <c r="P9" s="1"/>
  <c r="Z9" s="1"/>
  <c r="F14"/>
  <c r="P14" s="1"/>
  <c r="Z14" s="1"/>
  <c r="F55"/>
  <c r="P55" s="1"/>
  <c r="Z55" s="1"/>
  <c r="F57"/>
  <c r="P57" s="1"/>
  <c r="F39"/>
  <c r="P39" s="1"/>
  <c r="Z39" s="1"/>
  <c r="F8"/>
  <c r="P8" s="1"/>
  <c r="Z8" s="1"/>
  <c r="F20"/>
  <c r="P20" s="1"/>
  <c r="Z20" s="1"/>
  <c r="F43"/>
  <c r="P43" s="1"/>
  <c r="Z43" s="1"/>
  <c r="F63"/>
  <c r="P64"/>
  <c r="O24"/>
  <c r="E36"/>
  <c r="O36" s="1"/>
  <c r="Y36" s="1"/>
  <c r="E42"/>
  <c r="O42" s="1"/>
  <c r="Y42" s="1"/>
  <c r="E6"/>
  <c r="O6" s="1"/>
  <c r="O28"/>
  <c r="E43"/>
  <c r="O43" s="1"/>
  <c r="Y43" s="1"/>
  <c r="E12"/>
  <c r="O12" s="1"/>
  <c r="Y12" s="1"/>
  <c r="E15"/>
  <c r="O15" s="1"/>
  <c r="Y15" s="1"/>
  <c r="E11"/>
  <c r="O11" s="1"/>
  <c r="Y11" s="1"/>
  <c r="E54"/>
  <c r="O54" s="1"/>
  <c r="Y54" s="1"/>
  <c r="E10"/>
  <c r="O10" s="1"/>
  <c r="Y10" s="1"/>
  <c r="E56"/>
  <c r="O56" s="1"/>
  <c r="Y56" s="1"/>
  <c r="E59"/>
  <c r="O59" s="1"/>
  <c r="Y59" s="1"/>
  <c r="O53"/>
  <c r="O5"/>
  <c r="Y5" s="1"/>
  <c r="E30"/>
  <c r="O30" s="1"/>
  <c r="Y30" s="1"/>
  <c r="E39"/>
  <c r="O39" s="1"/>
  <c r="Y39" s="1"/>
  <c r="O19"/>
  <c r="E22"/>
  <c r="O22" s="1"/>
  <c r="Y22" s="1"/>
  <c r="E50"/>
  <c r="O51"/>
  <c r="E16"/>
  <c r="O16" s="1"/>
  <c r="Y16" s="1"/>
  <c r="E34"/>
  <c r="O34" s="1"/>
  <c r="Y34" s="1"/>
  <c r="O45"/>
  <c r="E48"/>
  <c r="O49"/>
  <c r="E14"/>
  <c r="O14" s="1"/>
  <c r="Y14" s="1"/>
  <c r="E17"/>
  <c r="O17" s="1"/>
  <c r="Y17" s="1"/>
  <c r="E9"/>
  <c r="O9" s="1"/>
  <c r="Y9" s="1"/>
  <c r="O64"/>
  <c r="E63"/>
  <c r="E26"/>
  <c r="O26" s="1"/>
  <c r="Y26" s="1"/>
  <c r="E47"/>
  <c r="O47" s="1"/>
  <c r="Y47" s="1"/>
  <c r="E13"/>
  <c r="O13" s="1"/>
  <c r="Y13" s="1"/>
  <c r="E21"/>
  <c r="O21" s="1"/>
  <c r="Y21" s="1"/>
  <c r="E40"/>
  <c r="O40" s="1"/>
  <c r="Y40" s="1"/>
  <c r="E8"/>
  <c r="O8" s="1"/>
  <c r="Y8" s="1"/>
  <c r="O38"/>
  <c r="E20"/>
  <c r="O20" s="1"/>
  <c r="Y20" s="1"/>
  <c r="O33"/>
  <c r="E57"/>
  <c r="O57" s="1"/>
  <c r="E31"/>
  <c r="O31" s="1"/>
  <c r="Y31" s="1"/>
  <c r="E7"/>
  <c r="O7" s="1"/>
  <c r="Y7" s="1"/>
  <c r="E25"/>
  <c r="O25" s="1"/>
  <c r="Y25" s="1"/>
  <c r="E29"/>
  <c r="O29" s="1"/>
  <c r="Y29" s="1"/>
  <c r="E35"/>
  <c r="O35" s="1"/>
  <c r="Y35" s="1"/>
  <c r="E55"/>
  <c r="O55" s="1"/>
  <c r="Y55" s="1"/>
  <c r="E41"/>
  <c r="O41" s="1"/>
  <c r="Y41" s="1"/>
  <c r="E60"/>
  <c r="O62"/>
  <c r="Y62" s="1"/>
  <c r="O60"/>
  <c r="J60" s="1"/>
  <c r="Y61"/>
  <c r="AA44" i="12" l="1"/>
  <c r="AA45"/>
  <c r="AA51" i="11"/>
  <c r="AA52"/>
  <c r="AA44" i="9"/>
  <c r="AA45"/>
  <c r="AA43" i="8"/>
  <c r="AA44"/>
  <c r="AA55" i="7"/>
  <c r="AA56"/>
  <c r="AA55" i="6"/>
  <c r="AA56"/>
  <c r="AA48" i="5"/>
  <c r="AA47"/>
  <c r="E45" i="14"/>
  <c r="E54" s="1"/>
  <c r="F65" s="1"/>
  <c r="M17"/>
  <c r="AA51" i="4"/>
  <c r="AA52"/>
  <c r="AA69" i="3"/>
  <c r="AA68"/>
  <c r="F18" i="2"/>
  <c r="F4"/>
  <c r="Z57"/>
  <c r="Z58"/>
  <c r="P48"/>
  <c r="K48" s="1"/>
  <c r="Z49"/>
  <c r="Z48" s="1"/>
  <c r="F52"/>
  <c r="P27"/>
  <c r="Z28"/>
  <c r="Z27" s="1"/>
  <c r="P52"/>
  <c r="K52" s="1"/>
  <c r="Z53"/>
  <c r="F27"/>
  <c r="P18"/>
  <c r="K18" s="1"/>
  <c r="Z19"/>
  <c r="Z18" s="1"/>
  <c r="P63"/>
  <c r="K63" s="1"/>
  <c r="Z64"/>
  <c r="Z63" s="1"/>
  <c r="P50"/>
  <c r="K50" s="1"/>
  <c r="Z51"/>
  <c r="Z50" s="1"/>
  <c r="F37"/>
  <c r="F44"/>
  <c r="P60"/>
  <c r="K60" s="1"/>
  <c r="Z61"/>
  <c r="Z60" s="1"/>
  <c r="P4"/>
  <c r="Z5"/>
  <c r="P32"/>
  <c r="K32" s="1"/>
  <c r="Z33"/>
  <c r="Z32" s="1"/>
  <c r="P23"/>
  <c r="K23" s="1"/>
  <c r="Z24"/>
  <c r="Z23" s="1"/>
  <c r="P37"/>
  <c r="K37" s="1"/>
  <c r="Z38"/>
  <c r="Z37" s="1"/>
  <c r="P44"/>
  <c r="Z46"/>
  <c r="AM44" s="1"/>
  <c r="Z45"/>
  <c r="Z44" s="1"/>
  <c r="E37"/>
  <c r="E52"/>
  <c r="O32"/>
  <c r="Y33"/>
  <c r="Y32" s="1"/>
  <c r="Y57"/>
  <c r="Y58"/>
  <c r="Y60"/>
  <c r="E32"/>
  <c r="O37"/>
  <c r="J37" s="1"/>
  <c r="Y38"/>
  <c r="Y37" s="1"/>
  <c r="O50"/>
  <c r="J50" s="1"/>
  <c r="Y51"/>
  <c r="Y50" s="1"/>
  <c r="E18"/>
  <c r="O52"/>
  <c r="J52" s="1"/>
  <c r="Y53"/>
  <c r="O4"/>
  <c r="Y6"/>
  <c r="Y4" s="1"/>
  <c r="E44"/>
  <c r="E4"/>
  <c r="E27"/>
  <c r="E23"/>
  <c r="O44"/>
  <c r="J44" s="1"/>
  <c r="Y45"/>
  <c r="Y44" s="1"/>
  <c r="O18"/>
  <c r="Y19"/>
  <c r="Y64"/>
  <c r="Y63" s="1"/>
  <c r="O63"/>
  <c r="J63" s="1"/>
  <c r="O48"/>
  <c r="J48" s="1"/>
  <c r="Y49"/>
  <c r="Y48" s="1"/>
  <c r="O27"/>
  <c r="Y28"/>
  <c r="Y27" s="1"/>
  <c r="O23"/>
  <c r="Y24"/>
  <c r="Y23" s="1"/>
  <c r="G62"/>
  <c r="Q62" s="1"/>
  <c r="AA62" s="1"/>
  <c r="G53"/>
  <c r="G61"/>
  <c r="G5"/>
  <c r="G49"/>
  <c r="G24"/>
  <c r="G64"/>
  <c r="G45"/>
  <c r="Q45" s="1"/>
  <c r="G33"/>
  <c r="G28"/>
  <c r="G19"/>
  <c r="G51"/>
  <c r="G38"/>
  <c r="J27" l="1"/>
  <c r="K27"/>
  <c r="Q24"/>
  <c r="G39"/>
  <c r="Q39" s="1"/>
  <c r="AA39" s="1"/>
  <c r="G22"/>
  <c r="Q22" s="1"/>
  <c r="AA22" s="1"/>
  <c r="Q38"/>
  <c r="Q33"/>
  <c r="G48"/>
  <c r="Q49"/>
  <c r="G29"/>
  <c r="Q29" s="1"/>
  <c r="AA29" s="1"/>
  <c r="G55"/>
  <c r="Q55" s="1"/>
  <c r="AA55" s="1"/>
  <c r="G21"/>
  <c r="Q21" s="1"/>
  <c r="AA21" s="1"/>
  <c r="G57"/>
  <c r="Q57" s="1"/>
  <c r="G56"/>
  <c r="Q56" s="1"/>
  <c r="AA56" s="1"/>
  <c r="G31"/>
  <c r="Q31" s="1"/>
  <c r="AA31" s="1"/>
  <c r="G15"/>
  <c r="Q15" s="1"/>
  <c r="AA15" s="1"/>
  <c r="G11"/>
  <c r="Q11" s="1"/>
  <c r="AA11" s="1"/>
  <c r="G40"/>
  <c r="Q40" s="1"/>
  <c r="AA40" s="1"/>
  <c r="G50"/>
  <c r="Q51"/>
  <c r="AA45"/>
  <c r="AA46"/>
  <c r="Q5"/>
  <c r="G16"/>
  <c r="Q16" s="1"/>
  <c r="AA16" s="1"/>
  <c r="G8"/>
  <c r="Q8" s="1"/>
  <c r="AA8" s="1"/>
  <c r="G54"/>
  <c r="Q54" s="1"/>
  <c r="AA54" s="1"/>
  <c r="G65"/>
  <c r="Q65" s="1"/>
  <c r="AA65" s="1"/>
  <c r="G34"/>
  <c r="Q34" s="1"/>
  <c r="AA34" s="1"/>
  <c r="G9"/>
  <c r="Q9" s="1"/>
  <c r="AA9" s="1"/>
  <c r="G17"/>
  <c r="Q17" s="1"/>
  <c r="AA17" s="1"/>
  <c r="G43"/>
  <c r="Q43" s="1"/>
  <c r="AA43" s="1"/>
  <c r="G13"/>
  <c r="Q13" s="1"/>
  <c r="AA13" s="1"/>
  <c r="Q61"/>
  <c r="G60"/>
  <c r="G7"/>
  <c r="Q7" s="1"/>
  <c r="AA7" s="1"/>
  <c r="Q19"/>
  <c r="Q64"/>
  <c r="G47"/>
  <c r="G26"/>
  <c r="Q26" s="1"/>
  <c r="AA26" s="1"/>
  <c r="G35"/>
  <c r="Q35" s="1"/>
  <c r="AA35" s="1"/>
  <c r="G20"/>
  <c r="Q20" s="1"/>
  <c r="AA20" s="1"/>
  <c r="G25"/>
  <c r="Q25" s="1"/>
  <c r="AA25" s="1"/>
  <c r="G41"/>
  <c r="Q41" s="1"/>
  <c r="AA41" s="1"/>
  <c r="G42"/>
  <c r="Q42" s="1"/>
  <c r="AA42" s="1"/>
  <c r="G59"/>
  <c r="Q59" s="1"/>
  <c r="AA59" s="1"/>
  <c r="Q53"/>
  <c r="Q28"/>
  <c r="G30"/>
  <c r="Q30" s="1"/>
  <c r="AA30" s="1"/>
  <c r="G10"/>
  <c r="Q10" s="1"/>
  <c r="AA10" s="1"/>
  <c r="G12"/>
  <c r="Q12" s="1"/>
  <c r="AA12" s="1"/>
  <c r="G14"/>
  <c r="Q14" s="1"/>
  <c r="AA14" s="1"/>
  <c r="G6"/>
  <c r="Q6" s="1"/>
  <c r="AA6" s="1"/>
  <c r="G36"/>
  <c r="Q36" s="1"/>
  <c r="AA36" s="1"/>
  <c r="AM37"/>
  <c r="K34" i="13"/>
  <c r="Z4" i="2"/>
  <c r="AM43"/>
  <c r="K44"/>
  <c r="K4"/>
  <c r="P66"/>
  <c r="Z52"/>
  <c r="F66"/>
  <c r="AM39"/>
  <c r="J18"/>
  <c r="Y52"/>
  <c r="AL42"/>
  <c r="Y18"/>
  <c r="Y66" s="1"/>
  <c r="J23"/>
  <c r="E66"/>
  <c r="J4"/>
  <c r="O66"/>
  <c r="AL44"/>
  <c r="AL39"/>
  <c r="J32"/>
  <c r="Z66" l="1"/>
  <c r="G27"/>
  <c r="G52"/>
  <c r="Q18"/>
  <c r="AA19"/>
  <c r="AA18" s="1"/>
  <c r="Q60"/>
  <c r="AA61"/>
  <c r="AA60" s="1"/>
  <c r="G4"/>
  <c r="Q50"/>
  <c r="L50" s="1"/>
  <c r="AA51"/>
  <c r="AA50" s="1"/>
  <c r="AN39"/>
  <c r="AA57"/>
  <c r="AA58"/>
  <c r="Q48"/>
  <c r="L48" s="1"/>
  <c r="AA49"/>
  <c r="AA48" s="1"/>
  <c r="Q37"/>
  <c r="AA38"/>
  <c r="AA37" s="1"/>
  <c r="G37"/>
  <c r="Q63"/>
  <c r="AA64"/>
  <c r="AA63" s="1"/>
  <c r="Q27"/>
  <c r="L27" s="1"/>
  <c r="AA28"/>
  <c r="AA27" s="1"/>
  <c r="G63"/>
  <c r="G32"/>
  <c r="Q23"/>
  <c r="AA24"/>
  <c r="AA23" s="1"/>
  <c r="Q52"/>
  <c r="L52" s="1"/>
  <c r="AA53"/>
  <c r="AA52" s="1"/>
  <c r="G44"/>
  <c r="Q47"/>
  <c r="G18"/>
  <c r="L60"/>
  <c r="Q4"/>
  <c r="AA5"/>
  <c r="Q32"/>
  <c r="AA33"/>
  <c r="AA32" s="1"/>
  <c r="G23"/>
  <c r="N4" i="1"/>
  <c r="Z67" i="2"/>
  <c r="K66"/>
  <c r="AM36"/>
  <c r="K31" i="13"/>
  <c r="D25" i="19"/>
  <c r="D4" i="1"/>
  <c r="F67" i="2"/>
  <c r="N34" i="13"/>
  <c r="N40" s="1"/>
  <c r="I15" i="14" s="1"/>
  <c r="K40" i="13"/>
  <c r="K29"/>
  <c r="AM32" i="2"/>
  <c r="AM38" s="1"/>
  <c r="I27" i="14" s="1"/>
  <c r="AM45" i="2"/>
  <c r="D11" i="19"/>
  <c r="AL37" i="2"/>
  <c r="G34" i="13"/>
  <c r="M4" i="1"/>
  <c r="Y67" i="2"/>
  <c r="J66"/>
  <c r="G29" i="13"/>
  <c r="AL45" i="2"/>
  <c r="AL32"/>
  <c r="AL38" s="1"/>
  <c r="F27" i="14" s="1"/>
  <c r="E67" i="2"/>
  <c r="C4" i="1"/>
  <c r="AL35" i="2"/>
  <c r="G52" i="13"/>
  <c r="L23" i="2" l="1"/>
  <c r="L4"/>
  <c r="L32"/>
  <c r="AA4"/>
  <c r="AN43"/>
  <c r="AA47"/>
  <c r="Q44"/>
  <c r="L44" s="1"/>
  <c r="L63"/>
  <c r="L37"/>
  <c r="G66"/>
  <c r="L18"/>
  <c r="O29" i="13"/>
  <c r="AN32" i="2"/>
  <c r="K33" i="13"/>
  <c r="N31"/>
  <c r="N33" s="1"/>
  <c r="I14" i="14" s="1"/>
  <c r="I4" i="1"/>
  <c r="N17"/>
  <c r="N16"/>
  <c r="K30" i="13"/>
  <c r="N29"/>
  <c r="N30" s="1"/>
  <c r="D43" i="14"/>
  <c r="J15"/>
  <c r="E66"/>
  <c r="C25" i="19"/>
  <c r="F25"/>
  <c r="F36" s="1"/>
  <c r="D36"/>
  <c r="I25"/>
  <c r="I36" s="1"/>
  <c r="L25"/>
  <c r="D16" i="1"/>
  <c r="D17"/>
  <c r="J34" i="13"/>
  <c r="J40" s="1"/>
  <c r="F15" i="14" s="1"/>
  <c r="G40" i="13"/>
  <c r="J52"/>
  <c r="J54" s="1"/>
  <c r="F19" i="14" s="1"/>
  <c r="G54" i="13"/>
  <c r="C16" i="1"/>
  <c r="C17"/>
  <c r="J29" i="13"/>
  <c r="J30" s="1"/>
  <c r="G30"/>
  <c r="H4" i="1"/>
  <c r="M16"/>
  <c r="M17"/>
  <c r="D22" i="19"/>
  <c r="C11"/>
  <c r="I11"/>
  <c r="I22" s="1"/>
  <c r="F11"/>
  <c r="F22" s="1"/>
  <c r="L11"/>
  <c r="G64" i="13" l="1"/>
  <c r="K64"/>
  <c r="I17" i="1"/>
  <c r="N18" s="1"/>
  <c r="N19" s="1"/>
  <c r="D39" i="19"/>
  <c r="G67" i="2"/>
  <c r="E4" i="1"/>
  <c r="AA44" i="2"/>
  <c r="AA66" s="1"/>
  <c r="AN44"/>
  <c r="Q66"/>
  <c r="O31" i="13"/>
  <c r="AN36" i="2"/>
  <c r="O30" i="13"/>
  <c r="R29"/>
  <c r="R30" s="1"/>
  <c r="D4" i="19"/>
  <c r="C36"/>
  <c r="I13" i="14"/>
  <c r="N64" i="13"/>
  <c r="D42" i="14"/>
  <c r="J14"/>
  <c r="E61"/>
  <c r="L36" i="19"/>
  <c r="N25"/>
  <c r="N36" s="1"/>
  <c r="Z71" i="2"/>
  <c r="H17" i="1"/>
  <c r="M18" s="1"/>
  <c r="M19" s="1"/>
  <c r="L22" i="19"/>
  <c r="N11"/>
  <c r="N22" s="1"/>
  <c r="Y71" i="2"/>
  <c r="D3" i="19"/>
  <c r="C22"/>
  <c r="F13" i="14"/>
  <c r="J64" i="13"/>
  <c r="D62" i="14"/>
  <c r="C47"/>
  <c r="C43"/>
  <c r="D66"/>
  <c r="G15"/>
  <c r="AN38" i="2" l="1"/>
  <c r="L27" i="14" s="1"/>
  <c r="O34" i="13"/>
  <c r="AN37" i="2"/>
  <c r="L13" i="14"/>
  <c r="R31" i="13"/>
  <c r="R33" s="1"/>
  <c r="L14" i="14" s="1"/>
  <c r="O33" i="13"/>
  <c r="E16" i="1"/>
  <c r="E17"/>
  <c r="C39" i="19"/>
  <c r="D50"/>
  <c r="F39"/>
  <c r="F50" s="1"/>
  <c r="I39"/>
  <c r="I50" s="1"/>
  <c r="L39"/>
  <c r="O4" i="1"/>
  <c r="L66" i="2"/>
  <c r="AA67"/>
  <c r="AN45"/>
  <c r="Z72"/>
  <c r="Z73"/>
  <c r="D41" i="14"/>
  <c r="J13"/>
  <c r="E60"/>
  <c r="I24"/>
  <c r="I29" s="1"/>
  <c r="I4" i="19"/>
  <c r="S36" s="1"/>
  <c r="S37" s="1"/>
  <c r="L4"/>
  <c r="F4"/>
  <c r="R36" s="1"/>
  <c r="R37" s="1"/>
  <c r="Q36"/>
  <c r="Q37" s="1"/>
  <c r="C4"/>
  <c r="C41" i="14"/>
  <c r="D60"/>
  <c r="G13"/>
  <c r="F24"/>
  <c r="F29" s="1"/>
  <c r="Q22" i="19"/>
  <c r="Q23" s="1"/>
  <c r="C3"/>
  <c r="F3"/>
  <c r="R22" s="1"/>
  <c r="R23" s="1"/>
  <c r="L3"/>
  <c r="I3"/>
  <c r="S22" s="1"/>
  <c r="S23" s="1"/>
  <c r="Y72" i="2"/>
  <c r="Y73"/>
  <c r="E41" i="14" l="1"/>
  <c r="M13"/>
  <c r="F60"/>
  <c r="O16" i="1"/>
  <c r="O17"/>
  <c r="J17" s="1"/>
  <c r="O18" s="1"/>
  <c r="O19" s="1"/>
  <c r="C50" i="19"/>
  <c r="D5"/>
  <c r="J4" i="1"/>
  <c r="E42" i="14"/>
  <c r="M14"/>
  <c r="F61"/>
  <c r="L50" i="19"/>
  <c r="N39"/>
  <c r="N50" s="1"/>
  <c r="AA71" i="2"/>
  <c r="AA72" s="1"/>
  <c r="R34" i="13"/>
  <c r="R40" s="1"/>
  <c r="L15" i="14" s="1"/>
  <c r="L24" s="1"/>
  <c r="L29" s="1"/>
  <c r="O40" i="13"/>
  <c r="O64" s="1"/>
  <c r="N4" i="19"/>
  <c r="U36" s="1"/>
  <c r="U37" s="1"/>
  <c r="T36"/>
  <c r="T37" s="1"/>
  <c r="T22"/>
  <c r="T23" s="1"/>
  <c r="N3"/>
  <c r="U22" s="1"/>
  <c r="U23" s="1"/>
  <c r="AA73" i="2" l="1"/>
  <c r="R64" i="13"/>
  <c r="E43" i="14"/>
  <c r="M15"/>
  <c r="F66"/>
  <c r="Q50" i="19"/>
  <c r="Q51" s="1"/>
  <c r="F5"/>
  <c r="R50" s="1"/>
  <c r="R51" s="1"/>
  <c r="C5"/>
  <c r="I5"/>
  <c r="S50" s="1"/>
  <c r="S51" s="1"/>
  <c r="L5"/>
  <c r="T50" l="1"/>
  <c r="T51" s="1"/>
  <c r="N5"/>
  <c r="U50" s="1"/>
  <c r="U51" s="1"/>
</calcChain>
</file>

<file path=xl/comments1.xml><?xml version="1.0" encoding="utf-8"?>
<comments xmlns="http://schemas.openxmlformats.org/spreadsheetml/2006/main">
  <authors>
    <author>선호</author>
  </authors>
  <commentList>
    <comment ref="C29" authorId="0">
      <text>
        <r>
          <rPr>
            <b/>
            <sz val="9"/>
            <color indexed="81"/>
            <rFont val="Tahoma"/>
            <family val="2"/>
          </rPr>
          <t>405</t>
        </r>
        <r>
          <rPr>
            <b/>
            <sz val="9"/>
            <color indexed="81"/>
            <rFont val="돋움"/>
            <family val="3"/>
            <charset val="129"/>
          </rPr>
          <t>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세광엔리치</t>
        </r>
      </text>
    </comment>
    <comment ref="C52" authorId="0">
      <text>
        <r>
          <rPr>
            <b/>
            <sz val="9"/>
            <color indexed="81"/>
            <rFont val="Tahoma"/>
            <family val="2"/>
          </rPr>
          <t>405</t>
        </r>
        <r>
          <rPr>
            <b/>
            <sz val="9"/>
            <color indexed="81"/>
            <rFont val="돋움"/>
            <family val="3"/>
            <charset val="129"/>
          </rPr>
          <t>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세광엔리치</t>
        </r>
      </text>
    </comment>
  </commentList>
</comments>
</file>

<file path=xl/comments2.xml><?xml version="1.0" encoding="utf-8"?>
<comments xmlns="http://schemas.openxmlformats.org/spreadsheetml/2006/main">
  <authors>
    <author>선호</author>
  </authors>
  <commentList>
    <comment ref="C14" authorId="0">
      <text>
        <r>
          <rPr>
            <b/>
            <sz val="12"/>
            <color indexed="81"/>
            <rFont val="돋움"/>
            <family val="3"/>
            <charset val="129"/>
          </rPr>
          <t>오관구역(홍성3)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6" authorId="0">
      <text>
        <r>
          <rPr>
            <b/>
            <sz val="12"/>
            <color indexed="81"/>
            <rFont val="돋움"/>
            <family val="3"/>
            <charset val="129"/>
          </rPr>
          <t>옥암지구(홍성3)</t>
        </r>
      </text>
    </comment>
    <comment ref="Z46" authorId="0">
      <text>
        <r>
          <rPr>
            <b/>
            <sz val="11"/>
            <color indexed="81"/>
            <rFont val="돋움"/>
            <family val="3"/>
            <charset val="129"/>
          </rPr>
          <t>홍동</t>
        </r>
        <r>
          <rPr>
            <b/>
            <sz val="11"/>
            <color indexed="81"/>
            <rFont val="Tahoma"/>
            <family val="2"/>
          </rPr>
          <t>,</t>
        </r>
        <r>
          <rPr>
            <b/>
            <sz val="11"/>
            <color indexed="81"/>
            <rFont val="돋움"/>
            <family val="3"/>
            <charset val="129"/>
          </rPr>
          <t>홍성겹침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홍성엔</t>
        </r>
        <r>
          <rPr>
            <b/>
            <sz val="11"/>
            <color indexed="81"/>
            <rFont val="Tahoma"/>
            <family val="2"/>
          </rPr>
          <t xml:space="preserve"> 75%</t>
        </r>
        <r>
          <rPr>
            <b/>
            <sz val="11"/>
            <color indexed="81"/>
            <rFont val="돋움"/>
            <family val="3"/>
            <charset val="129"/>
          </rPr>
          <t>홍동엔</t>
        </r>
        <r>
          <rPr>
            <b/>
            <sz val="11"/>
            <color indexed="81"/>
            <rFont val="Tahoma"/>
            <family val="2"/>
          </rPr>
          <t>25%</t>
        </r>
        <r>
          <rPr>
            <b/>
            <sz val="11"/>
            <color indexed="81"/>
            <rFont val="돋움"/>
            <family val="3"/>
            <charset val="129"/>
          </rPr>
          <t>적용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</text>
    </comment>
    <comment ref="AA46" authorId="0">
      <text>
        <r>
          <rPr>
            <b/>
            <sz val="11"/>
            <color indexed="81"/>
            <rFont val="돋움"/>
            <family val="3"/>
            <charset val="129"/>
          </rPr>
          <t>홍동</t>
        </r>
        <r>
          <rPr>
            <b/>
            <sz val="11"/>
            <color indexed="81"/>
            <rFont val="Tahoma"/>
            <family val="2"/>
          </rPr>
          <t>,</t>
        </r>
        <r>
          <rPr>
            <b/>
            <sz val="11"/>
            <color indexed="81"/>
            <rFont val="돋움"/>
            <family val="3"/>
            <charset val="129"/>
          </rPr>
          <t>홍성겹침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홍성엔</t>
        </r>
        <r>
          <rPr>
            <b/>
            <sz val="11"/>
            <color indexed="81"/>
            <rFont val="Tahoma"/>
            <family val="2"/>
          </rPr>
          <t xml:space="preserve"> 75%</t>
        </r>
        <r>
          <rPr>
            <b/>
            <sz val="11"/>
            <color indexed="81"/>
            <rFont val="돋움"/>
            <family val="3"/>
            <charset val="129"/>
          </rPr>
          <t>홍동엔</t>
        </r>
        <r>
          <rPr>
            <b/>
            <sz val="11"/>
            <color indexed="81"/>
            <rFont val="Tahoma"/>
            <family val="2"/>
          </rPr>
          <t>25%</t>
        </r>
        <r>
          <rPr>
            <b/>
            <sz val="11"/>
            <color indexed="81"/>
            <rFont val="돋움"/>
            <family val="3"/>
            <charset val="129"/>
          </rPr>
          <t>적용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</text>
    </comment>
    <comment ref="AB46" authorId="0">
      <text>
        <r>
          <rPr>
            <b/>
            <sz val="11"/>
            <color indexed="81"/>
            <rFont val="돋움"/>
            <family val="3"/>
            <charset val="129"/>
          </rPr>
          <t>홍동</t>
        </r>
        <r>
          <rPr>
            <b/>
            <sz val="11"/>
            <color indexed="81"/>
            <rFont val="Tahoma"/>
            <family val="2"/>
          </rPr>
          <t>,</t>
        </r>
        <r>
          <rPr>
            <b/>
            <sz val="11"/>
            <color indexed="81"/>
            <rFont val="돋움"/>
            <family val="3"/>
            <charset val="129"/>
          </rPr>
          <t>홍성겹침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홍성엔</t>
        </r>
        <r>
          <rPr>
            <b/>
            <sz val="11"/>
            <color indexed="81"/>
            <rFont val="Tahoma"/>
            <family val="2"/>
          </rPr>
          <t xml:space="preserve"> 75%</t>
        </r>
        <r>
          <rPr>
            <b/>
            <sz val="11"/>
            <color indexed="81"/>
            <rFont val="돋움"/>
            <family val="3"/>
            <charset val="129"/>
          </rPr>
          <t>홍동엔</t>
        </r>
        <r>
          <rPr>
            <b/>
            <sz val="11"/>
            <color indexed="81"/>
            <rFont val="Tahoma"/>
            <family val="2"/>
          </rPr>
          <t>25%</t>
        </r>
        <r>
          <rPr>
            <b/>
            <sz val="11"/>
            <color indexed="81"/>
            <rFont val="돋움"/>
            <family val="3"/>
            <charset val="129"/>
          </rPr>
          <t>적용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</text>
    </comment>
    <comment ref="X58" authorId="0">
      <text>
        <r>
          <rPr>
            <b/>
            <sz val="11"/>
            <color indexed="81"/>
            <rFont val="돋움"/>
            <family val="3"/>
            <charset val="129"/>
          </rPr>
          <t>홍동</t>
        </r>
        <r>
          <rPr>
            <b/>
            <sz val="11"/>
            <color indexed="81"/>
            <rFont val="Tahoma"/>
            <family val="2"/>
          </rPr>
          <t>,</t>
        </r>
        <r>
          <rPr>
            <b/>
            <sz val="11"/>
            <color indexed="81"/>
            <rFont val="돋움"/>
            <family val="3"/>
            <charset val="129"/>
          </rPr>
          <t>홍성겹침</t>
        </r>
        <r>
          <rPr>
            <b/>
            <sz val="11"/>
            <color indexed="81"/>
            <rFont val="Tahoma"/>
            <family val="2"/>
          </rPr>
          <t xml:space="preserve"> 
</t>
        </r>
        <r>
          <rPr>
            <b/>
            <sz val="11"/>
            <color indexed="81"/>
            <rFont val="돋움"/>
            <family val="3"/>
            <charset val="129"/>
          </rPr>
          <t>홍성엔</t>
        </r>
        <r>
          <rPr>
            <b/>
            <sz val="11"/>
            <color indexed="81"/>
            <rFont val="Tahoma"/>
            <family val="2"/>
          </rPr>
          <t xml:space="preserve"> 60%</t>
        </r>
        <r>
          <rPr>
            <b/>
            <sz val="11"/>
            <color indexed="81"/>
            <rFont val="돋움"/>
            <family val="3"/>
            <charset val="129"/>
          </rPr>
          <t>홍동엔</t>
        </r>
        <r>
          <rPr>
            <b/>
            <sz val="11"/>
            <color indexed="81"/>
            <rFont val="Tahoma"/>
            <family val="2"/>
          </rPr>
          <t>40%</t>
        </r>
        <r>
          <rPr>
            <b/>
            <sz val="11"/>
            <color indexed="81"/>
            <rFont val="돋움"/>
            <family val="3"/>
            <charset val="129"/>
          </rPr>
          <t>적용</t>
        </r>
      </text>
    </comment>
  </commentList>
</comments>
</file>

<file path=xl/comments3.xml><?xml version="1.0" encoding="utf-8"?>
<comments xmlns="http://schemas.openxmlformats.org/spreadsheetml/2006/main">
  <authors>
    <author>선호</author>
  </authors>
  <commentList>
    <comment ref="X12" authorId="0">
      <text>
        <r>
          <rPr>
            <b/>
            <sz val="11"/>
            <color indexed="81"/>
            <rFont val="돋움"/>
            <family val="3"/>
            <charset val="129"/>
          </rPr>
          <t>겹침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홍동은</t>
        </r>
        <r>
          <rPr>
            <b/>
            <sz val="11"/>
            <color indexed="81"/>
            <rFont val="Tahoma"/>
            <family val="2"/>
          </rPr>
          <t>90%</t>
        </r>
        <r>
          <rPr>
            <b/>
            <sz val="11"/>
            <color indexed="81"/>
            <rFont val="돋움"/>
            <family val="3"/>
            <charset val="129"/>
          </rPr>
          <t>광천은</t>
        </r>
        <r>
          <rPr>
            <b/>
            <sz val="11"/>
            <color indexed="81"/>
            <rFont val="Tahoma"/>
            <family val="2"/>
          </rPr>
          <t>10%</t>
        </r>
        <r>
          <rPr>
            <b/>
            <sz val="11"/>
            <color indexed="81"/>
            <rFont val="돋움"/>
            <family val="3"/>
            <charset val="129"/>
          </rPr>
          <t xml:space="preserve">적용
</t>
        </r>
      </text>
    </comment>
    <comment ref="Y12" authorId="0">
      <text>
        <r>
          <rPr>
            <b/>
            <sz val="11"/>
            <color indexed="81"/>
            <rFont val="돋움"/>
            <family val="3"/>
            <charset val="129"/>
          </rPr>
          <t>겹침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홍동은</t>
        </r>
        <r>
          <rPr>
            <b/>
            <sz val="11"/>
            <color indexed="81"/>
            <rFont val="Tahoma"/>
            <family val="2"/>
          </rPr>
          <t>90%</t>
        </r>
        <r>
          <rPr>
            <b/>
            <sz val="11"/>
            <color indexed="81"/>
            <rFont val="돋움"/>
            <family val="3"/>
            <charset val="129"/>
          </rPr>
          <t>광천은</t>
        </r>
        <r>
          <rPr>
            <b/>
            <sz val="11"/>
            <color indexed="81"/>
            <rFont val="Tahoma"/>
            <family val="2"/>
          </rPr>
          <t>10%</t>
        </r>
        <r>
          <rPr>
            <b/>
            <sz val="11"/>
            <color indexed="81"/>
            <rFont val="돋움"/>
            <family val="3"/>
            <charset val="129"/>
          </rPr>
          <t xml:space="preserve">적용
</t>
        </r>
      </text>
    </comment>
    <comment ref="Z12" authorId="0">
      <text>
        <r>
          <rPr>
            <b/>
            <sz val="11"/>
            <color indexed="81"/>
            <rFont val="돋움"/>
            <family val="3"/>
            <charset val="129"/>
          </rPr>
          <t>겹침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홍동은</t>
        </r>
        <r>
          <rPr>
            <b/>
            <sz val="11"/>
            <color indexed="81"/>
            <rFont val="Tahoma"/>
            <family val="2"/>
          </rPr>
          <t>90%</t>
        </r>
        <r>
          <rPr>
            <b/>
            <sz val="11"/>
            <color indexed="81"/>
            <rFont val="돋움"/>
            <family val="3"/>
            <charset val="129"/>
          </rPr>
          <t>광천은</t>
        </r>
        <r>
          <rPr>
            <b/>
            <sz val="11"/>
            <color indexed="81"/>
            <rFont val="Tahoma"/>
            <family val="2"/>
          </rPr>
          <t>10%</t>
        </r>
        <r>
          <rPr>
            <b/>
            <sz val="11"/>
            <color indexed="81"/>
            <rFont val="돋움"/>
            <family val="3"/>
            <charset val="129"/>
          </rPr>
          <t xml:space="preserve">적용
</t>
        </r>
      </text>
    </comment>
    <comment ref="AA12" authorId="0">
      <text>
        <r>
          <rPr>
            <b/>
            <sz val="11"/>
            <color indexed="81"/>
            <rFont val="돋움"/>
            <family val="3"/>
            <charset val="129"/>
          </rPr>
          <t>겹침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홍동은</t>
        </r>
        <r>
          <rPr>
            <b/>
            <sz val="11"/>
            <color indexed="81"/>
            <rFont val="Tahoma"/>
            <family val="2"/>
          </rPr>
          <t>90%</t>
        </r>
        <r>
          <rPr>
            <b/>
            <sz val="11"/>
            <color indexed="81"/>
            <rFont val="돋움"/>
            <family val="3"/>
            <charset val="129"/>
          </rPr>
          <t>광천은</t>
        </r>
        <r>
          <rPr>
            <b/>
            <sz val="11"/>
            <color indexed="81"/>
            <rFont val="Tahoma"/>
            <family val="2"/>
          </rPr>
          <t>10%</t>
        </r>
        <r>
          <rPr>
            <b/>
            <sz val="11"/>
            <color indexed="81"/>
            <rFont val="돋움"/>
            <family val="3"/>
            <charset val="129"/>
          </rPr>
          <t xml:space="preserve">적용
</t>
        </r>
      </text>
    </comment>
    <comment ref="AB12" authorId="0">
      <text>
        <r>
          <rPr>
            <b/>
            <sz val="11"/>
            <color indexed="81"/>
            <rFont val="돋움"/>
            <family val="3"/>
            <charset val="129"/>
          </rPr>
          <t>겹침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홍동은</t>
        </r>
        <r>
          <rPr>
            <b/>
            <sz val="11"/>
            <color indexed="81"/>
            <rFont val="Tahoma"/>
            <family val="2"/>
          </rPr>
          <t>90%</t>
        </r>
        <r>
          <rPr>
            <b/>
            <sz val="11"/>
            <color indexed="81"/>
            <rFont val="돋움"/>
            <family val="3"/>
            <charset val="129"/>
          </rPr>
          <t>광천은</t>
        </r>
        <r>
          <rPr>
            <b/>
            <sz val="11"/>
            <color indexed="81"/>
            <rFont val="Tahoma"/>
            <family val="2"/>
          </rPr>
          <t>10%</t>
        </r>
        <r>
          <rPr>
            <b/>
            <sz val="11"/>
            <color indexed="81"/>
            <rFont val="돋움"/>
            <family val="3"/>
            <charset val="129"/>
          </rPr>
          <t xml:space="preserve">적용
</t>
        </r>
      </text>
    </comment>
  </commentList>
</comments>
</file>

<file path=xl/comments4.xml><?xml version="1.0" encoding="utf-8"?>
<comments xmlns="http://schemas.openxmlformats.org/spreadsheetml/2006/main">
  <authors>
    <author>선호</author>
    <author>my</author>
  </authors>
  <commentList>
    <comment ref="Y13" authorId="0">
      <text>
        <r>
          <rPr>
            <sz val="11"/>
            <color indexed="81"/>
            <rFont val="돋움"/>
            <family val="3"/>
            <charset val="129"/>
          </rPr>
          <t>중복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홍성</t>
        </r>
        <r>
          <rPr>
            <sz val="11"/>
            <color indexed="81"/>
            <rFont val="Tahoma"/>
            <family val="2"/>
          </rPr>
          <t>3</t>
        </r>
        <r>
          <rPr>
            <sz val="11"/>
            <color indexed="81"/>
            <rFont val="돋움"/>
            <family val="3"/>
            <charset val="129"/>
          </rPr>
          <t>에</t>
        </r>
        <r>
          <rPr>
            <sz val="11"/>
            <color indexed="81"/>
            <rFont val="Tahoma"/>
            <family val="2"/>
          </rPr>
          <t xml:space="preserve"> 90%, </t>
        </r>
        <r>
          <rPr>
            <sz val="11"/>
            <color indexed="81"/>
            <rFont val="돋움"/>
            <family val="3"/>
            <charset val="129"/>
          </rPr>
          <t>홍북</t>
        </r>
        <r>
          <rPr>
            <sz val="11"/>
            <color indexed="81"/>
            <rFont val="Tahoma"/>
            <family val="2"/>
          </rPr>
          <t>(</t>
        </r>
        <r>
          <rPr>
            <sz val="11"/>
            <color indexed="81"/>
            <rFont val="돋움"/>
            <family val="3"/>
            <charset val="129"/>
          </rPr>
          <t>내포</t>
        </r>
        <r>
          <rPr>
            <sz val="11"/>
            <color indexed="81"/>
            <rFont val="Tahoma"/>
            <family val="2"/>
          </rPr>
          <t>)</t>
        </r>
        <r>
          <rPr>
            <sz val="11"/>
            <color indexed="81"/>
            <rFont val="돋움"/>
            <family val="3"/>
            <charset val="129"/>
          </rPr>
          <t>에</t>
        </r>
        <r>
          <rPr>
            <sz val="11"/>
            <color indexed="81"/>
            <rFont val="Tahoma"/>
            <family val="2"/>
          </rPr>
          <t>10%</t>
        </r>
        <r>
          <rPr>
            <sz val="11"/>
            <color indexed="81"/>
            <rFont val="돋움"/>
            <family val="3"/>
            <charset val="129"/>
          </rPr>
          <t>적용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" authorId="1">
      <text>
        <r>
          <rPr>
            <b/>
            <sz val="9"/>
            <color indexed="81"/>
            <rFont val="Tahoma"/>
            <family val="2"/>
          </rPr>
          <t>my: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돋움"/>
            <family val="3"/>
            <charset val="129"/>
          </rPr>
          <t>내포신도시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인구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 xml:space="preserve">제외
</t>
        </r>
      </text>
    </comment>
  </commentList>
</comments>
</file>

<file path=xl/comments5.xml><?xml version="1.0" encoding="utf-8"?>
<comments xmlns="http://schemas.openxmlformats.org/spreadsheetml/2006/main">
  <authors>
    <author>선호</author>
  </authors>
  <commentList>
    <comment ref="Y8" authorId="0">
      <text>
        <r>
          <rPr>
            <b/>
            <sz val="11"/>
            <color indexed="81"/>
            <rFont val="돋움"/>
            <family val="3"/>
            <charset val="129"/>
          </rPr>
          <t>구항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배수지가</t>
        </r>
        <r>
          <rPr>
            <b/>
            <sz val="11"/>
            <color indexed="81"/>
            <rFont val="Tahoma"/>
            <family val="2"/>
          </rPr>
          <t xml:space="preserve"> 2</t>
        </r>
        <r>
          <rPr>
            <b/>
            <sz val="11"/>
            <color indexed="81"/>
            <rFont val="돋움"/>
            <family val="3"/>
            <charset val="129"/>
          </rPr>
          <t>개이미로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나눔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구항신은</t>
        </r>
        <r>
          <rPr>
            <b/>
            <sz val="11"/>
            <color indexed="81"/>
            <rFont val="Tahoma"/>
            <family val="2"/>
          </rPr>
          <t xml:space="preserve"> 8%, </t>
        </r>
        <r>
          <rPr>
            <b/>
            <sz val="11"/>
            <color indexed="81"/>
            <rFont val="돋움"/>
            <family val="3"/>
            <charset val="129"/>
          </rPr>
          <t>구항구는</t>
        </r>
        <r>
          <rPr>
            <b/>
            <sz val="11"/>
            <color indexed="81"/>
            <rFont val="Tahoma"/>
            <family val="2"/>
          </rPr>
          <t xml:space="preserve"> 92%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8" authorId="0">
      <text>
        <r>
          <rPr>
            <b/>
            <sz val="11"/>
            <color indexed="81"/>
            <rFont val="돋움"/>
            <family val="3"/>
            <charset val="129"/>
          </rPr>
          <t>구항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배수지가</t>
        </r>
        <r>
          <rPr>
            <b/>
            <sz val="11"/>
            <color indexed="81"/>
            <rFont val="Tahoma"/>
            <family val="2"/>
          </rPr>
          <t xml:space="preserve"> 2</t>
        </r>
        <r>
          <rPr>
            <b/>
            <sz val="11"/>
            <color indexed="81"/>
            <rFont val="돋움"/>
            <family val="3"/>
            <charset val="129"/>
          </rPr>
          <t>개이미로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나눔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구항신은</t>
        </r>
        <r>
          <rPr>
            <b/>
            <sz val="11"/>
            <color indexed="81"/>
            <rFont val="Tahoma"/>
            <family val="2"/>
          </rPr>
          <t xml:space="preserve"> 8%, </t>
        </r>
        <r>
          <rPr>
            <b/>
            <sz val="11"/>
            <color indexed="81"/>
            <rFont val="돋움"/>
            <family val="3"/>
            <charset val="129"/>
          </rPr>
          <t>구항구는</t>
        </r>
        <r>
          <rPr>
            <b/>
            <sz val="11"/>
            <color indexed="81"/>
            <rFont val="Tahoma"/>
            <family val="2"/>
          </rPr>
          <t xml:space="preserve"> 92%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8" authorId="0">
      <text>
        <r>
          <rPr>
            <b/>
            <sz val="11"/>
            <color indexed="81"/>
            <rFont val="돋움"/>
            <family val="3"/>
            <charset val="129"/>
          </rPr>
          <t>구항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배수지가</t>
        </r>
        <r>
          <rPr>
            <b/>
            <sz val="11"/>
            <color indexed="81"/>
            <rFont val="Tahoma"/>
            <family val="2"/>
          </rPr>
          <t xml:space="preserve"> 2</t>
        </r>
        <r>
          <rPr>
            <b/>
            <sz val="11"/>
            <color indexed="81"/>
            <rFont val="돋움"/>
            <family val="3"/>
            <charset val="129"/>
          </rPr>
          <t>개이미로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나눔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구항신은</t>
        </r>
        <r>
          <rPr>
            <b/>
            <sz val="11"/>
            <color indexed="81"/>
            <rFont val="Tahoma"/>
            <family val="2"/>
          </rPr>
          <t xml:space="preserve"> 8%, </t>
        </r>
        <r>
          <rPr>
            <b/>
            <sz val="11"/>
            <color indexed="81"/>
            <rFont val="돋움"/>
            <family val="3"/>
            <charset val="129"/>
          </rPr>
          <t>구항구는</t>
        </r>
        <r>
          <rPr>
            <b/>
            <sz val="11"/>
            <color indexed="81"/>
            <rFont val="Tahoma"/>
            <family val="2"/>
          </rPr>
          <t xml:space="preserve"> 92%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8" authorId="0">
      <text>
        <r>
          <rPr>
            <b/>
            <sz val="11"/>
            <color indexed="81"/>
            <rFont val="돋움"/>
            <family val="3"/>
            <charset val="129"/>
          </rPr>
          <t>구항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배수지가</t>
        </r>
        <r>
          <rPr>
            <b/>
            <sz val="11"/>
            <color indexed="81"/>
            <rFont val="Tahoma"/>
            <family val="2"/>
          </rPr>
          <t xml:space="preserve"> 2</t>
        </r>
        <r>
          <rPr>
            <b/>
            <sz val="11"/>
            <color indexed="81"/>
            <rFont val="돋움"/>
            <family val="3"/>
            <charset val="129"/>
          </rPr>
          <t>개이미로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나눔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구항신은</t>
        </r>
        <r>
          <rPr>
            <b/>
            <sz val="11"/>
            <color indexed="81"/>
            <rFont val="Tahoma"/>
            <family val="2"/>
          </rPr>
          <t xml:space="preserve"> 8%, </t>
        </r>
        <r>
          <rPr>
            <b/>
            <sz val="11"/>
            <color indexed="81"/>
            <rFont val="돋움"/>
            <family val="3"/>
            <charset val="129"/>
          </rPr>
          <t>구항구는</t>
        </r>
        <r>
          <rPr>
            <b/>
            <sz val="11"/>
            <color indexed="81"/>
            <rFont val="Tahoma"/>
            <family val="2"/>
          </rPr>
          <t xml:space="preserve"> 92%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my</author>
  </authors>
  <commentList>
    <comment ref="C36" authorId="0">
      <text>
        <r>
          <rPr>
            <b/>
            <sz val="9"/>
            <color indexed="81"/>
            <rFont val="돋움"/>
            <family val="3"/>
            <charset val="129"/>
          </rPr>
          <t>내포신도시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인구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포함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>^^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my</author>
  </authors>
  <commentList>
    <comment ref="C133" authorId="0">
      <text>
        <r>
          <rPr>
            <b/>
            <sz val="9"/>
            <color indexed="81"/>
            <rFont val="Tahoma"/>
            <family val="2"/>
          </rPr>
          <t>my: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돋움"/>
            <family val="3"/>
            <charset val="129"/>
          </rPr>
          <t>내포신도시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인구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 xml:space="preserve">제외
</t>
        </r>
      </text>
    </comment>
    <comment ref="O133" authorId="0">
      <text>
        <r>
          <rPr>
            <b/>
            <sz val="9"/>
            <color indexed="81"/>
            <rFont val="Tahoma"/>
            <family val="2"/>
          </rPr>
          <t>my: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돋움"/>
            <family val="3"/>
            <charset val="129"/>
          </rPr>
          <t>내포신도시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인구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 xml:space="preserve">제외
</t>
        </r>
      </text>
    </comment>
  </commentList>
</comments>
</file>

<file path=xl/sharedStrings.xml><?xml version="1.0" encoding="utf-8"?>
<sst xmlns="http://schemas.openxmlformats.org/spreadsheetml/2006/main" count="6541" uniqueCount="1116">
  <si>
    <t>구분</t>
  </si>
  <si>
    <t>외국인</t>
  </si>
  <si>
    <t>계</t>
  </si>
  <si>
    <t>남</t>
  </si>
  <si>
    <t>여</t>
  </si>
  <si>
    <t>2025년</t>
  </si>
  <si>
    <t>2030년</t>
  </si>
  <si>
    <t>2035년</t>
  </si>
  <si>
    <t>홍성군</t>
  </si>
  <si>
    <t>홍성읍</t>
  </si>
  <si>
    <t>광천읍</t>
    <phoneticPr fontId="4" type="noConversion"/>
  </si>
  <si>
    <t>광천읍</t>
  </si>
  <si>
    <t>홍북면</t>
    <phoneticPr fontId="4" type="noConversion"/>
  </si>
  <si>
    <t>홍북면</t>
  </si>
  <si>
    <t>금마면</t>
    <phoneticPr fontId="4" type="noConversion"/>
  </si>
  <si>
    <t>금마면</t>
  </si>
  <si>
    <t>홍동면</t>
  </si>
  <si>
    <t>장곡면</t>
  </si>
  <si>
    <t>은하면</t>
    <phoneticPr fontId="4" type="noConversion"/>
  </si>
  <si>
    <t>은하면</t>
  </si>
  <si>
    <t>결성면</t>
    <phoneticPr fontId="4" type="noConversion"/>
  </si>
  <si>
    <t>결성면</t>
  </si>
  <si>
    <t>서부면</t>
    <phoneticPr fontId="4" type="noConversion"/>
  </si>
  <si>
    <t>서부면</t>
  </si>
  <si>
    <t>갈산면</t>
    <phoneticPr fontId="4" type="noConversion"/>
  </si>
  <si>
    <t>갈산면</t>
  </si>
  <si>
    <t>구항면</t>
    <phoneticPr fontId="4" type="noConversion"/>
  </si>
  <si>
    <t>구항면</t>
  </si>
  <si>
    <t>신경리</t>
    <phoneticPr fontId="4" type="noConversion"/>
  </si>
  <si>
    <t>계</t>
    <phoneticPr fontId="4" type="noConversion"/>
  </si>
  <si>
    <t>읍면동</t>
    <phoneticPr fontId="4" type="noConversion"/>
  </si>
  <si>
    <t>계획인구</t>
    <phoneticPr fontId="4" type="noConversion"/>
  </si>
  <si>
    <t>급수보급율</t>
    <phoneticPr fontId="4" type="noConversion"/>
  </si>
  <si>
    <t>급수인구</t>
    <phoneticPr fontId="4" type="noConversion"/>
  </si>
  <si>
    <t>비고</t>
    <phoneticPr fontId="4" type="noConversion"/>
  </si>
  <si>
    <t>2015년</t>
    <phoneticPr fontId="4" type="noConversion"/>
  </si>
  <si>
    <t>2020년</t>
    <phoneticPr fontId="4" type="noConversion"/>
  </si>
  <si>
    <t>홍성읍</t>
    <phoneticPr fontId="4" type="noConversion"/>
  </si>
  <si>
    <t>광천읍</t>
    <phoneticPr fontId="4" type="noConversion"/>
  </si>
  <si>
    <t>홍북면</t>
    <phoneticPr fontId="4" type="noConversion"/>
  </si>
  <si>
    <t>금마면</t>
    <phoneticPr fontId="4" type="noConversion"/>
  </si>
  <si>
    <t>홍동면</t>
    <phoneticPr fontId="4" type="noConversion"/>
  </si>
  <si>
    <t>장곡면</t>
    <phoneticPr fontId="4" type="noConversion"/>
  </si>
  <si>
    <t>은하면</t>
    <phoneticPr fontId="4" type="noConversion"/>
  </si>
  <si>
    <t>결성면</t>
    <phoneticPr fontId="4" type="noConversion"/>
  </si>
  <si>
    <t>서부면</t>
    <phoneticPr fontId="4" type="noConversion"/>
  </si>
  <si>
    <t>갈산면</t>
    <phoneticPr fontId="4" type="noConversion"/>
  </si>
  <si>
    <t>구항면</t>
    <phoneticPr fontId="4" type="noConversion"/>
  </si>
  <si>
    <t>신경리</t>
    <phoneticPr fontId="4" type="noConversion"/>
  </si>
  <si>
    <t>계</t>
    <phoneticPr fontId="4" type="noConversion"/>
  </si>
  <si>
    <t>읍면동</t>
    <phoneticPr fontId="4" type="noConversion"/>
  </si>
  <si>
    <t>계획인구</t>
    <phoneticPr fontId="4" type="noConversion"/>
  </si>
  <si>
    <t>급수보급율</t>
    <phoneticPr fontId="4" type="noConversion"/>
  </si>
  <si>
    <t>급수인구</t>
    <phoneticPr fontId="4" type="noConversion"/>
  </si>
  <si>
    <t>구  분</t>
  </si>
  <si>
    <t>사용량(㎥/일)</t>
  </si>
  <si>
    <t>비  고</t>
  </si>
  <si>
    <t>배수지</t>
  </si>
  <si>
    <t>리명칭</t>
  </si>
  <si>
    <t>수요량</t>
  </si>
  <si>
    <t>2015년</t>
    <phoneticPr fontId="4" type="noConversion"/>
  </si>
  <si>
    <t>2020년</t>
    <phoneticPr fontId="4" type="noConversion"/>
  </si>
  <si>
    <t>리구분</t>
  </si>
  <si>
    <t>아파트명</t>
  </si>
  <si>
    <t>세대</t>
  </si>
  <si>
    <t>인구</t>
  </si>
  <si>
    <t>홍성읍</t>
    <phoneticPr fontId="4" type="noConversion"/>
  </si>
  <si>
    <t>오관리</t>
  </si>
  <si>
    <t>공업용
정수
사용량</t>
  </si>
  <si>
    <t>홍성3</t>
  </si>
  <si>
    <t>기존 산업단지</t>
  </si>
  <si>
    <t>오관2리</t>
  </si>
  <si>
    <t>구항농공단지</t>
  </si>
  <si>
    <t>구항(신)</t>
  </si>
  <si>
    <t>구항면 청광리</t>
  </si>
  <si>
    <t>오관3리</t>
  </si>
  <si>
    <t>광천농공단지</t>
  </si>
  <si>
    <t>광천읍 신진리</t>
  </si>
  <si>
    <t>오관4리</t>
  </si>
  <si>
    <t>은하농공단지</t>
  </si>
  <si>
    <t>은하면</t>
    <phoneticPr fontId="4" type="noConversion"/>
  </si>
  <si>
    <t>은하면 장척리</t>
  </si>
  <si>
    <t>오관5리</t>
  </si>
  <si>
    <t>결성전문농공단지</t>
  </si>
  <si>
    <t>결성</t>
  </si>
  <si>
    <t>결성면 성곡리</t>
  </si>
  <si>
    <t>오관6리</t>
  </si>
  <si>
    <t>은하전문농공단지</t>
  </si>
  <si>
    <t>은하</t>
  </si>
  <si>
    <t>은하면 화봉리</t>
  </si>
  <si>
    <t>오관7리</t>
  </si>
  <si>
    <t>갈산전문농공단지</t>
  </si>
  <si>
    <t>갈산농공단지</t>
  </si>
  <si>
    <t>갈산면 취생리</t>
  </si>
  <si>
    <t>오관8리</t>
  </si>
  <si>
    <t>광천 김 특화농공단지</t>
  </si>
  <si>
    <t>광천읍 벽계리</t>
  </si>
  <si>
    <t>오관9리</t>
  </si>
  <si>
    <t>홍성일반산업단지</t>
  </si>
  <si>
    <t>갈산산업단지</t>
  </si>
  <si>
    <t>오관10리</t>
  </si>
  <si>
    <t>신규 산업단지</t>
  </si>
  <si>
    <t>오관11리</t>
  </si>
  <si>
    <t>갈산2전문농공단지</t>
  </si>
  <si>
    <t>갈산면</t>
    <phoneticPr fontId="4" type="noConversion"/>
  </si>
  <si>
    <t>갈산2단지</t>
  </si>
  <si>
    <t>갈산면 운곡리</t>
  </si>
  <si>
    <t>오관12리</t>
  </si>
  <si>
    <t>오관13리</t>
  </si>
  <si>
    <t>용수수요량 (㎥/일)</t>
  </si>
  <si>
    <t>대교리</t>
  </si>
  <si>
    <t>대교1</t>
  </si>
  <si>
    <t>세광직결</t>
  </si>
  <si>
    <t>총계</t>
  </si>
  <si>
    <t>대교2</t>
  </si>
  <si>
    <t>관광용수</t>
  </si>
  <si>
    <t>대교3</t>
  </si>
  <si>
    <t>남당관광지</t>
  </si>
  <si>
    <t>서부</t>
  </si>
  <si>
    <t>대교4</t>
  </si>
  <si>
    <t>소향리</t>
  </si>
  <si>
    <t>대학용수</t>
  </si>
  <si>
    <t>소향1</t>
  </si>
  <si>
    <t>청운대학교</t>
  </si>
  <si>
    <t>소향2</t>
  </si>
  <si>
    <t>혜전대학교</t>
  </si>
  <si>
    <t>소향3</t>
  </si>
  <si>
    <t>월산리</t>
  </si>
  <si>
    <t>교도소용수</t>
  </si>
  <si>
    <t>월산1</t>
  </si>
  <si>
    <t>홍성교도소</t>
  </si>
  <si>
    <t>월산2</t>
  </si>
  <si>
    <t>월산3</t>
  </si>
  <si>
    <t>배수지별 총 용수량</t>
  </si>
  <si>
    <t>월산4</t>
  </si>
  <si>
    <t>비고</t>
  </si>
  <si>
    <t>옥암리</t>
  </si>
  <si>
    <t>총용수량</t>
  </si>
  <si>
    <t>옥암1</t>
  </si>
  <si>
    <t>옥암2</t>
  </si>
  <si>
    <t>옥암3</t>
  </si>
  <si>
    <t>옥암4</t>
  </si>
  <si>
    <t>남장리</t>
  </si>
  <si>
    <t>남장1</t>
  </si>
  <si>
    <t>남장2</t>
  </si>
  <si>
    <t>생활용수</t>
  </si>
  <si>
    <t>남장3</t>
  </si>
  <si>
    <t>남장4</t>
  </si>
  <si>
    <t>남장5</t>
  </si>
  <si>
    <t>남장6</t>
  </si>
  <si>
    <t>학계리</t>
  </si>
  <si>
    <t>학계1</t>
  </si>
  <si>
    <t>청광직결</t>
  </si>
  <si>
    <t>공업용수(정수)</t>
  </si>
  <si>
    <t>학계2</t>
  </si>
  <si>
    <t>신성리</t>
  </si>
  <si>
    <t>신성</t>
  </si>
  <si>
    <t>송월리</t>
  </si>
  <si>
    <t>송월</t>
  </si>
  <si>
    <t>고암리</t>
  </si>
  <si>
    <t>고암1</t>
  </si>
  <si>
    <t>기타용수</t>
  </si>
  <si>
    <t>고암2</t>
  </si>
  <si>
    <t>고암3</t>
  </si>
  <si>
    <t>고암4</t>
  </si>
  <si>
    <t>고암5</t>
  </si>
  <si>
    <t>고암6</t>
  </si>
  <si>
    <t>내법리</t>
  </si>
  <si>
    <t>법수</t>
  </si>
  <si>
    <t>내기</t>
  </si>
  <si>
    <t>구룡리</t>
  </si>
  <si>
    <t>동구</t>
  </si>
  <si>
    <t>서구</t>
  </si>
  <si>
    <t>3단계</t>
  </si>
  <si>
    <t>4단계</t>
  </si>
  <si>
    <t>자연적인구</t>
  </si>
  <si>
    <t>사회적인구</t>
  </si>
  <si>
    <t>비고</t>
    <phoneticPr fontId="4" type="noConversion"/>
  </si>
  <si>
    <t>홍성읍 옥암리 187</t>
  </si>
  <si>
    <t>홍성읍 오관리 477-1</t>
  </si>
  <si>
    <t>홍성읍 남장리 591</t>
  </si>
  <si>
    <t>홍성읍 고암리 668</t>
  </si>
  <si>
    <t>■ 홍성읍 보급율 및 급수인구</t>
    <phoneticPr fontId="3" type="noConversion"/>
  </si>
  <si>
    <t>리구분</t>
    <phoneticPr fontId="4" type="noConversion"/>
  </si>
  <si>
    <t>일최대원단위</t>
    <phoneticPr fontId="4" type="noConversion"/>
  </si>
  <si>
    <t>일최대급수량</t>
    <phoneticPr fontId="4" type="noConversion"/>
  </si>
  <si>
    <t>급수분구명(기존)</t>
    <phoneticPr fontId="4" type="noConversion"/>
  </si>
  <si>
    <t>급수분구명(1단계)</t>
    <phoneticPr fontId="4" type="noConversion"/>
  </si>
  <si>
    <t>급수분구명(2단계)</t>
    <phoneticPr fontId="4" type="noConversion"/>
  </si>
  <si>
    <t>급수분구명(3단계)</t>
    <phoneticPr fontId="4" type="noConversion"/>
  </si>
  <si>
    <t>배수지2</t>
    <phoneticPr fontId="4" type="noConversion"/>
  </si>
  <si>
    <t>2035년</t>
    <phoneticPr fontId="4" type="noConversion"/>
  </si>
  <si>
    <t>2030년</t>
    <phoneticPr fontId="4" type="noConversion"/>
  </si>
  <si>
    <t>면</t>
    <phoneticPr fontId="4" type="noConversion"/>
  </si>
  <si>
    <t>오관1리</t>
    <phoneticPr fontId="4" type="noConversion"/>
  </si>
  <si>
    <t>청광직결</t>
    <phoneticPr fontId="4" type="noConversion"/>
  </si>
  <si>
    <t>홍동</t>
    <phoneticPr fontId="4" type="noConversion"/>
  </si>
  <si>
    <t>상정리직결</t>
    <phoneticPr fontId="4" type="noConversion"/>
  </si>
  <si>
    <t>은하</t>
    <phoneticPr fontId="4" type="noConversion"/>
  </si>
  <si>
    <t>갈산농공단지</t>
    <phoneticPr fontId="4" type="noConversion"/>
  </si>
  <si>
    <t>광천김단지직결</t>
    <phoneticPr fontId="4" type="noConversion"/>
  </si>
  <si>
    <t>갈산산업단지</t>
    <phoneticPr fontId="4" type="noConversion"/>
  </si>
  <si>
    <t>홍성3</t>
    <phoneticPr fontId="4" type="noConversion"/>
  </si>
  <si>
    <t>옥암지구(온천용지)</t>
    <phoneticPr fontId="4" type="noConversion"/>
  </si>
  <si>
    <t>홍성1</t>
    <phoneticPr fontId="4" type="noConversion"/>
  </si>
  <si>
    <t>한국폴리텍Ⅳ홍성대학</t>
    <phoneticPr fontId="4" type="noConversion"/>
  </si>
  <si>
    <t>홍성2</t>
    <phoneticPr fontId="4" type="noConversion"/>
  </si>
  <si>
    <t>세광직결</t>
    <phoneticPr fontId="4" type="noConversion"/>
  </si>
  <si>
    <t>합계</t>
    <phoneticPr fontId="4" type="noConversion"/>
  </si>
  <si>
    <t>구분</t>
    <phoneticPr fontId="4" type="noConversion"/>
  </si>
  <si>
    <t>일최대 급수량</t>
    <phoneticPr fontId="4" type="noConversion"/>
  </si>
  <si>
    <t>2025년</t>
    <phoneticPr fontId="4" type="noConversion"/>
  </si>
  <si>
    <t>1단계</t>
    <phoneticPr fontId="4" type="noConversion"/>
  </si>
  <si>
    <t>2단계</t>
    <phoneticPr fontId="4" type="noConversion"/>
  </si>
  <si>
    <t>용수량</t>
    <phoneticPr fontId="4" type="noConversion"/>
  </si>
  <si>
    <t>격점</t>
    <phoneticPr fontId="4" type="noConversion"/>
  </si>
  <si>
    <t>옥암지구</t>
    <phoneticPr fontId="4" type="noConversion"/>
  </si>
  <si>
    <t>오관구역</t>
    <phoneticPr fontId="4" type="noConversion"/>
  </si>
  <si>
    <t>남장지구</t>
    <phoneticPr fontId="4" type="noConversion"/>
  </si>
  <si>
    <t>역재방죽지구</t>
    <phoneticPr fontId="4" type="noConversion"/>
  </si>
  <si>
    <t>신진리</t>
  </si>
  <si>
    <t>신진 1</t>
  </si>
  <si>
    <t>광천</t>
  </si>
  <si>
    <t>신진 2</t>
  </si>
  <si>
    <t>용  두</t>
  </si>
  <si>
    <t>장  현</t>
  </si>
  <si>
    <t>송  우</t>
  </si>
  <si>
    <t>다  진</t>
  </si>
  <si>
    <t>신  촌</t>
  </si>
  <si>
    <t>광천리</t>
  </si>
  <si>
    <t>신랑 1</t>
  </si>
  <si>
    <t>신랑 2</t>
  </si>
  <si>
    <t>원  동</t>
  </si>
  <si>
    <t>신  동</t>
  </si>
  <si>
    <t>담산리</t>
  </si>
  <si>
    <t>상  담</t>
  </si>
  <si>
    <t>중  담</t>
  </si>
  <si>
    <t>하  담</t>
  </si>
  <si>
    <t>가정리</t>
  </si>
  <si>
    <t>가  정</t>
  </si>
  <si>
    <t>홍동</t>
  </si>
  <si>
    <t>시  곡</t>
  </si>
  <si>
    <t>내죽리</t>
  </si>
  <si>
    <t>내  죽</t>
  </si>
  <si>
    <t>죽  전</t>
  </si>
  <si>
    <t>소암리</t>
  </si>
  <si>
    <t>소  용</t>
  </si>
  <si>
    <t>소  암</t>
  </si>
  <si>
    <t>매현리</t>
  </si>
  <si>
    <t>매  현</t>
  </si>
  <si>
    <t>하  리</t>
  </si>
  <si>
    <t>벽계리</t>
  </si>
  <si>
    <t>선  암</t>
  </si>
  <si>
    <t>벽  계</t>
  </si>
  <si>
    <t>둔  전</t>
  </si>
  <si>
    <t>광천김단지직결</t>
  </si>
  <si>
    <t>백  동</t>
  </si>
  <si>
    <t>상정리</t>
  </si>
  <si>
    <t>덕  정</t>
  </si>
  <si>
    <t>상  정</t>
  </si>
  <si>
    <t>옹암리</t>
  </si>
  <si>
    <t>신  대</t>
  </si>
  <si>
    <t>원  촌</t>
  </si>
  <si>
    <t>삼  봉</t>
  </si>
  <si>
    <t>양  촌</t>
  </si>
  <si>
    <t>상  옹</t>
  </si>
  <si>
    <t>하  옹</t>
  </si>
  <si>
    <t>석  포</t>
  </si>
  <si>
    <t>노  동</t>
  </si>
  <si>
    <t>운용리</t>
  </si>
  <si>
    <t>운  용</t>
  </si>
  <si>
    <t>대평리</t>
  </si>
  <si>
    <t>대  평</t>
  </si>
  <si>
    <t>월림리</t>
  </si>
  <si>
    <t>월  곡</t>
  </si>
  <si>
    <t>공  수</t>
  </si>
  <si>
    <t>죽  림</t>
  </si>
  <si>
    <t>빙  질</t>
  </si>
  <si>
    <t>■ 광천읍 보급율 및 급수인구</t>
    <phoneticPr fontId="3" type="noConversion"/>
  </si>
  <si>
    <t>광천</t>
    <phoneticPr fontId="4" type="noConversion"/>
  </si>
  <si>
    <t>광천중담직결</t>
    <phoneticPr fontId="4" type="noConversion"/>
  </si>
  <si>
    <t>구항(신)</t>
    <phoneticPr fontId="4" type="noConversion"/>
  </si>
  <si>
    <t>면적</t>
    <phoneticPr fontId="4" type="noConversion"/>
  </si>
  <si>
    <t>비율</t>
    <phoneticPr fontId="4" type="noConversion"/>
  </si>
  <si>
    <t>광천배수지</t>
    <phoneticPr fontId="4" type="noConversion"/>
  </si>
  <si>
    <t>광천중담</t>
    <phoneticPr fontId="4" type="noConversion"/>
  </si>
  <si>
    <t>중계리</t>
  </si>
  <si>
    <t>동  막</t>
  </si>
  <si>
    <t>홍북</t>
  </si>
  <si>
    <t>홍  천</t>
  </si>
  <si>
    <t>상하리</t>
  </si>
  <si>
    <t>상  산</t>
  </si>
  <si>
    <t>하  산</t>
  </si>
  <si>
    <t>봉신리</t>
  </si>
  <si>
    <t>지  동</t>
  </si>
  <si>
    <t>이  동</t>
  </si>
  <si>
    <t>내덕리</t>
  </si>
  <si>
    <t>서  력</t>
  </si>
  <si>
    <t>어  경</t>
  </si>
  <si>
    <t>요  덕</t>
  </si>
  <si>
    <t>대동리</t>
  </si>
  <si>
    <t>동방송</t>
  </si>
  <si>
    <t>대지동</t>
  </si>
  <si>
    <t>석택리</t>
  </si>
  <si>
    <t>택  리</t>
  </si>
  <si>
    <t>석  교</t>
  </si>
  <si>
    <t>용산리</t>
  </si>
  <si>
    <t>용갈산</t>
  </si>
  <si>
    <t>갈산리</t>
  </si>
  <si>
    <t>정  두</t>
  </si>
  <si>
    <t>원갈산</t>
  </si>
  <si>
    <t>신정리</t>
  </si>
  <si>
    <t>상유정</t>
  </si>
  <si>
    <t>하유정</t>
  </si>
  <si>
    <t>산수리</t>
  </si>
  <si>
    <t>당  산</t>
  </si>
  <si>
    <t>주  봉</t>
  </si>
  <si>
    <t>노은리</t>
  </si>
  <si>
    <t>상  리</t>
  </si>
  <si>
    <t>대인리</t>
  </si>
  <si>
    <t>매  산</t>
  </si>
  <si>
    <t>신  사</t>
  </si>
  <si>
    <t>내  동</t>
  </si>
  <si>
    <t>인후원</t>
  </si>
  <si>
    <t>■ 홍북면 보급율 및 급수인구</t>
    <phoneticPr fontId="3" type="noConversion"/>
  </si>
  <si>
    <t>홍북</t>
    <phoneticPr fontId="4" type="noConversion"/>
  </si>
  <si>
    <t>월암리</t>
  </si>
  <si>
    <t>마  사</t>
  </si>
  <si>
    <t>봉  암</t>
  </si>
  <si>
    <t>봉서리</t>
  </si>
  <si>
    <t>인산리</t>
  </si>
  <si>
    <t>인  흥</t>
  </si>
  <si>
    <t>석  산</t>
  </si>
  <si>
    <t>가산리</t>
  </si>
  <si>
    <t>정  광</t>
  </si>
  <si>
    <t>가  야</t>
  </si>
  <si>
    <t>부평리</t>
  </si>
  <si>
    <t>평  리</t>
  </si>
  <si>
    <t>상  봉</t>
  </si>
  <si>
    <t>덕정리</t>
  </si>
  <si>
    <t>용  당</t>
  </si>
  <si>
    <t>내  가</t>
  </si>
  <si>
    <t>용흥리</t>
  </si>
  <si>
    <t>고  정</t>
  </si>
  <si>
    <t>용  강</t>
  </si>
  <si>
    <t>송암리</t>
  </si>
  <si>
    <t>구  암</t>
  </si>
  <si>
    <t>와  야</t>
  </si>
  <si>
    <t>장성리</t>
  </si>
  <si>
    <t>천  변</t>
  </si>
  <si>
    <t>장  파</t>
  </si>
  <si>
    <t>신곡리</t>
  </si>
  <si>
    <t>당  곡</t>
  </si>
  <si>
    <t>신  곡</t>
  </si>
  <si>
    <t>죽림리</t>
  </si>
  <si>
    <t>배  양</t>
  </si>
  <si>
    <t>내  기</t>
  </si>
  <si>
    <t>화양리</t>
  </si>
  <si>
    <t>화  전</t>
  </si>
  <si>
    <t>평  촌</t>
  </si>
  <si>
    <t>금  굴</t>
  </si>
  <si>
    <t>송강리</t>
  </si>
  <si>
    <t>■ 금마면 보급율 및 급수인구</t>
    <phoneticPr fontId="3" type="noConversion"/>
  </si>
  <si>
    <t>읍면동</t>
    <phoneticPr fontId="4" type="noConversion"/>
  </si>
  <si>
    <t>리구분</t>
    <phoneticPr fontId="4" type="noConversion"/>
  </si>
  <si>
    <t>계획인구</t>
    <phoneticPr fontId="4" type="noConversion"/>
  </si>
  <si>
    <t>급수보급율</t>
    <phoneticPr fontId="4" type="noConversion"/>
  </si>
  <si>
    <t>급수인구</t>
    <phoneticPr fontId="4" type="noConversion"/>
  </si>
  <si>
    <t>일최대원단위</t>
    <phoneticPr fontId="4" type="noConversion"/>
  </si>
  <si>
    <t>일최대급수량</t>
    <phoneticPr fontId="4" type="noConversion"/>
  </si>
  <si>
    <t>급수분구명(기존)</t>
    <phoneticPr fontId="4" type="noConversion"/>
  </si>
  <si>
    <t>급수분구명(1단계)</t>
    <phoneticPr fontId="4" type="noConversion"/>
  </si>
  <si>
    <t>급수분구명(2단계)</t>
    <phoneticPr fontId="4" type="noConversion"/>
  </si>
  <si>
    <t>급수분구명(3단계)</t>
    <phoneticPr fontId="4" type="noConversion"/>
  </si>
  <si>
    <t>배수지2</t>
    <phoneticPr fontId="4" type="noConversion"/>
  </si>
  <si>
    <t>2015년</t>
    <phoneticPr fontId="4" type="noConversion"/>
  </si>
  <si>
    <t>2020년</t>
    <phoneticPr fontId="4" type="noConversion"/>
  </si>
  <si>
    <t>2035년</t>
    <phoneticPr fontId="4" type="noConversion"/>
  </si>
  <si>
    <t>2030년</t>
    <phoneticPr fontId="4" type="noConversion"/>
  </si>
  <si>
    <t>금마면</t>
    <phoneticPr fontId="4" type="noConversion"/>
  </si>
  <si>
    <t>구항면</t>
    <phoneticPr fontId="4" type="noConversion"/>
  </si>
  <si>
    <t>청광직결</t>
    <phoneticPr fontId="4" type="noConversion"/>
  </si>
  <si>
    <t>광천읍</t>
    <phoneticPr fontId="4" type="noConversion"/>
  </si>
  <si>
    <t>홍동</t>
    <phoneticPr fontId="4" type="noConversion"/>
  </si>
  <si>
    <t>상정리직결</t>
    <phoneticPr fontId="4" type="noConversion"/>
  </si>
  <si>
    <t>결성면</t>
    <phoneticPr fontId="4" type="noConversion"/>
  </si>
  <si>
    <t>은하</t>
    <phoneticPr fontId="4" type="noConversion"/>
  </si>
  <si>
    <t>갈산농공단지</t>
    <phoneticPr fontId="4" type="noConversion"/>
  </si>
  <si>
    <t>광천김단지직결</t>
    <phoneticPr fontId="4" type="noConversion"/>
  </si>
  <si>
    <t>갈산산업단지</t>
    <phoneticPr fontId="4" type="noConversion"/>
  </si>
  <si>
    <t>옥암지구(온천용지)</t>
    <phoneticPr fontId="4" type="noConversion"/>
  </si>
  <si>
    <t>홍성1</t>
    <phoneticPr fontId="4" type="noConversion"/>
  </si>
  <si>
    <t>한국폴리텍Ⅳ홍성대학</t>
    <phoneticPr fontId="4" type="noConversion"/>
  </si>
  <si>
    <t>홍북</t>
    <phoneticPr fontId="4" type="noConversion"/>
  </si>
  <si>
    <t>합계</t>
    <phoneticPr fontId="4" type="noConversion"/>
  </si>
  <si>
    <t>구분</t>
    <phoneticPr fontId="4" type="noConversion"/>
  </si>
  <si>
    <t>일최대 급수량</t>
    <phoneticPr fontId="4" type="noConversion"/>
  </si>
  <si>
    <t>2025년</t>
    <phoneticPr fontId="4" type="noConversion"/>
  </si>
  <si>
    <t>1단계</t>
    <phoneticPr fontId="4" type="noConversion"/>
  </si>
  <si>
    <t>2단계</t>
    <phoneticPr fontId="4" type="noConversion"/>
  </si>
  <si>
    <t>비고</t>
    <phoneticPr fontId="4" type="noConversion"/>
  </si>
  <si>
    <t>옥암지구</t>
    <phoneticPr fontId="4" type="noConversion"/>
  </si>
  <si>
    <t>오관구역</t>
    <phoneticPr fontId="4" type="noConversion"/>
  </si>
  <si>
    <t>남장지구</t>
    <phoneticPr fontId="4" type="noConversion"/>
  </si>
  <si>
    <t>역재방죽지구</t>
    <phoneticPr fontId="4" type="noConversion"/>
  </si>
  <si>
    <t>계</t>
    <phoneticPr fontId="4" type="noConversion"/>
  </si>
  <si>
    <t>운월리</t>
  </si>
  <si>
    <t>송  풍</t>
  </si>
  <si>
    <t>창  정</t>
  </si>
  <si>
    <t>상반월</t>
  </si>
  <si>
    <t>운  곡</t>
  </si>
  <si>
    <t>월현리</t>
  </si>
  <si>
    <t>종  현</t>
  </si>
  <si>
    <t>개  월</t>
  </si>
  <si>
    <t>원천리</t>
  </si>
  <si>
    <t>세  천</t>
  </si>
  <si>
    <t>중  원</t>
  </si>
  <si>
    <t>홍원리</t>
  </si>
  <si>
    <t>상  원</t>
  </si>
  <si>
    <t>하  원</t>
  </si>
  <si>
    <t>모  전</t>
  </si>
  <si>
    <t>화신리</t>
  </si>
  <si>
    <t>문당리</t>
  </si>
  <si>
    <t>문  산</t>
  </si>
  <si>
    <t>동  곡</t>
  </si>
  <si>
    <t>금평리</t>
  </si>
  <si>
    <t>김  애</t>
  </si>
  <si>
    <t>상하중</t>
  </si>
  <si>
    <t>구정리</t>
  </si>
  <si>
    <t>고  요</t>
  </si>
  <si>
    <t>신기리</t>
  </si>
  <si>
    <t>만  경</t>
  </si>
  <si>
    <t>반  교</t>
  </si>
  <si>
    <t>수란리</t>
  </si>
  <si>
    <t>수  란</t>
  </si>
  <si>
    <t>산  양</t>
  </si>
  <si>
    <t>왕  지</t>
  </si>
  <si>
    <t>금당리</t>
  </si>
  <si>
    <t>성  당</t>
  </si>
  <si>
    <t>상하금</t>
  </si>
  <si>
    <t>효학리</t>
  </si>
  <si>
    <t>효  동</t>
  </si>
  <si>
    <t>학  계</t>
  </si>
  <si>
    <t>대영리</t>
  </si>
  <si>
    <t>팔괘리</t>
  </si>
  <si>
    <t>송  정</t>
  </si>
  <si>
    <t>상  팔</t>
  </si>
  <si>
    <t>■ 홍동면 보급율 및 급수인구</t>
    <phoneticPr fontId="3" type="noConversion"/>
  </si>
  <si>
    <t>도산리</t>
  </si>
  <si>
    <t>도산 1</t>
  </si>
  <si>
    <t>도산 2</t>
  </si>
  <si>
    <t>신풍리</t>
  </si>
  <si>
    <t>신풍 1</t>
  </si>
  <si>
    <t>신풍 2</t>
  </si>
  <si>
    <t>신풍 3</t>
  </si>
  <si>
    <t>화계리</t>
  </si>
  <si>
    <t>화계 1</t>
  </si>
  <si>
    <t>화계 2</t>
  </si>
  <si>
    <t>광성리</t>
  </si>
  <si>
    <t>광성 1</t>
  </si>
  <si>
    <t>광성 2</t>
  </si>
  <si>
    <t>광성 3</t>
  </si>
  <si>
    <t>오성리</t>
  </si>
  <si>
    <t>죽전리</t>
  </si>
  <si>
    <t>가송리</t>
  </si>
  <si>
    <t>가송 1</t>
  </si>
  <si>
    <t>가송 2</t>
  </si>
  <si>
    <t>신동리</t>
  </si>
  <si>
    <t>지정리</t>
  </si>
  <si>
    <t>지정 1</t>
  </si>
  <si>
    <t>지정 2</t>
  </si>
  <si>
    <t>월계리</t>
  </si>
  <si>
    <t>월계 1</t>
  </si>
  <si>
    <t>월계 2</t>
  </si>
  <si>
    <t>행정리</t>
  </si>
  <si>
    <t>행정 1</t>
  </si>
  <si>
    <t>행정 2</t>
  </si>
  <si>
    <t>천태리</t>
  </si>
  <si>
    <t>천태 1</t>
  </si>
  <si>
    <t>천태 2</t>
  </si>
  <si>
    <t>산성리</t>
  </si>
  <si>
    <t>산성 1</t>
  </si>
  <si>
    <t>산성 2</t>
  </si>
  <si>
    <t>옥계리</t>
  </si>
  <si>
    <t>옥계 1</t>
  </si>
  <si>
    <t>옥계 2</t>
  </si>
  <si>
    <t>대현리</t>
  </si>
  <si>
    <t>대현 1</t>
  </si>
  <si>
    <t>대현 2</t>
  </si>
  <si>
    <t>상송리</t>
  </si>
  <si>
    <t>상송 1</t>
  </si>
  <si>
    <t>상송 2</t>
  </si>
  <si>
    <t>상송 3</t>
  </si>
  <si>
    <t>■ 장곡면 보급율 및 급수인구</t>
    <phoneticPr fontId="3" type="noConversion"/>
  </si>
  <si>
    <t>대천리</t>
  </si>
  <si>
    <t>대  천</t>
  </si>
  <si>
    <t>합  천</t>
  </si>
  <si>
    <t>월  실</t>
  </si>
  <si>
    <t>유송리</t>
  </si>
  <si>
    <t>장곡리</t>
  </si>
  <si>
    <t>장  촌</t>
  </si>
  <si>
    <t>대율리</t>
  </si>
  <si>
    <t>금국리</t>
  </si>
  <si>
    <t>상하국</t>
  </si>
  <si>
    <t>금  리</t>
  </si>
  <si>
    <t>학산리</t>
  </si>
  <si>
    <t>학  동</t>
  </si>
  <si>
    <t>거  산</t>
  </si>
  <si>
    <t>내  남</t>
  </si>
  <si>
    <t>목현리</t>
  </si>
  <si>
    <t>대판리</t>
  </si>
  <si>
    <t>백  인</t>
  </si>
  <si>
    <t>대  판</t>
  </si>
  <si>
    <t>덕실리</t>
  </si>
  <si>
    <t>덕  실</t>
  </si>
  <si>
    <t>구  동</t>
  </si>
  <si>
    <t>화봉리</t>
  </si>
  <si>
    <t>상  가</t>
  </si>
  <si>
    <t>야  동</t>
  </si>
  <si>
    <t>중  가</t>
  </si>
  <si>
    <t>하  가</t>
  </si>
  <si>
    <t>장척리</t>
  </si>
  <si>
    <t>장  척</t>
  </si>
  <si>
    <t>중  리</t>
  </si>
  <si>
    <t>포  항</t>
  </si>
  <si>
    <t>■ 은하면 보급율 및 급수인구</t>
    <phoneticPr fontId="3" type="noConversion"/>
  </si>
  <si>
    <t>결성</t>
    <phoneticPr fontId="4" type="noConversion"/>
  </si>
  <si>
    <t>`</t>
    <phoneticPr fontId="4" type="noConversion"/>
  </si>
  <si>
    <t>읍내리</t>
  </si>
  <si>
    <t>좌우촌</t>
  </si>
  <si>
    <t>교  촌</t>
  </si>
  <si>
    <t>성호리</t>
  </si>
  <si>
    <t>후청동</t>
  </si>
  <si>
    <t>가  곡</t>
  </si>
  <si>
    <t>원성호</t>
  </si>
  <si>
    <t>성남리</t>
  </si>
  <si>
    <t>신  리</t>
  </si>
  <si>
    <t>해  동</t>
  </si>
  <si>
    <t>원  천</t>
  </si>
  <si>
    <t>원금곡</t>
  </si>
  <si>
    <t>성곡리</t>
  </si>
  <si>
    <t>원성곡</t>
  </si>
  <si>
    <t>박  철</t>
  </si>
  <si>
    <t>무량리</t>
  </si>
  <si>
    <t>원무량</t>
  </si>
  <si>
    <t>역  촌</t>
  </si>
  <si>
    <t>교항리</t>
  </si>
  <si>
    <t>자은동</t>
  </si>
  <si>
    <t>서지동</t>
  </si>
  <si>
    <t>원교항</t>
  </si>
  <si>
    <t>용  동</t>
  </si>
  <si>
    <t>용호리</t>
  </si>
  <si>
    <t>덕  우</t>
  </si>
  <si>
    <t>두지동</t>
  </si>
  <si>
    <t>평  산</t>
  </si>
  <si>
    <t>형산리</t>
  </si>
  <si>
    <t>원형산</t>
  </si>
  <si>
    <t>구수동</t>
  </si>
  <si>
    <t>주  교</t>
  </si>
  <si>
    <t>■ 결성면 보급율 및 급수인구</t>
    <phoneticPr fontId="3" type="noConversion"/>
  </si>
  <si>
    <t>금곡리</t>
    <phoneticPr fontId="4" type="noConversion"/>
  </si>
  <si>
    <t>갈산</t>
    <phoneticPr fontId="4" type="noConversion"/>
  </si>
  <si>
    <t>이호리</t>
  </si>
  <si>
    <t>산수동</t>
  </si>
  <si>
    <t>중  촌</t>
  </si>
  <si>
    <t>하  촌</t>
  </si>
  <si>
    <t>광리</t>
  </si>
  <si>
    <t>소  리</t>
  </si>
  <si>
    <t>중  광</t>
  </si>
  <si>
    <t>궁리</t>
  </si>
  <si>
    <t>산  막</t>
  </si>
  <si>
    <t>원  당</t>
  </si>
  <si>
    <t>상황리</t>
  </si>
  <si>
    <t>상  황</t>
  </si>
  <si>
    <t>속  동</t>
  </si>
  <si>
    <t>거차리</t>
  </si>
  <si>
    <t>거  차</t>
  </si>
  <si>
    <t>장  동</t>
  </si>
  <si>
    <t>어사리</t>
  </si>
  <si>
    <t>송  촌</t>
  </si>
  <si>
    <t>어  사</t>
  </si>
  <si>
    <t>남당리</t>
  </si>
  <si>
    <t>남  당</t>
  </si>
  <si>
    <t>소  도</t>
  </si>
  <si>
    <t>신리</t>
  </si>
  <si>
    <t>안흥동</t>
  </si>
  <si>
    <t>양곡리</t>
  </si>
  <si>
    <t>판교리</t>
  </si>
  <si>
    <t>판  교</t>
  </si>
  <si>
    <t>묵  동</t>
  </si>
  <si>
    <t>수룡동</t>
  </si>
  <si>
    <t>중리</t>
  </si>
  <si>
    <t>능  동</t>
  </si>
  <si>
    <t>대흥동</t>
  </si>
  <si>
    <t>원중리</t>
  </si>
  <si>
    <t>죽도리</t>
  </si>
  <si>
    <t>■ 서부면 보급율 및 급수인구</t>
    <phoneticPr fontId="3" type="noConversion"/>
  </si>
  <si>
    <t>서부</t>
    <phoneticPr fontId="4" type="noConversion"/>
  </si>
  <si>
    <t>상촌리</t>
  </si>
  <si>
    <t>상  촌</t>
  </si>
  <si>
    <t>갈산</t>
  </si>
  <si>
    <t>내갈리</t>
  </si>
  <si>
    <t>내  갈</t>
  </si>
  <si>
    <t>다  산</t>
  </si>
  <si>
    <t>신안리</t>
  </si>
  <si>
    <t>안  악</t>
  </si>
  <si>
    <t>구  성</t>
  </si>
  <si>
    <t>가곡리</t>
  </si>
  <si>
    <t>노  상</t>
  </si>
  <si>
    <t>갈오리</t>
  </si>
  <si>
    <t>동산리</t>
  </si>
  <si>
    <t>쌍천리</t>
  </si>
  <si>
    <t>행산리</t>
  </si>
  <si>
    <t>신  기</t>
  </si>
  <si>
    <t>오두리</t>
  </si>
  <si>
    <t>사  혜</t>
  </si>
  <si>
    <t>오  두</t>
  </si>
  <si>
    <t>부기리</t>
  </si>
  <si>
    <t>진  죽</t>
  </si>
  <si>
    <t>부  기</t>
  </si>
  <si>
    <t>기산리</t>
  </si>
  <si>
    <t>산  직</t>
  </si>
  <si>
    <t>사  천</t>
  </si>
  <si>
    <t>동성리</t>
  </si>
  <si>
    <t>성  촌</t>
  </si>
  <si>
    <t>취생리</t>
  </si>
  <si>
    <t>운곡리</t>
  </si>
  <si>
    <t>운  정</t>
  </si>
  <si>
    <t>와리</t>
  </si>
  <si>
    <t>목  과</t>
  </si>
  <si>
    <t>압  곡</t>
  </si>
  <si>
    <t>원  와</t>
  </si>
  <si>
    <t>대사리</t>
  </si>
  <si>
    <t>■ 갈산면 보급율 및 급수인구</t>
    <phoneticPr fontId="3" type="noConversion"/>
  </si>
  <si>
    <t>구항(구)</t>
    <phoneticPr fontId="4" type="noConversion"/>
  </si>
  <si>
    <t>갈산2단지</t>
    <phoneticPr fontId="4" type="noConversion"/>
  </si>
  <si>
    <t>황곡리</t>
  </si>
  <si>
    <t>황  곡</t>
  </si>
  <si>
    <t>하  대</t>
  </si>
  <si>
    <t>오봉리</t>
  </si>
  <si>
    <t>오  봉</t>
  </si>
  <si>
    <t>구항(구)</t>
  </si>
  <si>
    <t>봉  지</t>
  </si>
  <si>
    <t>공리</t>
  </si>
  <si>
    <t>공  리</t>
  </si>
  <si>
    <t>화  리</t>
  </si>
  <si>
    <t>남산리</t>
  </si>
  <si>
    <t>장양직결</t>
  </si>
  <si>
    <t>장양리</t>
  </si>
  <si>
    <t>장  양</t>
  </si>
  <si>
    <t>벌  리</t>
  </si>
  <si>
    <t>태봉리</t>
  </si>
  <si>
    <t>태  봉</t>
  </si>
  <si>
    <t>외  중</t>
  </si>
  <si>
    <t>내현리</t>
  </si>
  <si>
    <t>내  현</t>
  </si>
  <si>
    <t>화  산</t>
  </si>
  <si>
    <t>발  현</t>
  </si>
  <si>
    <t>지  석</t>
  </si>
  <si>
    <t>대정리</t>
  </si>
  <si>
    <t>척  괴</t>
  </si>
  <si>
    <t>청광리</t>
  </si>
  <si>
    <t>청  광</t>
  </si>
  <si>
    <t>소  반</t>
  </si>
  <si>
    <t>마온리</t>
  </si>
  <si>
    <t>마  온</t>
  </si>
  <si>
    <t>온  요</t>
  </si>
  <si>
    <t>■ 구항면 보급율 및 급수인구</t>
    <phoneticPr fontId="3" type="noConversion"/>
  </si>
  <si>
    <t>장양직결</t>
    <phoneticPr fontId="4" type="noConversion"/>
  </si>
  <si>
    <t>결성배수지</t>
  </si>
  <si>
    <t>홍동면</t>
    <phoneticPr fontId="4" type="noConversion"/>
  </si>
  <si>
    <t>장곡면</t>
    <phoneticPr fontId="4" type="noConversion"/>
  </si>
  <si>
    <t>▣ 홍성군 배수지 용수공급량</t>
    <phoneticPr fontId="32" type="noConversion"/>
  </si>
  <si>
    <t>구분</t>
    <phoneticPr fontId="32" type="noConversion"/>
  </si>
  <si>
    <t>생활용수</t>
    <phoneticPr fontId="32" type="noConversion"/>
  </si>
  <si>
    <t>공업용수   (정수)</t>
    <phoneticPr fontId="32" type="noConversion"/>
  </si>
  <si>
    <t>기타용수</t>
    <phoneticPr fontId="32" type="noConversion"/>
  </si>
  <si>
    <t>계</t>
    <phoneticPr fontId="32" type="noConversion"/>
  </si>
  <si>
    <t>갈산 배수지</t>
    <phoneticPr fontId="4" type="noConversion"/>
  </si>
  <si>
    <t>갈산농공단지 배수지</t>
    <phoneticPr fontId="4" type="noConversion"/>
  </si>
  <si>
    <t>갈산산업단지 배수지</t>
    <phoneticPr fontId="4" type="noConversion"/>
  </si>
  <si>
    <t>갈산2농공단지배수지</t>
    <phoneticPr fontId="4" type="noConversion"/>
  </si>
  <si>
    <t>구항배수지(구)</t>
    <phoneticPr fontId="4" type="noConversion"/>
  </si>
  <si>
    <t>구항배수지(신)</t>
    <phoneticPr fontId="4" type="noConversion"/>
  </si>
  <si>
    <t>서부배수지</t>
    <phoneticPr fontId="4" type="noConversion"/>
  </si>
  <si>
    <t>은하배수지</t>
    <phoneticPr fontId="4" type="noConversion"/>
  </si>
  <si>
    <t>홍동배수지</t>
    <phoneticPr fontId="4" type="noConversion"/>
  </si>
  <si>
    <t>내포배수지</t>
    <phoneticPr fontId="4" type="noConversion"/>
  </si>
  <si>
    <t>내포신도시(홍성)</t>
    <phoneticPr fontId="4" type="noConversion"/>
  </si>
  <si>
    <t>내포신도시(예산)</t>
    <phoneticPr fontId="4" type="noConversion"/>
  </si>
  <si>
    <t>청광 직결급수</t>
    <phoneticPr fontId="4" type="noConversion"/>
  </si>
  <si>
    <t>세광 직결급수</t>
    <phoneticPr fontId="4" type="noConversion"/>
  </si>
  <si>
    <t>광천김단지 직결급수</t>
    <phoneticPr fontId="4" type="noConversion"/>
  </si>
  <si>
    <t>상정리 직결급수</t>
    <phoneticPr fontId="4" type="noConversion"/>
  </si>
  <si>
    <t>광천중담 직결급수</t>
    <phoneticPr fontId="4" type="noConversion"/>
  </si>
  <si>
    <t>장양 직결</t>
    <phoneticPr fontId="4" type="noConversion"/>
  </si>
  <si>
    <t>합 계</t>
    <phoneticPr fontId="32" type="noConversion"/>
  </si>
  <si>
    <t>배수지용량</t>
    <phoneticPr fontId="32" type="noConversion"/>
  </si>
  <si>
    <t>일최대수요량</t>
    <phoneticPr fontId="32" type="noConversion"/>
  </si>
  <si>
    <t>체류시간</t>
    <phoneticPr fontId="32" type="noConversion"/>
  </si>
  <si>
    <t>상장리 직결급수</t>
    <phoneticPr fontId="4" type="noConversion"/>
  </si>
  <si>
    <t>2015년 인구 현황</t>
  </si>
  <si>
    <t>시군구</t>
  </si>
  <si>
    <t>읍면동</t>
  </si>
  <si>
    <t>법정리</t>
  </si>
  <si>
    <t>세대수</t>
  </si>
  <si>
    <t>인구수</t>
  </si>
  <si>
    <t>신경리</t>
  </si>
  <si>
    <t>금곡리</t>
  </si>
  <si>
    <t>인구수(내포제외)</t>
    <phoneticPr fontId="4" type="noConversion"/>
  </si>
  <si>
    <t>배율</t>
    <phoneticPr fontId="4" type="noConversion"/>
  </si>
  <si>
    <t>구      분</t>
  </si>
  <si>
    <t>2020년</t>
  </si>
  <si>
    <t>비   고</t>
  </si>
  <si>
    <t>2015년</t>
  </si>
  <si>
    <t>2014년 인구</t>
    <phoneticPr fontId="4" type="noConversion"/>
  </si>
  <si>
    <t>2015년 인구</t>
    <phoneticPr fontId="4" type="noConversion"/>
  </si>
  <si>
    <t>2015년 인구보정</t>
    <phoneticPr fontId="4" type="noConversion"/>
  </si>
  <si>
    <t>세대수</t>
    <phoneticPr fontId="4" type="noConversion"/>
  </si>
  <si>
    <t>남</t>
    <phoneticPr fontId="4" type="noConversion"/>
  </si>
  <si>
    <t>여</t>
    <phoneticPr fontId="4" type="noConversion"/>
  </si>
  <si>
    <t>인구수</t>
    <phoneticPr fontId="4" type="noConversion"/>
  </si>
  <si>
    <t>내포제외</t>
    <phoneticPr fontId="4" type="noConversion"/>
  </si>
  <si>
    <t>홍성읍 문화로72번길 41</t>
  </si>
  <si>
    <t>95.03.30</t>
  </si>
  <si>
    <t>634-8615</t>
  </si>
  <si>
    <t>경성큰마을아파트</t>
  </si>
  <si>
    <t>홍성읍 문화로80번길 32-14</t>
  </si>
  <si>
    <t>97.01.10</t>
  </si>
  <si>
    <t>634-8048</t>
  </si>
  <si>
    <t>현대아파트</t>
  </si>
  <si>
    <t>97.04.11</t>
  </si>
  <si>
    <t>633-5324</t>
  </si>
  <si>
    <t>현광아파트</t>
  </si>
  <si>
    <t>97.05.01</t>
  </si>
  <si>
    <t>634-6034</t>
  </si>
  <si>
    <t>미림청솔아파트</t>
  </si>
  <si>
    <t>634-4844</t>
  </si>
  <si>
    <t>동진아파트</t>
  </si>
  <si>
    <t>홍북면 도청대로 211</t>
  </si>
  <si>
    <t>98.01.10</t>
  </si>
  <si>
    <t>634-9497</t>
  </si>
  <si>
    <t>주공1차아파트</t>
  </si>
  <si>
    <t>홍성읍 문화로72번길 92</t>
  </si>
  <si>
    <t>01.09.08</t>
  </si>
  <si>
    <t>631-6162</t>
  </si>
  <si>
    <t>부영1차아파트</t>
  </si>
  <si>
    <t>홍성읍 월산로30번길 39</t>
  </si>
  <si>
    <t>03.05.26</t>
  </si>
  <si>
    <t>631-5652</t>
  </si>
  <si>
    <t>부영2차아파트</t>
  </si>
  <si>
    <t>홍성읍 월산로30번길 38</t>
  </si>
  <si>
    <t>04.08.23</t>
  </si>
  <si>
    <t>631-5611</t>
  </si>
  <si>
    <t>코오롱하늘채</t>
  </si>
  <si>
    <t>홍성읍 문화로33번길 11</t>
  </si>
  <si>
    <t>06.10.18</t>
  </si>
  <si>
    <t>631-4450</t>
  </si>
  <si>
    <t>세광엔리치</t>
  </si>
  <si>
    <t>06.11.15</t>
  </si>
  <si>
    <t>631-3852</t>
  </si>
  <si>
    <t>주공2차아파트</t>
  </si>
  <si>
    <t>홍성읍 문화로72번길 72</t>
  </si>
  <si>
    <t>08.08.20</t>
  </si>
  <si>
    <t>631-9449</t>
  </si>
  <si>
    <t>신동아파밀리에</t>
  </si>
  <si>
    <t>09.05.29</t>
  </si>
  <si>
    <t>632-3993</t>
  </si>
  <si>
    <t>주공3차아파트</t>
  </si>
  <si>
    <t>홍성읍 남장중로 10</t>
  </si>
  <si>
    <t>11.05.30</t>
  </si>
  <si>
    <t>631-9891</t>
  </si>
  <si>
    <t>신천아파트 가동</t>
  </si>
  <si>
    <t>홍성읍 월계천길 290</t>
  </si>
  <si>
    <t>89.07.11</t>
  </si>
  <si>
    <t>미주아파트</t>
  </si>
  <si>
    <t>홍성읍 조양로232번길 20-3</t>
  </si>
  <si>
    <t>90.01.11</t>
  </si>
  <si>
    <t>신천아파트 다동</t>
  </si>
  <si>
    <t>홍성읍 월계천길 278</t>
  </si>
  <si>
    <t>90.12.11</t>
  </si>
  <si>
    <t>거성아파트 B동</t>
  </si>
  <si>
    <t>홍성읍 홍장북로441번길 25-9</t>
  </si>
  <si>
    <t>90.12.15</t>
  </si>
  <si>
    <t>신천아파트 라동</t>
  </si>
  <si>
    <t>홍성읍 홍장북로 454</t>
  </si>
  <si>
    <t>91.07.12</t>
  </si>
  <si>
    <t>미성아파트</t>
  </si>
  <si>
    <t>91.09.26.</t>
  </si>
  <si>
    <t>우주은하아파트 A동</t>
  </si>
  <si>
    <t>홍성읍 의사로 9</t>
  </si>
  <si>
    <t>91.10.24</t>
  </si>
  <si>
    <t>홍성읍 의사로 14</t>
  </si>
  <si>
    <t>92.04.03</t>
  </si>
  <si>
    <t>홍성읍 문화로80번길 43</t>
  </si>
  <si>
    <t>92.08.12</t>
  </si>
  <si>
    <t>홍성읍 월계천길 286</t>
  </si>
  <si>
    <t>92.10.02</t>
  </si>
  <si>
    <t>14.07.11</t>
  </si>
  <si>
    <t>거성아파트 가동</t>
  </si>
  <si>
    <t>광천읍 광천로359번길 21-16</t>
  </si>
  <si>
    <t>91.10.08.</t>
  </si>
  <si>
    <t>진성아파트</t>
  </si>
  <si>
    <t>광천읍 오서길54번길 30</t>
  </si>
  <si>
    <t>92.02.17.</t>
  </si>
  <si>
    <t>거성아파트 나동</t>
  </si>
  <si>
    <t>광천읍 광천로359번길 21-27</t>
  </si>
  <si>
    <t>92.10.06</t>
  </si>
  <si>
    <t>광천우주은하아파트</t>
  </si>
  <si>
    <t>광천읍 홍남로 623-18</t>
  </si>
  <si>
    <t>93.01.25</t>
  </si>
  <si>
    <t>솔스빌아파트</t>
  </si>
  <si>
    <t>광천읍 충서로 206-15</t>
  </si>
  <si>
    <t>03.08.18</t>
  </si>
  <si>
    <t>홍성광천아파트</t>
  </si>
  <si>
    <t>광천읍 광천로428번길 46-14</t>
  </si>
  <si>
    <t>13.11.19</t>
  </si>
  <si>
    <t>641-6009</t>
  </si>
  <si>
    <t>롯데캐슬</t>
  </si>
  <si>
    <t>홍북면 신대로 34</t>
  </si>
  <si>
    <t>12.12.04</t>
  </si>
  <si>
    <t>634-9801</t>
  </si>
  <si>
    <t>극동스타클래스</t>
  </si>
  <si>
    <t>14.05.30</t>
  </si>
  <si>
    <t>634-7263</t>
  </si>
  <si>
    <t>14.09.22</t>
  </si>
  <si>
    <t>635-1126</t>
  </si>
  <si>
    <t>홍북면 홍예로 213</t>
  </si>
  <si>
    <t>15.08.21</t>
  </si>
  <si>
    <t>633-0434</t>
  </si>
  <si>
    <t>경남아너스빌</t>
  </si>
  <si>
    <t>홍북면 청사로 15</t>
  </si>
  <si>
    <t>16.01.29</t>
  </si>
  <si>
    <t>634-3036</t>
  </si>
  <si>
    <t>중흥에스클래스</t>
  </si>
  <si>
    <t>홍북면 자경로 17</t>
  </si>
  <si>
    <t>16.04.05</t>
  </si>
  <si>
    <t>631-3585</t>
  </si>
  <si>
    <t>모아엘가</t>
  </si>
  <si>
    <t>홍북면 홍학로 88</t>
  </si>
  <si>
    <t>16.04.08</t>
  </si>
  <si>
    <t>631-8936</t>
  </si>
  <si>
    <t>상록아파트</t>
  </si>
  <si>
    <t>홍북면 신경리 1176</t>
  </si>
  <si>
    <t>16.07.25</t>
  </si>
  <si>
    <t>634-2985</t>
  </si>
  <si>
    <t>세청파크빌</t>
  </si>
  <si>
    <t>금마면 충서로2036번길 82</t>
  </si>
  <si>
    <t>12.10.30</t>
  </si>
  <si>
    <t>634-0916</t>
  </si>
  <si>
    <t>구항면 충서로 1047-10</t>
  </si>
  <si>
    <t>92.06.10</t>
  </si>
  <si>
    <t>개나리아파트</t>
  </si>
  <si>
    <t>구항면 충서로 1060-52</t>
  </si>
  <si>
    <t>95.05.25</t>
  </si>
  <si>
    <t>무지개아파트</t>
  </si>
  <si>
    <t>구항면 충서로 1060-21</t>
  </si>
  <si>
    <t>00.04.20</t>
  </si>
  <si>
    <t>구항면 구항길57번길 25</t>
  </si>
  <si>
    <t>마온아파트</t>
  </si>
  <si>
    <t>구항면 충서로 1068-24</t>
  </si>
  <si>
    <t>91.12.19</t>
  </si>
  <si>
    <t>홍성군 아파트 현황</t>
    <phoneticPr fontId="32" type="noConversion"/>
  </si>
  <si>
    <t>세대당인구</t>
    <phoneticPr fontId="4" type="noConversion"/>
  </si>
  <si>
    <t>(2015년12월말기준, 홍성군 홈페이지)</t>
    <phoneticPr fontId="4" type="noConversion"/>
  </si>
  <si>
    <t>2016.10.현재</t>
    <phoneticPr fontId="32" type="noConversion"/>
  </si>
  <si>
    <t>연번</t>
    <phoneticPr fontId="32" type="noConversion"/>
  </si>
  <si>
    <t>아파트명</t>
    <phoneticPr fontId="32" type="noConversion"/>
  </si>
  <si>
    <t>아파트 주소</t>
    <phoneticPr fontId="32" type="noConversion"/>
  </si>
  <si>
    <t>동수</t>
    <phoneticPr fontId="32" type="noConversion"/>
  </si>
  <si>
    <t>층수</t>
    <phoneticPr fontId="32" type="noConversion"/>
  </si>
  <si>
    <t>세대수</t>
    <phoneticPr fontId="32" type="noConversion"/>
  </si>
  <si>
    <t>면적</t>
    <phoneticPr fontId="32" type="noConversion"/>
  </si>
  <si>
    <t>준공일자</t>
    <phoneticPr fontId="32" type="noConversion"/>
  </si>
  <si>
    <t>관리사무소 연락처</t>
    <phoneticPr fontId="32" type="noConversion"/>
  </si>
  <si>
    <t>의무관리대상</t>
    <phoneticPr fontId="32" type="noConversion"/>
  </si>
  <si>
    <t>비고</t>
    <phoneticPr fontId="32" type="noConversion"/>
  </si>
  <si>
    <t>인구</t>
    <phoneticPr fontId="4" type="noConversion"/>
  </si>
  <si>
    <t>면</t>
    <phoneticPr fontId="4" type="noConversion"/>
  </si>
  <si>
    <t>리</t>
    <phoneticPr fontId="4" type="noConversion"/>
  </si>
  <si>
    <t>세부 리</t>
    <phoneticPr fontId="4" type="noConversion"/>
  </si>
  <si>
    <t>합계</t>
    <phoneticPr fontId="32" type="noConversion"/>
  </si>
  <si>
    <t>45개단지</t>
    <phoneticPr fontId="32" type="noConversion"/>
  </si>
  <si>
    <t>대우아파트</t>
    <phoneticPr fontId="4" type="noConversion"/>
  </si>
  <si>
    <t>ㅇ</t>
    <phoneticPr fontId="32" type="noConversion"/>
  </si>
  <si>
    <t>홍성읍</t>
    <phoneticPr fontId="4" type="noConversion"/>
  </si>
  <si>
    <t>남장리</t>
    <phoneticPr fontId="4" type="noConversion"/>
  </si>
  <si>
    <t>남장3리</t>
    <phoneticPr fontId="4" type="noConversion"/>
  </si>
  <si>
    <t>ㅇ</t>
    <phoneticPr fontId="32" type="noConversion"/>
  </si>
  <si>
    <t>오관리</t>
    <phoneticPr fontId="4" type="noConversion"/>
  </si>
  <si>
    <t>오관리9리</t>
    <phoneticPr fontId="4" type="noConversion"/>
  </si>
  <si>
    <t>홍성읍 월계천길 41-11</t>
    <phoneticPr fontId="4" type="noConversion"/>
  </si>
  <si>
    <t>오관12리</t>
    <phoneticPr fontId="4" type="noConversion"/>
  </si>
  <si>
    <t>홍성읍 도청대로96번길 85-17</t>
    <phoneticPr fontId="4" type="noConversion"/>
  </si>
  <si>
    <t>내법리</t>
    <phoneticPr fontId="4" type="noConversion"/>
  </si>
  <si>
    <t>법수리</t>
    <phoneticPr fontId="4" type="noConversion"/>
  </si>
  <si>
    <t>홍성읍 내포로146번길 46</t>
    <phoneticPr fontId="4" type="noConversion"/>
  </si>
  <si>
    <t>오관5리</t>
    <phoneticPr fontId="4" type="noConversion"/>
  </si>
  <si>
    <t>홍북면</t>
    <phoneticPr fontId="4" type="noConversion"/>
  </si>
  <si>
    <t>봉신리</t>
    <phoneticPr fontId="4" type="noConversion"/>
  </si>
  <si>
    <t>이동</t>
    <phoneticPr fontId="4" type="noConversion"/>
  </si>
  <si>
    <t>남장4리</t>
    <phoneticPr fontId="4" type="noConversion"/>
  </si>
  <si>
    <t>월산리</t>
    <phoneticPr fontId="4" type="noConversion"/>
  </si>
  <si>
    <t>월산4리</t>
    <phoneticPr fontId="4" type="noConversion"/>
  </si>
  <si>
    <t>현황상엔 1리인데 인구봤을땐 4리가 맞는듯</t>
    <phoneticPr fontId="4" type="noConversion"/>
  </si>
  <si>
    <t>옥암리</t>
    <phoneticPr fontId="4" type="noConversion"/>
  </si>
  <si>
    <t>옥암3리</t>
    <phoneticPr fontId="4" type="noConversion"/>
  </si>
  <si>
    <t>현황은 옥암3리인데 아닌듯..</t>
    <phoneticPr fontId="4" type="noConversion"/>
  </si>
  <si>
    <t>홍성읍 충서로 1506</t>
    <phoneticPr fontId="4" type="noConversion"/>
  </si>
  <si>
    <t>오관13리</t>
    <phoneticPr fontId="4" type="noConversion"/>
  </si>
  <si>
    <t>현황은 오관6리인데 13리인듯</t>
    <phoneticPr fontId="4" type="noConversion"/>
  </si>
  <si>
    <t>홍성읍 충절로953번길 20</t>
    <phoneticPr fontId="4" type="noConversion"/>
  </si>
  <si>
    <t>고암리</t>
    <phoneticPr fontId="4" type="noConversion"/>
  </si>
  <si>
    <t>고암6리</t>
    <phoneticPr fontId="4" type="noConversion"/>
  </si>
  <si>
    <t>현황상엔 고암2리인데 인구봤을땐 6리가 맞는듯</t>
    <phoneticPr fontId="4" type="noConversion"/>
  </si>
  <si>
    <t>현황상엔 남장2리인데 인구봤을땐 4리가 맞는듯</t>
    <phoneticPr fontId="4" type="noConversion"/>
  </si>
  <si>
    <t>오관2리</t>
    <phoneticPr fontId="4" type="noConversion"/>
  </si>
  <si>
    <t>고암4리</t>
    <phoneticPr fontId="4" type="noConversion"/>
  </si>
  <si>
    <t>거성아파트 A동도 있는데 없어서 추가함</t>
    <phoneticPr fontId="4" type="noConversion"/>
  </si>
  <si>
    <r>
      <t xml:space="preserve">원랜 </t>
    </r>
    <r>
      <rPr>
        <sz val="12"/>
        <color indexed="8"/>
        <rFont val="맑은 고딕"/>
        <family val="3"/>
        <charset val="129"/>
      </rPr>
      <t>30세대임</t>
    </r>
    <phoneticPr fontId="4" type="noConversion"/>
  </si>
  <si>
    <t>고암2리</t>
    <phoneticPr fontId="4" type="noConversion"/>
  </si>
  <si>
    <t>홍성읍 홍장북로441번길 25-12</t>
    <phoneticPr fontId="4" type="noConversion"/>
  </si>
  <si>
    <t>오관8리</t>
    <phoneticPr fontId="4" type="noConversion"/>
  </si>
  <si>
    <t>우주은하아파트 B동</t>
    <phoneticPr fontId="4" type="noConversion"/>
  </si>
  <si>
    <t>태영아파트</t>
    <phoneticPr fontId="4" type="noConversion"/>
  </si>
  <si>
    <t>오관9리</t>
    <phoneticPr fontId="4" type="noConversion"/>
  </si>
  <si>
    <t>신천무궁화아파트(나동)</t>
    <phoneticPr fontId="4" type="noConversion"/>
  </si>
  <si>
    <t>렉시움아파트</t>
    <phoneticPr fontId="4" type="noConversion"/>
  </si>
  <si>
    <t>홍성읍 월계천길 11</t>
    <phoneticPr fontId="4" type="noConversion"/>
  </si>
  <si>
    <r>
      <t>부영아파트 근처에있음</t>
    </r>
    <r>
      <rPr>
        <sz val="12"/>
        <color indexed="8"/>
        <rFont val="맑은 고딕"/>
        <family val="3"/>
        <charset val="129"/>
      </rPr>
      <t xml:space="preserve"> 부영이 월산 4리라서 4리로 넣음</t>
    </r>
    <phoneticPr fontId="4" type="noConversion"/>
  </si>
  <si>
    <t>광천아파트</t>
    <phoneticPr fontId="32" type="noConversion"/>
  </si>
  <si>
    <t xml:space="preserve">광천로359번길 21-32 </t>
    <phoneticPr fontId="32" type="noConversion"/>
  </si>
  <si>
    <t>03.12.26.</t>
    <phoneticPr fontId="32" type="noConversion"/>
  </si>
  <si>
    <t>광천읍</t>
    <phoneticPr fontId="4" type="noConversion"/>
  </si>
  <si>
    <t>신진리</t>
    <phoneticPr fontId="4" type="noConversion"/>
  </si>
  <si>
    <t>용두</t>
    <phoneticPr fontId="4" type="noConversion"/>
  </si>
  <si>
    <t>송우</t>
    <phoneticPr fontId="4" type="noConversion"/>
  </si>
  <si>
    <t>광천리</t>
    <phoneticPr fontId="4" type="noConversion"/>
  </si>
  <si>
    <t>신랑2</t>
    <phoneticPr fontId="4" type="noConversion"/>
  </si>
  <si>
    <t>일단보류</t>
    <phoneticPr fontId="4" type="noConversion"/>
  </si>
  <si>
    <t>다진</t>
    <phoneticPr fontId="4" type="noConversion"/>
  </si>
  <si>
    <t>장현리</t>
    <phoneticPr fontId="4" type="noConversion"/>
  </si>
  <si>
    <t>신경리</t>
    <phoneticPr fontId="4" type="noConversion"/>
  </si>
  <si>
    <t>신리?</t>
    <phoneticPr fontId="4" type="noConversion"/>
  </si>
  <si>
    <t>내포신도시</t>
    <phoneticPr fontId="4" type="noConversion"/>
  </si>
  <si>
    <t>홍북면 신대로 33</t>
    <phoneticPr fontId="4" type="noConversion"/>
  </si>
  <si>
    <t>효성해링턴플레이스</t>
    <phoneticPr fontId="4" type="noConversion"/>
  </si>
  <si>
    <t>홍북면 신대로 54</t>
    <phoneticPr fontId="4" type="noConversion"/>
  </si>
  <si>
    <t>엘에이치스타힐스</t>
    <phoneticPr fontId="4" type="noConversion"/>
  </si>
  <si>
    <t>금마면</t>
    <phoneticPr fontId="4" type="noConversion"/>
  </si>
  <si>
    <t>죽림리</t>
    <phoneticPr fontId="4" type="noConversion"/>
  </si>
  <si>
    <t>배양리</t>
    <phoneticPr fontId="4" type="noConversion"/>
  </si>
  <si>
    <t>청송아파트</t>
    <phoneticPr fontId="4" type="noConversion"/>
  </si>
  <si>
    <t>구항면</t>
    <phoneticPr fontId="4" type="noConversion"/>
  </si>
  <si>
    <t>마온리</t>
    <phoneticPr fontId="4" type="noConversion"/>
  </si>
  <si>
    <t>마온</t>
    <phoneticPr fontId="4" type="noConversion"/>
  </si>
  <si>
    <t>구항온누리아파트</t>
    <phoneticPr fontId="4" type="noConversion"/>
  </si>
  <si>
    <t>오봉리</t>
    <phoneticPr fontId="4" type="noConversion"/>
  </si>
  <si>
    <t>오봉</t>
    <phoneticPr fontId="4" type="noConversion"/>
  </si>
  <si>
    <t>■ 홍성군 보급율 및 급수인구</t>
    <phoneticPr fontId="3" type="noConversion"/>
  </si>
  <si>
    <t>홍성1,2</t>
  </si>
  <si>
    <t>홍북분구</t>
    <phoneticPr fontId="2" type="noConversion"/>
  </si>
  <si>
    <t>내포분구</t>
    <phoneticPr fontId="2" type="noConversion"/>
  </si>
  <si>
    <t>내포분구(홍성군)</t>
    <phoneticPr fontId="2" type="noConversion"/>
  </si>
  <si>
    <t>현재</t>
  </si>
  <si>
    <t>홍성급수구역</t>
  </si>
  <si>
    <t>홍북급수구역</t>
  </si>
  <si>
    <t>내포</t>
  </si>
  <si>
    <t>홍동급수구역</t>
  </si>
  <si>
    <t>광천급수구역</t>
  </si>
  <si>
    <t>상정리직결</t>
  </si>
  <si>
    <t>광천김직결</t>
  </si>
  <si>
    <t>광천중담직결</t>
  </si>
  <si>
    <t>결성급수구역</t>
  </si>
  <si>
    <t>은하급수구역</t>
  </si>
  <si>
    <t>갈산급수구역</t>
  </si>
  <si>
    <t>갈산농공</t>
  </si>
  <si>
    <t>갈산산업</t>
  </si>
  <si>
    <t>구항급수구역</t>
  </si>
  <si>
    <t>서부급수구역</t>
  </si>
  <si>
    <t>갈산2농공</t>
  </si>
  <si>
    <t>홍성군</t>
    <phoneticPr fontId="2" type="noConversion"/>
  </si>
  <si>
    <t>예산군포함시</t>
    <phoneticPr fontId="2" type="noConversion"/>
  </si>
  <si>
    <t>상정리 직결급수</t>
    <phoneticPr fontId="4" type="noConversion"/>
  </si>
  <si>
    <t>홍성1, 홍성2</t>
    <phoneticPr fontId="2" type="noConversion"/>
  </si>
  <si>
    <t>홍성3배수지</t>
    <phoneticPr fontId="4" type="noConversion"/>
  </si>
  <si>
    <t>홍성1,2배수지</t>
    <phoneticPr fontId="2" type="noConversion"/>
  </si>
  <si>
    <t>홍성1,2배수지</t>
    <phoneticPr fontId="4" type="noConversion"/>
  </si>
  <si>
    <t>홍성군</t>
    <phoneticPr fontId="4" type="noConversion"/>
  </si>
  <si>
    <t>자연적</t>
    <phoneticPr fontId="4" type="noConversion"/>
  </si>
  <si>
    <t>사회적</t>
    <phoneticPr fontId="4" type="noConversion"/>
  </si>
  <si>
    <t>사회적</t>
    <phoneticPr fontId="4" type="noConversion"/>
  </si>
  <si>
    <t>계</t>
    <phoneticPr fontId="4" type="noConversion"/>
  </si>
  <si>
    <t>자연적</t>
    <phoneticPr fontId="4" type="noConversion"/>
  </si>
  <si>
    <t>1.3 계획인구</t>
    <phoneticPr fontId="4" type="noConversion"/>
  </si>
  <si>
    <t>▣ 수학적 방법에 의한 인구추정</t>
    <phoneticPr fontId="4" type="noConversion"/>
  </si>
  <si>
    <t>2015년</t>
    <phoneticPr fontId="4" type="noConversion"/>
  </si>
  <si>
    <t>홍성읍</t>
    <phoneticPr fontId="4" type="noConversion"/>
  </si>
  <si>
    <t>광천읍</t>
    <phoneticPr fontId="4" type="noConversion"/>
  </si>
  <si>
    <t>홍북면</t>
    <phoneticPr fontId="4" type="noConversion"/>
  </si>
  <si>
    <t>홍동면</t>
    <phoneticPr fontId="4" type="noConversion"/>
  </si>
  <si>
    <t>서부면</t>
    <phoneticPr fontId="4" type="noConversion"/>
  </si>
  <si>
    <t>구항면</t>
    <phoneticPr fontId="4" type="noConversion"/>
  </si>
  <si>
    <t>오관구역 주거환경개선사업</t>
    <phoneticPr fontId="2" type="noConversion"/>
  </si>
  <si>
    <t>주) 오관구역 주거환경개선사업은 원주민의 재정착에 의해 외부유입이 적을 것으로 판단하여 제외함</t>
    <phoneticPr fontId="4" type="noConversion"/>
  </si>
  <si>
    <t>▣ 관련계획 인구 비교</t>
    <phoneticPr fontId="4" type="noConversion"/>
  </si>
  <si>
    <t>2020년 홍성군기본계획(변경)</t>
    <phoneticPr fontId="4" type="noConversion"/>
  </si>
  <si>
    <t>180,000   (120,000)</t>
    <phoneticPr fontId="4" type="noConversion"/>
  </si>
  <si>
    <t>-</t>
    <phoneticPr fontId="4" type="noConversion"/>
  </si>
  <si>
    <t>2012.3</t>
    <phoneticPr fontId="4" type="noConversion"/>
  </si>
  <si>
    <t>F</t>
    <phoneticPr fontId="4" type="noConversion"/>
  </si>
  <si>
    <t>▣ 사회적 유입인구 추정(유출인구 고려)</t>
    <phoneticPr fontId="4" type="noConversion"/>
  </si>
  <si>
    <t>공동주택/택지지구</t>
    <phoneticPr fontId="2" type="noConversion"/>
  </si>
  <si>
    <t>주) 오관구역 주거환경개선사업은 원주민의 재정착에 의해 외부유입이 적을 것으로 판단하여 제외함</t>
    <phoneticPr fontId="4" type="noConversion"/>
  </si>
  <si>
    <t>▣ 읍면별 인구배분(자연+사회 총괄)(외국인포함)</t>
    <phoneticPr fontId="4" type="noConversion"/>
  </si>
  <si>
    <t>자연적인구</t>
    <phoneticPr fontId="4" type="noConversion"/>
  </si>
  <si>
    <t>구분</t>
    <phoneticPr fontId="4" type="noConversion"/>
  </si>
  <si>
    <t>홍성군</t>
    <phoneticPr fontId="4" type="noConversion"/>
  </si>
  <si>
    <t>* 비율로 단계별 인구변화 재산정</t>
    <phoneticPr fontId="4" type="noConversion"/>
  </si>
  <si>
    <t>금마면</t>
    <phoneticPr fontId="4" type="noConversion"/>
  </si>
  <si>
    <t>장곡면</t>
    <phoneticPr fontId="4" type="noConversion"/>
  </si>
  <si>
    <t>은하면</t>
    <phoneticPr fontId="4" type="noConversion"/>
  </si>
  <si>
    <t>결성면</t>
    <phoneticPr fontId="4" type="noConversion"/>
  </si>
  <si>
    <t>서부면</t>
    <phoneticPr fontId="4" type="noConversion"/>
  </si>
  <si>
    <t>갈산면</t>
    <phoneticPr fontId="4" type="noConversion"/>
  </si>
  <si>
    <t>내포신도시 계획인구(홍성군)</t>
    <phoneticPr fontId="4" type="noConversion"/>
  </si>
  <si>
    <t>B</t>
    <phoneticPr fontId="4" type="noConversion"/>
  </si>
  <si>
    <t>외부유입율</t>
    <phoneticPr fontId="4" type="noConversion"/>
  </si>
  <si>
    <t>내포신도시 외부유입율</t>
    <phoneticPr fontId="4" type="noConversion"/>
  </si>
  <si>
    <t>C</t>
    <phoneticPr fontId="4" type="noConversion"/>
  </si>
  <si>
    <t>내포신도시 외부유입인구</t>
    <phoneticPr fontId="4" type="noConversion"/>
  </si>
  <si>
    <t>D=BxC</t>
    <phoneticPr fontId="4" type="noConversion"/>
  </si>
  <si>
    <t>▣ 적용</t>
    <phoneticPr fontId="4" type="noConversion"/>
  </si>
  <si>
    <t>읍면지역유출인구</t>
    <phoneticPr fontId="4" type="noConversion"/>
  </si>
  <si>
    <t>E=B-D</t>
    <phoneticPr fontId="4" type="noConversion"/>
  </si>
  <si>
    <t>읍면지역인구</t>
    <phoneticPr fontId="4" type="noConversion"/>
  </si>
  <si>
    <t>F=A-E</t>
    <phoneticPr fontId="4" type="noConversion"/>
  </si>
  <si>
    <t>적용</t>
    <phoneticPr fontId="4" type="noConversion"/>
  </si>
  <si>
    <t>계획</t>
    <phoneticPr fontId="4" type="noConversion"/>
  </si>
  <si>
    <t>자연</t>
    <phoneticPr fontId="4" type="noConversion"/>
  </si>
  <si>
    <t>사회</t>
    <phoneticPr fontId="4" type="noConversion"/>
  </si>
  <si>
    <t>▣ 읍면별 인구배분(자연+사회 총괄)(외국인포함)(단계별 인구변화 재산정)</t>
    <phoneticPr fontId="4" type="noConversion"/>
  </si>
  <si>
    <t>▣ 읍면별 인구배분(자연)(외국인포함)(단계별 인구변화 재산정)</t>
    <phoneticPr fontId="4" type="noConversion"/>
  </si>
  <si>
    <t>▣ 조성법에 의한 인구추정(외국인제외)</t>
    <phoneticPr fontId="4" type="noConversion"/>
  </si>
  <si>
    <t>갈산면</t>
    <phoneticPr fontId="4" type="noConversion"/>
  </si>
  <si>
    <t>구항면</t>
    <phoneticPr fontId="4" type="noConversion"/>
  </si>
  <si>
    <t>▣ 조성법에 의한 인구추정(외국인포함)</t>
    <phoneticPr fontId="4" type="noConversion"/>
  </si>
  <si>
    <t>외국인</t>
    <phoneticPr fontId="4" type="noConversion"/>
  </si>
  <si>
    <t>계</t>
    <phoneticPr fontId="4" type="noConversion"/>
  </si>
  <si>
    <t>남</t>
    <phoneticPr fontId="4" type="noConversion"/>
  </si>
  <si>
    <t>여</t>
    <phoneticPr fontId="4" type="noConversion"/>
  </si>
  <si>
    <t>홍성군</t>
    <phoneticPr fontId="4" type="noConversion"/>
  </si>
  <si>
    <t>2014년 외국인인구 포함 (전체:1,861, 남:1,226, 여:635)</t>
    <phoneticPr fontId="4" type="noConversion"/>
  </si>
  <si>
    <t>홍성읍</t>
    <phoneticPr fontId="4" type="noConversion"/>
  </si>
  <si>
    <t>광천읍</t>
    <phoneticPr fontId="4" type="noConversion"/>
  </si>
  <si>
    <t>홍북면</t>
    <phoneticPr fontId="4" type="noConversion"/>
  </si>
  <si>
    <t>금마면</t>
    <phoneticPr fontId="4" type="noConversion"/>
  </si>
  <si>
    <t>홍동면</t>
    <phoneticPr fontId="4" type="noConversion"/>
  </si>
  <si>
    <t>장곡면</t>
    <phoneticPr fontId="4" type="noConversion"/>
  </si>
  <si>
    <t>은하면</t>
    <phoneticPr fontId="4" type="noConversion"/>
  </si>
  <si>
    <t>결성면</t>
    <phoneticPr fontId="4" type="noConversion"/>
  </si>
  <si>
    <t>서부면</t>
    <phoneticPr fontId="4" type="noConversion"/>
  </si>
  <si>
    <t>갈산면</t>
    <phoneticPr fontId="4" type="noConversion"/>
  </si>
  <si>
    <t>구항면</t>
    <phoneticPr fontId="4" type="noConversion"/>
  </si>
  <si>
    <t>▣ 사회적 유입인구 추정</t>
    <phoneticPr fontId="4" type="noConversion"/>
  </si>
  <si>
    <t>공동주택/택지지구</t>
    <phoneticPr fontId="2" type="noConversion"/>
  </si>
  <si>
    <t>계</t>
    <phoneticPr fontId="2" type="noConversion"/>
  </si>
  <si>
    <t>옥암지구 도시개발사업</t>
    <phoneticPr fontId="2" type="noConversion"/>
  </si>
  <si>
    <t>남장지구 택지개발사업</t>
    <phoneticPr fontId="2" type="noConversion"/>
  </si>
  <si>
    <t>역재방죽지구 도시개발사업</t>
    <phoneticPr fontId="2" type="noConversion"/>
  </si>
  <si>
    <t>홍성역세권 도시개발사업</t>
    <phoneticPr fontId="4" type="noConversion"/>
  </si>
  <si>
    <t>홍성군 수도정비 기본계획(변경)</t>
    <phoneticPr fontId="4" type="noConversion"/>
  </si>
  <si>
    <t>151,300   (91,300)</t>
    <phoneticPr fontId="4" type="noConversion"/>
  </si>
  <si>
    <t>149,600  (89,600)</t>
    <phoneticPr fontId="4" type="noConversion"/>
  </si>
  <si>
    <t>2010.8</t>
    <phoneticPr fontId="4" type="noConversion"/>
  </si>
  <si>
    <t>홍성군 하수도정 비기본계획(변경)</t>
    <phoneticPr fontId="4" type="noConversion"/>
  </si>
  <si>
    <t>156,000  (96,000)</t>
    <phoneticPr fontId="4" type="noConversion"/>
  </si>
  <si>
    <t>155,300  (95,000)</t>
    <phoneticPr fontId="4" type="noConversion"/>
  </si>
  <si>
    <t>2014.0</t>
    <phoneticPr fontId="4" type="noConversion"/>
  </si>
  <si>
    <t>* (  ) : 내포신도시제외시</t>
    <phoneticPr fontId="4" type="noConversion"/>
  </si>
  <si>
    <t>▣ 금회추정</t>
    <phoneticPr fontId="4" type="noConversion"/>
  </si>
  <si>
    <t>장래인구</t>
    <phoneticPr fontId="4" type="noConversion"/>
  </si>
  <si>
    <t>A</t>
    <phoneticPr fontId="4" type="noConversion"/>
  </si>
  <si>
    <t>년도</t>
    <phoneticPr fontId="4" type="noConversion"/>
  </si>
  <si>
    <t>홍성역세권 도시개발사업</t>
    <phoneticPr fontId="2" type="noConversion"/>
  </si>
  <si>
    <t>▣  읍면지역 생활용수 수요량</t>
    <phoneticPr fontId="3" type="noConversion"/>
  </si>
  <si>
    <t>구 분</t>
    <phoneticPr fontId="3" type="noConversion"/>
  </si>
  <si>
    <t>계획인구</t>
    <phoneticPr fontId="3" type="noConversion"/>
  </si>
  <si>
    <t>보급율</t>
    <phoneticPr fontId="3" type="noConversion"/>
  </si>
  <si>
    <t>급수인구</t>
    <phoneticPr fontId="3" type="noConversion"/>
  </si>
  <si>
    <t>소비량 원단위</t>
    <phoneticPr fontId="3" type="noConversion"/>
  </si>
  <si>
    <t>소비량</t>
    <phoneticPr fontId="4" type="noConversion"/>
  </si>
  <si>
    <t>유수율</t>
    <phoneticPr fontId="3" type="noConversion"/>
  </si>
  <si>
    <t>일평균 원단위</t>
    <phoneticPr fontId="3" type="noConversion"/>
  </si>
  <si>
    <t>일평균 급수량</t>
    <phoneticPr fontId="3" type="noConversion"/>
  </si>
  <si>
    <t>첨두부하율</t>
    <phoneticPr fontId="3" type="noConversion"/>
  </si>
  <si>
    <t>일최대 원단위</t>
    <phoneticPr fontId="3" type="noConversion"/>
  </si>
  <si>
    <t>일최대 급수량</t>
    <phoneticPr fontId="3" type="noConversion"/>
  </si>
  <si>
    <t>시간계수</t>
    <phoneticPr fontId="4" type="noConversion"/>
  </si>
  <si>
    <t>시간최대 급수량</t>
    <phoneticPr fontId="3" type="noConversion"/>
  </si>
  <si>
    <t>비고</t>
    <phoneticPr fontId="3" type="noConversion"/>
  </si>
  <si>
    <t>2020년</t>
    <phoneticPr fontId="4" type="noConversion"/>
  </si>
  <si>
    <t>2025년</t>
    <phoneticPr fontId="4" type="noConversion"/>
  </si>
  <si>
    <t>▣  읍면지역 생활용수 수요량(읍면별)</t>
    <phoneticPr fontId="3" type="noConversion"/>
  </si>
  <si>
    <t xml:space="preserve"> 2020년</t>
    <phoneticPr fontId="3" type="noConversion"/>
  </si>
  <si>
    <t>급수인구</t>
    <phoneticPr fontId="4" type="noConversion"/>
  </si>
  <si>
    <t>일평균급수량</t>
    <phoneticPr fontId="4" type="noConversion"/>
  </si>
  <si>
    <t>일최대급수량</t>
    <phoneticPr fontId="4" type="noConversion"/>
  </si>
  <si>
    <t>시간최대급수량</t>
    <phoneticPr fontId="4" type="noConversion"/>
  </si>
  <si>
    <t xml:space="preserve"> 2025년</t>
    <phoneticPr fontId="3" type="noConversion"/>
  </si>
  <si>
    <t>홍북면</t>
    <phoneticPr fontId="4" type="noConversion"/>
  </si>
  <si>
    <t xml:space="preserve"> 2030년</t>
    <phoneticPr fontId="3" type="noConversion"/>
  </si>
  <si>
    <t xml:space="preserve"> 2035년</t>
    <phoneticPr fontId="3" type="noConversion"/>
  </si>
  <si>
    <t>홍북</t>
    <phoneticPr fontId="2" type="noConversion"/>
  </si>
  <si>
    <t>내포</t>
    <phoneticPr fontId="2" type="noConversion"/>
  </si>
  <si>
    <t>배수구역별 계획급수량</t>
    <phoneticPr fontId="2" type="noConversion"/>
  </si>
</sst>
</file>

<file path=xl/styles.xml><?xml version="1.0" encoding="utf-8"?>
<styleSheet xmlns="http://schemas.openxmlformats.org/spreadsheetml/2006/main">
  <numFmts count="64">
    <numFmt numFmtId="5" formatCode="&quot;₩&quot;#,##0;\-&quot;₩&quot;#,##0"/>
    <numFmt numFmtId="7" formatCode="&quot;₩&quot;#,##0.00;\-&quot;₩&quot;#,##0.00"/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0.0%"/>
    <numFmt numFmtId="178" formatCode="_-* #,##0_-;\-* #,##0_-;_-* &quot;-&quot;??_-;_-@_-"/>
    <numFmt numFmtId="179" formatCode="_-* #,##0.00_-;\-* #,##0.00_-;_-* &quot;-&quot;_-;_-@_-"/>
    <numFmt numFmtId="180" formatCode="_ * #,##0_ ;_ * \-#,##0_ ;_ * &quot;-&quot;_ ;_ @_ "/>
    <numFmt numFmtId="181" formatCode="0_);[Red]\(0\)"/>
    <numFmt numFmtId="182" formatCode="_ * #,##0.0_ ;_ * &quot;₩&quot;&quot;₩&quot;&quot;₩&quot;\-#,##0.0_ ;_ * &quot;-&quot;_ ;_ @_ "/>
    <numFmt numFmtId="183" formatCode="_ * #,##0_ ;_ * &quot;₩&quot;&quot;₩&quot;&quot;₩&quot;\-#,##0_ ;_ * &quot;-&quot;_ ;_ @_ "/>
    <numFmt numFmtId="184" formatCode="_-* #,##0.0000_-;\-* #,##0.0000_-;_-* &quot;-&quot;_-;_-@_-"/>
    <numFmt numFmtId="185" formatCode="#,##0_ "/>
    <numFmt numFmtId="186" formatCode="#,##0.0_ "/>
    <numFmt numFmtId="187" formatCode="General\ &quot;최종인구&quot;"/>
    <numFmt numFmtId="188" formatCode="#,##0\ "/>
    <numFmt numFmtId="189" formatCode="#,##0_);[Red]\(#,##0\)"/>
    <numFmt numFmtId="190" formatCode="#,##0.0_);[Red]\(#,##0.0\)"/>
    <numFmt numFmtId="191" formatCode="#,##0.00_);[Red]\(#,##0.00\)"/>
    <numFmt numFmtId="192" formatCode="0_ "/>
    <numFmt numFmtId="193" formatCode="0.0"/>
    <numFmt numFmtId="194" formatCode="_ * #,##0.00_ ;_ * \-#,##0.00_ ;_ * &quot;-&quot;??_ ;_ @_ "/>
    <numFmt numFmtId="195" formatCode="#."/>
    <numFmt numFmtId="196" formatCode="#.00"/>
    <numFmt numFmtId="197" formatCode="#,##0;[Red]&quot;-&quot;#,##0"/>
    <numFmt numFmtId="198" formatCode="0.00\ &quot;)&quot;"/>
    <numFmt numFmtId="199" formatCode="0.00\ &quot;)]&quot;"/>
    <numFmt numFmtId="200" formatCode="0.000\ &quot;²&quot;"/>
    <numFmt numFmtId="201" formatCode="&quot;(&quot;\ 0.00"/>
    <numFmt numFmtId="202" formatCode="&quot;[(&quot;\ 0.00"/>
    <numFmt numFmtId="203" formatCode="_ * #,##0_ ;_ * &quot;₩&quot;&quot;₩&quot;&quot;₩&quot;&quot;₩&quot;\-#,##0_ ;_ * &quot;-&quot;_ ;_ @_ "/>
    <numFmt numFmtId="204" formatCode="#,##0.00_ "/>
    <numFmt numFmtId="205" formatCode="#,##0.000000000;[Red]\-#,##0.000000000"/>
    <numFmt numFmtId="206" formatCode="&quot;1 : &quot;0.0"/>
    <numFmt numFmtId="207" formatCode="_ &quot;₩&quot;* #,##0_ ;_ &quot;₩&quot;* &quot;₩&quot;\!\-#,##0_ ;_ &quot;₩&quot;* &quot;-&quot;_ ;_ @_ "/>
    <numFmt numFmtId="208" formatCode="_ &quot;₩&quot;* #,##0.00_ ;_ &quot;₩&quot;* &quot;₩&quot;\!\-#,##0.00_ ;_ &quot;₩&quot;* &quot;-&quot;??_ ;_ @_ "/>
    <numFmt numFmtId="209" formatCode="%#.00"/>
    <numFmt numFmtId="210" formatCode="_ * #,##0.00_ ;_ * &quot;₩&quot;\!\-#,##0.00_ ;_ * &quot;-&quot;??_ ;_ @_ "/>
    <numFmt numFmtId="211" formatCode="#,##0."/>
    <numFmt numFmtId="212" formatCode="yyyy&quot;年&quot;&quot;₩&quot;&quot;₩&quot;&quot;₩&quot;&quot;₩&quot;\ mm&quot;月&quot;&quot;₩&quot;&quot;₩&quot;&quot;₩&quot;&quot;₩&quot;\ dd&quot;日&quot;"/>
    <numFmt numFmtId="213" formatCode="\$#.00"/>
    <numFmt numFmtId="214" formatCode="&quot;$&quot;#,##0_);[Red]\(&quot;$&quot;#,##0\)"/>
    <numFmt numFmtId="215" formatCode="&quot;₩&quot;\!\$#,##0&quot;₩&quot;\!\ ;&quot;₩&quot;\!\(&quot;₩&quot;\!\$#,##0&quot;₩&quot;\!\)"/>
    <numFmt numFmtId="216" formatCode="#,##0.0000000;[Red]&quot;-&quot;#,##0.0000000"/>
    <numFmt numFmtId="217" formatCode="_-* #,##0\ _D_M_-;\-* #,##0\ _D_M_-;_-* &quot;-&quot;\ _D_M_-;_-@_-"/>
    <numFmt numFmtId="218" formatCode="_-* #,##0.00\ _D_M_-;\-* #,##0.00\ _D_M_-;_-* &quot;-&quot;??\ _D_M_-;_-@_-"/>
    <numFmt numFmtId="219" formatCode="#,##0.000000000;[Red]&quot;-&quot;#,##0.000000000"/>
    <numFmt numFmtId="220" formatCode="0\ &quot;EA&quot;"/>
    <numFmt numFmtId="221" formatCode="\$#."/>
    <numFmt numFmtId="222" formatCode="#,000"/>
    <numFmt numFmtId="223" formatCode="&quot;₩&quot;#,##0;&quot;₩&quot;&quot;₩&quot;&quot;₩&quot;&quot;₩&quot;\-#,##0"/>
    <numFmt numFmtId="224" formatCode="0\ &quot;t&quot;"/>
    <numFmt numFmtId="225" formatCode="_-* #,##0\ &quot;DM&quot;_-;\-* #,##0\ &quot;DM&quot;_-;_-* &quot;-&quot;\ &quot;DM&quot;_-;_-@_-"/>
    <numFmt numFmtId="226" formatCode="&quot;₩&quot;#,##0.00;&quot;₩&quot;&quot;₩&quot;&quot;₩&quot;&quot;₩&quot;&quot;₩&quot;&quot;₩&quot;&quot;₩&quot;&quot;₩&quot;\-#,##0.00"/>
    <numFmt numFmtId="227" formatCode="&quot;₩&quot;#,##0;&quot;₩&quot;&quot;₩&quot;&quot;₩&quot;\-#,##0"/>
    <numFmt numFmtId="228" formatCode="_ * #,##0_ ;_ * &quot;₩&quot;&quot;₩&quot;&quot;₩&quot;&quot;₩&quot;&quot;₩&quot;&quot;₩&quot;&quot;₩&quot;&quot;₩&quot;\-#,##0_ ;_ * &quot;-&quot;_ ;_ @_ "/>
    <numFmt numFmtId="229" formatCode="&quot;$&quot;#,##0.0000_);&quot;₩&quot;&quot;₩&quot;&quot;₩&quot;&quot;₩&quot;&quot;₩&quot;&quot;₩&quot;&quot;₩&quot;&quot;₩&quot;\(&quot;$&quot;#,##0.0000&quot;₩&quot;&quot;₩&quot;&quot;₩&quot;&quot;₩&quot;&quot;₩&quot;&quot;₩&quot;&quot;₩&quot;&quot;₩&quot;\)"/>
    <numFmt numFmtId="230" formatCode="&quot;$&quot;#,##0_);[Red]&quot;₩&quot;&quot;₩&quot;&quot;₩&quot;&quot;₩&quot;&quot;₩&quot;&quot;₩&quot;&quot;₩&quot;&quot;₩&quot;\(&quot;$&quot;#,##0&quot;₩&quot;&quot;₩&quot;&quot;₩&quot;&quot;₩&quot;&quot;₩&quot;&quot;₩&quot;&quot;₩&quot;&quot;₩&quot;\)"/>
    <numFmt numFmtId="231" formatCode="_(* #,##0.0_);_(* &quot;₩&quot;&quot;₩&quot;&quot;₩&quot;&quot;₩&quot;&quot;₩&quot;&quot;₩&quot;&quot;₩&quot;&quot;₩&quot;\(#,##0.0&quot;₩&quot;&quot;₩&quot;&quot;₩&quot;&quot;₩&quot;&quot;₩&quot;&quot;₩&quot;&quot;₩&quot;&quot;₩&quot;\);_(* &quot;-&quot;_);_(@_)"/>
    <numFmt numFmtId="232" formatCode="m\o\n\th\ d\,\ yyyy"/>
    <numFmt numFmtId="233" formatCode="&quot;△&quot;#,##0\ &quot;억&quot;&quot;원&quot;"/>
    <numFmt numFmtId="234" formatCode="\(#,##0.0\)\ \ "/>
    <numFmt numFmtId="235" formatCode="#,##0.00\ \ \ "/>
  </numFmts>
  <fonts count="20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바탕"/>
      <family val="1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0"/>
      <name val="돋움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12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1"/>
      <color indexed="81"/>
      <name val="돋움"/>
      <family val="3"/>
      <charset val="129"/>
    </font>
    <font>
      <b/>
      <sz val="11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color indexed="60"/>
      <name val="돋움"/>
      <family val="3"/>
      <charset val="129"/>
    </font>
    <font>
      <sz val="10"/>
      <color indexed="8"/>
      <name val="돋움"/>
      <family val="3"/>
      <charset val="129"/>
    </font>
    <font>
      <sz val="10"/>
      <color indexed="8"/>
      <name val="굴림체"/>
      <family val="3"/>
      <charset val="129"/>
    </font>
    <font>
      <sz val="10"/>
      <color indexed="10"/>
      <name val="굴림체"/>
      <family val="3"/>
      <charset val="129"/>
    </font>
    <font>
      <sz val="11"/>
      <color indexed="10"/>
      <name val="돋움"/>
      <family val="3"/>
      <charset val="129"/>
    </font>
    <font>
      <sz val="10"/>
      <color indexed="10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name val="돋움"/>
      <family val="3"/>
      <charset val="129"/>
    </font>
    <font>
      <sz val="11"/>
      <color indexed="8"/>
      <name val="돋움"/>
      <family val="3"/>
      <charset val="129"/>
    </font>
    <font>
      <sz val="9"/>
      <color indexed="8"/>
      <name val="돋움"/>
      <family val="3"/>
      <charset val="129"/>
    </font>
    <font>
      <sz val="11"/>
      <color indexed="81"/>
      <name val="돋움"/>
      <family val="3"/>
      <charset val="129"/>
    </font>
    <font>
      <sz val="11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b/>
      <sz val="10"/>
      <color indexed="81"/>
      <name val="돋움"/>
      <family val="3"/>
      <charset val="129"/>
    </font>
    <font>
      <sz val="8"/>
      <name val="맑은 고딕"/>
      <family val="3"/>
      <charset val="129"/>
    </font>
    <font>
      <b/>
      <sz val="12"/>
      <color indexed="8"/>
      <name val="돋움체"/>
      <family val="3"/>
      <charset val="129"/>
    </font>
    <font>
      <sz val="9"/>
      <color indexed="8"/>
      <name val="돋움체"/>
      <family val="3"/>
      <charset val="129"/>
    </font>
    <font>
      <b/>
      <sz val="9"/>
      <color indexed="8"/>
      <name val="돋움체"/>
      <family val="3"/>
      <charset val="129"/>
    </font>
    <font>
      <b/>
      <sz val="9"/>
      <color indexed="8"/>
      <name val="돋움"/>
      <family val="3"/>
      <charset val="129"/>
    </font>
    <font>
      <b/>
      <sz val="8"/>
      <color indexed="8"/>
      <name val="돋움"/>
      <family val="3"/>
      <charset val="129"/>
    </font>
    <font>
      <b/>
      <sz val="9"/>
      <color indexed="10"/>
      <name val="돋움"/>
      <family val="3"/>
      <charset val="129"/>
    </font>
    <font>
      <b/>
      <sz val="9"/>
      <color indexed="10"/>
      <name val="돋움체"/>
      <family val="3"/>
      <charset val="129"/>
    </font>
    <font>
      <sz val="9"/>
      <color indexed="49"/>
      <name val="돋움체"/>
      <family val="3"/>
      <charset val="129"/>
    </font>
    <font>
      <b/>
      <sz val="11"/>
      <color indexed="10"/>
      <name val="돋움"/>
      <family val="3"/>
      <charset val="129"/>
    </font>
    <font>
      <sz val="9"/>
      <color indexed="10"/>
      <name val="돋움체"/>
      <family val="3"/>
      <charset val="129"/>
    </font>
    <font>
      <b/>
      <sz val="9"/>
      <color indexed="56"/>
      <name val="돋움"/>
      <family val="3"/>
      <charset val="129"/>
    </font>
    <font>
      <b/>
      <sz val="10"/>
      <color indexed="56"/>
      <name val="돋움"/>
      <family val="3"/>
      <charset val="129"/>
    </font>
    <font>
      <b/>
      <sz val="9"/>
      <color indexed="56"/>
      <name val="돋움체"/>
      <family val="3"/>
      <charset val="129"/>
    </font>
    <font>
      <b/>
      <sz val="9"/>
      <name val="돋움체"/>
      <family val="3"/>
      <charset val="129"/>
    </font>
    <font>
      <sz val="12"/>
      <name val="바탕체"/>
      <family val="1"/>
      <charset val="129"/>
    </font>
    <font>
      <b/>
      <sz val="13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10"/>
      <name val="돋움"/>
      <family val="3"/>
      <charset val="129"/>
    </font>
    <font>
      <b/>
      <sz val="11"/>
      <color indexed="8"/>
      <name val="맑은 고딕"/>
      <family val="3"/>
      <charset val="129"/>
    </font>
    <font>
      <b/>
      <sz val="15"/>
      <name val="굴림"/>
      <family val="3"/>
      <charset val="129"/>
    </font>
    <font>
      <sz val="8"/>
      <name val="굴림"/>
      <family val="3"/>
      <charset val="129"/>
    </font>
    <font>
      <b/>
      <sz val="11"/>
      <color indexed="8"/>
      <name val="굴림"/>
      <family val="3"/>
      <charset val="129"/>
    </font>
    <font>
      <sz val="11"/>
      <color indexed="8"/>
      <name val="굴림"/>
      <family val="3"/>
      <charset val="129"/>
    </font>
    <font>
      <sz val="12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11"/>
      <color indexed="8"/>
      <name val="돋움"/>
      <family val="3"/>
      <charset val="129"/>
    </font>
    <font>
      <b/>
      <sz val="9"/>
      <name val="-윤고딕110"/>
      <family val="1"/>
      <charset val="129"/>
    </font>
    <font>
      <b/>
      <sz val="13"/>
      <name val="휴먼모음T"/>
      <family val="1"/>
      <charset val="129"/>
    </font>
    <font>
      <sz val="10"/>
      <name val="-윤고딕110"/>
      <family val="1"/>
      <charset val="129"/>
    </font>
    <font>
      <sz val="11"/>
      <name val="휴먼모음T"/>
      <family val="1"/>
      <charset val="129"/>
    </font>
    <font>
      <b/>
      <sz val="10"/>
      <name val="-윤고딕110"/>
      <family val="1"/>
      <charset val="129"/>
    </font>
    <font>
      <sz val="9"/>
      <name val="-윤고딕110"/>
      <family val="1"/>
      <charset val="129"/>
    </font>
    <font>
      <sz val="12"/>
      <color indexed="8"/>
      <name val="맑은 고딕"/>
      <family val="3"/>
      <charset val="129"/>
    </font>
    <font>
      <sz val="24"/>
      <color indexed="8"/>
      <name val="HY헤드라인M"/>
      <family val="1"/>
      <charset val="129"/>
    </font>
    <font>
      <sz val="12"/>
      <color indexed="10"/>
      <name val="맑은 고딕"/>
      <family val="3"/>
      <charset val="129"/>
    </font>
    <font>
      <sz val="10"/>
      <name val="굴림체"/>
      <family val="3"/>
      <charset val="129"/>
    </font>
    <font>
      <sz val="10"/>
      <name val="Times New Roman"/>
      <family val="1"/>
    </font>
    <font>
      <sz val="10"/>
      <name val="Arial"/>
      <family val="2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12"/>
      <name val="Times New Roman"/>
      <family val="1"/>
    </font>
    <font>
      <b/>
      <sz val="1"/>
      <color indexed="8"/>
      <name val="Courier"/>
      <family val="3"/>
    </font>
    <font>
      <sz val="10"/>
      <color indexed="8"/>
      <name val="맑은 고딕"/>
      <family val="3"/>
      <charset val="129"/>
    </font>
    <font>
      <sz val="11"/>
      <name val="굴림체"/>
      <family val="3"/>
      <charset val="129"/>
    </font>
    <font>
      <sz val="11"/>
      <color indexed="9"/>
      <name val="맑은 고딕"/>
      <family val="3"/>
      <charset val="129"/>
    </font>
    <font>
      <sz val="10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10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0"/>
      <color indexed="52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20"/>
      <name val="맑은 고딕"/>
      <family val="3"/>
      <charset val="129"/>
    </font>
    <font>
      <sz val="10"/>
      <color indexed="20"/>
      <name val="맑은 고딕"/>
      <family val="3"/>
      <charset val="129"/>
    </font>
    <font>
      <sz val="10"/>
      <name val="MS Sans Serif"/>
      <family val="2"/>
    </font>
    <font>
      <u/>
      <sz val="11"/>
      <color indexed="36"/>
      <name val="돋움"/>
      <family val="3"/>
      <charset val="129"/>
    </font>
    <font>
      <sz val="12"/>
      <name val="돋움체"/>
      <family val="3"/>
      <charset val="129"/>
    </font>
    <font>
      <sz val="1"/>
      <color indexed="0"/>
      <name val="Courier"/>
      <family val="3"/>
    </font>
    <font>
      <sz val="11"/>
      <color indexed="60"/>
      <name val="맑은 고딕"/>
      <family val="3"/>
      <charset val="129"/>
    </font>
    <font>
      <sz val="10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i/>
      <sz val="10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b/>
      <sz val="12"/>
      <color indexed="16"/>
      <name val="굴림체"/>
      <family val="3"/>
      <charset val="129"/>
    </font>
    <font>
      <sz val="12"/>
      <name val="HY울릉도M"/>
      <family val="1"/>
      <charset val="129"/>
    </font>
    <font>
      <sz val="11"/>
      <color indexed="52"/>
      <name val="맑은 고딕"/>
      <family val="3"/>
      <charset val="129"/>
    </font>
    <font>
      <sz val="10"/>
      <color indexed="52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0"/>
      <color indexed="62"/>
      <name val="맑은 고딕"/>
      <family val="3"/>
      <charset val="129"/>
    </font>
    <font>
      <sz val="9"/>
      <name val="Arial"/>
      <family val="2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sz val="10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0"/>
      <color indexed="63"/>
      <name val="맑은 고딕"/>
      <family val="3"/>
      <charset val="129"/>
    </font>
    <font>
      <sz val="9"/>
      <name val="굴림"/>
      <family val="3"/>
      <charset val="129"/>
    </font>
    <font>
      <sz val="9"/>
      <name val="굴림체"/>
      <family val="3"/>
      <charset val="129"/>
    </font>
    <font>
      <sz val="12"/>
      <name val="¹UAAA¼"/>
      <family val="3"/>
      <charset val="129"/>
    </font>
    <font>
      <sz val="10"/>
      <name val="μ¸¿oA¼"/>
      <family val="3"/>
      <charset val="129"/>
    </font>
    <font>
      <sz val="8"/>
      <name val="¹UAAA¼"/>
      <family val="1"/>
      <charset val="129"/>
    </font>
    <font>
      <sz val="10"/>
      <name val="¹ÙÅÁÃ¼"/>
      <family val="1"/>
      <charset val="129"/>
    </font>
    <font>
      <sz val="11"/>
      <name val="μ¸¿o"/>
      <family val="1"/>
      <charset val="129"/>
    </font>
    <font>
      <sz val="12"/>
      <name val="¹ÙÅÁÃ¼"/>
      <family val="1"/>
      <charset val="129"/>
    </font>
    <font>
      <sz val="12"/>
      <name val="System"/>
      <family val="2"/>
      <charset val="129"/>
    </font>
    <font>
      <sz val="10"/>
      <name val="¹UAAA¼"/>
      <family val="1"/>
      <charset val="129"/>
    </font>
    <font>
      <b/>
      <sz val="10"/>
      <name val="Helv"/>
      <family val="2"/>
    </font>
    <font>
      <sz val="10"/>
      <color indexed="24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8"/>
      <name val="Arial"/>
      <family val="2"/>
    </font>
    <font>
      <u/>
      <sz val="8"/>
      <color indexed="12"/>
      <name val="Times New Roman"/>
      <family val="1"/>
    </font>
    <font>
      <b/>
      <sz val="11"/>
      <name val="Helv"/>
      <family val="2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u/>
      <sz val="9"/>
      <color indexed="12"/>
      <name val="바탕체"/>
      <family val="1"/>
      <charset val="129"/>
    </font>
    <font>
      <sz val="11"/>
      <color indexed="9"/>
      <name val="굴림"/>
      <family val="3"/>
      <charset val="129"/>
    </font>
    <font>
      <sz val="11"/>
      <color indexed="10"/>
      <name val="굴림"/>
      <family val="3"/>
      <charset val="129"/>
    </font>
    <font>
      <b/>
      <sz val="11"/>
      <color indexed="52"/>
      <name val="굴림"/>
      <family val="3"/>
      <charset val="129"/>
    </font>
    <font>
      <sz val="11"/>
      <color indexed="20"/>
      <name val="굴림"/>
      <family val="3"/>
      <charset val="129"/>
    </font>
    <font>
      <sz val="11"/>
      <color indexed="60"/>
      <name val="굴림"/>
      <family val="3"/>
      <charset val="129"/>
    </font>
    <font>
      <i/>
      <sz val="11"/>
      <color indexed="23"/>
      <name val="굴림"/>
      <family val="3"/>
      <charset val="129"/>
    </font>
    <font>
      <b/>
      <sz val="11"/>
      <color indexed="9"/>
      <name val="굴림"/>
      <family val="3"/>
      <charset val="129"/>
    </font>
    <font>
      <sz val="11"/>
      <color indexed="52"/>
      <name val="굴림"/>
      <family val="3"/>
      <charset val="129"/>
    </font>
    <font>
      <sz val="11"/>
      <color indexed="62"/>
      <name val="굴림"/>
      <family val="3"/>
      <charset val="129"/>
    </font>
    <font>
      <b/>
      <sz val="15"/>
      <color indexed="56"/>
      <name val="굴림"/>
      <family val="3"/>
      <charset val="129"/>
    </font>
    <font>
      <b/>
      <sz val="13"/>
      <color indexed="56"/>
      <name val="굴림"/>
      <family val="3"/>
      <charset val="129"/>
    </font>
    <font>
      <b/>
      <sz val="11"/>
      <color indexed="56"/>
      <name val="굴림"/>
      <family val="3"/>
      <charset val="129"/>
    </font>
    <font>
      <sz val="11"/>
      <color indexed="17"/>
      <name val="굴림"/>
      <family val="3"/>
      <charset val="129"/>
    </font>
    <font>
      <b/>
      <sz val="11"/>
      <color indexed="63"/>
      <name val="굴림"/>
      <family val="3"/>
      <charset val="129"/>
    </font>
    <font>
      <sz val="11"/>
      <color indexed="8"/>
      <name val="맑은 고딕"/>
      <family val="2"/>
      <scheme val="minor"/>
    </font>
    <font>
      <sz val="10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10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b/>
      <sz val="11.5"/>
      <color rgb="FF000000"/>
      <name val="굴림"/>
      <family val="3"/>
      <charset val="129"/>
    </font>
    <font>
      <sz val="11.5"/>
      <color rgb="FF000000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b/>
      <sz val="11"/>
      <color rgb="FFC00000"/>
      <name val="굴림"/>
      <family val="3"/>
      <charset val="129"/>
    </font>
    <font>
      <sz val="9"/>
      <color theme="1"/>
      <name val="-윤고딕110"/>
      <family val="1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¹UAAA¼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name val="돋움체"/>
      <family val="3"/>
      <charset val="129"/>
    </font>
    <font>
      <sz val="12"/>
      <color indexed="24"/>
      <name val="Arial"/>
      <family val="2"/>
    </font>
    <font>
      <sz val="1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E7E7E"/>
        <bgColor indexed="64"/>
      </patternFill>
    </fill>
    <fill>
      <patternFill patternType="solid">
        <fgColor rgb="FFDDDDDD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79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0"/>
    <xf numFmtId="0" fontId="7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194" fontId="70" fillId="0" borderId="0" applyFont="0" applyFill="0" applyBorder="0" applyAlignment="0" applyProtection="0"/>
    <xf numFmtId="49" fontId="69" fillId="0" borderId="42">
      <alignment horizontal="center" vertical="center"/>
    </xf>
    <xf numFmtId="0" fontId="71" fillId="0" borderId="0" applyFont="0" applyFill="0" applyBorder="0" applyAlignment="0" applyProtection="0"/>
    <xf numFmtId="0" fontId="47" fillId="0" borderId="0"/>
    <xf numFmtId="0" fontId="47" fillId="0" borderId="0"/>
    <xf numFmtId="0" fontId="7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5" fontId="72" fillId="0" borderId="0">
      <protection locked="0"/>
    </xf>
    <xf numFmtId="0" fontId="73" fillId="0" borderId="0">
      <protection locked="0"/>
    </xf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4" fillId="0" borderId="0"/>
    <xf numFmtId="195" fontId="72" fillId="0" borderId="0">
      <protection locked="0"/>
    </xf>
    <xf numFmtId="196" fontId="73" fillId="0" borderId="0">
      <protection locked="0"/>
    </xf>
    <xf numFmtId="195" fontId="72" fillId="0" borderId="0">
      <protection locked="0"/>
    </xf>
    <xf numFmtId="0" fontId="24" fillId="0" borderId="0"/>
    <xf numFmtId="0" fontId="75" fillId="0" borderId="0">
      <protection locked="0"/>
    </xf>
    <xf numFmtId="0" fontId="75" fillId="0" borderId="0">
      <protection locked="0"/>
    </xf>
    <xf numFmtId="0" fontId="47" fillId="0" borderId="21">
      <alignment horizontal="center"/>
    </xf>
    <xf numFmtId="0" fontId="22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6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76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6" fillId="19" borderId="0" applyNumberFormat="0" applyBorder="0" applyAlignment="0" applyProtection="0">
      <alignment vertical="center"/>
    </xf>
    <xf numFmtId="195" fontId="72" fillId="0" borderId="0">
      <protection locked="0"/>
    </xf>
    <xf numFmtId="0" fontId="73" fillId="0" borderId="0">
      <protection locked="0"/>
    </xf>
    <xf numFmtId="0" fontId="77" fillId="0" borderId="0" applyFont="0" applyFill="0" applyBorder="0" applyAlignment="0" applyProtection="0"/>
    <xf numFmtId="0" fontId="22" fillId="20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6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6" fillId="1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9" fillId="26" borderId="0" applyNumberFormat="0" applyBorder="0" applyAlignment="0" applyProtection="0">
      <alignment vertical="center"/>
    </xf>
    <xf numFmtId="0" fontId="78" fillId="27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9" fillId="28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9" fillId="26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32" borderId="43" applyNumberFormat="0" applyAlignment="0" applyProtection="0">
      <alignment vertical="center"/>
    </xf>
    <xf numFmtId="0" fontId="83" fillId="32" borderId="43" applyNumberFormat="0" applyAlignment="0" applyProtection="0">
      <alignment vertical="center"/>
    </xf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15" borderId="0" applyNumberFormat="0" applyBorder="0" applyAlignment="0" applyProtection="0">
      <alignment vertical="center"/>
    </xf>
    <xf numFmtId="0" fontId="88" fillId="15" borderId="0" applyNumberFormat="0" applyBorder="0" applyAlignment="0" applyProtection="0">
      <alignment vertical="center"/>
    </xf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3" fontId="89" fillId="0" borderId="25">
      <alignment horizontal="center"/>
    </xf>
    <xf numFmtId="0" fontId="84" fillId="0" borderId="0" applyFont="0" applyFill="0" applyBorder="0" applyAlignment="0" applyProtection="0"/>
    <xf numFmtId="195" fontId="72" fillId="0" borderId="0">
      <protection locked="0"/>
    </xf>
    <xf numFmtId="0" fontId="84" fillId="0" borderId="0" applyFont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40" fontId="91" fillId="0" borderId="0" applyFont="0" applyFill="0" applyBorder="0" applyAlignment="0" applyProtection="0"/>
    <xf numFmtId="38" fontId="91" fillId="0" borderId="0" applyFont="0" applyFill="0" applyBorder="0" applyAlignment="0" applyProtection="0"/>
    <xf numFmtId="0" fontId="7" fillId="33" borderId="44" applyNumberFormat="0" applyFont="0" applyAlignment="0" applyProtection="0">
      <alignment vertical="center"/>
    </xf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195" fontId="92" fillId="0" borderId="0">
      <protection locked="0"/>
    </xf>
    <xf numFmtId="9" fontId="77" fillId="2" borderId="0" applyFill="0" applyBorder="0" applyProtection="0">
      <alignment horizontal="right"/>
    </xf>
    <xf numFmtId="10" fontId="77" fillId="0" borderId="0" applyFill="0" applyBorder="0" applyProtection="0">
      <alignment horizontal="right"/>
    </xf>
    <xf numFmtId="9" fontId="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93" fillId="34" borderId="0" applyNumberFormat="0" applyBorder="0" applyAlignment="0" applyProtection="0">
      <alignment vertical="center"/>
    </xf>
    <xf numFmtId="0" fontId="94" fillId="34" borderId="0" applyNumberFormat="0" applyBorder="0" applyAlignment="0" applyProtection="0">
      <alignment vertical="center"/>
    </xf>
    <xf numFmtId="0" fontId="95" fillId="0" borderId="0"/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35" borderId="45" applyNumberFormat="0" applyAlignment="0" applyProtection="0">
      <alignment vertical="center"/>
    </xf>
    <xf numFmtId="0" fontId="99" fillId="35" borderId="45" applyNumberFormat="0" applyAlignment="0" applyProtection="0">
      <alignment vertical="center"/>
    </xf>
    <xf numFmtId="197" fontId="100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77" fillId="0" borderId="0" applyFont="0" applyFill="0" applyBorder="0" applyAlignment="0" applyProtection="0"/>
    <xf numFmtId="41" fontId="10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71" fillId="0" borderId="0"/>
    <xf numFmtId="0" fontId="102" fillId="0" borderId="46" applyNumberFormat="0" applyFill="0" applyAlignment="0" applyProtection="0">
      <alignment vertical="center"/>
    </xf>
    <xf numFmtId="0" fontId="103" fillId="0" borderId="46" applyNumberFormat="0" applyFill="0" applyAlignment="0" applyProtection="0">
      <alignment vertical="center"/>
    </xf>
    <xf numFmtId="0" fontId="51" fillId="0" borderId="47" applyNumberFormat="0" applyFill="0" applyAlignment="0" applyProtection="0">
      <alignment vertical="center"/>
    </xf>
    <xf numFmtId="0" fontId="104" fillId="0" borderId="47" applyNumberFormat="0" applyFill="0" applyAlignment="0" applyProtection="0">
      <alignment vertical="center"/>
    </xf>
    <xf numFmtId="198" fontId="23" fillId="0" borderId="0" applyFill="0" applyBorder="0">
      <alignment horizontal="centerContinuous"/>
    </xf>
    <xf numFmtId="199" fontId="23" fillId="0" borderId="0" applyFill="0" applyBorder="0">
      <alignment horizontal="centerContinuous"/>
    </xf>
    <xf numFmtId="2" fontId="23" fillId="0" borderId="0" applyFill="0" applyBorder="0" applyProtection="0">
      <alignment horizontal="centerContinuous"/>
    </xf>
    <xf numFmtId="0" fontId="105" fillId="19" borderId="43" applyNumberFormat="0" applyAlignment="0" applyProtection="0">
      <alignment vertical="center"/>
    </xf>
    <xf numFmtId="0" fontId="106" fillId="19" borderId="43" applyNumberFormat="0" applyAlignment="0" applyProtection="0">
      <alignment vertical="center"/>
    </xf>
    <xf numFmtId="4" fontId="84" fillId="0" borderId="0" applyFont="0" applyFill="0" applyBorder="0" applyAlignment="0" applyProtection="0"/>
    <xf numFmtId="4" fontId="84" fillId="0" borderId="0" applyFont="0" applyFill="0" applyBorder="0" applyAlignment="0" applyProtection="0"/>
    <xf numFmtId="4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200" fontId="107" fillId="0" borderId="0" applyFill="0" applyBorder="0">
      <alignment horizontal="centerContinuous"/>
    </xf>
    <xf numFmtId="0" fontId="108" fillId="0" borderId="48" applyNumberFormat="0" applyFill="0" applyAlignment="0" applyProtection="0">
      <alignment vertical="center"/>
    </xf>
    <xf numFmtId="0" fontId="109" fillId="0" borderId="49" applyNumberFormat="0" applyFill="0" applyAlignment="0" applyProtection="0">
      <alignment vertical="center"/>
    </xf>
    <xf numFmtId="0" fontId="110" fillId="0" borderId="50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16" borderId="0" applyNumberFormat="0" applyBorder="0" applyAlignment="0" applyProtection="0">
      <alignment vertical="center"/>
    </xf>
    <xf numFmtId="0" fontId="113" fillId="16" borderId="0" applyNumberFormat="0" applyBorder="0" applyAlignment="0" applyProtection="0">
      <alignment vertical="center"/>
    </xf>
    <xf numFmtId="201" fontId="23" fillId="0" borderId="0" applyFill="0" applyBorder="0">
      <alignment horizontal="centerContinuous"/>
    </xf>
    <xf numFmtId="202" fontId="23" fillId="0" borderId="0" applyFill="0" applyBorder="0">
      <alignment horizontal="centerContinuous"/>
    </xf>
    <xf numFmtId="0" fontId="47" fillId="0" borderId="0"/>
    <xf numFmtId="0" fontId="114" fillId="32" borderId="51" applyNumberFormat="0" applyAlignment="0" applyProtection="0">
      <alignment vertical="center"/>
    </xf>
    <xf numFmtId="0" fontId="115" fillId="32" borderId="51" applyNumberFormat="0" applyAlignment="0" applyProtection="0">
      <alignment vertical="center"/>
    </xf>
    <xf numFmtId="195" fontId="92" fillId="0" borderId="0">
      <protection locked="0"/>
    </xf>
    <xf numFmtId="195" fontId="92" fillId="0" borderId="0">
      <protection locked="0"/>
    </xf>
    <xf numFmtId="195" fontId="92" fillId="0" borderId="0">
      <protection locked="0"/>
    </xf>
    <xf numFmtId="41" fontId="7" fillId="0" borderId="0" applyFont="0" applyFill="0" applyBorder="0" applyAlignment="0" applyProtection="0"/>
    <xf numFmtId="203" fontId="71" fillId="0" borderId="6"/>
    <xf numFmtId="204" fontId="77" fillId="2" borderId="0" applyFill="0" applyBorder="0" applyProtection="0">
      <alignment horizontal="right"/>
    </xf>
    <xf numFmtId="205" fontId="7" fillId="2" borderId="0" applyFill="0" applyBorder="0" applyProtection="0">
      <alignment horizontal="right"/>
    </xf>
    <xf numFmtId="206" fontId="47" fillId="0" borderId="0" applyFont="0" applyFill="0" applyBorder="0" applyAlignment="0" applyProtection="0"/>
    <xf numFmtId="195" fontId="92" fillId="0" borderId="0">
      <protection locked="0"/>
    </xf>
    <xf numFmtId="195" fontId="92" fillId="0" borderId="0">
      <protection locked="0"/>
    </xf>
    <xf numFmtId="195" fontId="92" fillId="0" borderId="0">
      <protection locked="0"/>
    </xf>
    <xf numFmtId="10" fontId="84" fillId="0" borderId="0" applyFont="0" applyFill="0" applyBorder="0" applyAlignment="0" applyProtection="0"/>
    <xf numFmtId="10" fontId="84" fillId="0" borderId="0" applyFont="0" applyFill="0" applyBorder="0" applyAlignment="0" applyProtection="0"/>
    <xf numFmtId="10" fontId="84" fillId="0" borderId="0" applyFont="0" applyFill="0" applyBorder="0" applyAlignment="0" applyProtection="0"/>
    <xf numFmtId="195" fontId="92" fillId="0" borderId="0">
      <protection locked="0"/>
    </xf>
    <xf numFmtId="195" fontId="92" fillId="0" borderId="0">
      <protection locked="0"/>
    </xf>
    <xf numFmtId="0" fontId="22" fillId="0" borderId="0">
      <alignment vertical="center"/>
    </xf>
    <xf numFmtId="0" fontId="116" fillId="0" borderId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77" fillId="0" borderId="0"/>
    <xf numFmtId="0" fontId="7" fillId="0" borderId="0">
      <alignment vertical="center"/>
    </xf>
    <xf numFmtId="0" fontId="47" fillId="0" borderId="0"/>
    <xf numFmtId="0" fontId="10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4" fillId="0" borderId="52" applyNumberFormat="0" applyFont="0" applyFill="0" applyAlignment="0" applyProtection="0"/>
    <xf numFmtId="0" fontId="84" fillId="0" borderId="52" applyNumberFormat="0" applyFont="0" applyFill="0" applyAlignment="0" applyProtection="0"/>
    <xf numFmtId="0" fontId="84" fillId="0" borderId="52" applyNumberFormat="0" applyFont="0" applyFill="0" applyAlignment="0" applyProtection="0"/>
    <xf numFmtId="7" fontId="84" fillId="0" borderId="0" applyFont="0" applyFill="0" applyBorder="0" applyAlignment="0" applyProtection="0"/>
    <xf numFmtId="7" fontId="84" fillId="0" borderId="0" applyFont="0" applyFill="0" applyBorder="0" applyAlignment="0" applyProtection="0"/>
    <xf numFmtId="7" fontId="84" fillId="0" borderId="0" applyFont="0" applyFill="0" applyBorder="0" applyAlignment="0" applyProtection="0"/>
    <xf numFmtId="5" fontId="84" fillId="0" borderId="0" applyFont="0" applyFill="0" applyBorder="0" applyAlignment="0" applyProtection="0"/>
    <xf numFmtId="5" fontId="84" fillId="0" borderId="0" applyFont="0" applyFill="0" applyBorder="0" applyAlignment="0" applyProtection="0"/>
    <xf numFmtId="5" fontId="84" fillId="0" borderId="0" applyFont="0" applyFill="0" applyBorder="0" applyAlignment="0" applyProtection="0"/>
    <xf numFmtId="0" fontId="117" fillId="0" borderId="0">
      <protection locked="0"/>
    </xf>
    <xf numFmtId="207" fontId="118" fillId="0" borderId="0" applyFont="0" applyFill="0" applyBorder="0" applyAlignment="0" applyProtection="0"/>
    <xf numFmtId="208" fontId="118" fillId="0" borderId="0" applyFont="0" applyFill="0" applyBorder="0" applyAlignment="0" applyProtection="0"/>
    <xf numFmtId="195" fontId="72" fillId="0" borderId="0">
      <protection locked="0"/>
    </xf>
    <xf numFmtId="209" fontId="73" fillId="0" borderId="0">
      <protection locked="0"/>
    </xf>
    <xf numFmtId="0" fontId="89" fillId="0" borderId="0"/>
    <xf numFmtId="208" fontId="119" fillId="0" borderId="0" applyFont="0" applyFill="0" applyBorder="0" applyAlignment="0" applyProtection="0"/>
    <xf numFmtId="210" fontId="118" fillId="0" borderId="0" applyFont="0" applyFill="0" applyBorder="0" applyAlignment="0" applyProtection="0"/>
    <xf numFmtId="4" fontId="73" fillId="0" borderId="0">
      <protection locked="0"/>
    </xf>
    <xf numFmtId="211" fontId="73" fillId="0" borderId="0">
      <protection locked="0"/>
    </xf>
    <xf numFmtId="195" fontId="72" fillId="0" borderId="0">
      <protection locked="0"/>
    </xf>
    <xf numFmtId="195" fontId="72" fillId="0" borderId="0">
      <protection locked="0"/>
    </xf>
    <xf numFmtId="194" fontId="71" fillId="0" borderId="0" applyFont="0" applyFill="0" applyBorder="0" applyAlignment="0" applyProtection="0"/>
    <xf numFmtId="0" fontId="120" fillId="0" borderId="0"/>
    <xf numFmtId="0" fontId="121" fillId="0" borderId="0"/>
    <xf numFmtId="0" fontId="122" fillId="0" borderId="0"/>
    <xf numFmtId="0" fontId="123" fillId="0" borderId="0"/>
    <xf numFmtId="0" fontId="124" fillId="0" borderId="0"/>
    <xf numFmtId="0" fontId="123" fillId="0" borderId="0"/>
    <xf numFmtId="0" fontId="125" fillId="0" borderId="0"/>
    <xf numFmtId="0" fontId="121" fillId="0" borderId="0"/>
    <xf numFmtId="0" fontId="126" fillId="0" borderId="0"/>
    <xf numFmtId="0" fontId="73" fillId="0" borderId="52">
      <protection locked="0"/>
    </xf>
    <xf numFmtId="195" fontId="72" fillId="0" borderId="52">
      <protection locked="0"/>
    </xf>
    <xf numFmtId="4" fontId="73" fillId="0" borderId="0">
      <protection locked="0"/>
    </xf>
    <xf numFmtId="38" fontId="71" fillId="0" borderId="0" applyFont="0" applyFill="0" applyBorder="0" applyAlignment="0" applyProtection="0"/>
    <xf numFmtId="212" fontId="47" fillId="0" borderId="0"/>
    <xf numFmtId="3" fontId="127" fillId="0" borderId="0" applyFont="0" applyFill="0" applyBorder="0" applyAlignment="0" applyProtection="0"/>
    <xf numFmtId="213" fontId="73" fillId="0" borderId="0">
      <protection locked="0"/>
    </xf>
    <xf numFmtId="214" fontId="71" fillId="0" borderId="0" applyFont="0" applyFill="0" applyBorder="0" applyAlignment="0" applyProtection="0"/>
    <xf numFmtId="215" fontId="127" fillId="0" borderId="0" applyFont="0" applyFill="0" applyBorder="0" applyAlignment="0" applyProtection="0"/>
    <xf numFmtId="216" fontId="47" fillId="0" borderId="0"/>
    <xf numFmtId="0" fontId="127" fillId="0" borderId="0" applyFont="0" applyFill="0" applyBorder="0" applyAlignment="0" applyProtection="0"/>
    <xf numFmtId="0" fontId="128" fillId="0" borderId="0" applyFill="0" applyBorder="0" applyAlignment="0" applyProtection="0"/>
    <xf numFmtId="217" fontId="71" fillId="0" borderId="0" applyFont="0" applyFill="0" applyBorder="0" applyAlignment="0" applyProtection="0"/>
    <xf numFmtId="218" fontId="71" fillId="0" borderId="0" applyFont="0" applyFill="0" applyBorder="0" applyAlignment="0" applyProtection="0"/>
    <xf numFmtId="219" fontId="47" fillId="0" borderId="0"/>
    <xf numFmtId="220" fontId="107" fillId="0" borderId="0" applyFill="0" applyBorder="0">
      <alignment horizontal="centerContinuous"/>
    </xf>
    <xf numFmtId="195" fontId="72" fillId="0" borderId="0">
      <protection locked="0"/>
    </xf>
    <xf numFmtId="195" fontId="72" fillId="0" borderId="0">
      <protection locked="0"/>
    </xf>
    <xf numFmtId="213" fontId="73" fillId="0" borderId="0">
      <protection locked="0"/>
    </xf>
    <xf numFmtId="221" fontId="73" fillId="0" borderId="0">
      <protection locked="0"/>
    </xf>
    <xf numFmtId="2" fontId="127" fillId="0" borderId="0" applyFont="0" applyFill="0" applyBorder="0" applyAlignment="0" applyProtection="0"/>
    <xf numFmtId="2" fontId="128" fillId="0" borderId="0" applyFill="0" applyBorder="0" applyAlignment="0" applyProtection="0"/>
    <xf numFmtId="38" fontId="129" fillId="12" borderId="0" applyNumberFormat="0" applyBorder="0" applyAlignment="0" applyProtection="0"/>
    <xf numFmtId="0" fontId="130" fillId="0" borderId="0">
      <alignment horizontal="left"/>
    </xf>
    <xf numFmtId="0" fontId="131" fillId="0" borderId="53" applyNumberFormat="0" applyAlignment="0" applyProtection="0">
      <alignment horizontal="left" vertical="center"/>
    </xf>
    <xf numFmtId="0" fontId="131" fillId="0" borderId="4">
      <alignment horizontal="left" vertical="center"/>
    </xf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10" fontId="129" fillId="10" borderId="6" applyNumberFormat="0" applyBorder="0" applyAlignment="0" applyProtection="0"/>
    <xf numFmtId="180" fontId="71" fillId="0" borderId="0" applyFont="0" applyFill="0" applyBorder="0" applyAlignment="0" applyProtection="0"/>
    <xf numFmtId="194" fontId="71" fillId="0" borderId="0" applyFont="0" applyFill="0" applyBorder="0" applyAlignment="0" applyProtection="0"/>
    <xf numFmtId="0" fontId="136" fillId="0" borderId="27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222" fontId="47" fillId="0" borderId="0"/>
    <xf numFmtId="223" fontId="7" fillId="0" borderId="0"/>
    <xf numFmtId="0" fontId="71" fillId="0" borderId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209" fontId="73" fillId="0" borderId="0">
      <protection locked="0"/>
    </xf>
    <xf numFmtId="10" fontId="71" fillId="0" borderId="0" applyFont="0" applyFill="0" applyBorder="0" applyAlignment="0" applyProtection="0"/>
    <xf numFmtId="0" fontId="47" fillId="0" borderId="0">
      <protection locked="0"/>
    </xf>
    <xf numFmtId="194" fontId="71" fillId="0" borderId="0" applyFont="0" applyFill="0" applyBorder="0" applyAlignment="0" applyProtection="0"/>
    <xf numFmtId="0" fontId="71" fillId="0" borderId="0"/>
    <xf numFmtId="0" fontId="136" fillId="0" borderId="0"/>
    <xf numFmtId="0" fontId="137" fillId="0" borderId="0" applyFill="0" applyBorder="0" applyProtection="0">
      <alignment horizontal="centerContinuous" vertical="center"/>
    </xf>
    <xf numFmtId="0" fontId="138" fillId="2" borderId="0" applyFill="0" applyBorder="0" applyProtection="0">
      <alignment horizontal="center" vertical="center"/>
    </xf>
    <xf numFmtId="224" fontId="107" fillId="0" borderId="0" applyFill="0" applyBorder="0">
      <alignment horizontal="centerContinuous"/>
    </xf>
    <xf numFmtId="0" fontId="127" fillId="0" borderId="52" applyNumberFormat="0" applyFont="0" applyFill="0" applyAlignment="0" applyProtection="0"/>
    <xf numFmtId="0" fontId="128" fillId="0" borderId="54" applyNumberFormat="0" applyFill="0" applyAlignment="0" applyProtection="0"/>
    <xf numFmtId="225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71" fillId="0" borderId="0"/>
    <xf numFmtId="0" fontId="47" fillId="0" borderId="0"/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140" fillId="24" borderId="0" applyNumberFormat="0" applyBorder="0" applyAlignment="0" applyProtection="0">
      <alignment vertical="center"/>
    </xf>
    <xf numFmtId="0" fontId="140" fillId="21" borderId="0" applyNumberFormat="0" applyBorder="0" applyAlignment="0" applyProtection="0">
      <alignment vertical="center"/>
    </xf>
    <xf numFmtId="0" fontId="140" fillId="22" borderId="0" applyNumberFormat="0" applyBorder="0" applyAlignment="0" applyProtection="0">
      <alignment vertical="center"/>
    </xf>
    <xf numFmtId="0" fontId="140" fillId="25" borderId="0" applyNumberFormat="0" applyBorder="0" applyAlignment="0" applyProtection="0">
      <alignment vertical="center"/>
    </xf>
    <xf numFmtId="0" fontId="140" fillId="26" borderId="0" applyNumberFormat="0" applyBorder="0" applyAlignment="0" applyProtection="0">
      <alignment vertical="center"/>
    </xf>
    <xf numFmtId="0" fontId="140" fillId="27" borderId="0" applyNumberFormat="0" applyBorder="0" applyAlignment="0" applyProtection="0">
      <alignment vertical="center"/>
    </xf>
    <xf numFmtId="0" fontId="140" fillId="28" borderId="0" applyNumberFormat="0" applyBorder="0" applyAlignment="0" applyProtection="0">
      <alignment vertical="center"/>
    </xf>
    <xf numFmtId="0" fontId="140" fillId="29" borderId="0" applyNumberFormat="0" applyBorder="0" applyAlignment="0" applyProtection="0">
      <alignment vertical="center"/>
    </xf>
    <xf numFmtId="0" fontId="140" fillId="30" borderId="0" applyNumberFormat="0" applyBorder="0" applyAlignment="0" applyProtection="0">
      <alignment vertical="center"/>
    </xf>
    <xf numFmtId="0" fontId="140" fillId="25" borderId="0" applyNumberFormat="0" applyBorder="0" applyAlignment="0" applyProtection="0">
      <alignment vertical="center"/>
    </xf>
    <xf numFmtId="0" fontId="140" fillId="26" borderId="0" applyNumberFormat="0" applyBorder="0" applyAlignment="0" applyProtection="0">
      <alignment vertical="center"/>
    </xf>
    <xf numFmtId="0" fontId="140" fillId="31" borderId="0" applyNumberFormat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2" fillId="32" borderId="43" applyNumberFormat="0" applyAlignment="0" applyProtection="0">
      <alignment vertical="center"/>
    </xf>
    <xf numFmtId="0" fontId="143" fillId="15" borderId="0" applyNumberFormat="0" applyBorder="0" applyAlignment="0" applyProtection="0">
      <alignment vertical="center"/>
    </xf>
    <xf numFmtId="0" fontId="144" fillId="34" borderId="0" applyNumberFormat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146" fillId="35" borderId="45" applyNumberFormat="0" applyAlignment="0" applyProtection="0">
      <alignment vertical="center"/>
    </xf>
    <xf numFmtId="0" fontId="47" fillId="0" borderId="0" applyFont="0" applyFill="0" applyBorder="0" applyAlignment="0" applyProtection="0"/>
    <xf numFmtId="0" fontId="147" fillId="0" borderId="46" applyNumberFormat="0" applyFill="0" applyAlignment="0" applyProtection="0">
      <alignment vertical="center"/>
    </xf>
    <xf numFmtId="0" fontId="54" fillId="0" borderId="47" applyNumberFormat="0" applyFill="0" applyAlignment="0" applyProtection="0">
      <alignment vertical="center"/>
    </xf>
    <xf numFmtId="0" fontId="148" fillId="19" borderId="43" applyNumberFormat="0" applyAlignment="0" applyProtection="0">
      <alignment vertical="center"/>
    </xf>
    <xf numFmtId="0" fontId="149" fillId="0" borderId="48" applyNumberFormat="0" applyFill="0" applyAlignment="0" applyProtection="0">
      <alignment vertical="center"/>
    </xf>
    <xf numFmtId="0" fontId="150" fillId="0" borderId="49" applyNumberFormat="0" applyFill="0" applyAlignment="0" applyProtection="0">
      <alignment vertical="center"/>
    </xf>
    <xf numFmtId="0" fontId="151" fillId="0" borderId="50" applyNumberFormat="0" applyFill="0" applyAlignment="0" applyProtection="0">
      <alignment vertical="center"/>
    </xf>
    <xf numFmtId="0" fontId="151" fillId="0" borderId="0" applyNumberFormat="0" applyFill="0" applyBorder="0" applyAlignment="0" applyProtection="0">
      <alignment vertical="center"/>
    </xf>
    <xf numFmtId="0" fontId="152" fillId="16" borderId="0" applyNumberFormat="0" applyBorder="0" applyAlignment="0" applyProtection="0">
      <alignment vertical="center"/>
    </xf>
    <xf numFmtId="0" fontId="153" fillId="32" borderId="51" applyNumberFormat="0" applyAlignment="0" applyProtection="0">
      <alignment vertical="center"/>
    </xf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154" fillId="0" borderId="0">
      <alignment vertical="center"/>
    </xf>
    <xf numFmtId="0" fontId="139" fillId="0" borderId="0" applyNumberFormat="0" applyFill="0" applyBorder="0" applyAlignment="0" applyProtection="0">
      <alignment vertical="top"/>
      <protection locked="0"/>
    </xf>
    <xf numFmtId="203" fontId="71" fillId="0" borderId="55"/>
    <xf numFmtId="0" fontId="21" fillId="0" borderId="0">
      <alignment vertical="center"/>
    </xf>
    <xf numFmtId="10" fontId="129" fillId="10" borderId="55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203" fontId="71" fillId="0" borderId="55"/>
    <xf numFmtId="0" fontId="82" fillId="32" borderId="58" applyNumberFormat="0" applyAlignment="0" applyProtection="0">
      <alignment vertical="center"/>
    </xf>
    <xf numFmtId="0" fontId="83" fillId="32" borderId="58" applyNumberFormat="0" applyAlignment="0" applyProtection="0">
      <alignment vertical="center"/>
    </xf>
    <xf numFmtId="0" fontId="7" fillId="33" borderId="59" applyNumberFormat="0" applyFont="0" applyAlignment="0" applyProtection="0">
      <alignment vertical="center"/>
    </xf>
    <xf numFmtId="0" fontId="51" fillId="0" borderId="60" applyNumberFormat="0" applyFill="0" applyAlignment="0" applyProtection="0">
      <alignment vertical="center"/>
    </xf>
    <xf numFmtId="0" fontId="104" fillId="0" borderId="60" applyNumberFormat="0" applyFill="0" applyAlignment="0" applyProtection="0">
      <alignment vertical="center"/>
    </xf>
    <xf numFmtId="0" fontId="105" fillId="19" borderId="58" applyNumberFormat="0" applyAlignment="0" applyProtection="0">
      <alignment vertical="center"/>
    </xf>
    <xf numFmtId="0" fontId="106" fillId="19" borderId="58" applyNumberFormat="0" applyAlignment="0" applyProtection="0">
      <alignment vertical="center"/>
    </xf>
    <xf numFmtId="0" fontId="114" fillId="32" borderId="61" applyNumberFormat="0" applyAlignment="0" applyProtection="0">
      <alignment vertical="center"/>
    </xf>
    <xf numFmtId="0" fontId="115" fillId="32" borderId="61" applyNumberFormat="0" applyAlignment="0" applyProtection="0">
      <alignment vertical="center"/>
    </xf>
    <xf numFmtId="203" fontId="71" fillId="0" borderId="57"/>
    <xf numFmtId="0" fontId="131" fillId="0" borderId="56">
      <alignment horizontal="left" vertical="center"/>
    </xf>
    <xf numFmtId="10" fontId="129" fillId="10" borderId="57" applyNumberFormat="0" applyBorder="0" applyAlignment="0" applyProtection="0"/>
    <xf numFmtId="10" fontId="129" fillId="10" borderId="55" applyNumberFormat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42" fillId="32" borderId="58" applyNumberFormat="0" applyAlignment="0" applyProtection="0">
      <alignment vertical="center"/>
    </xf>
    <xf numFmtId="0" fontId="54" fillId="0" borderId="60" applyNumberFormat="0" applyFill="0" applyAlignment="0" applyProtection="0">
      <alignment vertical="center"/>
    </xf>
    <xf numFmtId="0" fontId="148" fillId="19" borderId="58" applyNumberFormat="0" applyAlignment="0" applyProtection="0">
      <alignment vertical="center"/>
    </xf>
    <xf numFmtId="0" fontId="153" fillId="32" borderId="61" applyNumberFormat="0" applyAlignment="0" applyProtection="0">
      <alignment vertical="center"/>
    </xf>
    <xf numFmtId="0" fontId="7" fillId="0" borderId="0"/>
    <xf numFmtId="194" fontId="71" fillId="0" borderId="0" applyFont="0" applyFill="0" applyBorder="0" applyAlignment="0" applyProtection="0"/>
    <xf numFmtId="226" fontId="71" fillId="0" borderId="0" applyFont="0" applyFill="0" applyBorder="0" applyAlignment="0" applyProtection="0"/>
    <xf numFmtId="0" fontId="131" fillId="0" borderId="56">
      <alignment horizontal="left" vertical="center"/>
    </xf>
    <xf numFmtId="0" fontId="7" fillId="0" borderId="0">
      <alignment vertical="center"/>
    </xf>
    <xf numFmtId="38" fontId="129" fillId="2" borderId="0" applyNumberFormat="0" applyBorder="0" applyAlignment="0" applyProtection="0"/>
    <xf numFmtId="10" fontId="129" fillId="2" borderId="55" applyNumberFormat="0" applyBorder="0" applyAlignment="0" applyProtection="0"/>
    <xf numFmtId="227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228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30" fontId="7" fillId="0" borderId="0" applyFont="0" applyFill="0" applyBorder="0" applyAlignment="0" applyProtection="0"/>
    <xf numFmtId="231" fontId="7" fillId="0" borderId="0" applyFont="0" applyFill="0" applyBorder="0" applyAlignment="0" applyProtection="0"/>
    <xf numFmtId="0" fontId="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82" fillId="32" borderId="62" applyNumberFormat="0" applyAlignment="0" applyProtection="0">
      <alignment vertical="center"/>
    </xf>
    <xf numFmtId="0" fontId="83" fillId="32" borderId="62" applyNumberFormat="0" applyAlignment="0" applyProtection="0">
      <alignment vertical="center"/>
    </xf>
    <xf numFmtId="0" fontId="7" fillId="33" borderId="63" applyNumberFormat="0" applyFont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104" fillId="0" borderId="64" applyNumberFormat="0" applyFill="0" applyAlignment="0" applyProtection="0">
      <alignment vertical="center"/>
    </xf>
    <xf numFmtId="0" fontId="105" fillId="19" borderId="62" applyNumberFormat="0" applyAlignment="0" applyProtection="0">
      <alignment vertical="center"/>
    </xf>
    <xf numFmtId="0" fontId="106" fillId="19" borderId="62" applyNumberFormat="0" applyAlignment="0" applyProtection="0">
      <alignment vertical="center"/>
    </xf>
    <xf numFmtId="0" fontId="114" fillId="32" borderId="65" applyNumberFormat="0" applyAlignment="0" applyProtection="0">
      <alignment vertical="center"/>
    </xf>
    <xf numFmtId="0" fontId="115" fillId="32" borderId="65" applyNumberFormat="0" applyAlignment="0" applyProtection="0">
      <alignment vertical="center"/>
    </xf>
    <xf numFmtId="203" fontId="71" fillId="0" borderId="57"/>
    <xf numFmtId="0" fontId="131" fillId="0" borderId="56">
      <alignment horizontal="left" vertical="center"/>
    </xf>
    <xf numFmtId="10" fontId="129" fillId="10" borderId="57" applyNumberFormat="0" applyBorder="0" applyAlignment="0" applyProtection="0"/>
    <xf numFmtId="0" fontId="128" fillId="0" borderId="66" applyNumberFormat="0" applyFill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42" fillId="32" borderId="62" applyNumberFormat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148" fillId="19" borderId="62" applyNumberFormat="0" applyAlignment="0" applyProtection="0">
      <alignment vertical="center"/>
    </xf>
    <xf numFmtId="0" fontId="153" fillId="32" borderId="65" applyNumberFormat="0" applyAlignment="0" applyProtection="0">
      <alignment vertical="center"/>
    </xf>
    <xf numFmtId="203" fontId="71" fillId="0" borderId="57"/>
    <xf numFmtId="10" fontId="129" fillId="10" borderId="57" applyNumberFormat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203" fontId="71" fillId="0" borderId="57"/>
    <xf numFmtId="0" fontId="82" fillId="32" borderId="62" applyNumberFormat="0" applyAlignment="0" applyProtection="0">
      <alignment vertical="center"/>
    </xf>
    <xf numFmtId="0" fontId="83" fillId="32" borderId="62" applyNumberFormat="0" applyAlignment="0" applyProtection="0">
      <alignment vertical="center"/>
    </xf>
    <xf numFmtId="0" fontId="7" fillId="33" borderId="63" applyNumberFormat="0" applyFont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104" fillId="0" borderId="64" applyNumberFormat="0" applyFill="0" applyAlignment="0" applyProtection="0">
      <alignment vertical="center"/>
    </xf>
    <xf numFmtId="0" fontId="105" fillId="19" borderId="62" applyNumberFormat="0" applyAlignment="0" applyProtection="0">
      <alignment vertical="center"/>
    </xf>
    <xf numFmtId="0" fontId="106" fillId="19" borderId="62" applyNumberFormat="0" applyAlignment="0" applyProtection="0">
      <alignment vertical="center"/>
    </xf>
    <xf numFmtId="0" fontId="114" fillId="32" borderId="65" applyNumberFormat="0" applyAlignment="0" applyProtection="0">
      <alignment vertical="center"/>
    </xf>
    <xf numFmtId="0" fontId="115" fillId="32" borderId="65" applyNumberFormat="0" applyAlignment="0" applyProtection="0">
      <alignment vertical="center"/>
    </xf>
    <xf numFmtId="203" fontId="71" fillId="0" borderId="57"/>
    <xf numFmtId="0" fontId="131" fillId="0" borderId="56">
      <alignment horizontal="left" vertical="center"/>
    </xf>
    <xf numFmtId="10" fontId="129" fillId="10" borderId="57" applyNumberFormat="0" applyBorder="0" applyAlignment="0" applyProtection="0"/>
    <xf numFmtId="10" fontId="129" fillId="10" borderId="57" applyNumberFormat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42" fillId="32" borderId="62" applyNumberFormat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148" fillId="19" borderId="62" applyNumberFormat="0" applyAlignment="0" applyProtection="0">
      <alignment vertical="center"/>
    </xf>
    <xf numFmtId="0" fontId="153" fillId="32" borderId="65" applyNumberFormat="0" applyAlignment="0" applyProtection="0">
      <alignment vertical="center"/>
    </xf>
    <xf numFmtId="0" fontId="131" fillId="0" borderId="56">
      <alignment horizontal="left" vertical="center"/>
    </xf>
    <xf numFmtId="10" fontId="129" fillId="2" borderId="57" applyNumberFormat="0" applyBorder="0" applyAlignment="0" applyProtection="0"/>
    <xf numFmtId="0" fontId="82" fillId="32" borderId="62" applyNumberFormat="0" applyAlignment="0" applyProtection="0">
      <alignment vertical="center"/>
    </xf>
    <xf numFmtId="0" fontId="83" fillId="32" borderId="62" applyNumberFormat="0" applyAlignment="0" applyProtection="0">
      <alignment vertical="center"/>
    </xf>
    <xf numFmtId="0" fontId="7" fillId="33" borderId="63" applyNumberFormat="0" applyFont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104" fillId="0" borderId="64" applyNumberFormat="0" applyFill="0" applyAlignment="0" applyProtection="0">
      <alignment vertical="center"/>
    </xf>
    <xf numFmtId="0" fontId="105" fillId="19" borderId="62" applyNumberFormat="0" applyAlignment="0" applyProtection="0">
      <alignment vertical="center"/>
    </xf>
    <xf numFmtId="0" fontId="106" fillId="19" borderId="62" applyNumberFormat="0" applyAlignment="0" applyProtection="0">
      <alignment vertical="center"/>
    </xf>
    <xf numFmtId="0" fontId="114" fillId="32" borderId="65" applyNumberFormat="0" applyAlignment="0" applyProtection="0">
      <alignment vertical="center"/>
    </xf>
    <xf numFmtId="0" fontId="115" fillId="32" borderId="65" applyNumberFormat="0" applyAlignment="0" applyProtection="0">
      <alignment vertical="center"/>
    </xf>
    <xf numFmtId="203" fontId="71" fillId="0" borderId="57"/>
    <xf numFmtId="0" fontId="131" fillId="0" borderId="56">
      <alignment horizontal="left" vertical="center"/>
    </xf>
    <xf numFmtId="10" fontId="129" fillId="10" borderId="57" applyNumberFormat="0" applyBorder="0" applyAlignment="0" applyProtection="0"/>
    <xf numFmtId="0" fontId="128" fillId="0" borderId="66" applyNumberFormat="0" applyFill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42" fillId="32" borderId="62" applyNumberFormat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148" fillId="19" borderId="62" applyNumberFormat="0" applyAlignment="0" applyProtection="0">
      <alignment vertical="center"/>
    </xf>
    <xf numFmtId="0" fontId="153" fillId="32" borderId="65" applyNumberFormat="0" applyAlignment="0" applyProtection="0">
      <alignment vertical="center"/>
    </xf>
    <xf numFmtId="203" fontId="71" fillId="0" borderId="57"/>
    <xf numFmtId="10" fontId="129" fillId="10" borderId="57" applyNumberFormat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203" fontId="71" fillId="0" borderId="57"/>
    <xf numFmtId="0" fontId="82" fillId="32" borderId="62" applyNumberFormat="0" applyAlignment="0" applyProtection="0">
      <alignment vertical="center"/>
    </xf>
    <xf numFmtId="0" fontId="83" fillId="32" borderId="62" applyNumberFormat="0" applyAlignment="0" applyProtection="0">
      <alignment vertical="center"/>
    </xf>
    <xf numFmtId="0" fontId="7" fillId="33" borderId="63" applyNumberFormat="0" applyFont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104" fillId="0" borderId="64" applyNumberFormat="0" applyFill="0" applyAlignment="0" applyProtection="0">
      <alignment vertical="center"/>
    </xf>
    <xf numFmtId="0" fontId="105" fillId="19" borderId="62" applyNumberFormat="0" applyAlignment="0" applyProtection="0">
      <alignment vertical="center"/>
    </xf>
    <xf numFmtId="0" fontId="106" fillId="19" borderId="62" applyNumberFormat="0" applyAlignment="0" applyProtection="0">
      <alignment vertical="center"/>
    </xf>
    <xf numFmtId="0" fontId="114" fillId="32" borderId="65" applyNumberFormat="0" applyAlignment="0" applyProtection="0">
      <alignment vertical="center"/>
    </xf>
    <xf numFmtId="0" fontId="115" fillId="32" borderId="65" applyNumberFormat="0" applyAlignment="0" applyProtection="0">
      <alignment vertical="center"/>
    </xf>
    <xf numFmtId="203" fontId="71" fillId="0" borderId="57"/>
    <xf numFmtId="0" fontId="131" fillId="0" borderId="56">
      <alignment horizontal="left" vertical="center"/>
    </xf>
    <xf numFmtId="10" fontId="129" fillId="10" borderId="57" applyNumberFormat="0" applyBorder="0" applyAlignment="0" applyProtection="0"/>
    <xf numFmtId="10" fontId="129" fillId="10" borderId="57" applyNumberFormat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42" fillId="32" borderId="62" applyNumberFormat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148" fillId="19" borderId="62" applyNumberFormat="0" applyAlignment="0" applyProtection="0">
      <alignment vertical="center"/>
    </xf>
    <xf numFmtId="0" fontId="153" fillId="32" borderId="65" applyNumberFormat="0" applyAlignment="0" applyProtection="0">
      <alignment vertical="center"/>
    </xf>
    <xf numFmtId="0" fontId="131" fillId="0" borderId="56">
      <alignment horizontal="left" vertical="center"/>
    </xf>
    <xf numFmtId="10" fontId="129" fillId="2" borderId="57" applyNumberFormat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66" fillId="0" borderId="73" applyNumberFormat="0" applyFill="0" applyAlignment="0" applyProtection="0">
      <alignment vertical="center"/>
    </xf>
    <xf numFmtId="0" fontId="167" fillId="0" borderId="74" applyNumberFormat="0" applyFill="0" applyAlignment="0" applyProtection="0">
      <alignment vertical="center"/>
    </xf>
    <xf numFmtId="0" fontId="168" fillId="0" borderId="75" applyNumberFormat="0" applyFill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9" fillId="40" borderId="0" applyNumberFormat="0" applyBorder="0" applyAlignment="0" applyProtection="0">
      <alignment vertical="center"/>
    </xf>
    <xf numFmtId="0" fontId="170" fillId="41" borderId="0" applyNumberFormat="0" applyBorder="0" applyAlignment="0" applyProtection="0">
      <alignment vertical="center"/>
    </xf>
    <xf numFmtId="0" fontId="171" fillId="42" borderId="0" applyNumberFormat="0" applyBorder="0" applyAlignment="0" applyProtection="0">
      <alignment vertical="center"/>
    </xf>
    <xf numFmtId="0" fontId="172" fillId="43" borderId="76" applyNumberFormat="0" applyAlignment="0" applyProtection="0">
      <alignment vertical="center"/>
    </xf>
    <xf numFmtId="0" fontId="173" fillId="44" borderId="77" applyNumberFormat="0" applyAlignment="0" applyProtection="0">
      <alignment vertical="center"/>
    </xf>
    <xf numFmtId="0" fontId="174" fillId="44" borderId="76" applyNumberFormat="0" applyAlignment="0" applyProtection="0">
      <alignment vertical="center"/>
    </xf>
    <xf numFmtId="0" fontId="175" fillId="0" borderId="78" applyNumberFormat="0" applyFill="0" applyAlignment="0" applyProtection="0">
      <alignment vertical="center"/>
    </xf>
    <xf numFmtId="0" fontId="176" fillId="45" borderId="79" applyNumberFormat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0" fontId="179" fillId="0" borderId="81" applyNumberFormat="0" applyFill="0" applyAlignment="0" applyProtection="0">
      <alignment vertical="center"/>
    </xf>
    <xf numFmtId="0" fontId="180" fillId="47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80" fillId="50" borderId="0" applyNumberFormat="0" applyBorder="0" applyAlignment="0" applyProtection="0">
      <alignment vertical="center"/>
    </xf>
    <xf numFmtId="0" fontId="180" fillId="51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80" fillId="54" borderId="0" applyNumberFormat="0" applyBorder="0" applyAlignment="0" applyProtection="0">
      <alignment vertical="center"/>
    </xf>
    <xf numFmtId="0" fontId="180" fillId="55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80" fillId="58" borderId="0" applyNumberFormat="0" applyBorder="0" applyAlignment="0" applyProtection="0">
      <alignment vertical="center"/>
    </xf>
    <xf numFmtId="0" fontId="180" fillId="5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80" fillId="62" borderId="0" applyNumberFormat="0" applyBorder="0" applyAlignment="0" applyProtection="0">
      <alignment vertical="center"/>
    </xf>
    <xf numFmtId="0" fontId="180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80" fillId="66" borderId="0" applyNumberFormat="0" applyBorder="0" applyAlignment="0" applyProtection="0">
      <alignment vertical="center"/>
    </xf>
    <xf numFmtId="0" fontId="180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0" fontId="180" fillId="70" borderId="0" applyNumberFormat="0" applyBorder="0" applyAlignment="0" applyProtection="0">
      <alignment vertical="center"/>
    </xf>
    <xf numFmtId="0" fontId="116" fillId="0" borderId="0">
      <alignment vertical="center"/>
    </xf>
    <xf numFmtId="0" fontId="7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182" fillId="50" borderId="0" applyNumberFormat="0" applyBorder="0" applyAlignment="0" applyProtection="0">
      <alignment vertical="center"/>
    </xf>
    <xf numFmtId="0" fontId="182" fillId="50" borderId="0" applyNumberFormat="0" applyBorder="0" applyAlignment="0" applyProtection="0">
      <alignment vertical="center"/>
    </xf>
    <xf numFmtId="0" fontId="182" fillId="50" borderId="0" applyNumberFormat="0" applyBorder="0" applyAlignment="0" applyProtection="0">
      <alignment vertical="center"/>
    </xf>
    <xf numFmtId="0" fontId="182" fillId="50" borderId="0" applyNumberFormat="0" applyBorder="0" applyAlignment="0" applyProtection="0">
      <alignment vertical="center"/>
    </xf>
    <xf numFmtId="0" fontId="182" fillId="50" borderId="0" applyNumberFormat="0" applyBorder="0" applyAlignment="0" applyProtection="0">
      <alignment vertical="center"/>
    </xf>
    <xf numFmtId="0" fontId="182" fillId="50" borderId="0" applyNumberFormat="0" applyBorder="0" applyAlignment="0" applyProtection="0">
      <alignment vertical="center"/>
    </xf>
    <xf numFmtId="0" fontId="182" fillId="50" borderId="0" applyNumberFormat="0" applyBorder="0" applyAlignment="0" applyProtection="0">
      <alignment vertical="center"/>
    </xf>
    <xf numFmtId="0" fontId="182" fillId="50" borderId="0" applyNumberFormat="0" applyBorder="0" applyAlignment="0" applyProtection="0">
      <alignment vertical="center"/>
    </xf>
    <xf numFmtId="0" fontId="182" fillId="50" borderId="0" applyNumberFormat="0" applyBorder="0" applyAlignment="0" applyProtection="0">
      <alignment vertical="center"/>
    </xf>
    <xf numFmtId="0" fontId="182" fillId="50" borderId="0" applyNumberFormat="0" applyBorder="0" applyAlignment="0" applyProtection="0">
      <alignment vertical="center"/>
    </xf>
    <xf numFmtId="0" fontId="182" fillId="50" borderId="0" applyNumberFormat="0" applyBorder="0" applyAlignment="0" applyProtection="0">
      <alignment vertical="center"/>
    </xf>
    <xf numFmtId="0" fontId="182" fillId="50" borderId="0" applyNumberFormat="0" applyBorder="0" applyAlignment="0" applyProtection="0">
      <alignment vertical="center"/>
    </xf>
    <xf numFmtId="0" fontId="182" fillId="50" borderId="0" applyNumberFormat="0" applyBorder="0" applyAlignment="0" applyProtection="0">
      <alignment vertical="center"/>
    </xf>
    <xf numFmtId="0" fontId="182" fillId="50" borderId="0" applyNumberFormat="0" applyBorder="0" applyAlignment="0" applyProtection="0">
      <alignment vertical="center"/>
    </xf>
    <xf numFmtId="0" fontId="182" fillId="50" borderId="0" applyNumberFormat="0" applyBorder="0" applyAlignment="0" applyProtection="0">
      <alignment vertical="center"/>
    </xf>
    <xf numFmtId="0" fontId="182" fillId="50" borderId="0" applyNumberFormat="0" applyBorder="0" applyAlignment="0" applyProtection="0">
      <alignment vertical="center"/>
    </xf>
    <xf numFmtId="0" fontId="182" fillId="50" borderId="0" applyNumberFormat="0" applyBorder="0" applyAlignment="0" applyProtection="0">
      <alignment vertical="center"/>
    </xf>
    <xf numFmtId="0" fontId="182" fillId="50" borderId="0" applyNumberFormat="0" applyBorder="0" applyAlignment="0" applyProtection="0">
      <alignment vertical="center"/>
    </xf>
    <xf numFmtId="0" fontId="182" fillId="50" borderId="0" applyNumberFormat="0" applyBorder="0" applyAlignment="0" applyProtection="0">
      <alignment vertical="center"/>
    </xf>
    <xf numFmtId="0" fontId="182" fillId="50" borderId="0" applyNumberFormat="0" applyBorder="0" applyAlignment="0" applyProtection="0">
      <alignment vertical="center"/>
    </xf>
    <xf numFmtId="0" fontId="182" fillId="50" borderId="0" applyNumberFormat="0" applyBorder="0" applyAlignment="0" applyProtection="0">
      <alignment vertical="center"/>
    </xf>
    <xf numFmtId="0" fontId="182" fillId="50" borderId="0" applyNumberFormat="0" applyBorder="0" applyAlignment="0" applyProtection="0">
      <alignment vertical="center"/>
    </xf>
    <xf numFmtId="0" fontId="182" fillId="50" borderId="0" applyNumberFormat="0" applyBorder="0" applyAlignment="0" applyProtection="0">
      <alignment vertical="center"/>
    </xf>
    <xf numFmtId="0" fontId="182" fillId="50" borderId="0" applyNumberFormat="0" applyBorder="0" applyAlignment="0" applyProtection="0">
      <alignment vertical="center"/>
    </xf>
    <xf numFmtId="0" fontId="182" fillId="50" borderId="0" applyNumberFormat="0" applyBorder="0" applyAlignment="0" applyProtection="0">
      <alignment vertical="center"/>
    </xf>
    <xf numFmtId="0" fontId="182" fillId="50" borderId="0" applyNumberFormat="0" applyBorder="0" applyAlignment="0" applyProtection="0">
      <alignment vertical="center"/>
    </xf>
    <xf numFmtId="0" fontId="182" fillId="50" borderId="0" applyNumberFormat="0" applyBorder="0" applyAlignment="0" applyProtection="0">
      <alignment vertical="center"/>
    </xf>
    <xf numFmtId="0" fontId="182" fillId="50" borderId="0" applyNumberFormat="0" applyBorder="0" applyAlignment="0" applyProtection="0">
      <alignment vertical="center"/>
    </xf>
    <xf numFmtId="0" fontId="182" fillId="50" borderId="0" applyNumberFormat="0" applyBorder="0" applyAlignment="0" applyProtection="0">
      <alignment vertical="center"/>
    </xf>
    <xf numFmtId="0" fontId="182" fillId="50" borderId="0" applyNumberFormat="0" applyBorder="0" applyAlignment="0" applyProtection="0">
      <alignment vertical="center"/>
    </xf>
    <xf numFmtId="0" fontId="182" fillId="50" borderId="0" applyNumberFormat="0" applyBorder="0" applyAlignment="0" applyProtection="0">
      <alignment vertical="center"/>
    </xf>
    <xf numFmtId="0" fontId="182" fillId="50" borderId="0" applyNumberFormat="0" applyBorder="0" applyAlignment="0" applyProtection="0">
      <alignment vertical="center"/>
    </xf>
    <xf numFmtId="0" fontId="182" fillId="50" borderId="0" applyNumberFormat="0" applyBorder="0" applyAlignment="0" applyProtection="0">
      <alignment vertical="center"/>
    </xf>
    <xf numFmtId="0" fontId="182" fillId="50" borderId="0" applyNumberFormat="0" applyBorder="0" applyAlignment="0" applyProtection="0">
      <alignment vertical="center"/>
    </xf>
    <xf numFmtId="0" fontId="182" fillId="50" borderId="0" applyNumberFormat="0" applyBorder="0" applyAlignment="0" applyProtection="0">
      <alignment vertical="center"/>
    </xf>
    <xf numFmtId="0" fontId="182" fillId="50" borderId="0" applyNumberFormat="0" applyBorder="0" applyAlignment="0" applyProtection="0">
      <alignment vertical="center"/>
    </xf>
    <xf numFmtId="0" fontId="182" fillId="50" borderId="0" applyNumberFormat="0" applyBorder="0" applyAlignment="0" applyProtection="0">
      <alignment vertical="center"/>
    </xf>
    <xf numFmtId="0" fontId="182" fillId="50" borderId="0" applyNumberFormat="0" applyBorder="0" applyAlignment="0" applyProtection="0">
      <alignment vertical="center"/>
    </xf>
    <xf numFmtId="0" fontId="182" fillId="50" borderId="0" applyNumberFormat="0" applyBorder="0" applyAlignment="0" applyProtection="0">
      <alignment vertical="center"/>
    </xf>
    <xf numFmtId="0" fontId="182" fillId="54" borderId="0" applyNumberFormat="0" applyBorder="0" applyAlignment="0" applyProtection="0">
      <alignment vertical="center"/>
    </xf>
    <xf numFmtId="0" fontId="182" fillId="54" borderId="0" applyNumberFormat="0" applyBorder="0" applyAlignment="0" applyProtection="0">
      <alignment vertical="center"/>
    </xf>
    <xf numFmtId="0" fontId="182" fillId="54" borderId="0" applyNumberFormat="0" applyBorder="0" applyAlignment="0" applyProtection="0">
      <alignment vertical="center"/>
    </xf>
    <xf numFmtId="0" fontId="182" fillId="54" borderId="0" applyNumberFormat="0" applyBorder="0" applyAlignment="0" applyProtection="0">
      <alignment vertical="center"/>
    </xf>
    <xf numFmtId="0" fontId="182" fillId="54" borderId="0" applyNumberFormat="0" applyBorder="0" applyAlignment="0" applyProtection="0">
      <alignment vertical="center"/>
    </xf>
    <xf numFmtId="0" fontId="182" fillId="54" borderId="0" applyNumberFormat="0" applyBorder="0" applyAlignment="0" applyProtection="0">
      <alignment vertical="center"/>
    </xf>
    <xf numFmtId="0" fontId="182" fillId="54" borderId="0" applyNumberFormat="0" applyBorder="0" applyAlignment="0" applyProtection="0">
      <alignment vertical="center"/>
    </xf>
    <xf numFmtId="0" fontId="182" fillId="54" borderId="0" applyNumberFormat="0" applyBorder="0" applyAlignment="0" applyProtection="0">
      <alignment vertical="center"/>
    </xf>
    <xf numFmtId="0" fontId="182" fillId="54" borderId="0" applyNumberFormat="0" applyBorder="0" applyAlignment="0" applyProtection="0">
      <alignment vertical="center"/>
    </xf>
    <xf numFmtId="0" fontId="182" fillId="54" borderId="0" applyNumberFormat="0" applyBorder="0" applyAlignment="0" applyProtection="0">
      <alignment vertical="center"/>
    </xf>
    <xf numFmtId="0" fontId="182" fillId="54" borderId="0" applyNumberFormat="0" applyBorder="0" applyAlignment="0" applyProtection="0">
      <alignment vertical="center"/>
    </xf>
    <xf numFmtId="0" fontId="182" fillId="54" borderId="0" applyNumberFormat="0" applyBorder="0" applyAlignment="0" applyProtection="0">
      <alignment vertical="center"/>
    </xf>
    <xf numFmtId="0" fontId="182" fillId="54" borderId="0" applyNumberFormat="0" applyBorder="0" applyAlignment="0" applyProtection="0">
      <alignment vertical="center"/>
    </xf>
    <xf numFmtId="0" fontId="182" fillId="54" borderId="0" applyNumberFormat="0" applyBorder="0" applyAlignment="0" applyProtection="0">
      <alignment vertical="center"/>
    </xf>
    <xf numFmtId="0" fontId="182" fillId="54" borderId="0" applyNumberFormat="0" applyBorder="0" applyAlignment="0" applyProtection="0">
      <alignment vertical="center"/>
    </xf>
    <xf numFmtId="0" fontId="182" fillId="54" borderId="0" applyNumberFormat="0" applyBorder="0" applyAlignment="0" applyProtection="0">
      <alignment vertical="center"/>
    </xf>
    <xf numFmtId="0" fontId="182" fillId="54" borderId="0" applyNumberFormat="0" applyBorder="0" applyAlignment="0" applyProtection="0">
      <alignment vertical="center"/>
    </xf>
    <xf numFmtId="0" fontId="182" fillId="54" borderId="0" applyNumberFormat="0" applyBorder="0" applyAlignment="0" applyProtection="0">
      <alignment vertical="center"/>
    </xf>
    <xf numFmtId="0" fontId="182" fillId="54" borderId="0" applyNumberFormat="0" applyBorder="0" applyAlignment="0" applyProtection="0">
      <alignment vertical="center"/>
    </xf>
    <xf numFmtId="0" fontId="182" fillId="54" borderId="0" applyNumberFormat="0" applyBorder="0" applyAlignment="0" applyProtection="0">
      <alignment vertical="center"/>
    </xf>
    <xf numFmtId="0" fontId="182" fillId="54" borderId="0" applyNumberFormat="0" applyBorder="0" applyAlignment="0" applyProtection="0">
      <alignment vertical="center"/>
    </xf>
    <xf numFmtId="0" fontId="182" fillId="54" borderId="0" applyNumberFormat="0" applyBorder="0" applyAlignment="0" applyProtection="0">
      <alignment vertical="center"/>
    </xf>
    <xf numFmtId="0" fontId="182" fillId="54" borderId="0" applyNumberFormat="0" applyBorder="0" applyAlignment="0" applyProtection="0">
      <alignment vertical="center"/>
    </xf>
    <xf numFmtId="0" fontId="182" fillId="54" borderId="0" applyNumberFormat="0" applyBorder="0" applyAlignment="0" applyProtection="0">
      <alignment vertical="center"/>
    </xf>
    <xf numFmtId="0" fontId="182" fillId="54" borderId="0" applyNumberFormat="0" applyBorder="0" applyAlignment="0" applyProtection="0">
      <alignment vertical="center"/>
    </xf>
    <xf numFmtId="0" fontId="182" fillId="54" borderId="0" applyNumberFormat="0" applyBorder="0" applyAlignment="0" applyProtection="0">
      <alignment vertical="center"/>
    </xf>
    <xf numFmtId="0" fontId="182" fillId="54" borderId="0" applyNumberFormat="0" applyBorder="0" applyAlignment="0" applyProtection="0">
      <alignment vertical="center"/>
    </xf>
    <xf numFmtId="0" fontId="182" fillId="54" borderId="0" applyNumberFormat="0" applyBorder="0" applyAlignment="0" applyProtection="0">
      <alignment vertical="center"/>
    </xf>
    <xf numFmtId="0" fontId="182" fillId="54" borderId="0" applyNumberFormat="0" applyBorder="0" applyAlignment="0" applyProtection="0">
      <alignment vertical="center"/>
    </xf>
    <xf numFmtId="0" fontId="182" fillId="54" borderId="0" applyNumberFormat="0" applyBorder="0" applyAlignment="0" applyProtection="0">
      <alignment vertical="center"/>
    </xf>
    <xf numFmtId="0" fontId="182" fillId="54" borderId="0" applyNumberFormat="0" applyBorder="0" applyAlignment="0" applyProtection="0">
      <alignment vertical="center"/>
    </xf>
    <xf numFmtId="0" fontId="182" fillId="54" borderId="0" applyNumberFormat="0" applyBorder="0" applyAlignment="0" applyProtection="0">
      <alignment vertical="center"/>
    </xf>
    <xf numFmtId="0" fontId="182" fillId="54" borderId="0" applyNumberFormat="0" applyBorder="0" applyAlignment="0" applyProtection="0">
      <alignment vertical="center"/>
    </xf>
    <xf numFmtId="0" fontId="182" fillId="54" borderId="0" applyNumberFormat="0" applyBorder="0" applyAlignment="0" applyProtection="0">
      <alignment vertical="center"/>
    </xf>
    <xf numFmtId="0" fontId="182" fillId="54" borderId="0" applyNumberFormat="0" applyBorder="0" applyAlignment="0" applyProtection="0">
      <alignment vertical="center"/>
    </xf>
    <xf numFmtId="0" fontId="182" fillId="54" borderId="0" applyNumberFormat="0" applyBorder="0" applyAlignment="0" applyProtection="0">
      <alignment vertical="center"/>
    </xf>
    <xf numFmtId="0" fontId="182" fillId="54" borderId="0" applyNumberFormat="0" applyBorder="0" applyAlignment="0" applyProtection="0">
      <alignment vertical="center"/>
    </xf>
    <xf numFmtId="0" fontId="182" fillId="54" borderId="0" applyNumberFormat="0" applyBorder="0" applyAlignment="0" applyProtection="0">
      <alignment vertical="center"/>
    </xf>
    <xf numFmtId="0" fontId="182" fillId="54" borderId="0" applyNumberFormat="0" applyBorder="0" applyAlignment="0" applyProtection="0">
      <alignment vertical="center"/>
    </xf>
    <xf numFmtId="0" fontId="182" fillId="58" borderId="0" applyNumberFormat="0" applyBorder="0" applyAlignment="0" applyProtection="0">
      <alignment vertical="center"/>
    </xf>
    <xf numFmtId="0" fontId="182" fillId="58" borderId="0" applyNumberFormat="0" applyBorder="0" applyAlignment="0" applyProtection="0">
      <alignment vertical="center"/>
    </xf>
    <xf numFmtId="0" fontId="182" fillId="58" borderId="0" applyNumberFormat="0" applyBorder="0" applyAlignment="0" applyProtection="0">
      <alignment vertical="center"/>
    </xf>
    <xf numFmtId="0" fontId="182" fillId="58" borderId="0" applyNumberFormat="0" applyBorder="0" applyAlignment="0" applyProtection="0">
      <alignment vertical="center"/>
    </xf>
    <xf numFmtId="0" fontId="182" fillId="58" borderId="0" applyNumberFormat="0" applyBorder="0" applyAlignment="0" applyProtection="0">
      <alignment vertical="center"/>
    </xf>
    <xf numFmtId="0" fontId="182" fillId="58" borderId="0" applyNumberFormat="0" applyBorder="0" applyAlignment="0" applyProtection="0">
      <alignment vertical="center"/>
    </xf>
    <xf numFmtId="0" fontId="182" fillId="58" borderId="0" applyNumberFormat="0" applyBorder="0" applyAlignment="0" applyProtection="0">
      <alignment vertical="center"/>
    </xf>
    <xf numFmtId="0" fontId="182" fillId="58" borderId="0" applyNumberFormat="0" applyBorder="0" applyAlignment="0" applyProtection="0">
      <alignment vertical="center"/>
    </xf>
    <xf numFmtId="0" fontId="182" fillId="58" borderId="0" applyNumberFormat="0" applyBorder="0" applyAlignment="0" applyProtection="0">
      <alignment vertical="center"/>
    </xf>
    <xf numFmtId="0" fontId="182" fillId="58" borderId="0" applyNumberFormat="0" applyBorder="0" applyAlignment="0" applyProtection="0">
      <alignment vertical="center"/>
    </xf>
    <xf numFmtId="0" fontId="182" fillId="58" borderId="0" applyNumberFormat="0" applyBorder="0" applyAlignment="0" applyProtection="0">
      <alignment vertical="center"/>
    </xf>
    <xf numFmtId="0" fontId="182" fillId="58" borderId="0" applyNumberFormat="0" applyBorder="0" applyAlignment="0" applyProtection="0">
      <alignment vertical="center"/>
    </xf>
    <xf numFmtId="0" fontId="182" fillId="58" borderId="0" applyNumberFormat="0" applyBorder="0" applyAlignment="0" applyProtection="0">
      <alignment vertical="center"/>
    </xf>
    <xf numFmtId="0" fontId="182" fillId="58" borderId="0" applyNumberFormat="0" applyBorder="0" applyAlignment="0" applyProtection="0">
      <alignment vertical="center"/>
    </xf>
    <xf numFmtId="0" fontId="182" fillId="58" borderId="0" applyNumberFormat="0" applyBorder="0" applyAlignment="0" applyProtection="0">
      <alignment vertical="center"/>
    </xf>
    <xf numFmtId="0" fontId="182" fillId="58" borderId="0" applyNumberFormat="0" applyBorder="0" applyAlignment="0" applyProtection="0">
      <alignment vertical="center"/>
    </xf>
    <xf numFmtId="0" fontId="182" fillId="58" borderId="0" applyNumberFormat="0" applyBorder="0" applyAlignment="0" applyProtection="0">
      <alignment vertical="center"/>
    </xf>
    <xf numFmtId="0" fontId="182" fillId="58" borderId="0" applyNumberFormat="0" applyBorder="0" applyAlignment="0" applyProtection="0">
      <alignment vertical="center"/>
    </xf>
    <xf numFmtId="0" fontId="182" fillId="58" borderId="0" applyNumberFormat="0" applyBorder="0" applyAlignment="0" applyProtection="0">
      <alignment vertical="center"/>
    </xf>
    <xf numFmtId="0" fontId="182" fillId="58" borderId="0" applyNumberFormat="0" applyBorder="0" applyAlignment="0" applyProtection="0">
      <alignment vertical="center"/>
    </xf>
    <xf numFmtId="0" fontId="182" fillId="58" borderId="0" applyNumberFormat="0" applyBorder="0" applyAlignment="0" applyProtection="0">
      <alignment vertical="center"/>
    </xf>
    <xf numFmtId="0" fontId="182" fillId="58" borderId="0" applyNumberFormat="0" applyBorder="0" applyAlignment="0" applyProtection="0">
      <alignment vertical="center"/>
    </xf>
    <xf numFmtId="0" fontId="182" fillId="58" borderId="0" applyNumberFormat="0" applyBorder="0" applyAlignment="0" applyProtection="0">
      <alignment vertical="center"/>
    </xf>
    <xf numFmtId="0" fontId="182" fillId="58" borderId="0" applyNumberFormat="0" applyBorder="0" applyAlignment="0" applyProtection="0">
      <alignment vertical="center"/>
    </xf>
    <xf numFmtId="0" fontId="182" fillId="58" borderId="0" applyNumberFormat="0" applyBorder="0" applyAlignment="0" applyProtection="0">
      <alignment vertical="center"/>
    </xf>
    <xf numFmtId="0" fontId="182" fillId="58" borderId="0" applyNumberFormat="0" applyBorder="0" applyAlignment="0" applyProtection="0">
      <alignment vertical="center"/>
    </xf>
    <xf numFmtId="0" fontId="182" fillId="58" borderId="0" applyNumberFormat="0" applyBorder="0" applyAlignment="0" applyProtection="0">
      <alignment vertical="center"/>
    </xf>
    <xf numFmtId="0" fontId="182" fillId="58" borderId="0" applyNumberFormat="0" applyBorder="0" applyAlignment="0" applyProtection="0">
      <alignment vertical="center"/>
    </xf>
    <xf numFmtId="0" fontId="182" fillId="58" borderId="0" applyNumberFormat="0" applyBorder="0" applyAlignment="0" applyProtection="0">
      <alignment vertical="center"/>
    </xf>
    <xf numFmtId="0" fontId="182" fillId="58" borderId="0" applyNumberFormat="0" applyBorder="0" applyAlignment="0" applyProtection="0">
      <alignment vertical="center"/>
    </xf>
    <xf numFmtId="0" fontId="182" fillId="58" borderId="0" applyNumberFormat="0" applyBorder="0" applyAlignment="0" applyProtection="0">
      <alignment vertical="center"/>
    </xf>
    <xf numFmtId="0" fontId="182" fillId="58" borderId="0" applyNumberFormat="0" applyBorder="0" applyAlignment="0" applyProtection="0">
      <alignment vertical="center"/>
    </xf>
    <xf numFmtId="0" fontId="182" fillId="58" borderId="0" applyNumberFormat="0" applyBorder="0" applyAlignment="0" applyProtection="0">
      <alignment vertical="center"/>
    </xf>
    <xf numFmtId="0" fontId="182" fillId="58" borderId="0" applyNumberFormat="0" applyBorder="0" applyAlignment="0" applyProtection="0">
      <alignment vertical="center"/>
    </xf>
    <xf numFmtId="0" fontId="182" fillId="58" borderId="0" applyNumberFormat="0" applyBorder="0" applyAlignment="0" applyProtection="0">
      <alignment vertical="center"/>
    </xf>
    <xf numFmtId="0" fontId="182" fillId="58" borderId="0" applyNumberFormat="0" applyBorder="0" applyAlignment="0" applyProtection="0">
      <alignment vertical="center"/>
    </xf>
    <xf numFmtId="0" fontId="182" fillId="58" borderId="0" applyNumberFormat="0" applyBorder="0" applyAlignment="0" applyProtection="0">
      <alignment vertical="center"/>
    </xf>
    <xf numFmtId="0" fontId="182" fillId="58" borderId="0" applyNumberFormat="0" applyBorder="0" applyAlignment="0" applyProtection="0">
      <alignment vertical="center"/>
    </xf>
    <xf numFmtId="0" fontId="182" fillId="58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182" fillId="66" borderId="0" applyNumberFormat="0" applyBorder="0" applyAlignment="0" applyProtection="0">
      <alignment vertical="center"/>
    </xf>
    <xf numFmtId="0" fontId="182" fillId="66" borderId="0" applyNumberFormat="0" applyBorder="0" applyAlignment="0" applyProtection="0">
      <alignment vertical="center"/>
    </xf>
    <xf numFmtId="0" fontId="182" fillId="66" borderId="0" applyNumberFormat="0" applyBorder="0" applyAlignment="0" applyProtection="0">
      <alignment vertical="center"/>
    </xf>
    <xf numFmtId="0" fontId="182" fillId="66" borderId="0" applyNumberFormat="0" applyBorder="0" applyAlignment="0" applyProtection="0">
      <alignment vertical="center"/>
    </xf>
    <xf numFmtId="0" fontId="182" fillId="66" borderId="0" applyNumberFormat="0" applyBorder="0" applyAlignment="0" applyProtection="0">
      <alignment vertical="center"/>
    </xf>
    <xf numFmtId="0" fontId="182" fillId="66" borderId="0" applyNumberFormat="0" applyBorder="0" applyAlignment="0" applyProtection="0">
      <alignment vertical="center"/>
    </xf>
    <xf numFmtId="0" fontId="182" fillId="66" borderId="0" applyNumberFormat="0" applyBorder="0" applyAlignment="0" applyProtection="0">
      <alignment vertical="center"/>
    </xf>
    <xf numFmtId="0" fontId="182" fillId="66" borderId="0" applyNumberFormat="0" applyBorder="0" applyAlignment="0" applyProtection="0">
      <alignment vertical="center"/>
    </xf>
    <xf numFmtId="0" fontId="182" fillId="66" borderId="0" applyNumberFormat="0" applyBorder="0" applyAlignment="0" applyProtection="0">
      <alignment vertical="center"/>
    </xf>
    <xf numFmtId="0" fontId="182" fillId="66" borderId="0" applyNumberFormat="0" applyBorder="0" applyAlignment="0" applyProtection="0">
      <alignment vertical="center"/>
    </xf>
    <xf numFmtId="0" fontId="182" fillId="66" borderId="0" applyNumberFormat="0" applyBorder="0" applyAlignment="0" applyProtection="0">
      <alignment vertical="center"/>
    </xf>
    <xf numFmtId="0" fontId="182" fillId="66" borderId="0" applyNumberFormat="0" applyBorder="0" applyAlignment="0" applyProtection="0">
      <alignment vertical="center"/>
    </xf>
    <xf numFmtId="0" fontId="182" fillId="66" borderId="0" applyNumberFormat="0" applyBorder="0" applyAlignment="0" applyProtection="0">
      <alignment vertical="center"/>
    </xf>
    <xf numFmtId="0" fontId="182" fillId="66" borderId="0" applyNumberFormat="0" applyBorder="0" applyAlignment="0" applyProtection="0">
      <alignment vertical="center"/>
    </xf>
    <xf numFmtId="0" fontId="182" fillId="66" borderId="0" applyNumberFormat="0" applyBorder="0" applyAlignment="0" applyProtection="0">
      <alignment vertical="center"/>
    </xf>
    <xf numFmtId="0" fontId="182" fillId="66" borderId="0" applyNumberFormat="0" applyBorder="0" applyAlignment="0" applyProtection="0">
      <alignment vertical="center"/>
    </xf>
    <xf numFmtId="0" fontId="182" fillId="66" borderId="0" applyNumberFormat="0" applyBorder="0" applyAlignment="0" applyProtection="0">
      <alignment vertical="center"/>
    </xf>
    <xf numFmtId="0" fontId="182" fillId="66" borderId="0" applyNumberFormat="0" applyBorder="0" applyAlignment="0" applyProtection="0">
      <alignment vertical="center"/>
    </xf>
    <xf numFmtId="0" fontId="182" fillId="66" borderId="0" applyNumberFormat="0" applyBorder="0" applyAlignment="0" applyProtection="0">
      <alignment vertical="center"/>
    </xf>
    <xf numFmtId="0" fontId="182" fillId="66" borderId="0" applyNumberFormat="0" applyBorder="0" applyAlignment="0" applyProtection="0">
      <alignment vertical="center"/>
    </xf>
    <xf numFmtId="0" fontId="182" fillId="66" borderId="0" applyNumberFormat="0" applyBorder="0" applyAlignment="0" applyProtection="0">
      <alignment vertical="center"/>
    </xf>
    <xf numFmtId="0" fontId="182" fillId="66" borderId="0" applyNumberFormat="0" applyBorder="0" applyAlignment="0" applyProtection="0">
      <alignment vertical="center"/>
    </xf>
    <xf numFmtId="0" fontId="182" fillId="66" borderId="0" applyNumberFormat="0" applyBorder="0" applyAlignment="0" applyProtection="0">
      <alignment vertical="center"/>
    </xf>
    <xf numFmtId="0" fontId="182" fillId="66" borderId="0" applyNumberFormat="0" applyBorder="0" applyAlignment="0" applyProtection="0">
      <alignment vertical="center"/>
    </xf>
    <xf numFmtId="0" fontId="182" fillId="66" borderId="0" applyNumberFormat="0" applyBorder="0" applyAlignment="0" applyProtection="0">
      <alignment vertical="center"/>
    </xf>
    <xf numFmtId="0" fontId="182" fillId="66" borderId="0" applyNumberFormat="0" applyBorder="0" applyAlignment="0" applyProtection="0">
      <alignment vertical="center"/>
    </xf>
    <xf numFmtId="0" fontId="182" fillId="66" borderId="0" applyNumberFormat="0" applyBorder="0" applyAlignment="0" applyProtection="0">
      <alignment vertical="center"/>
    </xf>
    <xf numFmtId="0" fontId="182" fillId="66" borderId="0" applyNumberFormat="0" applyBorder="0" applyAlignment="0" applyProtection="0">
      <alignment vertical="center"/>
    </xf>
    <xf numFmtId="0" fontId="182" fillId="66" borderId="0" applyNumberFormat="0" applyBorder="0" applyAlignment="0" applyProtection="0">
      <alignment vertical="center"/>
    </xf>
    <xf numFmtId="0" fontId="182" fillId="66" borderId="0" applyNumberFormat="0" applyBorder="0" applyAlignment="0" applyProtection="0">
      <alignment vertical="center"/>
    </xf>
    <xf numFmtId="0" fontId="182" fillId="66" borderId="0" applyNumberFormat="0" applyBorder="0" applyAlignment="0" applyProtection="0">
      <alignment vertical="center"/>
    </xf>
    <xf numFmtId="0" fontId="182" fillId="66" borderId="0" applyNumberFormat="0" applyBorder="0" applyAlignment="0" applyProtection="0">
      <alignment vertical="center"/>
    </xf>
    <xf numFmtId="0" fontId="182" fillId="66" borderId="0" applyNumberFormat="0" applyBorder="0" applyAlignment="0" applyProtection="0">
      <alignment vertical="center"/>
    </xf>
    <xf numFmtId="0" fontId="182" fillId="66" borderId="0" applyNumberFormat="0" applyBorder="0" applyAlignment="0" applyProtection="0">
      <alignment vertical="center"/>
    </xf>
    <xf numFmtId="0" fontId="182" fillId="66" borderId="0" applyNumberFormat="0" applyBorder="0" applyAlignment="0" applyProtection="0">
      <alignment vertical="center"/>
    </xf>
    <xf numFmtId="0" fontId="182" fillId="66" borderId="0" applyNumberFormat="0" applyBorder="0" applyAlignment="0" applyProtection="0">
      <alignment vertical="center"/>
    </xf>
    <xf numFmtId="0" fontId="182" fillId="66" borderId="0" applyNumberFormat="0" applyBorder="0" applyAlignment="0" applyProtection="0">
      <alignment vertical="center"/>
    </xf>
    <xf numFmtId="0" fontId="182" fillId="66" borderId="0" applyNumberFormat="0" applyBorder="0" applyAlignment="0" applyProtection="0">
      <alignment vertical="center"/>
    </xf>
    <xf numFmtId="0" fontId="182" fillId="66" borderId="0" applyNumberFormat="0" applyBorder="0" applyAlignment="0" applyProtection="0">
      <alignment vertical="center"/>
    </xf>
    <xf numFmtId="0" fontId="182" fillId="70" borderId="0" applyNumberFormat="0" applyBorder="0" applyAlignment="0" applyProtection="0">
      <alignment vertical="center"/>
    </xf>
    <xf numFmtId="0" fontId="182" fillId="70" borderId="0" applyNumberFormat="0" applyBorder="0" applyAlignment="0" applyProtection="0">
      <alignment vertical="center"/>
    </xf>
    <xf numFmtId="0" fontId="182" fillId="70" borderId="0" applyNumberFormat="0" applyBorder="0" applyAlignment="0" applyProtection="0">
      <alignment vertical="center"/>
    </xf>
    <xf numFmtId="0" fontId="182" fillId="70" borderId="0" applyNumberFormat="0" applyBorder="0" applyAlignment="0" applyProtection="0">
      <alignment vertical="center"/>
    </xf>
    <xf numFmtId="0" fontId="182" fillId="70" borderId="0" applyNumberFormat="0" applyBorder="0" applyAlignment="0" applyProtection="0">
      <alignment vertical="center"/>
    </xf>
    <xf numFmtId="0" fontId="182" fillId="70" borderId="0" applyNumberFormat="0" applyBorder="0" applyAlignment="0" applyProtection="0">
      <alignment vertical="center"/>
    </xf>
    <xf numFmtId="0" fontId="182" fillId="70" borderId="0" applyNumberFormat="0" applyBorder="0" applyAlignment="0" applyProtection="0">
      <alignment vertical="center"/>
    </xf>
    <xf numFmtId="0" fontId="182" fillId="70" borderId="0" applyNumberFormat="0" applyBorder="0" applyAlignment="0" applyProtection="0">
      <alignment vertical="center"/>
    </xf>
    <xf numFmtId="0" fontId="182" fillId="70" borderId="0" applyNumberFormat="0" applyBorder="0" applyAlignment="0" applyProtection="0">
      <alignment vertical="center"/>
    </xf>
    <xf numFmtId="0" fontId="182" fillId="70" borderId="0" applyNumberFormat="0" applyBorder="0" applyAlignment="0" applyProtection="0">
      <alignment vertical="center"/>
    </xf>
    <xf numFmtId="0" fontId="182" fillId="70" borderId="0" applyNumberFormat="0" applyBorder="0" applyAlignment="0" applyProtection="0">
      <alignment vertical="center"/>
    </xf>
    <xf numFmtId="0" fontId="182" fillId="70" borderId="0" applyNumberFormat="0" applyBorder="0" applyAlignment="0" applyProtection="0">
      <alignment vertical="center"/>
    </xf>
    <xf numFmtId="0" fontId="182" fillId="70" borderId="0" applyNumberFormat="0" applyBorder="0" applyAlignment="0" applyProtection="0">
      <alignment vertical="center"/>
    </xf>
    <xf numFmtId="0" fontId="182" fillId="70" borderId="0" applyNumberFormat="0" applyBorder="0" applyAlignment="0" applyProtection="0">
      <alignment vertical="center"/>
    </xf>
    <xf numFmtId="0" fontId="182" fillId="70" borderId="0" applyNumberFormat="0" applyBorder="0" applyAlignment="0" applyProtection="0">
      <alignment vertical="center"/>
    </xf>
    <xf numFmtId="0" fontId="182" fillId="70" borderId="0" applyNumberFormat="0" applyBorder="0" applyAlignment="0" applyProtection="0">
      <alignment vertical="center"/>
    </xf>
    <xf numFmtId="0" fontId="182" fillId="70" borderId="0" applyNumberFormat="0" applyBorder="0" applyAlignment="0" applyProtection="0">
      <alignment vertical="center"/>
    </xf>
    <xf numFmtId="0" fontId="182" fillId="70" borderId="0" applyNumberFormat="0" applyBorder="0" applyAlignment="0" applyProtection="0">
      <alignment vertical="center"/>
    </xf>
    <xf numFmtId="0" fontId="182" fillId="70" borderId="0" applyNumberFormat="0" applyBorder="0" applyAlignment="0" applyProtection="0">
      <alignment vertical="center"/>
    </xf>
    <xf numFmtId="0" fontId="182" fillId="70" borderId="0" applyNumberFormat="0" applyBorder="0" applyAlignment="0" applyProtection="0">
      <alignment vertical="center"/>
    </xf>
    <xf numFmtId="0" fontId="182" fillId="70" borderId="0" applyNumberFormat="0" applyBorder="0" applyAlignment="0" applyProtection="0">
      <alignment vertical="center"/>
    </xf>
    <xf numFmtId="0" fontId="182" fillId="70" borderId="0" applyNumberFormat="0" applyBorder="0" applyAlignment="0" applyProtection="0">
      <alignment vertical="center"/>
    </xf>
    <xf numFmtId="0" fontId="182" fillId="70" borderId="0" applyNumberFormat="0" applyBorder="0" applyAlignment="0" applyProtection="0">
      <alignment vertical="center"/>
    </xf>
    <xf numFmtId="0" fontId="182" fillId="70" borderId="0" applyNumberFormat="0" applyBorder="0" applyAlignment="0" applyProtection="0">
      <alignment vertical="center"/>
    </xf>
    <xf numFmtId="0" fontId="182" fillId="70" borderId="0" applyNumberFormat="0" applyBorder="0" applyAlignment="0" applyProtection="0">
      <alignment vertical="center"/>
    </xf>
    <xf numFmtId="0" fontId="182" fillId="70" borderId="0" applyNumberFormat="0" applyBorder="0" applyAlignment="0" applyProtection="0">
      <alignment vertical="center"/>
    </xf>
    <xf numFmtId="0" fontId="182" fillId="70" borderId="0" applyNumberFormat="0" applyBorder="0" applyAlignment="0" applyProtection="0">
      <alignment vertical="center"/>
    </xf>
    <xf numFmtId="0" fontId="182" fillId="70" borderId="0" applyNumberFormat="0" applyBorder="0" applyAlignment="0" applyProtection="0">
      <alignment vertical="center"/>
    </xf>
    <xf numFmtId="0" fontId="182" fillId="70" borderId="0" applyNumberFormat="0" applyBorder="0" applyAlignment="0" applyProtection="0">
      <alignment vertical="center"/>
    </xf>
    <xf numFmtId="0" fontId="182" fillId="70" borderId="0" applyNumberFormat="0" applyBorder="0" applyAlignment="0" applyProtection="0">
      <alignment vertical="center"/>
    </xf>
    <xf numFmtId="0" fontId="182" fillId="70" borderId="0" applyNumberFormat="0" applyBorder="0" applyAlignment="0" applyProtection="0">
      <alignment vertical="center"/>
    </xf>
    <xf numFmtId="0" fontId="182" fillId="70" borderId="0" applyNumberFormat="0" applyBorder="0" applyAlignment="0" applyProtection="0">
      <alignment vertical="center"/>
    </xf>
    <xf numFmtId="0" fontId="182" fillId="70" borderId="0" applyNumberFormat="0" applyBorder="0" applyAlignment="0" applyProtection="0">
      <alignment vertical="center"/>
    </xf>
    <xf numFmtId="0" fontId="182" fillId="70" borderId="0" applyNumberFormat="0" applyBorder="0" applyAlignment="0" applyProtection="0">
      <alignment vertical="center"/>
    </xf>
    <xf numFmtId="0" fontId="182" fillId="70" borderId="0" applyNumberFormat="0" applyBorder="0" applyAlignment="0" applyProtection="0">
      <alignment vertical="center"/>
    </xf>
    <xf numFmtId="0" fontId="182" fillId="70" borderId="0" applyNumberFormat="0" applyBorder="0" applyAlignment="0" applyProtection="0">
      <alignment vertical="center"/>
    </xf>
    <xf numFmtId="0" fontId="182" fillId="70" borderId="0" applyNumberFormat="0" applyBorder="0" applyAlignment="0" applyProtection="0">
      <alignment vertical="center"/>
    </xf>
    <xf numFmtId="0" fontId="182" fillId="70" borderId="0" applyNumberFormat="0" applyBorder="0" applyAlignment="0" applyProtection="0">
      <alignment vertical="center"/>
    </xf>
    <xf numFmtId="0" fontId="182" fillId="70" borderId="0" applyNumberFormat="0" applyBorder="0" applyAlignment="0" applyProtection="0">
      <alignment vertical="center"/>
    </xf>
    <xf numFmtId="0" fontId="181" fillId="0" borderId="0"/>
    <xf numFmtId="0" fontId="127" fillId="0" borderId="0" applyFont="0" applyFill="0" applyBorder="0" applyAlignment="0" applyProtection="0"/>
    <xf numFmtId="2" fontId="127" fillId="0" borderId="0" applyFont="0" applyFill="0" applyBorder="0" applyAlignment="0" applyProtection="0"/>
    <xf numFmtId="0" fontId="131" fillId="0" borderId="56">
      <alignment horizontal="left" vertical="center"/>
    </xf>
    <xf numFmtId="0" fontId="131" fillId="0" borderId="56">
      <alignment horizontal="left" vertical="center"/>
    </xf>
    <xf numFmtId="0" fontId="131" fillId="0" borderId="56">
      <alignment horizontal="left" vertical="center"/>
    </xf>
    <xf numFmtId="0" fontId="131" fillId="0" borderId="56">
      <alignment horizontal="left" vertical="center"/>
    </xf>
    <xf numFmtId="0" fontId="131" fillId="0" borderId="56">
      <alignment horizontal="left" vertical="center"/>
    </xf>
    <xf numFmtId="0" fontId="131" fillId="0" borderId="56">
      <alignment horizontal="left" vertical="center"/>
    </xf>
    <xf numFmtId="0" fontId="131" fillId="0" borderId="56">
      <alignment horizontal="left" vertical="center"/>
    </xf>
    <xf numFmtId="0" fontId="131" fillId="0" borderId="56">
      <alignment horizontal="left" vertical="center"/>
    </xf>
    <xf numFmtId="0" fontId="131" fillId="0" borderId="56">
      <alignment horizontal="left" vertical="center"/>
    </xf>
    <xf numFmtId="0" fontId="131" fillId="0" borderId="56">
      <alignment horizontal="left" vertical="center"/>
    </xf>
    <xf numFmtId="0" fontId="131" fillId="0" borderId="56">
      <alignment horizontal="left" vertical="center"/>
    </xf>
    <xf numFmtId="0" fontId="131" fillId="0" borderId="56">
      <alignment horizontal="left" vertical="center"/>
    </xf>
    <xf numFmtId="0" fontId="131" fillId="0" borderId="56">
      <alignment horizontal="left" vertical="center"/>
    </xf>
    <xf numFmtId="0" fontId="131" fillId="0" borderId="56">
      <alignment horizontal="left" vertical="center"/>
    </xf>
    <xf numFmtId="0" fontId="131" fillId="0" borderId="56">
      <alignment horizontal="left" vertical="center"/>
    </xf>
    <xf numFmtId="0" fontId="131" fillId="0" borderId="56">
      <alignment horizontal="left" vertical="center"/>
    </xf>
    <xf numFmtId="0" fontId="131" fillId="0" borderId="56">
      <alignment horizontal="left" vertical="center"/>
    </xf>
    <xf numFmtId="0" fontId="131" fillId="0" borderId="56">
      <alignment horizontal="left" vertical="center"/>
    </xf>
    <xf numFmtId="0" fontId="131" fillId="0" borderId="56">
      <alignment horizontal="left" vertical="center"/>
    </xf>
    <xf numFmtId="0" fontId="131" fillId="0" borderId="56">
      <alignment horizontal="left" vertical="center"/>
    </xf>
    <xf numFmtId="0" fontId="131" fillId="0" borderId="56">
      <alignment horizontal="left" vertical="center"/>
    </xf>
    <xf numFmtId="0" fontId="131" fillId="0" borderId="56">
      <alignment horizontal="left" vertical="center"/>
    </xf>
    <xf numFmtId="0" fontId="131" fillId="0" borderId="56">
      <alignment horizontal="left" vertical="center"/>
    </xf>
    <xf numFmtId="0" fontId="131" fillId="0" borderId="56">
      <alignment horizontal="left" vertical="center"/>
    </xf>
    <xf numFmtId="0" fontId="131" fillId="0" borderId="56">
      <alignment horizontal="left" vertical="center"/>
    </xf>
    <xf numFmtId="0" fontId="131" fillId="0" borderId="56">
      <alignment horizontal="left" vertical="center"/>
    </xf>
    <xf numFmtId="0" fontId="131" fillId="0" borderId="56">
      <alignment horizontal="left" vertical="center"/>
    </xf>
    <xf numFmtId="0" fontId="131" fillId="0" borderId="56">
      <alignment horizontal="left" vertical="center"/>
    </xf>
    <xf numFmtId="10" fontId="129" fillId="10" borderId="57" applyNumberFormat="0" applyBorder="0" applyAlignment="0" applyProtection="0"/>
    <xf numFmtId="10" fontId="129" fillId="10" borderId="57" applyNumberFormat="0" applyBorder="0" applyAlignment="0" applyProtection="0"/>
    <xf numFmtId="10" fontId="129" fillId="10" borderId="57" applyNumberFormat="0" applyBorder="0" applyAlignment="0" applyProtection="0"/>
    <xf numFmtId="10" fontId="129" fillId="10" borderId="57" applyNumberFormat="0" applyBorder="0" applyAlignment="0" applyProtection="0"/>
    <xf numFmtId="10" fontId="129" fillId="10" borderId="57" applyNumberFormat="0" applyBorder="0" applyAlignment="0" applyProtection="0"/>
    <xf numFmtId="10" fontId="129" fillId="10" borderId="57" applyNumberFormat="0" applyBorder="0" applyAlignment="0" applyProtection="0"/>
    <xf numFmtId="10" fontId="129" fillId="10" borderId="57" applyNumberFormat="0" applyBorder="0" applyAlignment="0" applyProtection="0"/>
    <xf numFmtId="10" fontId="129" fillId="10" borderId="57" applyNumberFormat="0" applyBorder="0" applyAlignment="0" applyProtection="0"/>
    <xf numFmtId="10" fontId="129" fillId="10" borderId="57" applyNumberFormat="0" applyBorder="0" applyAlignment="0" applyProtection="0"/>
    <xf numFmtId="10" fontId="129" fillId="10" borderId="57" applyNumberFormat="0" applyBorder="0" applyAlignment="0" applyProtection="0"/>
    <xf numFmtId="10" fontId="129" fillId="10" borderId="57" applyNumberFormat="0" applyBorder="0" applyAlignment="0" applyProtection="0"/>
    <xf numFmtId="10" fontId="129" fillId="10" borderId="57" applyNumberFormat="0" applyBorder="0" applyAlignment="0" applyProtection="0"/>
    <xf numFmtId="10" fontId="129" fillId="10" borderId="57" applyNumberFormat="0" applyBorder="0" applyAlignment="0" applyProtection="0"/>
    <xf numFmtId="10" fontId="129" fillId="10" borderId="57" applyNumberFormat="0" applyBorder="0" applyAlignment="0" applyProtection="0"/>
    <xf numFmtId="10" fontId="129" fillId="10" borderId="57" applyNumberFormat="0" applyBorder="0" applyAlignment="0" applyProtection="0"/>
    <xf numFmtId="10" fontId="129" fillId="10" borderId="57" applyNumberFormat="0" applyBorder="0" applyAlignment="0" applyProtection="0"/>
    <xf numFmtId="10" fontId="129" fillId="10" borderId="57" applyNumberFormat="0" applyBorder="0" applyAlignment="0" applyProtection="0"/>
    <xf numFmtId="10" fontId="129" fillId="10" borderId="57" applyNumberFormat="0" applyBorder="0" applyAlignment="0" applyProtection="0"/>
    <xf numFmtId="10" fontId="129" fillId="10" borderId="57" applyNumberFormat="0" applyBorder="0" applyAlignment="0" applyProtection="0"/>
    <xf numFmtId="10" fontId="129" fillId="10" borderId="57" applyNumberFormat="0" applyBorder="0" applyAlignment="0" applyProtection="0"/>
    <xf numFmtId="10" fontId="129" fillId="10" borderId="57" applyNumberFormat="0" applyBorder="0" applyAlignment="0" applyProtection="0"/>
    <xf numFmtId="10" fontId="129" fillId="10" borderId="57" applyNumberFormat="0" applyBorder="0" applyAlignment="0" applyProtection="0"/>
    <xf numFmtId="10" fontId="129" fillId="10" borderId="57" applyNumberFormat="0" applyBorder="0" applyAlignment="0" applyProtection="0"/>
    <xf numFmtId="10" fontId="129" fillId="10" borderId="57" applyNumberFormat="0" applyBorder="0" applyAlignment="0" applyProtection="0"/>
    <xf numFmtId="10" fontId="129" fillId="10" borderId="57" applyNumberFormat="0" applyBorder="0" applyAlignment="0" applyProtection="0"/>
    <xf numFmtId="10" fontId="129" fillId="2" borderId="57" applyNumberFormat="0" applyBorder="0" applyAlignment="0" applyProtection="0"/>
    <xf numFmtId="10" fontId="129" fillId="2" borderId="57" applyNumberFormat="0" applyBorder="0" applyAlignment="0" applyProtection="0"/>
    <xf numFmtId="10" fontId="129" fillId="2" borderId="57" applyNumberFormat="0" applyBorder="0" applyAlignment="0" applyProtection="0"/>
    <xf numFmtId="10" fontId="129" fillId="2" borderId="57" applyNumberFormat="0" applyBorder="0" applyAlignment="0" applyProtection="0"/>
    <xf numFmtId="10" fontId="129" fillId="2" borderId="57" applyNumberFormat="0" applyBorder="0" applyAlignment="0" applyProtection="0"/>
    <xf numFmtId="10" fontId="129" fillId="2" borderId="57" applyNumberFormat="0" applyBorder="0" applyAlignment="0" applyProtection="0"/>
    <xf numFmtId="10" fontId="129" fillId="2" borderId="57" applyNumberFormat="0" applyBorder="0" applyAlignment="0" applyProtection="0"/>
    <xf numFmtId="10" fontId="129" fillId="2" borderId="57" applyNumberFormat="0" applyBorder="0" applyAlignment="0" applyProtection="0"/>
    <xf numFmtId="10" fontId="129" fillId="2" borderId="57" applyNumberFormat="0" applyBorder="0" applyAlignment="0" applyProtection="0"/>
    <xf numFmtId="10" fontId="129" fillId="2" borderId="57" applyNumberFormat="0" applyBorder="0" applyAlignment="0" applyProtection="0"/>
    <xf numFmtId="0" fontId="128" fillId="0" borderId="66" applyNumberFormat="0" applyFill="0" applyAlignment="0" applyProtection="0"/>
    <xf numFmtId="0" fontId="128" fillId="0" borderId="66" applyNumberFormat="0" applyFill="0" applyAlignment="0" applyProtection="0"/>
    <xf numFmtId="0" fontId="128" fillId="0" borderId="66" applyNumberFormat="0" applyFill="0" applyAlignment="0" applyProtection="0"/>
    <xf numFmtId="0" fontId="128" fillId="0" borderId="66" applyNumberFormat="0" applyFill="0" applyAlignment="0" applyProtection="0"/>
    <xf numFmtId="0" fontId="128" fillId="0" borderId="66" applyNumberFormat="0" applyFill="0" applyAlignment="0" applyProtection="0"/>
    <xf numFmtId="0" fontId="128" fillId="0" borderId="66" applyNumberFormat="0" applyFill="0" applyAlignment="0" applyProtection="0"/>
    <xf numFmtId="0" fontId="128" fillId="0" borderId="66" applyNumberFormat="0" applyFill="0" applyAlignment="0" applyProtection="0"/>
    <xf numFmtId="0" fontId="128" fillId="0" borderId="66" applyNumberFormat="0" applyFill="0" applyAlignment="0" applyProtection="0"/>
    <xf numFmtId="0" fontId="128" fillId="0" borderId="66" applyNumberFormat="0" applyFill="0" applyAlignment="0" applyProtection="0"/>
    <xf numFmtId="0" fontId="128" fillId="0" borderId="66" applyNumberFormat="0" applyFill="0" applyAlignment="0" applyProtection="0"/>
    <xf numFmtId="0" fontId="128" fillId="0" borderId="66" applyNumberFormat="0" applyFill="0" applyAlignment="0" applyProtection="0"/>
    <xf numFmtId="0" fontId="127" fillId="0" borderId="52" applyNumberFormat="0" applyFont="0" applyFill="0" applyAlignment="0" applyProtection="0"/>
    <xf numFmtId="0" fontId="182" fillId="47" borderId="0" applyNumberFormat="0" applyBorder="0" applyAlignment="0" applyProtection="0">
      <alignment vertical="center"/>
    </xf>
    <xf numFmtId="0" fontId="182" fillId="47" borderId="0" applyNumberFormat="0" applyBorder="0" applyAlignment="0" applyProtection="0">
      <alignment vertical="center"/>
    </xf>
    <xf numFmtId="0" fontId="182" fillId="47" borderId="0" applyNumberFormat="0" applyBorder="0" applyAlignment="0" applyProtection="0">
      <alignment vertical="center"/>
    </xf>
    <xf numFmtId="0" fontId="182" fillId="47" borderId="0" applyNumberFormat="0" applyBorder="0" applyAlignment="0" applyProtection="0">
      <alignment vertical="center"/>
    </xf>
    <xf numFmtId="0" fontId="182" fillId="47" borderId="0" applyNumberFormat="0" applyBorder="0" applyAlignment="0" applyProtection="0">
      <alignment vertical="center"/>
    </xf>
    <xf numFmtId="0" fontId="182" fillId="47" borderId="0" applyNumberFormat="0" applyBorder="0" applyAlignment="0" applyProtection="0">
      <alignment vertical="center"/>
    </xf>
    <xf numFmtId="0" fontId="182" fillId="47" borderId="0" applyNumberFormat="0" applyBorder="0" applyAlignment="0" applyProtection="0">
      <alignment vertical="center"/>
    </xf>
    <xf numFmtId="0" fontId="182" fillId="47" borderId="0" applyNumberFormat="0" applyBorder="0" applyAlignment="0" applyProtection="0">
      <alignment vertical="center"/>
    </xf>
    <xf numFmtId="0" fontId="182" fillId="47" borderId="0" applyNumberFormat="0" applyBorder="0" applyAlignment="0" applyProtection="0">
      <alignment vertical="center"/>
    </xf>
    <xf numFmtId="0" fontId="182" fillId="47" borderId="0" applyNumberFormat="0" applyBorder="0" applyAlignment="0" applyProtection="0">
      <alignment vertical="center"/>
    </xf>
    <xf numFmtId="0" fontId="182" fillId="47" borderId="0" applyNumberFormat="0" applyBorder="0" applyAlignment="0" applyProtection="0">
      <alignment vertical="center"/>
    </xf>
    <xf numFmtId="0" fontId="182" fillId="47" borderId="0" applyNumberFormat="0" applyBorder="0" applyAlignment="0" applyProtection="0">
      <alignment vertical="center"/>
    </xf>
    <xf numFmtId="0" fontId="182" fillId="47" borderId="0" applyNumberFormat="0" applyBorder="0" applyAlignment="0" applyProtection="0">
      <alignment vertical="center"/>
    </xf>
    <xf numFmtId="0" fontId="182" fillId="47" borderId="0" applyNumberFormat="0" applyBorder="0" applyAlignment="0" applyProtection="0">
      <alignment vertical="center"/>
    </xf>
    <xf numFmtId="0" fontId="182" fillId="47" borderId="0" applyNumberFormat="0" applyBorder="0" applyAlignment="0" applyProtection="0">
      <alignment vertical="center"/>
    </xf>
    <xf numFmtId="0" fontId="182" fillId="47" borderId="0" applyNumberFormat="0" applyBorder="0" applyAlignment="0" applyProtection="0">
      <alignment vertical="center"/>
    </xf>
    <xf numFmtId="0" fontId="182" fillId="47" borderId="0" applyNumberFormat="0" applyBorder="0" applyAlignment="0" applyProtection="0">
      <alignment vertical="center"/>
    </xf>
    <xf numFmtId="0" fontId="182" fillId="47" borderId="0" applyNumberFormat="0" applyBorder="0" applyAlignment="0" applyProtection="0">
      <alignment vertical="center"/>
    </xf>
    <xf numFmtId="0" fontId="182" fillId="47" borderId="0" applyNumberFormat="0" applyBorder="0" applyAlignment="0" applyProtection="0">
      <alignment vertical="center"/>
    </xf>
    <xf numFmtId="0" fontId="182" fillId="47" borderId="0" applyNumberFormat="0" applyBorder="0" applyAlignment="0" applyProtection="0">
      <alignment vertical="center"/>
    </xf>
    <xf numFmtId="0" fontId="182" fillId="47" borderId="0" applyNumberFormat="0" applyBorder="0" applyAlignment="0" applyProtection="0">
      <alignment vertical="center"/>
    </xf>
    <xf numFmtId="0" fontId="182" fillId="47" borderId="0" applyNumberFormat="0" applyBorder="0" applyAlignment="0" applyProtection="0">
      <alignment vertical="center"/>
    </xf>
    <xf numFmtId="0" fontId="182" fillId="47" borderId="0" applyNumberFormat="0" applyBorder="0" applyAlignment="0" applyProtection="0">
      <alignment vertical="center"/>
    </xf>
    <xf numFmtId="0" fontId="182" fillId="47" borderId="0" applyNumberFormat="0" applyBorder="0" applyAlignment="0" applyProtection="0">
      <alignment vertical="center"/>
    </xf>
    <xf numFmtId="0" fontId="182" fillId="47" borderId="0" applyNumberFormat="0" applyBorder="0" applyAlignment="0" applyProtection="0">
      <alignment vertical="center"/>
    </xf>
    <xf numFmtId="0" fontId="182" fillId="47" borderId="0" applyNumberFormat="0" applyBorder="0" applyAlignment="0" applyProtection="0">
      <alignment vertical="center"/>
    </xf>
    <xf numFmtId="0" fontId="182" fillId="47" borderId="0" applyNumberFormat="0" applyBorder="0" applyAlignment="0" applyProtection="0">
      <alignment vertical="center"/>
    </xf>
    <xf numFmtId="0" fontId="182" fillId="47" borderId="0" applyNumberFormat="0" applyBorder="0" applyAlignment="0" applyProtection="0">
      <alignment vertical="center"/>
    </xf>
    <xf numFmtId="0" fontId="182" fillId="47" borderId="0" applyNumberFormat="0" applyBorder="0" applyAlignment="0" applyProtection="0">
      <alignment vertical="center"/>
    </xf>
    <xf numFmtId="0" fontId="182" fillId="47" borderId="0" applyNumberFormat="0" applyBorder="0" applyAlignment="0" applyProtection="0">
      <alignment vertical="center"/>
    </xf>
    <xf numFmtId="0" fontId="182" fillId="47" borderId="0" applyNumberFormat="0" applyBorder="0" applyAlignment="0" applyProtection="0">
      <alignment vertical="center"/>
    </xf>
    <xf numFmtId="0" fontId="182" fillId="47" borderId="0" applyNumberFormat="0" applyBorder="0" applyAlignment="0" applyProtection="0">
      <alignment vertical="center"/>
    </xf>
    <xf numFmtId="0" fontId="182" fillId="47" borderId="0" applyNumberFormat="0" applyBorder="0" applyAlignment="0" applyProtection="0">
      <alignment vertical="center"/>
    </xf>
    <xf numFmtId="0" fontId="182" fillId="47" borderId="0" applyNumberFormat="0" applyBorder="0" applyAlignment="0" applyProtection="0">
      <alignment vertical="center"/>
    </xf>
    <xf numFmtId="0" fontId="182" fillId="47" borderId="0" applyNumberFormat="0" applyBorder="0" applyAlignment="0" applyProtection="0">
      <alignment vertical="center"/>
    </xf>
    <xf numFmtId="0" fontId="182" fillId="47" borderId="0" applyNumberFormat="0" applyBorder="0" applyAlignment="0" applyProtection="0">
      <alignment vertical="center"/>
    </xf>
    <xf numFmtId="0" fontId="182" fillId="47" borderId="0" applyNumberFormat="0" applyBorder="0" applyAlignment="0" applyProtection="0">
      <alignment vertical="center"/>
    </xf>
    <xf numFmtId="0" fontId="182" fillId="47" borderId="0" applyNumberFormat="0" applyBorder="0" applyAlignment="0" applyProtection="0">
      <alignment vertical="center"/>
    </xf>
    <xf numFmtId="0" fontId="182" fillId="47" borderId="0" applyNumberFormat="0" applyBorder="0" applyAlignment="0" applyProtection="0">
      <alignment vertical="center"/>
    </xf>
    <xf numFmtId="0" fontId="182" fillId="51" borderId="0" applyNumberFormat="0" applyBorder="0" applyAlignment="0" applyProtection="0">
      <alignment vertical="center"/>
    </xf>
    <xf numFmtId="0" fontId="182" fillId="51" borderId="0" applyNumberFormat="0" applyBorder="0" applyAlignment="0" applyProtection="0">
      <alignment vertical="center"/>
    </xf>
    <xf numFmtId="0" fontId="182" fillId="51" borderId="0" applyNumberFormat="0" applyBorder="0" applyAlignment="0" applyProtection="0">
      <alignment vertical="center"/>
    </xf>
    <xf numFmtId="0" fontId="182" fillId="51" borderId="0" applyNumberFormat="0" applyBorder="0" applyAlignment="0" applyProtection="0">
      <alignment vertical="center"/>
    </xf>
    <xf numFmtId="0" fontId="182" fillId="51" borderId="0" applyNumberFormat="0" applyBorder="0" applyAlignment="0" applyProtection="0">
      <alignment vertical="center"/>
    </xf>
    <xf numFmtId="0" fontId="182" fillId="51" borderId="0" applyNumberFormat="0" applyBorder="0" applyAlignment="0" applyProtection="0">
      <alignment vertical="center"/>
    </xf>
    <xf numFmtId="0" fontId="182" fillId="51" borderId="0" applyNumberFormat="0" applyBorder="0" applyAlignment="0" applyProtection="0">
      <alignment vertical="center"/>
    </xf>
    <xf numFmtId="0" fontId="182" fillId="51" borderId="0" applyNumberFormat="0" applyBorder="0" applyAlignment="0" applyProtection="0">
      <alignment vertical="center"/>
    </xf>
    <xf numFmtId="0" fontId="182" fillId="51" borderId="0" applyNumberFormat="0" applyBorder="0" applyAlignment="0" applyProtection="0">
      <alignment vertical="center"/>
    </xf>
    <xf numFmtId="0" fontId="182" fillId="51" borderId="0" applyNumberFormat="0" applyBorder="0" applyAlignment="0" applyProtection="0">
      <alignment vertical="center"/>
    </xf>
    <xf numFmtId="0" fontId="182" fillId="51" borderId="0" applyNumberFormat="0" applyBorder="0" applyAlignment="0" applyProtection="0">
      <alignment vertical="center"/>
    </xf>
    <xf numFmtId="0" fontId="182" fillId="51" borderId="0" applyNumberFormat="0" applyBorder="0" applyAlignment="0" applyProtection="0">
      <alignment vertical="center"/>
    </xf>
    <xf numFmtId="0" fontId="182" fillId="51" borderId="0" applyNumberFormat="0" applyBorder="0" applyAlignment="0" applyProtection="0">
      <alignment vertical="center"/>
    </xf>
    <xf numFmtId="0" fontId="182" fillId="51" borderId="0" applyNumberFormat="0" applyBorder="0" applyAlignment="0" applyProtection="0">
      <alignment vertical="center"/>
    </xf>
    <xf numFmtId="0" fontId="182" fillId="51" borderId="0" applyNumberFormat="0" applyBorder="0" applyAlignment="0" applyProtection="0">
      <alignment vertical="center"/>
    </xf>
    <xf numFmtId="0" fontId="182" fillId="51" borderId="0" applyNumberFormat="0" applyBorder="0" applyAlignment="0" applyProtection="0">
      <alignment vertical="center"/>
    </xf>
    <xf numFmtId="0" fontId="182" fillId="51" borderId="0" applyNumberFormat="0" applyBorder="0" applyAlignment="0" applyProtection="0">
      <alignment vertical="center"/>
    </xf>
    <xf numFmtId="0" fontId="182" fillId="51" borderId="0" applyNumberFormat="0" applyBorder="0" applyAlignment="0" applyProtection="0">
      <alignment vertical="center"/>
    </xf>
    <xf numFmtId="0" fontId="182" fillId="51" borderId="0" applyNumberFormat="0" applyBorder="0" applyAlignment="0" applyProtection="0">
      <alignment vertical="center"/>
    </xf>
    <xf numFmtId="0" fontId="182" fillId="51" borderId="0" applyNumberFormat="0" applyBorder="0" applyAlignment="0" applyProtection="0">
      <alignment vertical="center"/>
    </xf>
    <xf numFmtId="0" fontId="182" fillId="51" borderId="0" applyNumberFormat="0" applyBorder="0" applyAlignment="0" applyProtection="0">
      <alignment vertical="center"/>
    </xf>
    <xf numFmtId="0" fontId="182" fillId="51" borderId="0" applyNumberFormat="0" applyBorder="0" applyAlignment="0" applyProtection="0">
      <alignment vertical="center"/>
    </xf>
    <xf numFmtId="0" fontId="182" fillId="51" borderId="0" applyNumberFormat="0" applyBorder="0" applyAlignment="0" applyProtection="0">
      <alignment vertical="center"/>
    </xf>
    <xf numFmtId="0" fontId="182" fillId="51" borderId="0" applyNumberFormat="0" applyBorder="0" applyAlignment="0" applyProtection="0">
      <alignment vertical="center"/>
    </xf>
    <xf numFmtId="0" fontId="182" fillId="51" borderId="0" applyNumberFormat="0" applyBorder="0" applyAlignment="0" applyProtection="0">
      <alignment vertical="center"/>
    </xf>
    <xf numFmtId="0" fontId="182" fillId="51" borderId="0" applyNumberFormat="0" applyBorder="0" applyAlignment="0" applyProtection="0">
      <alignment vertical="center"/>
    </xf>
    <xf numFmtId="0" fontId="182" fillId="51" borderId="0" applyNumberFormat="0" applyBorder="0" applyAlignment="0" applyProtection="0">
      <alignment vertical="center"/>
    </xf>
    <xf numFmtId="0" fontId="182" fillId="51" borderId="0" applyNumberFormat="0" applyBorder="0" applyAlignment="0" applyProtection="0">
      <alignment vertical="center"/>
    </xf>
    <xf numFmtId="0" fontId="182" fillId="51" borderId="0" applyNumberFormat="0" applyBorder="0" applyAlignment="0" applyProtection="0">
      <alignment vertical="center"/>
    </xf>
    <xf numFmtId="0" fontId="182" fillId="51" borderId="0" applyNumberFormat="0" applyBorder="0" applyAlignment="0" applyProtection="0">
      <alignment vertical="center"/>
    </xf>
    <xf numFmtId="0" fontId="182" fillId="51" borderId="0" applyNumberFormat="0" applyBorder="0" applyAlignment="0" applyProtection="0">
      <alignment vertical="center"/>
    </xf>
    <xf numFmtId="0" fontId="182" fillId="51" borderId="0" applyNumberFormat="0" applyBorder="0" applyAlignment="0" applyProtection="0">
      <alignment vertical="center"/>
    </xf>
    <xf numFmtId="0" fontId="182" fillId="51" borderId="0" applyNumberFormat="0" applyBorder="0" applyAlignment="0" applyProtection="0">
      <alignment vertical="center"/>
    </xf>
    <xf numFmtId="0" fontId="182" fillId="51" borderId="0" applyNumberFormat="0" applyBorder="0" applyAlignment="0" applyProtection="0">
      <alignment vertical="center"/>
    </xf>
    <xf numFmtId="0" fontId="182" fillId="51" borderId="0" applyNumberFormat="0" applyBorder="0" applyAlignment="0" applyProtection="0">
      <alignment vertical="center"/>
    </xf>
    <xf numFmtId="0" fontId="182" fillId="51" borderId="0" applyNumberFormat="0" applyBorder="0" applyAlignment="0" applyProtection="0">
      <alignment vertical="center"/>
    </xf>
    <xf numFmtId="0" fontId="182" fillId="51" borderId="0" applyNumberFormat="0" applyBorder="0" applyAlignment="0" applyProtection="0">
      <alignment vertical="center"/>
    </xf>
    <xf numFmtId="0" fontId="182" fillId="51" borderId="0" applyNumberFormat="0" applyBorder="0" applyAlignment="0" applyProtection="0">
      <alignment vertical="center"/>
    </xf>
    <xf numFmtId="0" fontId="182" fillId="51" borderId="0" applyNumberFormat="0" applyBorder="0" applyAlignment="0" applyProtection="0">
      <alignment vertical="center"/>
    </xf>
    <xf numFmtId="0" fontId="182" fillId="55" borderId="0" applyNumberFormat="0" applyBorder="0" applyAlignment="0" applyProtection="0">
      <alignment vertical="center"/>
    </xf>
    <xf numFmtId="0" fontId="182" fillId="55" borderId="0" applyNumberFormat="0" applyBorder="0" applyAlignment="0" applyProtection="0">
      <alignment vertical="center"/>
    </xf>
    <xf numFmtId="0" fontId="182" fillId="55" borderId="0" applyNumberFormat="0" applyBorder="0" applyAlignment="0" applyProtection="0">
      <alignment vertical="center"/>
    </xf>
    <xf numFmtId="0" fontId="182" fillId="55" borderId="0" applyNumberFormat="0" applyBorder="0" applyAlignment="0" applyProtection="0">
      <alignment vertical="center"/>
    </xf>
    <xf numFmtId="0" fontId="182" fillId="55" borderId="0" applyNumberFormat="0" applyBorder="0" applyAlignment="0" applyProtection="0">
      <alignment vertical="center"/>
    </xf>
    <xf numFmtId="0" fontId="182" fillId="55" borderId="0" applyNumberFormat="0" applyBorder="0" applyAlignment="0" applyProtection="0">
      <alignment vertical="center"/>
    </xf>
    <xf numFmtId="0" fontId="182" fillId="55" borderId="0" applyNumberFormat="0" applyBorder="0" applyAlignment="0" applyProtection="0">
      <alignment vertical="center"/>
    </xf>
    <xf numFmtId="0" fontId="182" fillId="55" borderId="0" applyNumberFormat="0" applyBorder="0" applyAlignment="0" applyProtection="0">
      <alignment vertical="center"/>
    </xf>
    <xf numFmtId="0" fontId="182" fillId="55" borderId="0" applyNumberFormat="0" applyBorder="0" applyAlignment="0" applyProtection="0">
      <alignment vertical="center"/>
    </xf>
    <xf numFmtId="0" fontId="182" fillId="55" borderId="0" applyNumberFormat="0" applyBorder="0" applyAlignment="0" applyProtection="0">
      <alignment vertical="center"/>
    </xf>
    <xf numFmtId="0" fontId="182" fillId="55" borderId="0" applyNumberFormat="0" applyBorder="0" applyAlignment="0" applyProtection="0">
      <alignment vertical="center"/>
    </xf>
    <xf numFmtId="0" fontId="182" fillId="55" borderId="0" applyNumberFormat="0" applyBorder="0" applyAlignment="0" applyProtection="0">
      <alignment vertical="center"/>
    </xf>
    <xf numFmtId="0" fontId="182" fillId="55" borderId="0" applyNumberFormat="0" applyBorder="0" applyAlignment="0" applyProtection="0">
      <alignment vertical="center"/>
    </xf>
    <xf numFmtId="0" fontId="182" fillId="55" borderId="0" applyNumberFormat="0" applyBorder="0" applyAlignment="0" applyProtection="0">
      <alignment vertical="center"/>
    </xf>
    <xf numFmtId="0" fontId="182" fillId="55" borderId="0" applyNumberFormat="0" applyBorder="0" applyAlignment="0" applyProtection="0">
      <alignment vertical="center"/>
    </xf>
    <xf numFmtId="0" fontId="182" fillId="55" borderId="0" applyNumberFormat="0" applyBorder="0" applyAlignment="0" applyProtection="0">
      <alignment vertical="center"/>
    </xf>
    <xf numFmtId="0" fontId="182" fillId="55" borderId="0" applyNumberFormat="0" applyBorder="0" applyAlignment="0" applyProtection="0">
      <alignment vertical="center"/>
    </xf>
    <xf numFmtId="0" fontId="182" fillId="55" borderId="0" applyNumberFormat="0" applyBorder="0" applyAlignment="0" applyProtection="0">
      <alignment vertical="center"/>
    </xf>
    <xf numFmtId="0" fontId="182" fillId="55" borderId="0" applyNumberFormat="0" applyBorder="0" applyAlignment="0" applyProtection="0">
      <alignment vertical="center"/>
    </xf>
    <xf numFmtId="0" fontId="182" fillId="55" borderId="0" applyNumberFormat="0" applyBorder="0" applyAlignment="0" applyProtection="0">
      <alignment vertical="center"/>
    </xf>
    <xf numFmtId="0" fontId="182" fillId="55" borderId="0" applyNumberFormat="0" applyBorder="0" applyAlignment="0" applyProtection="0">
      <alignment vertical="center"/>
    </xf>
    <xf numFmtId="0" fontId="182" fillId="55" borderId="0" applyNumberFormat="0" applyBorder="0" applyAlignment="0" applyProtection="0">
      <alignment vertical="center"/>
    </xf>
    <xf numFmtId="0" fontId="182" fillId="55" borderId="0" applyNumberFormat="0" applyBorder="0" applyAlignment="0" applyProtection="0">
      <alignment vertical="center"/>
    </xf>
    <xf numFmtId="0" fontId="182" fillId="55" borderId="0" applyNumberFormat="0" applyBorder="0" applyAlignment="0" applyProtection="0">
      <alignment vertical="center"/>
    </xf>
    <xf numFmtId="0" fontId="182" fillId="55" borderId="0" applyNumberFormat="0" applyBorder="0" applyAlignment="0" applyProtection="0">
      <alignment vertical="center"/>
    </xf>
    <xf numFmtId="0" fontId="182" fillId="55" borderId="0" applyNumberFormat="0" applyBorder="0" applyAlignment="0" applyProtection="0">
      <alignment vertical="center"/>
    </xf>
    <xf numFmtId="0" fontId="182" fillId="55" borderId="0" applyNumberFormat="0" applyBorder="0" applyAlignment="0" applyProtection="0">
      <alignment vertical="center"/>
    </xf>
    <xf numFmtId="0" fontId="182" fillId="55" borderId="0" applyNumberFormat="0" applyBorder="0" applyAlignment="0" applyProtection="0">
      <alignment vertical="center"/>
    </xf>
    <xf numFmtId="0" fontId="182" fillId="55" borderId="0" applyNumberFormat="0" applyBorder="0" applyAlignment="0" applyProtection="0">
      <alignment vertical="center"/>
    </xf>
    <xf numFmtId="0" fontId="182" fillId="55" borderId="0" applyNumberFormat="0" applyBorder="0" applyAlignment="0" applyProtection="0">
      <alignment vertical="center"/>
    </xf>
    <xf numFmtId="0" fontId="182" fillId="55" borderId="0" applyNumberFormat="0" applyBorder="0" applyAlignment="0" applyProtection="0">
      <alignment vertical="center"/>
    </xf>
    <xf numFmtId="0" fontId="182" fillId="55" borderId="0" applyNumberFormat="0" applyBorder="0" applyAlignment="0" applyProtection="0">
      <alignment vertical="center"/>
    </xf>
    <xf numFmtId="0" fontId="182" fillId="55" borderId="0" applyNumberFormat="0" applyBorder="0" applyAlignment="0" applyProtection="0">
      <alignment vertical="center"/>
    </xf>
    <xf numFmtId="0" fontId="182" fillId="55" borderId="0" applyNumberFormat="0" applyBorder="0" applyAlignment="0" applyProtection="0">
      <alignment vertical="center"/>
    </xf>
    <xf numFmtId="0" fontId="182" fillId="55" borderId="0" applyNumberFormat="0" applyBorder="0" applyAlignment="0" applyProtection="0">
      <alignment vertical="center"/>
    </xf>
    <xf numFmtId="0" fontId="182" fillId="55" borderId="0" applyNumberFormat="0" applyBorder="0" applyAlignment="0" applyProtection="0">
      <alignment vertical="center"/>
    </xf>
    <xf numFmtId="0" fontId="182" fillId="55" borderId="0" applyNumberFormat="0" applyBorder="0" applyAlignment="0" applyProtection="0">
      <alignment vertical="center"/>
    </xf>
    <xf numFmtId="0" fontId="182" fillId="55" borderId="0" applyNumberFormat="0" applyBorder="0" applyAlignment="0" applyProtection="0">
      <alignment vertical="center"/>
    </xf>
    <xf numFmtId="0" fontId="182" fillId="55" borderId="0" applyNumberFormat="0" applyBorder="0" applyAlignment="0" applyProtection="0">
      <alignment vertical="center"/>
    </xf>
    <xf numFmtId="0" fontId="182" fillId="59" borderId="0" applyNumberFormat="0" applyBorder="0" applyAlignment="0" applyProtection="0">
      <alignment vertical="center"/>
    </xf>
    <xf numFmtId="0" fontId="182" fillId="59" borderId="0" applyNumberFormat="0" applyBorder="0" applyAlignment="0" applyProtection="0">
      <alignment vertical="center"/>
    </xf>
    <xf numFmtId="0" fontId="182" fillId="59" borderId="0" applyNumberFormat="0" applyBorder="0" applyAlignment="0" applyProtection="0">
      <alignment vertical="center"/>
    </xf>
    <xf numFmtId="0" fontId="182" fillId="59" borderId="0" applyNumberFormat="0" applyBorder="0" applyAlignment="0" applyProtection="0">
      <alignment vertical="center"/>
    </xf>
    <xf numFmtId="0" fontId="182" fillId="59" borderId="0" applyNumberFormat="0" applyBorder="0" applyAlignment="0" applyProtection="0">
      <alignment vertical="center"/>
    </xf>
    <xf numFmtId="0" fontId="182" fillId="59" borderId="0" applyNumberFormat="0" applyBorder="0" applyAlignment="0" applyProtection="0">
      <alignment vertical="center"/>
    </xf>
    <xf numFmtId="0" fontId="182" fillId="59" borderId="0" applyNumberFormat="0" applyBorder="0" applyAlignment="0" applyProtection="0">
      <alignment vertical="center"/>
    </xf>
    <xf numFmtId="0" fontId="182" fillId="59" borderId="0" applyNumberFormat="0" applyBorder="0" applyAlignment="0" applyProtection="0">
      <alignment vertical="center"/>
    </xf>
    <xf numFmtId="0" fontId="182" fillId="59" borderId="0" applyNumberFormat="0" applyBorder="0" applyAlignment="0" applyProtection="0">
      <alignment vertical="center"/>
    </xf>
    <xf numFmtId="0" fontId="182" fillId="59" borderId="0" applyNumberFormat="0" applyBorder="0" applyAlignment="0" applyProtection="0">
      <alignment vertical="center"/>
    </xf>
    <xf numFmtId="0" fontId="182" fillId="59" borderId="0" applyNumberFormat="0" applyBorder="0" applyAlignment="0" applyProtection="0">
      <alignment vertical="center"/>
    </xf>
    <xf numFmtId="0" fontId="182" fillId="59" borderId="0" applyNumberFormat="0" applyBorder="0" applyAlignment="0" applyProtection="0">
      <alignment vertical="center"/>
    </xf>
    <xf numFmtId="0" fontId="182" fillId="59" borderId="0" applyNumberFormat="0" applyBorder="0" applyAlignment="0" applyProtection="0">
      <alignment vertical="center"/>
    </xf>
    <xf numFmtId="0" fontId="182" fillId="59" borderId="0" applyNumberFormat="0" applyBorder="0" applyAlignment="0" applyProtection="0">
      <alignment vertical="center"/>
    </xf>
    <xf numFmtId="0" fontId="182" fillId="59" borderId="0" applyNumberFormat="0" applyBorder="0" applyAlignment="0" applyProtection="0">
      <alignment vertical="center"/>
    </xf>
    <xf numFmtId="0" fontId="182" fillId="59" borderId="0" applyNumberFormat="0" applyBorder="0" applyAlignment="0" applyProtection="0">
      <alignment vertical="center"/>
    </xf>
    <xf numFmtId="0" fontId="182" fillId="59" borderId="0" applyNumberFormat="0" applyBorder="0" applyAlignment="0" applyProtection="0">
      <alignment vertical="center"/>
    </xf>
    <xf numFmtId="0" fontId="182" fillId="59" borderId="0" applyNumberFormat="0" applyBorder="0" applyAlignment="0" applyProtection="0">
      <alignment vertical="center"/>
    </xf>
    <xf numFmtId="0" fontId="182" fillId="59" borderId="0" applyNumberFormat="0" applyBorder="0" applyAlignment="0" applyProtection="0">
      <alignment vertical="center"/>
    </xf>
    <xf numFmtId="0" fontId="182" fillId="59" borderId="0" applyNumberFormat="0" applyBorder="0" applyAlignment="0" applyProtection="0">
      <alignment vertical="center"/>
    </xf>
    <xf numFmtId="0" fontId="182" fillId="59" borderId="0" applyNumberFormat="0" applyBorder="0" applyAlignment="0" applyProtection="0">
      <alignment vertical="center"/>
    </xf>
    <xf numFmtId="0" fontId="182" fillId="59" borderId="0" applyNumberFormat="0" applyBorder="0" applyAlignment="0" applyProtection="0">
      <alignment vertical="center"/>
    </xf>
    <xf numFmtId="0" fontId="182" fillId="59" borderId="0" applyNumberFormat="0" applyBorder="0" applyAlignment="0" applyProtection="0">
      <alignment vertical="center"/>
    </xf>
    <xf numFmtId="0" fontId="182" fillId="59" borderId="0" applyNumberFormat="0" applyBorder="0" applyAlignment="0" applyProtection="0">
      <alignment vertical="center"/>
    </xf>
    <xf numFmtId="0" fontId="182" fillId="59" borderId="0" applyNumberFormat="0" applyBorder="0" applyAlignment="0" applyProtection="0">
      <alignment vertical="center"/>
    </xf>
    <xf numFmtId="0" fontId="182" fillId="59" borderId="0" applyNumberFormat="0" applyBorder="0" applyAlignment="0" applyProtection="0">
      <alignment vertical="center"/>
    </xf>
    <xf numFmtId="0" fontId="182" fillId="59" borderId="0" applyNumberFormat="0" applyBorder="0" applyAlignment="0" applyProtection="0">
      <alignment vertical="center"/>
    </xf>
    <xf numFmtId="0" fontId="182" fillId="59" borderId="0" applyNumberFormat="0" applyBorder="0" applyAlignment="0" applyProtection="0">
      <alignment vertical="center"/>
    </xf>
    <xf numFmtId="0" fontId="182" fillId="59" borderId="0" applyNumberFormat="0" applyBorder="0" applyAlignment="0" applyProtection="0">
      <alignment vertical="center"/>
    </xf>
    <xf numFmtId="0" fontId="182" fillId="59" borderId="0" applyNumberFormat="0" applyBorder="0" applyAlignment="0" applyProtection="0">
      <alignment vertical="center"/>
    </xf>
    <xf numFmtId="0" fontId="182" fillId="59" borderId="0" applyNumberFormat="0" applyBorder="0" applyAlignment="0" applyProtection="0">
      <alignment vertical="center"/>
    </xf>
    <xf numFmtId="0" fontId="182" fillId="59" borderId="0" applyNumberFormat="0" applyBorder="0" applyAlignment="0" applyProtection="0">
      <alignment vertical="center"/>
    </xf>
    <xf numFmtId="0" fontId="182" fillId="59" borderId="0" applyNumberFormat="0" applyBorder="0" applyAlignment="0" applyProtection="0">
      <alignment vertical="center"/>
    </xf>
    <xf numFmtId="0" fontId="182" fillId="59" borderId="0" applyNumberFormat="0" applyBorder="0" applyAlignment="0" applyProtection="0">
      <alignment vertical="center"/>
    </xf>
    <xf numFmtId="0" fontId="182" fillId="59" borderId="0" applyNumberFormat="0" applyBorder="0" applyAlignment="0" applyProtection="0">
      <alignment vertical="center"/>
    </xf>
    <xf numFmtId="0" fontId="182" fillId="59" borderId="0" applyNumberFormat="0" applyBorder="0" applyAlignment="0" applyProtection="0">
      <alignment vertical="center"/>
    </xf>
    <xf numFmtId="0" fontId="182" fillId="59" borderId="0" applyNumberFormat="0" applyBorder="0" applyAlignment="0" applyProtection="0">
      <alignment vertical="center"/>
    </xf>
    <xf numFmtId="0" fontId="182" fillId="59" borderId="0" applyNumberFormat="0" applyBorder="0" applyAlignment="0" applyProtection="0">
      <alignment vertical="center"/>
    </xf>
    <xf numFmtId="0" fontId="182" fillId="59" borderId="0" applyNumberFormat="0" applyBorder="0" applyAlignment="0" applyProtection="0">
      <alignment vertical="center"/>
    </xf>
    <xf numFmtId="0" fontId="182" fillId="63" borderId="0" applyNumberFormat="0" applyBorder="0" applyAlignment="0" applyProtection="0">
      <alignment vertical="center"/>
    </xf>
    <xf numFmtId="0" fontId="182" fillId="63" borderId="0" applyNumberFormat="0" applyBorder="0" applyAlignment="0" applyProtection="0">
      <alignment vertical="center"/>
    </xf>
    <xf numFmtId="0" fontId="182" fillId="63" borderId="0" applyNumberFormat="0" applyBorder="0" applyAlignment="0" applyProtection="0">
      <alignment vertical="center"/>
    </xf>
    <xf numFmtId="0" fontId="182" fillId="63" borderId="0" applyNumberFormat="0" applyBorder="0" applyAlignment="0" applyProtection="0">
      <alignment vertical="center"/>
    </xf>
    <xf numFmtId="0" fontId="182" fillId="63" borderId="0" applyNumberFormat="0" applyBorder="0" applyAlignment="0" applyProtection="0">
      <alignment vertical="center"/>
    </xf>
    <xf numFmtId="0" fontId="182" fillId="63" borderId="0" applyNumberFormat="0" applyBorder="0" applyAlignment="0" applyProtection="0">
      <alignment vertical="center"/>
    </xf>
    <xf numFmtId="0" fontId="182" fillId="63" borderId="0" applyNumberFormat="0" applyBorder="0" applyAlignment="0" applyProtection="0">
      <alignment vertical="center"/>
    </xf>
    <xf numFmtId="0" fontId="182" fillId="63" borderId="0" applyNumberFormat="0" applyBorder="0" applyAlignment="0" applyProtection="0">
      <alignment vertical="center"/>
    </xf>
    <xf numFmtId="0" fontId="182" fillId="63" borderId="0" applyNumberFormat="0" applyBorder="0" applyAlignment="0" applyProtection="0">
      <alignment vertical="center"/>
    </xf>
    <xf numFmtId="0" fontId="182" fillId="63" borderId="0" applyNumberFormat="0" applyBorder="0" applyAlignment="0" applyProtection="0">
      <alignment vertical="center"/>
    </xf>
    <xf numFmtId="0" fontId="182" fillId="63" borderId="0" applyNumberFormat="0" applyBorder="0" applyAlignment="0" applyProtection="0">
      <alignment vertical="center"/>
    </xf>
    <xf numFmtId="0" fontId="182" fillId="63" borderId="0" applyNumberFormat="0" applyBorder="0" applyAlignment="0" applyProtection="0">
      <alignment vertical="center"/>
    </xf>
    <xf numFmtId="0" fontId="182" fillId="63" borderId="0" applyNumberFormat="0" applyBorder="0" applyAlignment="0" applyProtection="0">
      <alignment vertical="center"/>
    </xf>
    <xf numFmtId="0" fontId="182" fillId="63" borderId="0" applyNumberFormat="0" applyBorder="0" applyAlignment="0" applyProtection="0">
      <alignment vertical="center"/>
    </xf>
    <xf numFmtId="0" fontId="182" fillId="63" borderId="0" applyNumberFormat="0" applyBorder="0" applyAlignment="0" applyProtection="0">
      <alignment vertical="center"/>
    </xf>
    <xf numFmtId="0" fontId="182" fillId="63" borderId="0" applyNumberFormat="0" applyBorder="0" applyAlignment="0" applyProtection="0">
      <alignment vertical="center"/>
    </xf>
    <xf numFmtId="0" fontId="182" fillId="63" borderId="0" applyNumberFormat="0" applyBorder="0" applyAlignment="0" applyProtection="0">
      <alignment vertical="center"/>
    </xf>
    <xf numFmtId="0" fontId="182" fillId="63" borderId="0" applyNumberFormat="0" applyBorder="0" applyAlignment="0" applyProtection="0">
      <alignment vertical="center"/>
    </xf>
    <xf numFmtId="0" fontId="182" fillId="63" borderId="0" applyNumberFormat="0" applyBorder="0" applyAlignment="0" applyProtection="0">
      <alignment vertical="center"/>
    </xf>
    <xf numFmtId="0" fontId="182" fillId="63" borderId="0" applyNumberFormat="0" applyBorder="0" applyAlignment="0" applyProtection="0">
      <alignment vertical="center"/>
    </xf>
    <xf numFmtId="0" fontId="182" fillId="63" borderId="0" applyNumberFormat="0" applyBorder="0" applyAlignment="0" applyProtection="0">
      <alignment vertical="center"/>
    </xf>
    <xf numFmtId="0" fontId="182" fillId="63" borderId="0" applyNumberFormat="0" applyBorder="0" applyAlignment="0" applyProtection="0">
      <alignment vertical="center"/>
    </xf>
    <xf numFmtId="0" fontId="182" fillId="63" borderId="0" applyNumberFormat="0" applyBorder="0" applyAlignment="0" applyProtection="0">
      <alignment vertical="center"/>
    </xf>
    <xf numFmtId="0" fontId="182" fillId="63" borderId="0" applyNumberFormat="0" applyBorder="0" applyAlignment="0" applyProtection="0">
      <alignment vertical="center"/>
    </xf>
    <xf numFmtId="0" fontId="182" fillId="63" borderId="0" applyNumberFormat="0" applyBorder="0" applyAlignment="0" applyProtection="0">
      <alignment vertical="center"/>
    </xf>
    <xf numFmtId="0" fontId="182" fillId="63" borderId="0" applyNumberFormat="0" applyBorder="0" applyAlignment="0" applyProtection="0">
      <alignment vertical="center"/>
    </xf>
    <xf numFmtId="0" fontId="182" fillId="63" borderId="0" applyNumberFormat="0" applyBorder="0" applyAlignment="0" applyProtection="0">
      <alignment vertical="center"/>
    </xf>
    <xf numFmtId="0" fontId="182" fillId="63" borderId="0" applyNumberFormat="0" applyBorder="0" applyAlignment="0" applyProtection="0">
      <alignment vertical="center"/>
    </xf>
    <xf numFmtId="0" fontId="182" fillId="63" borderId="0" applyNumberFormat="0" applyBorder="0" applyAlignment="0" applyProtection="0">
      <alignment vertical="center"/>
    </xf>
    <xf numFmtId="0" fontId="182" fillId="63" borderId="0" applyNumberFormat="0" applyBorder="0" applyAlignment="0" applyProtection="0">
      <alignment vertical="center"/>
    </xf>
    <xf numFmtId="0" fontId="182" fillId="63" borderId="0" applyNumberFormat="0" applyBorder="0" applyAlignment="0" applyProtection="0">
      <alignment vertical="center"/>
    </xf>
    <xf numFmtId="0" fontId="182" fillId="63" borderId="0" applyNumberFormat="0" applyBorder="0" applyAlignment="0" applyProtection="0">
      <alignment vertical="center"/>
    </xf>
    <xf numFmtId="0" fontId="182" fillId="63" borderId="0" applyNumberFormat="0" applyBorder="0" applyAlignment="0" applyProtection="0">
      <alignment vertical="center"/>
    </xf>
    <xf numFmtId="0" fontId="182" fillId="63" borderId="0" applyNumberFormat="0" applyBorder="0" applyAlignment="0" applyProtection="0">
      <alignment vertical="center"/>
    </xf>
    <xf numFmtId="0" fontId="182" fillId="63" borderId="0" applyNumberFormat="0" applyBorder="0" applyAlignment="0" applyProtection="0">
      <alignment vertical="center"/>
    </xf>
    <xf numFmtId="0" fontId="182" fillId="63" borderId="0" applyNumberFormat="0" applyBorder="0" applyAlignment="0" applyProtection="0">
      <alignment vertical="center"/>
    </xf>
    <xf numFmtId="0" fontId="182" fillId="63" borderId="0" applyNumberFormat="0" applyBorder="0" applyAlignment="0" applyProtection="0">
      <alignment vertical="center"/>
    </xf>
    <xf numFmtId="0" fontId="182" fillId="63" borderId="0" applyNumberFormat="0" applyBorder="0" applyAlignment="0" applyProtection="0">
      <alignment vertical="center"/>
    </xf>
    <xf numFmtId="0" fontId="182" fillId="63" borderId="0" applyNumberFormat="0" applyBorder="0" applyAlignment="0" applyProtection="0">
      <alignment vertical="center"/>
    </xf>
    <xf numFmtId="0" fontId="182" fillId="67" borderId="0" applyNumberFormat="0" applyBorder="0" applyAlignment="0" applyProtection="0">
      <alignment vertical="center"/>
    </xf>
    <xf numFmtId="0" fontId="182" fillId="67" borderId="0" applyNumberFormat="0" applyBorder="0" applyAlignment="0" applyProtection="0">
      <alignment vertical="center"/>
    </xf>
    <xf numFmtId="0" fontId="182" fillId="67" borderId="0" applyNumberFormat="0" applyBorder="0" applyAlignment="0" applyProtection="0">
      <alignment vertical="center"/>
    </xf>
    <xf numFmtId="0" fontId="182" fillId="67" borderId="0" applyNumberFormat="0" applyBorder="0" applyAlignment="0" applyProtection="0">
      <alignment vertical="center"/>
    </xf>
    <xf numFmtId="0" fontId="182" fillId="67" borderId="0" applyNumberFormat="0" applyBorder="0" applyAlignment="0" applyProtection="0">
      <alignment vertical="center"/>
    </xf>
    <xf numFmtId="0" fontId="182" fillId="67" borderId="0" applyNumberFormat="0" applyBorder="0" applyAlignment="0" applyProtection="0">
      <alignment vertical="center"/>
    </xf>
    <xf numFmtId="0" fontId="182" fillId="67" borderId="0" applyNumberFormat="0" applyBorder="0" applyAlignment="0" applyProtection="0">
      <alignment vertical="center"/>
    </xf>
    <xf numFmtId="0" fontId="182" fillId="67" borderId="0" applyNumberFormat="0" applyBorder="0" applyAlignment="0" applyProtection="0">
      <alignment vertical="center"/>
    </xf>
    <xf numFmtId="0" fontId="182" fillId="67" borderId="0" applyNumberFormat="0" applyBorder="0" applyAlignment="0" applyProtection="0">
      <alignment vertical="center"/>
    </xf>
    <xf numFmtId="0" fontId="182" fillId="67" borderId="0" applyNumberFormat="0" applyBorder="0" applyAlignment="0" applyProtection="0">
      <alignment vertical="center"/>
    </xf>
    <xf numFmtId="0" fontId="182" fillId="67" borderId="0" applyNumberFormat="0" applyBorder="0" applyAlignment="0" applyProtection="0">
      <alignment vertical="center"/>
    </xf>
    <xf numFmtId="0" fontId="182" fillId="67" borderId="0" applyNumberFormat="0" applyBorder="0" applyAlignment="0" applyProtection="0">
      <alignment vertical="center"/>
    </xf>
    <xf numFmtId="0" fontId="182" fillId="67" borderId="0" applyNumberFormat="0" applyBorder="0" applyAlignment="0" applyProtection="0">
      <alignment vertical="center"/>
    </xf>
    <xf numFmtId="0" fontId="182" fillId="67" borderId="0" applyNumberFormat="0" applyBorder="0" applyAlignment="0" applyProtection="0">
      <alignment vertical="center"/>
    </xf>
    <xf numFmtId="0" fontId="182" fillId="67" borderId="0" applyNumberFormat="0" applyBorder="0" applyAlignment="0" applyProtection="0">
      <alignment vertical="center"/>
    </xf>
    <xf numFmtId="0" fontId="182" fillId="67" borderId="0" applyNumberFormat="0" applyBorder="0" applyAlignment="0" applyProtection="0">
      <alignment vertical="center"/>
    </xf>
    <xf numFmtId="0" fontId="182" fillId="67" borderId="0" applyNumberFormat="0" applyBorder="0" applyAlignment="0" applyProtection="0">
      <alignment vertical="center"/>
    </xf>
    <xf numFmtId="0" fontId="182" fillId="67" borderId="0" applyNumberFormat="0" applyBorder="0" applyAlignment="0" applyProtection="0">
      <alignment vertical="center"/>
    </xf>
    <xf numFmtId="0" fontId="182" fillId="67" borderId="0" applyNumberFormat="0" applyBorder="0" applyAlignment="0" applyProtection="0">
      <alignment vertical="center"/>
    </xf>
    <xf numFmtId="0" fontId="182" fillId="67" borderId="0" applyNumberFormat="0" applyBorder="0" applyAlignment="0" applyProtection="0">
      <alignment vertical="center"/>
    </xf>
    <xf numFmtId="0" fontId="182" fillId="67" borderId="0" applyNumberFormat="0" applyBorder="0" applyAlignment="0" applyProtection="0">
      <alignment vertical="center"/>
    </xf>
    <xf numFmtId="0" fontId="182" fillId="67" borderId="0" applyNumberFormat="0" applyBorder="0" applyAlignment="0" applyProtection="0">
      <alignment vertical="center"/>
    </xf>
    <xf numFmtId="0" fontId="182" fillId="67" borderId="0" applyNumberFormat="0" applyBorder="0" applyAlignment="0" applyProtection="0">
      <alignment vertical="center"/>
    </xf>
    <xf numFmtId="0" fontId="182" fillId="67" borderId="0" applyNumberFormat="0" applyBorder="0" applyAlignment="0" applyProtection="0">
      <alignment vertical="center"/>
    </xf>
    <xf numFmtId="0" fontId="182" fillId="67" borderId="0" applyNumberFormat="0" applyBorder="0" applyAlignment="0" applyProtection="0">
      <alignment vertical="center"/>
    </xf>
    <xf numFmtId="0" fontId="182" fillId="67" borderId="0" applyNumberFormat="0" applyBorder="0" applyAlignment="0" applyProtection="0">
      <alignment vertical="center"/>
    </xf>
    <xf numFmtId="0" fontId="182" fillId="67" borderId="0" applyNumberFormat="0" applyBorder="0" applyAlignment="0" applyProtection="0">
      <alignment vertical="center"/>
    </xf>
    <xf numFmtId="0" fontId="182" fillId="67" borderId="0" applyNumberFormat="0" applyBorder="0" applyAlignment="0" applyProtection="0">
      <alignment vertical="center"/>
    </xf>
    <xf numFmtId="0" fontId="182" fillId="67" borderId="0" applyNumberFormat="0" applyBorder="0" applyAlignment="0" applyProtection="0">
      <alignment vertical="center"/>
    </xf>
    <xf numFmtId="0" fontId="182" fillId="67" borderId="0" applyNumberFormat="0" applyBorder="0" applyAlignment="0" applyProtection="0">
      <alignment vertical="center"/>
    </xf>
    <xf numFmtId="0" fontId="182" fillId="67" borderId="0" applyNumberFormat="0" applyBorder="0" applyAlignment="0" applyProtection="0">
      <alignment vertical="center"/>
    </xf>
    <xf numFmtId="0" fontId="182" fillId="67" borderId="0" applyNumberFormat="0" applyBorder="0" applyAlignment="0" applyProtection="0">
      <alignment vertical="center"/>
    </xf>
    <xf numFmtId="0" fontId="182" fillId="67" borderId="0" applyNumberFormat="0" applyBorder="0" applyAlignment="0" applyProtection="0">
      <alignment vertical="center"/>
    </xf>
    <xf numFmtId="0" fontId="182" fillId="67" borderId="0" applyNumberFormat="0" applyBorder="0" applyAlignment="0" applyProtection="0">
      <alignment vertical="center"/>
    </xf>
    <xf numFmtId="0" fontId="182" fillId="67" borderId="0" applyNumberFormat="0" applyBorder="0" applyAlignment="0" applyProtection="0">
      <alignment vertical="center"/>
    </xf>
    <xf numFmtId="0" fontId="182" fillId="67" borderId="0" applyNumberFormat="0" applyBorder="0" applyAlignment="0" applyProtection="0">
      <alignment vertical="center"/>
    </xf>
    <xf numFmtId="0" fontId="182" fillId="67" borderId="0" applyNumberFormat="0" applyBorder="0" applyAlignment="0" applyProtection="0">
      <alignment vertical="center"/>
    </xf>
    <xf numFmtId="0" fontId="182" fillId="67" borderId="0" applyNumberFormat="0" applyBorder="0" applyAlignment="0" applyProtection="0">
      <alignment vertical="center"/>
    </xf>
    <xf numFmtId="0" fontId="182" fillId="67" borderId="0" applyNumberFormat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4" fillId="44" borderId="76" applyNumberFormat="0" applyAlignment="0" applyProtection="0">
      <alignment vertical="center"/>
    </xf>
    <xf numFmtId="0" fontId="184" fillId="44" borderId="76" applyNumberFormat="0" applyAlignment="0" applyProtection="0">
      <alignment vertical="center"/>
    </xf>
    <xf numFmtId="0" fontId="184" fillId="44" borderId="76" applyNumberFormat="0" applyAlignment="0" applyProtection="0">
      <alignment vertical="center"/>
    </xf>
    <xf numFmtId="0" fontId="184" fillId="44" borderId="76" applyNumberFormat="0" applyAlignment="0" applyProtection="0">
      <alignment vertical="center"/>
    </xf>
    <xf numFmtId="0" fontId="184" fillId="44" borderId="76" applyNumberFormat="0" applyAlignment="0" applyProtection="0">
      <alignment vertical="center"/>
    </xf>
    <xf numFmtId="0" fontId="184" fillId="44" borderId="76" applyNumberFormat="0" applyAlignment="0" applyProtection="0">
      <alignment vertical="center"/>
    </xf>
    <xf numFmtId="0" fontId="184" fillId="44" borderId="76" applyNumberFormat="0" applyAlignment="0" applyProtection="0">
      <alignment vertical="center"/>
    </xf>
    <xf numFmtId="0" fontId="184" fillId="44" borderId="76" applyNumberFormat="0" applyAlignment="0" applyProtection="0">
      <alignment vertical="center"/>
    </xf>
    <xf numFmtId="0" fontId="184" fillId="44" borderId="76" applyNumberFormat="0" applyAlignment="0" applyProtection="0">
      <alignment vertical="center"/>
    </xf>
    <xf numFmtId="0" fontId="184" fillId="44" borderId="76" applyNumberFormat="0" applyAlignment="0" applyProtection="0">
      <alignment vertical="center"/>
    </xf>
    <xf numFmtId="0" fontId="82" fillId="32" borderId="62" applyNumberFormat="0" applyAlignment="0" applyProtection="0">
      <alignment vertical="center"/>
    </xf>
    <xf numFmtId="0" fontId="82" fillId="32" borderId="62" applyNumberFormat="0" applyAlignment="0" applyProtection="0">
      <alignment vertical="center"/>
    </xf>
    <xf numFmtId="0" fontId="82" fillId="32" borderId="62" applyNumberFormat="0" applyAlignment="0" applyProtection="0">
      <alignment vertical="center"/>
    </xf>
    <xf numFmtId="0" fontId="82" fillId="32" borderId="62" applyNumberFormat="0" applyAlignment="0" applyProtection="0">
      <alignment vertical="center"/>
    </xf>
    <xf numFmtId="0" fontId="82" fillId="32" borderId="62" applyNumberFormat="0" applyAlignment="0" applyProtection="0">
      <alignment vertical="center"/>
    </xf>
    <xf numFmtId="0" fontId="82" fillId="32" borderId="62" applyNumberFormat="0" applyAlignment="0" applyProtection="0">
      <alignment vertical="center"/>
    </xf>
    <xf numFmtId="0" fontId="82" fillId="32" borderId="62" applyNumberFormat="0" applyAlignment="0" applyProtection="0">
      <alignment vertical="center"/>
    </xf>
    <xf numFmtId="0" fontId="82" fillId="32" borderId="62" applyNumberFormat="0" applyAlignment="0" applyProtection="0">
      <alignment vertical="center"/>
    </xf>
    <xf numFmtId="0" fontId="82" fillId="32" borderId="62" applyNumberFormat="0" applyAlignment="0" applyProtection="0">
      <alignment vertical="center"/>
    </xf>
    <xf numFmtId="0" fontId="82" fillId="32" borderId="62" applyNumberFormat="0" applyAlignment="0" applyProtection="0">
      <alignment vertical="center"/>
    </xf>
    <xf numFmtId="0" fontId="82" fillId="32" borderId="62" applyNumberFormat="0" applyAlignment="0" applyProtection="0">
      <alignment vertical="center"/>
    </xf>
    <xf numFmtId="0" fontId="82" fillId="32" borderId="62" applyNumberFormat="0" applyAlignment="0" applyProtection="0">
      <alignment vertical="center"/>
    </xf>
    <xf numFmtId="0" fontId="82" fillId="32" borderId="62" applyNumberFormat="0" applyAlignment="0" applyProtection="0">
      <alignment vertical="center"/>
    </xf>
    <xf numFmtId="0" fontId="82" fillId="32" borderId="62" applyNumberFormat="0" applyAlignment="0" applyProtection="0">
      <alignment vertical="center"/>
    </xf>
    <xf numFmtId="0" fontId="82" fillId="32" borderId="62" applyNumberFormat="0" applyAlignment="0" applyProtection="0">
      <alignment vertical="center"/>
    </xf>
    <xf numFmtId="0" fontId="82" fillId="32" borderId="62" applyNumberFormat="0" applyAlignment="0" applyProtection="0">
      <alignment vertical="center"/>
    </xf>
    <xf numFmtId="0" fontId="82" fillId="32" borderId="62" applyNumberFormat="0" applyAlignment="0" applyProtection="0">
      <alignment vertical="center"/>
    </xf>
    <xf numFmtId="0" fontId="82" fillId="32" borderId="62" applyNumberFormat="0" applyAlignment="0" applyProtection="0">
      <alignment vertical="center"/>
    </xf>
    <xf numFmtId="0" fontId="82" fillId="32" borderId="62" applyNumberFormat="0" applyAlignment="0" applyProtection="0">
      <alignment vertical="center"/>
    </xf>
    <xf numFmtId="0" fontId="82" fillId="32" borderId="62" applyNumberFormat="0" applyAlignment="0" applyProtection="0">
      <alignment vertical="center"/>
    </xf>
    <xf numFmtId="0" fontId="184" fillId="44" borderId="76" applyNumberFormat="0" applyAlignment="0" applyProtection="0">
      <alignment vertical="center"/>
    </xf>
    <xf numFmtId="0" fontId="184" fillId="44" borderId="76" applyNumberFormat="0" applyAlignment="0" applyProtection="0">
      <alignment vertical="center"/>
    </xf>
    <xf numFmtId="0" fontId="184" fillId="44" borderId="76" applyNumberFormat="0" applyAlignment="0" applyProtection="0">
      <alignment vertical="center"/>
    </xf>
    <xf numFmtId="0" fontId="184" fillId="44" borderId="76" applyNumberFormat="0" applyAlignment="0" applyProtection="0">
      <alignment vertical="center"/>
    </xf>
    <xf numFmtId="0" fontId="184" fillId="44" borderId="76" applyNumberFormat="0" applyAlignment="0" applyProtection="0">
      <alignment vertical="center"/>
    </xf>
    <xf numFmtId="0" fontId="184" fillId="44" borderId="76" applyNumberFormat="0" applyAlignment="0" applyProtection="0">
      <alignment vertical="center"/>
    </xf>
    <xf numFmtId="0" fontId="184" fillId="44" borderId="76" applyNumberFormat="0" applyAlignment="0" applyProtection="0">
      <alignment vertical="center"/>
    </xf>
    <xf numFmtId="0" fontId="184" fillId="44" borderId="76" applyNumberFormat="0" applyAlignment="0" applyProtection="0">
      <alignment vertical="center"/>
    </xf>
    <xf numFmtId="0" fontId="184" fillId="44" borderId="76" applyNumberFormat="0" applyAlignment="0" applyProtection="0">
      <alignment vertical="center"/>
    </xf>
    <xf numFmtId="0" fontId="184" fillId="44" borderId="76" applyNumberFormat="0" applyAlignment="0" applyProtection="0">
      <alignment vertical="center"/>
    </xf>
    <xf numFmtId="0" fontId="184" fillId="44" borderId="76" applyNumberFormat="0" applyAlignment="0" applyProtection="0">
      <alignment vertical="center"/>
    </xf>
    <xf numFmtId="0" fontId="83" fillId="32" borderId="62" applyNumberFormat="0" applyAlignment="0" applyProtection="0">
      <alignment vertical="center"/>
    </xf>
    <xf numFmtId="0" fontId="83" fillId="32" borderId="62" applyNumberFormat="0" applyAlignment="0" applyProtection="0">
      <alignment vertical="center"/>
    </xf>
    <xf numFmtId="0" fontId="83" fillId="32" borderId="62" applyNumberFormat="0" applyAlignment="0" applyProtection="0">
      <alignment vertical="center"/>
    </xf>
    <xf numFmtId="0" fontId="83" fillId="32" borderId="62" applyNumberFormat="0" applyAlignment="0" applyProtection="0">
      <alignment vertical="center"/>
    </xf>
    <xf numFmtId="0" fontId="83" fillId="32" borderId="62" applyNumberFormat="0" applyAlignment="0" applyProtection="0">
      <alignment vertical="center"/>
    </xf>
    <xf numFmtId="0" fontId="83" fillId="32" borderId="62" applyNumberFormat="0" applyAlignment="0" applyProtection="0">
      <alignment vertical="center"/>
    </xf>
    <xf numFmtId="0" fontId="83" fillId="32" borderId="62" applyNumberFormat="0" applyAlignment="0" applyProtection="0">
      <alignment vertical="center"/>
    </xf>
    <xf numFmtId="0" fontId="83" fillId="32" borderId="62" applyNumberFormat="0" applyAlignment="0" applyProtection="0">
      <alignment vertical="center"/>
    </xf>
    <xf numFmtId="0" fontId="83" fillId="32" borderId="62" applyNumberFormat="0" applyAlignment="0" applyProtection="0">
      <alignment vertical="center"/>
    </xf>
    <xf numFmtId="0" fontId="83" fillId="32" borderId="62" applyNumberFormat="0" applyAlignment="0" applyProtection="0">
      <alignment vertical="center"/>
    </xf>
    <xf numFmtId="0" fontId="83" fillId="32" borderId="62" applyNumberFormat="0" applyAlignment="0" applyProtection="0">
      <alignment vertical="center"/>
    </xf>
    <xf numFmtId="0" fontId="83" fillId="32" borderId="62" applyNumberFormat="0" applyAlignment="0" applyProtection="0">
      <alignment vertical="center"/>
    </xf>
    <xf numFmtId="0" fontId="83" fillId="32" borderId="62" applyNumberFormat="0" applyAlignment="0" applyProtection="0">
      <alignment vertical="center"/>
    </xf>
    <xf numFmtId="0" fontId="83" fillId="32" borderId="62" applyNumberFormat="0" applyAlignment="0" applyProtection="0">
      <alignment vertical="center"/>
    </xf>
    <xf numFmtId="0" fontId="83" fillId="32" borderId="62" applyNumberFormat="0" applyAlignment="0" applyProtection="0">
      <alignment vertical="center"/>
    </xf>
    <xf numFmtId="0" fontId="83" fillId="32" borderId="62" applyNumberFormat="0" applyAlignment="0" applyProtection="0">
      <alignment vertical="center"/>
    </xf>
    <xf numFmtId="0" fontId="83" fillId="32" borderId="62" applyNumberFormat="0" applyAlignment="0" applyProtection="0">
      <alignment vertical="center"/>
    </xf>
    <xf numFmtId="0" fontId="83" fillId="32" borderId="62" applyNumberFormat="0" applyAlignment="0" applyProtection="0">
      <alignment vertical="center"/>
    </xf>
    <xf numFmtId="0" fontId="83" fillId="32" borderId="62" applyNumberFormat="0" applyAlignment="0" applyProtection="0">
      <alignment vertical="center"/>
    </xf>
    <xf numFmtId="0" fontId="83" fillId="32" borderId="62" applyNumberFormat="0" applyAlignment="0" applyProtection="0">
      <alignment vertical="center"/>
    </xf>
    <xf numFmtId="0" fontId="184" fillId="44" borderId="76" applyNumberFormat="0" applyAlignment="0" applyProtection="0">
      <alignment vertical="center"/>
    </xf>
    <xf numFmtId="0" fontId="184" fillId="44" borderId="76" applyNumberFormat="0" applyAlignment="0" applyProtection="0">
      <alignment vertical="center"/>
    </xf>
    <xf numFmtId="0" fontId="184" fillId="44" borderId="76" applyNumberFormat="0" applyAlignment="0" applyProtection="0">
      <alignment vertical="center"/>
    </xf>
    <xf numFmtId="0" fontId="184" fillId="44" borderId="76" applyNumberFormat="0" applyAlignment="0" applyProtection="0">
      <alignment vertical="center"/>
    </xf>
    <xf numFmtId="0" fontId="184" fillId="44" borderId="76" applyNumberFormat="0" applyAlignment="0" applyProtection="0">
      <alignment vertical="center"/>
    </xf>
    <xf numFmtId="0" fontId="184" fillId="44" borderId="76" applyNumberFormat="0" applyAlignment="0" applyProtection="0">
      <alignment vertical="center"/>
    </xf>
    <xf numFmtId="0" fontId="184" fillId="44" borderId="76" applyNumberFormat="0" applyAlignment="0" applyProtection="0">
      <alignment vertical="center"/>
    </xf>
    <xf numFmtId="0" fontId="184" fillId="44" borderId="76" applyNumberFormat="0" applyAlignment="0" applyProtection="0">
      <alignment vertical="center"/>
    </xf>
    <xf numFmtId="0" fontId="184" fillId="44" borderId="76" applyNumberFormat="0" applyAlignment="0" applyProtection="0">
      <alignment vertical="center"/>
    </xf>
    <xf numFmtId="0" fontId="184" fillId="44" borderId="76" applyNumberFormat="0" applyAlignment="0" applyProtection="0">
      <alignment vertical="center"/>
    </xf>
    <xf numFmtId="0" fontId="184" fillId="44" borderId="76" applyNumberFormat="0" applyAlignment="0" applyProtection="0">
      <alignment vertical="center"/>
    </xf>
    <xf numFmtId="0" fontId="142" fillId="32" borderId="62" applyNumberFormat="0" applyAlignment="0" applyProtection="0">
      <alignment vertical="center"/>
    </xf>
    <xf numFmtId="0" fontId="142" fillId="32" borderId="62" applyNumberFormat="0" applyAlignment="0" applyProtection="0">
      <alignment vertical="center"/>
    </xf>
    <xf numFmtId="0" fontId="142" fillId="32" borderId="62" applyNumberFormat="0" applyAlignment="0" applyProtection="0">
      <alignment vertical="center"/>
    </xf>
    <xf numFmtId="0" fontId="142" fillId="32" borderId="62" applyNumberFormat="0" applyAlignment="0" applyProtection="0">
      <alignment vertical="center"/>
    </xf>
    <xf numFmtId="0" fontId="142" fillId="32" borderId="62" applyNumberFormat="0" applyAlignment="0" applyProtection="0">
      <alignment vertical="center"/>
    </xf>
    <xf numFmtId="0" fontId="142" fillId="32" borderId="62" applyNumberFormat="0" applyAlignment="0" applyProtection="0">
      <alignment vertical="center"/>
    </xf>
    <xf numFmtId="0" fontId="142" fillId="32" borderId="62" applyNumberFormat="0" applyAlignment="0" applyProtection="0">
      <alignment vertical="center"/>
    </xf>
    <xf numFmtId="0" fontId="142" fillId="32" borderId="62" applyNumberFormat="0" applyAlignment="0" applyProtection="0">
      <alignment vertical="center"/>
    </xf>
    <xf numFmtId="0" fontId="142" fillId="32" borderId="62" applyNumberFormat="0" applyAlignment="0" applyProtection="0">
      <alignment vertical="center"/>
    </xf>
    <xf numFmtId="0" fontId="142" fillId="32" borderId="62" applyNumberFormat="0" applyAlignment="0" applyProtection="0">
      <alignment vertical="center"/>
    </xf>
    <xf numFmtId="0" fontId="142" fillId="32" borderId="62" applyNumberFormat="0" applyAlignment="0" applyProtection="0">
      <alignment vertical="center"/>
    </xf>
    <xf numFmtId="0" fontId="142" fillId="32" borderId="62" applyNumberFormat="0" applyAlignment="0" applyProtection="0">
      <alignment vertical="center"/>
    </xf>
    <xf numFmtId="0" fontId="142" fillId="32" borderId="62" applyNumberFormat="0" applyAlignment="0" applyProtection="0">
      <alignment vertical="center"/>
    </xf>
    <xf numFmtId="0" fontId="142" fillId="32" borderId="62" applyNumberFormat="0" applyAlignment="0" applyProtection="0">
      <alignment vertical="center"/>
    </xf>
    <xf numFmtId="0" fontId="142" fillId="32" borderId="62" applyNumberFormat="0" applyAlignment="0" applyProtection="0">
      <alignment vertical="center"/>
    </xf>
    <xf numFmtId="0" fontId="142" fillId="32" borderId="62" applyNumberFormat="0" applyAlignment="0" applyProtection="0">
      <alignment vertical="center"/>
    </xf>
    <xf numFmtId="0" fontId="142" fillId="32" borderId="62" applyNumberFormat="0" applyAlignment="0" applyProtection="0">
      <alignment vertical="center"/>
    </xf>
    <xf numFmtId="0" fontId="142" fillId="32" borderId="62" applyNumberFormat="0" applyAlignment="0" applyProtection="0">
      <alignment vertical="center"/>
    </xf>
    <xf numFmtId="0" fontId="142" fillId="32" borderId="62" applyNumberFormat="0" applyAlignment="0" applyProtection="0">
      <alignment vertical="center"/>
    </xf>
    <xf numFmtId="0" fontId="142" fillId="32" borderId="62" applyNumberFormat="0" applyAlignment="0" applyProtection="0">
      <alignment vertical="center"/>
    </xf>
    <xf numFmtId="0" fontId="184" fillId="44" borderId="76" applyNumberFormat="0" applyAlignment="0" applyProtection="0">
      <alignment vertical="center"/>
    </xf>
    <xf numFmtId="0" fontId="184" fillId="44" borderId="76" applyNumberFormat="0" applyAlignment="0" applyProtection="0">
      <alignment vertical="center"/>
    </xf>
    <xf numFmtId="0" fontId="184" fillId="44" borderId="76" applyNumberFormat="0" applyAlignment="0" applyProtection="0">
      <alignment vertical="center"/>
    </xf>
    <xf numFmtId="0" fontId="184" fillId="44" borderId="76" applyNumberFormat="0" applyAlignment="0" applyProtection="0">
      <alignment vertical="center"/>
    </xf>
    <xf numFmtId="0" fontId="184" fillId="44" borderId="76" applyNumberFormat="0" applyAlignment="0" applyProtection="0">
      <alignment vertical="center"/>
    </xf>
    <xf numFmtId="0" fontId="184" fillId="44" borderId="76" applyNumberFormat="0" applyAlignment="0" applyProtection="0">
      <alignment vertical="center"/>
    </xf>
    <xf numFmtId="0" fontId="184" fillId="44" borderId="76" applyNumberFormat="0" applyAlignment="0" applyProtection="0">
      <alignment vertical="center"/>
    </xf>
    <xf numFmtId="0" fontId="185" fillId="41" borderId="0" applyNumberFormat="0" applyBorder="0" applyAlignment="0" applyProtection="0">
      <alignment vertical="center"/>
    </xf>
    <xf numFmtId="0" fontId="185" fillId="41" borderId="0" applyNumberFormat="0" applyBorder="0" applyAlignment="0" applyProtection="0">
      <alignment vertical="center"/>
    </xf>
    <xf numFmtId="0" fontId="185" fillId="41" borderId="0" applyNumberFormat="0" applyBorder="0" applyAlignment="0" applyProtection="0">
      <alignment vertical="center"/>
    </xf>
    <xf numFmtId="0" fontId="185" fillId="41" borderId="0" applyNumberFormat="0" applyBorder="0" applyAlignment="0" applyProtection="0">
      <alignment vertical="center"/>
    </xf>
    <xf numFmtId="0" fontId="185" fillId="41" borderId="0" applyNumberFormat="0" applyBorder="0" applyAlignment="0" applyProtection="0">
      <alignment vertical="center"/>
    </xf>
    <xf numFmtId="0" fontId="185" fillId="41" borderId="0" applyNumberFormat="0" applyBorder="0" applyAlignment="0" applyProtection="0">
      <alignment vertical="center"/>
    </xf>
    <xf numFmtId="0" fontId="185" fillId="41" borderId="0" applyNumberFormat="0" applyBorder="0" applyAlignment="0" applyProtection="0">
      <alignment vertical="center"/>
    </xf>
    <xf numFmtId="0" fontId="185" fillId="41" borderId="0" applyNumberFormat="0" applyBorder="0" applyAlignment="0" applyProtection="0">
      <alignment vertical="center"/>
    </xf>
    <xf numFmtId="0" fontId="185" fillId="41" borderId="0" applyNumberFormat="0" applyBorder="0" applyAlignment="0" applyProtection="0">
      <alignment vertical="center"/>
    </xf>
    <xf numFmtId="0" fontId="185" fillId="41" borderId="0" applyNumberFormat="0" applyBorder="0" applyAlignment="0" applyProtection="0">
      <alignment vertical="center"/>
    </xf>
    <xf numFmtId="0" fontId="185" fillId="41" borderId="0" applyNumberFormat="0" applyBorder="0" applyAlignment="0" applyProtection="0">
      <alignment vertical="center"/>
    </xf>
    <xf numFmtId="0" fontId="185" fillId="41" borderId="0" applyNumberFormat="0" applyBorder="0" applyAlignment="0" applyProtection="0">
      <alignment vertical="center"/>
    </xf>
    <xf numFmtId="0" fontId="185" fillId="41" borderId="0" applyNumberFormat="0" applyBorder="0" applyAlignment="0" applyProtection="0">
      <alignment vertical="center"/>
    </xf>
    <xf numFmtId="0" fontId="185" fillId="41" borderId="0" applyNumberFormat="0" applyBorder="0" applyAlignment="0" applyProtection="0">
      <alignment vertical="center"/>
    </xf>
    <xf numFmtId="0" fontId="185" fillId="41" borderId="0" applyNumberFormat="0" applyBorder="0" applyAlignment="0" applyProtection="0">
      <alignment vertical="center"/>
    </xf>
    <xf numFmtId="0" fontId="185" fillId="41" borderId="0" applyNumberFormat="0" applyBorder="0" applyAlignment="0" applyProtection="0">
      <alignment vertical="center"/>
    </xf>
    <xf numFmtId="0" fontId="185" fillId="41" borderId="0" applyNumberFormat="0" applyBorder="0" applyAlignment="0" applyProtection="0">
      <alignment vertical="center"/>
    </xf>
    <xf numFmtId="0" fontId="185" fillId="41" borderId="0" applyNumberFormat="0" applyBorder="0" applyAlignment="0" applyProtection="0">
      <alignment vertical="center"/>
    </xf>
    <xf numFmtId="0" fontId="185" fillId="41" borderId="0" applyNumberFormat="0" applyBorder="0" applyAlignment="0" applyProtection="0">
      <alignment vertical="center"/>
    </xf>
    <xf numFmtId="0" fontId="185" fillId="41" borderId="0" applyNumberFormat="0" applyBorder="0" applyAlignment="0" applyProtection="0">
      <alignment vertical="center"/>
    </xf>
    <xf numFmtId="0" fontId="185" fillId="41" borderId="0" applyNumberFormat="0" applyBorder="0" applyAlignment="0" applyProtection="0">
      <alignment vertical="center"/>
    </xf>
    <xf numFmtId="0" fontId="185" fillId="41" borderId="0" applyNumberFormat="0" applyBorder="0" applyAlignment="0" applyProtection="0">
      <alignment vertical="center"/>
    </xf>
    <xf numFmtId="0" fontId="185" fillId="41" borderId="0" applyNumberFormat="0" applyBorder="0" applyAlignment="0" applyProtection="0">
      <alignment vertical="center"/>
    </xf>
    <xf numFmtId="0" fontId="185" fillId="41" borderId="0" applyNumberFormat="0" applyBorder="0" applyAlignment="0" applyProtection="0">
      <alignment vertical="center"/>
    </xf>
    <xf numFmtId="0" fontId="185" fillId="41" borderId="0" applyNumberFormat="0" applyBorder="0" applyAlignment="0" applyProtection="0">
      <alignment vertical="center"/>
    </xf>
    <xf numFmtId="0" fontId="185" fillId="41" borderId="0" applyNumberFormat="0" applyBorder="0" applyAlignment="0" applyProtection="0">
      <alignment vertical="center"/>
    </xf>
    <xf numFmtId="0" fontId="185" fillId="41" borderId="0" applyNumberFormat="0" applyBorder="0" applyAlignment="0" applyProtection="0">
      <alignment vertical="center"/>
    </xf>
    <xf numFmtId="0" fontId="185" fillId="41" borderId="0" applyNumberFormat="0" applyBorder="0" applyAlignment="0" applyProtection="0">
      <alignment vertical="center"/>
    </xf>
    <xf numFmtId="0" fontId="185" fillId="41" borderId="0" applyNumberFormat="0" applyBorder="0" applyAlignment="0" applyProtection="0">
      <alignment vertical="center"/>
    </xf>
    <xf numFmtId="0" fontId="185" fillId="41" borderId="0" applyNumberFormat="0" applyBorder="0" applyAlignment="0" applyProtection="0">
      <alignment vertical="center"/>
    </xf>
    <xf numFmtId="0" fontId="185" fillId="41" borderId="0" applyNumberFormat="0" applyBorder="0" applyAlignment="0" applyProtection="0">
      <alignment vertical="center"/>
    </xf>
    <xf numFmtId="0" fontId="185" fillId="41" borderId="0" applyNumberFormat="0" applyBorder="0" applyAlignment="0" applyProtection="0">
      <alignment vertical="center"/>
    </xf>
    <xf numFmtId="0" fontId="185" fillId="41" borderId="0" applyNumberFormat="0" applyBorder="0" applyAlignment="0" applyProtection="0">
      <alignment vertical="center"/>
    </xf>
    <xf numFmtId="0" fontId="185" fillId="41" borderId="0" applyNumberFormat="0" applyBorder="0" applyAlignment="0" applyProtection="0">
      <alignment vertical="center"/>
    </xf>
    <xf numFmtId="0" fontId="185" fillId="41" borderId="0" applyNumberFormat="0" applyBorder="0" applyAlignment="0" applyProtection="0">
      <alignment vertical="center"/>
    </xf>
    <xf numFmtId="0" fontId="185" fillId="41" borderId="0" applyNumberFormat="0" applyBorder="0" applyAlignment="0" applyProtection="0">
      <alignment vertical="center"/>
    </xf>
    <xf numFmtId="0" fontId="185" fillId="41" borderId="0" applyNumberFormat="0" applyBorder="0" applyAlignment="0" applyProtection="0">
      <alignment vertical="center"/>
    </xf>
    <xf numFmtId="0" fontId="185" fillId="41" borderId="0" applyNumberFormat="0" applyBorder="0" applyAlignment="0" applyProtection="0">
      <alignment vertical="center"/>
    </xf>
    <xf numFmtId="0" fontId="185" fillId="41" borderId="0" applyNumberFormat="0" applyBorder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7" fillId="33" borderId="63" applyNumberFormat="0" applyFont="0" applyAlignment="0" applyProtection="0">
      <alignment vertical="center"/>
    </xf>
    <xf numFmtId="0" fontId="7" fillId="33" borderId="63" applyNumberFormat="0" applyFont="0" applyAlignment="0" applyProtection="0">
      <alignment vertical="center"/>
    </xf>
    <xf numFmtId="0" fontId="7" fillId="33" borderId="63" applyNumberFormat="0" applyFont="0" applyAlignment="0" applyProtection="0">
      <alignment vertical="center"/>
    </xf>
    <xf numFmtId="0" fontId="7" fillId="33" borderId="63" applyNumberFormat="0" applyFont="0" applyAlignment="0" applyProtection="0">
      <alignment vertical="center"/>
    </xf>
    <xf numFmtId="0" fontId="7" fillId="33" borderId="63" applyNumberFormat="0" applyFont="0" applyAlignment="0" applyProtection="0">
      <alignment vertical="center"/>
    </xf>
    <xf numFmtId="0" fontId="7" fillId="33" borderId="63" applyNumberFormat="0" applyFont="0" applyAlignment="0" applyProtection="0">
      <alignment vertical="center"/>
    </xf>
    <xf numFmtId="0" fontId="7" fillId="33" borderId="63" applyNumberFormat="0" applyFont="0" applyAlignment="0" applyProtection="0">
      <alignment vertical="center"/>
    </xf>
    <xf numFmtId="0" fontId="7" fillId="33" borderId="63" applyNumberFormat="0" applyFont="0" applyAlignment="0" applyProtection="0">
      <alignment vertical="center"/>
    </xf>
    <xf numFmtId="0" fontId="7" fillId="33" borderId="63" applyNumberFormat="0" applyFont="0" applyAlignment="0" applyProtection="0">
      <alignment vertical="center"/>
    </xf>
    <xf numFmtId="0" fontId="7" fillId="33" borderId="63" applyNumberFormat="0" applyFont="0" applyAlignment="0" applyProtection="0">
      <alignment vertical="center"/>
    </xf>
    <xf numFmtId="0" fontId="7" fillId="33" borderId="63" applyNumberFormat="0" applyFont="0" applyAlignment="0" applyProtection="0">
      <alignment vertical="center"/>
    </xf>
    <xf numFmtId="0" fontId="7" fillId="33" borderId="63" applyNumberFormat="0" applyFont="0" applyAlignment="0" applyProtection="0">
      <alignment vertical="center"/>
    </xf>
    <xf numFmtId="0" fontId="7" fillId="33" borderId="63" applyNumberFormat="0" applyFont="0" applyAlignment="0" applyProtection="0">
      <alignment vertical="center"/>
    </xf>
    <xf numFmtId="0" fontId="7" fillId="33" borderId="63" applyNumberFormat="0" applyFont="0" applyAlignment="0" applyProtection="0">
      <alignment vertical="center"/>
    </xf>
    <xf numFmtId="0" fontId="7" fillId="33" borderId="63" applyNumberFormat="0" applyFont="0" applyAlignment="0" applyProtection="0">
      <alignment vertical="center"/>
    </xf>
    <xf numFmtId="0" fontId="7" fillId="33" borderId="63" applyNumberFormat="0" applyFont="0" applyAlignment="0" applyProtection="0">
      <alignment vertical="center"/>
    </xf>
    <xf numFmtId="0" fontId="7" fillId="33" borderId="63" applyNumberFormat="0" applyFont="0" applyAlignment="0" applyProtection="0">
      <alignment vertical="center"/>
    </xf>
    <xf numFmtId="0" fontId="7" fillId="33" borderId="63" applyNumberFormat="0" applyFont="0" applyAlignment="0" applyProtection="0">
      <alignment vertical="center"/>
    </xf>
    <xf numFmtId="0" fontId="7" fillId="33" borderId="63" applyNumberFormat="0" applyFont="0" applyAlignment="0" applyProtection="0">
      <alignment vertical="center"/>
    </xf>
    <xf numFmtId="0" fontId="7" fillId="33" borderId="63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8" fillId="45" borderId="79" applyNumberFormat="0" applyAlignment="0" applyProtection="0">
      <alignment vertical="center"/>
    </xf>
    <xf numFmtId="0" fontId="188" fillId="45" borderId="79" applyNumberFormat="0" applyAlignment="0" applyProtection="0">
      <alignment vertical="center"/>
    </xf>
    <xf numFmtId="0" fontId="188" fillId="45" borderId="79" applyNumberFormat="0" applyAlignment="0" applyProtection="0">
      <alignment vertical="center"/>
    </xf>
    <xf numFmtId="0" fontId="188" fillId="45" borderId="79" applyNumberFormat="0" applyAlignment="0" applyProtection="0">
      <alignment vertical="center"/>
    </xf>
    <xf numFmtId="0" fontId="188" fillId="45" borderId="79" applyNumberFormat="0" applyAlignment="0" applyProtection="0">
      <alignment vertical="center"/>
    </xf>
    <xf numFmtId="0" fontId="188" fillId="45" borderId="79" applyNumberFormat="0" applyAlignment="0" applyProtection="0">
      <alignment vertical="center"/>
    </xf>
    <xf numFmtId="0" fontId="188" fillId="45" borderId="79" applyNumberFormat="0" applyAlignment="0" applyProtection="0">
      <alignment vertical="center"/>
    </xf>
    <xf numFmtId="0" fontId="188" fillId="45" borderId="79" applyNumberFormat="0" applyAlignment="0" applyProtection="0">
      <alignment vertical="center"/>
    </xf>
    <xf numFmtId="0" fontId="188" fillId="45" borderId="79" applyNumberFormat="0" applyAlignment="0" applyProtection="0">
      <alignment vertical="center"/>
    </xf>
    <xf numFmtId="0" fontId="188" fillId="45" borderId="79" applyNumberFormat="0" applyAlignment="0" applyProtection="0">
      <alignment vertical="center"/>
    </xf>
    <xf numFmtId="0" fontId="188" fillId="45" borderId="79" applyNumberFormat="0" applyAlignment="0" applyProtection="0">
      <alignment vertical="center"/>
    </xf>
    <xf numFmtId="0" fontId="188" fillId="45" borderId="79" applyNumberFormat="0" applyAlignment="0" applyProtection="0">
      <alignment vertical="center"/>
    </xf>
    <xf numFmtId="0" fontId="188" fillId="45" borderId="79" applyNumberFormat="0" applyAlignment="0" applyProtection="0">
      <alignment vertical="center"/>
    </xf>
    <xf numFmtId="0" fontId="188" fillId="45" borderId="79" applyNumberFormat="0" applyAlignment="0" applyProtection="0">
      <alignment vertical="center"/>
    </xf>
    <xf numFmtId="0" fontId="188" fillId="45" borderId="79" applyNumberFormat="0" applyAlignment="0" applyProtection="0">
      <alignment vertical="center"/>
    </xf>
    <xf numFmtId="0" fontId="188" fillId="45" borderId="79" applyNumberFormat="0" applyAlignment="0" applyProtection="0">
      <alignment vertical="center"/>
    </xf>
    <xf numFmtId="0" fontId="188" fillId="45" borderId="79" applyNumberFormat="0" applyAlignment="0" applyProtection="0">
      <alignment vertical="center"/>
    </xf>
    <xf numFmtId="0" fontId="188" fillId="45" borderId="79" applyNumberFormat="0" applyAlignment="0" applyProtection="0">
      <alignment vertical="center"/>
    </xf>
    <xf numFmtId="0" fontId="188" fillId="45" borderId="79" applyNumberFormat="0" applyAlignment="0" applyProtection="0">
      <alignment vertical="center"/>
    </xf>
    <xf numFmtId="0" fontId="188" fillId="45" borderId="79" applyNumberFormat="0" applyAlignment="0" applyProtection="0">
      <alignment vertical="center"/>
    </xf>
    <xf numFmtId="0" fontId="188" fillId="45" borderId="79" applyNumberFormat="0" applyAlignment="0" applyProtection="0">
      <alignment vertical="center"/>
    </xf>
    <xf numFmtId="0" fontId="188" fillId="45" borderId="79" applyNumberFormat="0" applyAlignment="0" applyProtection="0">
      <alignment vertical="center"/>
    </xf>
    <xf numFmtId="0" fontId="188" fillId="45" borderId="79" applyNumberFormat="0" applyAlignment="0" applyProtection="0">
      <alignment vertical="center"/>
    </xf>
    <xf numFmtId="0" fontId="188" fillId="45" borderId="79" applyNumberFormat="0" applyAlignment="0" applyProtection="0">
      <alignment vertical="center"/>
    </xf>
    <xf numFmtId="0" fontId="188" fillId="45" borderId="79" applyNumberFormat="0" applyAlignment="0" applyProtection="0">
      <alignment vertical="center"/>
    </xf>
    <xf numFmtId="0" fontId="188" fillId="45" borderId="79" applyNumberFormat="0" applyAlignment="0" applyProtection="0">
      <alignment vertical="center"/>
    </xf>
    <xf numFmtId="0" fontId="188" fillId="45" borderId="79" applyNumberFormat="0" applyAlignment="0" applyProtection="0">
      <alignment vertical="center"/>
    </xf>
    <xf numFmtId="0" fontId="188" fillId="45" borderId="79" applyNumberFormat="0" applyAlignment="0" applyProtection="0">
      <alignment vertical="center"/>
    </xf>
    <xf numFmtId="0" fontId="188" fillId="45" borderId="79" applyNumberFormat="0" applyAlignment="0" applyProtection="0">
      <alignment vertical="center"/>
    </xf>
    <xf numFmtId="0" fontId="188" fillId="45" borderId="79" applyNumberFormat="0" applyAlignment="0" applyProtection="0">
      <alignment vertical="center"/>
    </xf>
    <xf numFmtId="0" fontId="188" fillId="45" borderId="79" applyNumberFormat="0" applyAlignment="0" applyProtection="0">
      <alignment vertical="center"/>
    </xf>
    <xf numFmtId="0" fontId="188" fillId="45" borderId="79" applyNumberFormat="0" applyAlignment="0" applyProtection="0">
      <alignment vertical="center"/>
    </xf>
    <xf numFmtId="0" fontId="188" fillId="45" borderId="79" applyNumberFormat="0" applyAlignment="0" applyProtection="0">
      <alignment vertical="center"/>
    </xf>
    <xf numFmtId="0" fontId="188" fillId="45" borderId="79" applyNumberFormat="0" applyAlignment="0" applyProtection="0">
      <alignment vertical="center"/>
    </xf>
    <xf numFmtId="0" fontId="188" fillId="45" borderId="79" applyNumberFormat="0" applyAlignment="0" applyProtection="0">
      <alignment vertical="center"/>
    </xf>
    <xf numFmtId="0" fontId="188" fillId="45" borderId="79" applyNumberFormat="0" applyAlignment="0" applyProtection="0">
      <alignment vertical="center"/>
    </xf>
    <xf numFmtId="0" fontId="188" fillId="45" borderId="79" applyNumberFormat="0" applyAlignment="0" applyProtection="0">
      <alignment vertical="center"/>
    </xf>
    <xf numFmtId="0" fontId="188" fillId="45" borderId="79" applyNumberFormat="0" applyAlignment="0" applyProtection="0">
      <alignment vertical="center"/>
    </xf>
    <xf numFmtId="0" fontId="188" fillId="45" borderId="79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180" fontId="47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89" fillId="0" borderId="78" applyNumberFormat="0" applyFill="0" applyAlignment="0" applyProtection="0">
      <alignment vertical="center"/>
    </xf>
    <xf numFmtId="0" fontId="189" fillId="0" borderId="78" applyNumberFormat="0" applyFill="0" applyAlignment="0" applyProtection="0">
      <alignment vertical="center"/>
    </xf>
    <xf numFmtId="0" fontId="189" fillId="0" borderId="78" applyNumberFormat="0" applyFill="0" applyAlignment="0" applyProtection="0">
      <alignment vertical="center"/>
    </xf>
    <xf numFmtId="0" fontId="189" fillId="0" borderId="78" applyNumberFormat="0" applyFill="0" applyAlignment="0" applyProtection="0">
      <alignment vertical="center"/>
    </xf>
    <xf numFmtId="0" fontId="189" fillId="0" borderId="78" applyNumberFormat="0" applyFill="0" applyAlignment="0" applyProtection="0">
      <alignment vertical="center"/>
    </xf>
    <xf numFmtId="0" fontId="189" fillId="0" borderId="78" applyNumberFormat="0" applyFill="0" applyAlignment="0" applyProtection="0">
      <alignment vertical="center"/>
    </xf>
    <xf numFmtId="0" fontId="189" fillId="0" borderId="78" applyNumberFormat="0" applyFill="0" applyAlignment="0" applyProtection="0">
      <alignment vertical="center"/>
    </xf>
    <xf numFmtId="0" fontId="189" fillId="0" borderId="78" applyNumberFormat="0" applyFill="0" applyAlignment="0" applyProtection="0">
      <alignment vertical="center"/>
    </xf>
    <xf numFmtId="0" fontId="189" fillId="0" borderId="78" applyNumberFormat="0" applyFill="0" applyAlignment="0" applyProtection="0">
      <alignment vertical="center"/>
    </xf>
    <xf numFmtId="0" fontId="189" fillId="0" borderId="78" applyNumberFormat="0" applyFill="0" applyAlignment="0" applyProtection="0">
      <alignment vertical="center"/>
    </xf>
    <xf numFmtId="0" fontId="189" fillId="0" borderId="78" applyNumberFormat="0" applyFill="0" applyAlignment="0" applyProtection="0">
      <alignment vertical="center"/>
    </xf>
    <xf numFmtId="0" fontId="189" fillId="0" borderId="78" applyNumberFormat="0" applyFill="0" applyAlignment="0" applyProtection="0">
      <alignment vertical="center"/>
    </xf>
    <xf numFmtId="0" fontId="189" fillId="0" borderId="78" applyNumberFormat="0" applyFill="0" applyAlignment="0" applyProtection="0">
      <alignment vertical="center"/>
    </xf>
    <xf numFmtId="0" fontId="189" fillId="0" borderId="78" applyNumberFormat="0" applyFill="0" applyAlignment="0" applyProtection="0">
      <alignment vertical="center"/>
    </xf>
    <xf numFmtId="0" fontId="189" fillId="0" borderId="78" applyNumberFormat="0" applyFill="0" applyAlignment="0" applyProtection="0">
      <alignment vertical="center"/>
    </xf>
    <xf numFmtId="0" fontId="189" fillId="0" borderId="78" applyNumberFormat="0" applyFill="0" applyAlignment="0" applyProtection="0">
      <alignment vertical="center"/>
    </xf>
    <xf numFmtId="0" fontId="189" fillId="0" borderId="78" applyNumberFormat="0" applyFill="0" applyAlignment="0" applyProtection="0">
      <alignment vertical="center"/>
    </xf>
    <xf numFmtId="0" fontId="189" fillId="0" borderId="78" applyNumberFormat="0" applyFill="0" applyAlignment="0" applyProtection="0">
      <alignment vertical="center"/>
    </xf>
    <xf numFmtId="0" fontId="189" fillId="0" borderId="78" applyNumberFormat="0" applyFill="0" applyAlignment="0" applyProtection="0">
      <alignment vertical="center"/>
    </xf>
    <xf numFmtId="0" fontId="189" fillId="0" borderId="78" applyNumberFormat="0" applyFill="0" applyAlignment="0" applyProtection="0">
      <alignment vertical="center"/>
    </xf>
    <xf numFmtId="0" fontId="189" fillId="0" borderId="78" applyNumberFormat="0" applyFill="0" applyAlignment="0" applyProtection="0">
      <alignment vertical="center"/>
    </xf>
    <xf numFmtId="0" fontId="189" fillId="0" borderId="78" applyNumberFormat="0" applyFill="0" applyAlignment="0" applyProtection="0">
      <alignment vertical="center"/>
    </xf>
    <xf numFmtId="0" fontId="189" fillId="0" borderId="78" applyNumberFormat="0" applyFill="0" applyAlignment="0" applyProtection="0">
      <alignment vertical="center"/>
    </xf>
    <xf numFmtId="0" fontId="189" fillId="0" borderId="78" applyNumberFormat="0" applyFill="0" applyAlignment="0" applyProtection="0">
      <alignment vertical="center"/>
    </xf>
    <xf numFmtId="0" fontId="189" fillId="0" borderId="78" applyNumberFormat="0" applyFill="0" applyAlignment="0" applyProtection="0">
      <alignment vertical="center"/>
    </xf>
    <xf numFmtId="0" fontId="189" fillId="0" borderId="78" applyNumberFormat="0" applyFill="0" applyAlignment="0" applyProtection="0">
      <alignment vertical="center"/>
    </xf>
    <xf numFmtId="0" fontId="189" fillId="0" borderId="78" applyNumberFormat="0" applyFill="0" applyAlignment="0" applyProtection="0">
      <alignment vertical="center"/>
    </xf>
    <xf numFmtId="0" fontId="189" fillId="0" borderId="78" applyNumberFormat="0" applyFill="0" applyAlignment="0" applyProtection="0">
      <alignment vertical="center"/>
    </xf>
    <xf numFmtId="0" fontId="189" fillId="0" borderId="78" applyNumberFormat="0" applyFill="0" applyAlignment="0" applyProtection="0">
      <alignment vertical="center"/>
    </xf>
    <xf numFmtId="0" fontId="189" fillId="0" borderId="78" applyNumberFormat="0" applyFill="0" applyAlignment="0" applyProtection="0">
      <alignment vertical="center"/>
    </xf>
    <xf numFmtId="0" fontId="189" fillId="0" borderId="78" applyNumberFormat="0" applyFill="0" applyAlignment="0" applyProtection="0">
      <alignment vertical="center"/>
    </xf>
    <xf numFmtId="0" fontId="189" fillId="0" borderId="78" applyNumberFormat="0" applyFill="0" applyAlignment="0" applyProtection="0">
      <alignment vertical="center"/>
    </xf>
    <xf numFmtId="0" fontId="189" fillId="0" borderId="78" applyNumberFormat="0" applyFill="0" applyAlignment="0" applyProtection="0">
      <alignment vertical="center"/>
    </xf>
    <xf numFmtId="0" fontId="189" fillId="0" borderId="78" applyNumberFormat="0" applyFill="0" applyAlignment="0" applyProtection="0">
      <alignment vertical="center"/>
    </xf>
    <xf numFmtId="0" fontId="189" fillId="0" borderId="78" applyNumberFormat="0" applyFill="0" applyAlignment="0" applyProtection="0">
      <alignment vertical="center"/>
    </xf>
    <xf numFmtId="0" fontId="189" fillId="0" borderId="78" applyNumberFormat="0" applyFill="0" applyAlignment="0" applyProtection="0">
      <alignment vertical="center"/>
    </xf>
    <xf numFmtId="0" fontId="189" fillId="0" borderId="78" applyNumberFormat="0" applyFill="0" applyAlignment="0" applyProtection="0">
      <alignment vertical="center"/>
    </xf>
    <xf numFmtId="0" fontId="189" fillId="0" borderId="78" applyNumberFormat="0" applyFill="0" applyAlignment="0" applyProtection="0">
      <alignment vertical="center"/>
    </xf>
    <xf numFmtId="0" fontId="189" fillId="0" borderId="78" applyNumberFormat="0" applyFill="0" applyAlignment="0" applyProtection="0">
      <alignment vertical="center"/>
    </xf>
    <xf numFmtId="0" fontId="190" fillId="0" borderId="81" applyNumberFormat="0" applyFill="0" applyAlignment="0" applyProtection="0">
      <alignment vertical="center"/>
    </xf>
    <xf numFmtId="0" fontId="190" fillId="0" borderId="81" applyNumberFormat="0" applyFill="0" applyAlignment="0" applyProtection="0">
      <alignment vertical="center"/>
    </xf>
    <xf numFmtId="0" fontId="190" fillId="0" borderId="81" applyNumberFormat="0" applyFill="0" applyAlignment="0" applyProtection="0">
      <alignment vertical="center"/>
    </xf>
    <xf numFmtId="0" fontId="190" fillId="0" borderId="81" applyNumberFormat="0" applyFill="0" applyAlignment="0" applyProtection="0">
      <alignment vertical="center"/>
    </xf>
    <xf numFmtId="0" fontId="190" fillId="0" borderId="81" applyNumberFormat="0" applyFill="0" applyAlignment="0" applyProtection="0">
      <alignment vertical="center"/>
    </xf>
    <xf numFmtId="0" fontId="190" fillId="0" borderId="81" applyNumberFormat="0" applyFill="0" applyAlignment="0" applyProtection="0">
      <alignment vertical="center"/>
    </xf>
    <xf numFmtId="0" fontId="190" fillId="0" borderId="81" applyNumberFormat="0" applyFill="0" applyAlignment="0" applyProtection="0">
      <alignment vertical="center"/>
    </xf>
    <xf numFmtId="0" fontId="190" fillId="0" borderId="81" applyNumberFormat="0" applyFill="0" applyAlignment="0" applyProtection="0">
      <alignment vertical="center"/>
    </xf>
    <xf numFmtId="0" fontId="190" fillId="0" borderId="81" applyNumberFormat="0" applyFill="0" applyAlignment="0" applyProtection="0">
      <alignment vertical="center"/>
    </xf>
    <xf numFmtId="0" fontId="190" fillId="0" borderId="81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190" fillId="0" borderId="81" applyNumberFormat="0" applyFill="0" applyAlignment="0" applyProtection="0">
      <alignment vertical="center"/>
    </xf>
    <xf numFmtId="0" fontId="190" fillId="0" borderId="81" applyNumberFormat="0" applyFill="0" applyAlignment="0" applyProtection="0">
      <alignment vertical="center"/>
    </xf>
    <xf numFmtId="0" fontId="190" fillId="0" borderId="81" applyNumberFormat="0" applyFill="0" applyAlignment="0" applyProtection="0">
      <alignment vertical="center"/>
    </xf>
    <xf numFmtId="0" fontId="190" fillId="0" borderId="81" applyNumberFormat="0" applyFill="0" applyAlignment="0" applyProtection="0">
      <alignment vertical="center"/>
    </xf>
    <xf numFmtId="0" fontId="190" fillId="0" borderId="81" applyNumberFormat="0" applyFill="0" applyAlignment="0" applyProtection="0">
      <alignment vertical="center"/>
    </xf>
    <xf numFmtId="0" fontId="190" fillId="0" borderId="81" applyNumberFormat="0" applyFill="0" applyAlignment="0" applyProtection="0">
      <alignment vertical="center"/>
    </xf>
    <xf numFmtId="0" fontId="190" fillId="0" borderId="81" applyNumberFormat="0" applyFill="0" applyAlignment="0" applyProtection="0">
      <alignment vertical="center"/>
    </xf>
    <xf numFmtId="0" fontId="190" fillId="0" borderId="81" applyNumberFormat="0" applyFill="0" applyAlignment="0" applyProtection="0">
      <alignment vertical="center"/>
    </xf>
    <xf numFmtId="0" fontId="190" fillId="0" borderId="81" applyNumberFormat="0" applyFill="0" applyAlignment="0" applyProtection="0">
      <alignment vertical="center"/>
    </xf>
    <xf numFmtId="0" fontId="190" fillId="0" borderId="81" applyNumberFormat="0" applyFill="0" applyAlignment="0" applyProtection="0">
      <alignment vertical="center"/>
    </xf>
    <xf numFmtId="0" fontId="190" fillId="0" borderId="81" applyNumberFormat="0" applyFill="0" applyAlignment="0" applyProtection="0">
      <alignment vertical="center"/>
    </xf>
    <xf numFmtId="0" fontId="104" fillId="0" borderId="64" applyNumberFormat="0" applyFill="0" applyAlignment="0" applyProtection="0">
      <alignment vertical="center"/>
    </xf>
    <xf numFmtId="0" fontId="104" fillId="0" borderId="64" applyNumberFormat="0" applyFill="0" applyAlignment="0" applyProtection="0">
      <alignment vertical="center"/>
    </xf>
    <xf numFmtId="0" fontId="104" fillId="0" borderId="64" applyNumberFormat="0" applyFill="0" applyAlignment="0" applyProtection="0">
      <alignment vertical="center"/>
    </xf>
    <xf numFmtId="0" fontId="104" fillId="0" borderId="64" applyNumberFormat="0" applyFill="0" applyAlignment="0" applyProtection="0">
      <alignment vertical="center"/>
    </xf>
    <xf numFmtId="0" fontId="104" fillId="0" borderId="64" applyNumberFormat="0" applyFill="0" applyAlignment="0" applyProtection="0">
      <alignment vertical="center"/>
    </xf>
    <xf numFmtId="0" fontId="104" fillId="0" borderId="64" applyNumberFormat="0" applyFill="0" applyAlignment="0" applyProtection="0">
      <alignment vertical="center"/>
    </xf>
    <xf numFmtId="0" fontId="104" fillId="0" borderId="64" applyNumberFormat="0" applyFill="0" applyAlignment="0" applyProtection="0">
      <alignment vertical="center"/>
    </xf>
    <xf numFmtId="0" fontId="104" fillId="0" borderId="64" applyNumberFormat="0" applyFill="0" applyAlignment="0" applyProtection="0">
      <alignment vertical="center"/>
    </xf>
    <xf numFmtId="0" fontId="104" fillId="0" borderId="64" applyNumberFormat="0" applyFill="0" applyAlignment="0" applyProtection="0">
      <alignment vertical="center"/>
    </xf>
    <xf numFmtId="0" fontId="104" fillId="0" borderId="64" applyNumberFormat="0" applyFill="0" applyAlignment="0" applyProtection="0">
      <alignment vertical="center"/>
    </xf>
    <xf numFmtId="0" fontId="104" fillId="0" borderId="64" applyNumberFormat="0" applyFill="0" applyAlignment="0" applyProtection="0">
      <alignment vertical="center"/>
    </xf>
    <xf numFmtId="0" fontId="104" fillId="0" borderId="64" applyNumberFormat="0" applyFill="0" applyAlignment="0" applyProtection="0">
      <alignment vertical="center"/>
    </xf>
    <xf numFmtId="0" fontId="104" fillId="0" borderId="64" applyNumberFormat="0" applyFill="0" applyAlignment="0" applyProtection="0">
      <alignment vertical="center"/>
    </xf>
    <xf numFmtId="0" fontId="104" fillId="0" borderId="64" applyNumberFormat="0" applyFill="0" applyAlignment="0" applyProtection="0">
      <alignment vertical="center"/>
    </xf>
    <xf numFmtId="0" fontId="104" fillId="0" borderId="64" applyNumberFormat="0" applyFill="0" applyAlignment="0" applyProtection="0">
      <alignment vertical="center"/>
    </xf>
    <xf numFmtId="0" fontId="104" fillId="0" borderId="64" applyNumberFormat="0" applyFill="0" applyAlignment="0" applyProtection="0">
      <alignment vertical="center"/>
    </xf>
    <xf numFmtId="0" fontId="104" fillId="0" borderId="64" applyNumberFormat="0" applyFill="0" applyAlignment="0" applyProtection="0">
      <alignment vertical="center"/>
    </xf>
    <xf numFmtId="0" fontId="104" fillId="0" borderId="64" applyNumberFormat="0" applyFill="0" applyAlignment="0" applyProtection="0">
      <alignment vertical="center"/>
    </xf>
    <xf numFmtId="0" fontId="104" fillId="0" borderId="64" applyNumberFormat="0" applyFill="0" applyAlignment="0" applyProtection="0">
      <alignment vertical="center"/>
    </xf>
    <xf numFmtId="0" fontId="104" fillId="0" borderId="64" applyNumberFormat="0" applyFill="0" applyAlignment="0" applyProtection="0">
      <alignment vertical="center"/>
    </xf>
    <xf numFmtId="0" fontId="190" fillId="0" borderId="81" applyNumberFormat="0" applyFill="0" applyAlignment="0" applyProtection="0">
      <alignment vertical="center"/>
    </xf>
    <xf numFmtId="0" fontId="190" fillId="0" borderId="81" applyNumberFormat="0" applyFill="0" applyAlignment="0" applyProtection="0">
      <alignment vertical="center"/>
    </xf>
    <xf numFmtId="0" fontId="190" fillId="0" borderId="81" applyNumberFormat="0" applyFill="0" applyAlignment="0" applyProtection="0">
      <alignment vertical="center"/>
    </xf>
    <xf numFmtId="0" fontId="190" fillId="0" borderId="81" applyNumberFormat="0" applyFill="0" applyAlignment="0" applyProtection="0">
      <alignment vertical="center"/>
    </xf>
    <xf numFmtId="0" fontId="190" fillId="0" borderId="81" applyNumberFormat="0" applyFill="0" applyAlignment="0" applyProtection="0">
      <alignment vertical="center"/>
    </xf>
    <xf numFmtId="0" fontId="190" fillId="0" borderId="81" applyNumberFormat="0" applyFill="0" applyAlignment="0" applyProtection="0">
      <alignment vertical="center"/>
    </xf>
    <xf numFmtId="0" fontId="190" fillId="0" borderId="81" applyNumberFormat="0" applyFill="0" applyAlignment="0" applyProtection="0">
      <alignment vertical="center"/>
    </xf>
    <xf numFmtId="0" fontId="190" fillId="0" borderId="81" applyNumberFormat="0" applyFill="0" applyAlignment="0" applyProtection="0">
      <alignment vertical="center"/>
    </xf>
    <xf numFmtId="0" fontId="190" fillId="0" borderId="81" applyNumberFormat="0" applyFill="0" applyAlignment="0" applyProtection="0">
      <alignment vertical="center"/>
    </xf>
    <xf numFmtId="0" fontId="190" fillId="0" borderId="81" applyNumberFormat="0" applyFill="0" applyAlignment="0" applyProtection="0">
      <alignment vertical="center"/>
    </xf>
    <xf numFmtId="0" fontId="190" fillId="0" borderId="81" applyNumberFormat="0" applyFill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190" fillId="0" borderId="81" applyNumberFormat="0" applyFill="0" applyAlignment="0" applyProtection="0">
      <alignment vertical="center"/>
    </xf>
    <xf numFmtId="0" fontId="190" fillId="0" borderId="81" applyNumberFormat="0" applyFill="0" applyAlignment="0" applyProtection="0">
      <alignment vertical="center"/>
    </xf>
    <xf numFmtId="0" fontId="190" fillId="0" borderId="81" applyNumberFormat="0" applyFill="0" applyAlignment="0" applyProtection="0">
      <alignment vertical="center"/>
    </xf>
    <xf numFmtId="0" fontId="190" fillId="0" borderId="81" applyNumberFormat="0" applyFill="0" applyAlignment="0" applyProtection="0">
      <alignment vertical="center"/>
    </xf>
    <xf numFmtId="0" fontId="190" fillId="0" borderId="81" applyNumberFormat="0" applyFill="0" applyAlignment="0" applyProtection="0">
      <alignment vertical="center"/>
    </xf>
    <xf numFmtId="0" fontId="190" fillId="0" borderId="81" applyNumberFormat="0" applyFill="0" applyAlignment="0" applyProtection="0">
      <alignment vertical="center"/>
    </xf>
    <xf numFmtId="0" fontId="190" fillId="0" borderId="81" applyNumberFormat="0" applyFill="0" applyAlignment="0" applyProtection="0">
      <alignment vertical="center"/>
    </xf>
    <xf numFmtId="0" fontId="191" fillId="43" borderId="76" applyNumberFormat="0" applyAlignment="0" applyProtection="0">
      <alignment vertical="center"/>
    </xf>
    <xf numFmtId="0" fontId="191" fillId="43" borderId="76" applyNumberFormat="0" applyAlignment="0" applyProtection="0">
      <alignment vertical="center"/>
    </xf>
    <xf numFmtId="0" fontId="191" fillId="43" borderId="76" applyNumberFormat="0" applyAlignment="0" applyProtection="0">
      <alignment vertical="center"/>
    </xf>
    <xf numFmtId="0" fontId="191" fillId="43" borderId="76" applyNumberFormat="0" applyAlignment="0" applyProtection="0">
      <alignment vertical="center"/>
    </xf>
    <xf numFmtId="0" fontId="191" fillId="43" borderId="76" applyNumberFormat="0" applyAlignment="0" applyProtection="0">
      <alignment vertical="center"/>
    </xf>
    <xf numFmtId="0" fontId="191" fillId="43" borderId="76" applyNumberFormat="0" applyAlignment="0" applyProtection="0">
      <alignment vertical="center"/>
    </xf>
    <xf numFmtId="0" fontId="191" fillId="43" borderId="76" applyNumberFormat="0" applyAlignment="0" applyProtection="0">
      <alignment vertical="center"/>
    </xf>
    <xf numFmtId="0" fontId="191" fillId="43" borderId="76" applyNumberFormat="0" applyAlignment="0" applyProtection="0">
      <alignment vertical="center"/>
    </xf>
    <xf numFmtId="0" fontId="191" fillId="43" borderId="76" applyNumberFormat="0" applyAlignment="0" applyProtection="0">
      <alignment vertical="center"/>
    </xf>
    <xf numFmtId="0" fontId="191" fillId="43" borderId="76" applyNumberFormat="0" applyAlignment="0" applyProtection="0">
      <alignment vertical="center"/>
    </xf>
    <xf numFmtId="0" fontId="105" fillId="19" borderId="62" applyNumberFormat="0" applyAlignment="0" applyProtection="0">
      <alignment vertical="center"/>
    </xf>
    <xf numFmtId="0" fontId="105" fillId="19" borderId="62" applyNumberFormat="0" applyAlignment="0" applyProtection="0">
      <alignment vertical="center"/>
    </xf>
    <xf numFmtId="0" fontId="105" fillId="19" borderId="62" applyNumberFormat="0" applyAlignment="0" applyProtection="0">
      <alignment vertical="center"/>
    </xf>
    <xf numFmtId="0" fontId="105" fillId="19" borderId="62" applyNumberFormat="0" applyAlignment="0" applyProtection="0">
      <alignment vertical="center"/>
    </xf>
    <xf numFmtId="0" fontId="105" fillId="19" borderId="62" applyNumberFormat="0" applyAlignment="0" applyProtection="0">
      <alignment vertical="center"/>
    </xf>
    <xf numFmtId="0" fontId="105" fillId="19" borderId="62" applyNumberFormat="0" applyAlignment="0" applyProtection="0">
      <alignment vertical="center"/>
    </xf>
    <xf numFmtId="0" fontId="105" fillId="19" borderId="62" applyNumberFormat="0" applyAlignment="0" applyProtection="0">
      <alignment vertical="center"/>
    </xf>
    <xf numFmtId="0" fontId="105" fillId="19" borderId="62" applyNumberFormat="0" applyAlignment="0" applyProtection="0">
      <alignment vertical="center"/>
    </xf>
    <xf numFmtId="0" fontId="105" fillId="19" borderId="62" applyNumberFormat="0" applyAlignment="0" applyProtection="0">
      <alignment vertical="center"/>
    </xf>
    <xf numFmtId="0" fontId="105" fillId="19" borderId="62" applyNumberFormat="0" applyAlignment="0" applyProtection="0">
      <alignment vertical="center"/>
    </xf>
    <xf numFmtId="0" fontId="105" fillId="19" borderId="62" applyNumberFormat="0" applyAlignment="0" applyProtection="0">
      <alignment vertical="center"/>
    </xf>
    <xf numFmtId="0" fontId="105" fillId="19" borderId="62" applyNumberFormat="0" applyAlignment="0" applyProtection="0">
      <alignment vertical="center"/>
    </xf>
    <xf numFmtId="0" fontId="105" fillId="19" borderId="62" applyNumberFormat="0" applyAlignment="0" applyProtection="0">
      <alignment vertical="center"/>
    </xf>
    <xf numFmtId="0" fontId="105" fillId="19" borderId="62" applyNumberFormat="0" applyAlignment="0" applyProtection="0">
      <alignment vertical="center"/>
    </xf>
    <xf numFmtId="0" fontId="105" fillId="19" borderId="62" applyNumberFormat="0" applyAlignment="0" applyProtection="0">
      <alignment vertical="center"/>
    </xf>
    <xf numFmtId="0" fontId="105" fillId="19" borderId="62" applyNumberFormat="0" applyAlignment="0" applyProtection="0">
      <alignment vertical="center"/>
    </xf>
    <xf numFmtId="0" fontId="105" fillId="19" borderId="62" applyNumberFormat="0" applyAlignment="0" applyProtection="0">
      <alignment vertical="center"/>
    </xf>
    <xf numFmtId="0" fontId="105" fillId="19" borderId="62" applyNumberFormat="0" applyAlignment="0" applyProtection="0">
      <alignment vertical="center"/>
    </xf>
    <xf numFmtId="0" fontId="105" fillId="19" borderId="62" applyNumberFormat="0" applyAlignment="0" applyProtection="0">
      <alignment vertical="center"/>
    </xf>
    <xf numFmtId="0" fontId="105" fillId="19" borderId="62" applyNumberFormat="0" applyAlignment="0" applyProtection="0">
      <alignment vertical="center"/>
    </xf>
    <xf numFmtId="0" fontId="191" fillId="43" borderId="76" applyNumberFormat="0" applyAlignment="0" applyProtection="0">
      <alignment vertical="center"/>
    </xf>
    <xf numFmtId="0" fontId="191" fillId="43" borderId="76" applyNumberFormat="0" applyAlignment="0" applyProtection="0">
      <alignment vertical="center"/>
    </xf>
    <xf numFmtId="0" fontId="191" fillId="43" borderId="76" applyNumberFormat="0" applyAlignment="0" applyProtection="0">
      <alignment vertical="center"/>
    </xf>
    <xf numFmtId="0" fontId="191" fillId="43" borderId="76" applyNumberFormat="0" applyAlignment="0" applyProtection="0">
      <alignment vertical="center"/>
    </xf>
    <xf numFmtId="0" fontId="191" fillId="43" borderId="76" applyNumberFormat="0" applyAlignment="0" applyProtection="0">
      <alignment vertical="center"/>
    </xf>
    <xf numFmtId="0" fontId="191" fillId="43" borderId="76" applyNumberFormat="0" applyAlignment="0" applyProtection="0">
      <alignment vertical="center"/>
    </xf>
    <xf numFmtId="0" fontId="191" fillId="43" borderId="76" applyNumberFormat="0" applyAlignment="0" applyProtection="0">
      <alignment vertical="center"/>
    </xf>
    <xf numFmtId="0" fontId="191" fillId="43" borderId="76" applyNumberFormat="0" applyAlignment="0" applyProtection="0">
      <alignment vertical="center"/>
    </xf>
    <xf numFmtId="0" fontId="191" fillId="43" borderId="76" applyNumberFormat="0" applyAlignment="0" applyProtection="0">
      <alignment vertical="center"/>
    </xf>
    <xf numFmtId="0" fontId="191" fillId="43" borderId="76" applyNumberFormat="0" applyAlignment="0" applyProtection="0">
      <alignment vertical="center"/>
    </xf>
    <xf numFmtId="0" fontId="191" fillId="43" borderId="76" applyNumberFormat="0" applyAlignment="0" applyProtection="0">
      <alignment vertical="center"/>
    </xf>
    <xf numFmtId="0" fontId="106" fillId="19" borderId="62" applyNumberFormat="0" applyAlignment="0" applyProtection="0">
      <alignment vertical="center"/>
    </xf>
    <xf numFmtId="0" fontId="106" fillId="19" borderId="62" applyNumberFormat="0" applyAlignment="0" applyProtection="0">
      <alignment vertical="center"/>
    </xf>
    <xf numFmtId="0" fontId="106" fillId="19" borderId="62" applyNumberFormat="0" applyAlignment="0" applyProtection="0">
      <alignment vertical="center"/>
    </xf>
    <xf numFmtId="0" fontId="106" fillId="19" borderId="62" applyNumberFormat="0" applyAlignment="0" applyProtection="0">
      <alignment vertical="center"/>
    </xf>
    <xf numFmtId="0" fontId="106" fillId="19" borderId="62" applyNumberFormat="0" applyAlignment="0" applyProtection="0">
      <alignment vertical="center"/>
    </xf>
    <xf numFmtId="0" fontId="106" fillId="19" borderId="62" applyNumberFormat="0" applyAlignment="0" applyProtection="0">
      <alignment vertical="center"/>
    </xf>
    <xf numFmtId="0" fontId="106" fillId="19" borderId="62" applyNumberFormat="0" applyAlignment="0" applyProtection="0">
      <alignment vertical="center"/>
    </xf>
    <xf numFmtId="0" fontId="106" fillId="19" borderId="62" applyNumberFormat="0" applyAlignment="0" applyProtection="0">
      <alignment vertical="center"/>
    </xf>
    <xf numFmtId="0" fontId="106" fillId="19" borderId="62" applyNumberFormat="0" applyAlignment="0" applyProtection="0">
      <alignment vertical="center"/>
    </xf>
    <xf numFmtId="0" fontId="106" fillId="19" borderId="62" applyNumberFormat="0" applyAlignment="0" applyProtection="0">
      <alignment vertical="center"/>
    </xf>
    <xf numFmtId="0" fontId="106" fillId="19" borderId="62" applyNumberFormat="0" applyAlignment="0" applyProtection="0">
      <alignment vertical="center"/>
    </xf>
    <xf numFmtId="0" fontId="106" fillId="19" borderId="62" applyNumberFormat="0" applyAlignment="0" applyProtection="0">
      <alignment vertical="center"/>
    </xf>
    <xf numFmtId="0" fontId="106" fillId="19" borderId="62" applyNumberFormat="0" applyAlignment="0" applyProtection="0">
      <alignment vertical="center"/>
    </xf>
    <xf numFmtId="0" fontId="106" fillId="19" borderId="62" applyNumberFormat="0" applyAlignment="0" applyProtection="0">
      <alignment vertical="center"/>
    </xf>
    <xf numFmtId="0" fontId="106" fillId="19" borderId="62" applyNumberFormat="0" applyAlignment="0" applyProtection="0">
      <alignment vertical="center"/>
    </xf>
    <xf numFmtId="0" fontId="106" fillId="19" borderId="62" applyNumberFormat="0" applyAlignment="0" applyProtection="0">
      <alignment vertical="center"/>
    </xf>
    <xf numFmtId="0" fontId="106" fillId="19" borderId="62" applyNumberFormat="0" applyAlignment="0" applyProtection="0">
      <alignment vertical="center"/>
    </xf>
    <xf numFmtId="0" fontId="106" fillId="19" borderId="62" applyNumberFormat="0" applyAlignment="0" applyProtection="0">
      <alignment vertical="center"/>
    </xf>
    <xf numFmtId="0" fontId="106" fillId="19" borderId="62" applyNumberFormat="0" applyAlignment="0" applyProtection="0">
      <alignment vertical="center"/>
    </xf>
    <xf numFmtId="0" fontId="106" fillId="19" borderId="62" applyNumberFormat="0" applyAlignment="0" applyProtection="0">
      <alignment vertical="center"/>
    </xf>
    <xf numFmtId="0" fontId="191" fillId="43" borderId="76" applyNumberFormat="0" applyAlignment="0" applyProtection="0">
      <alignment vertical="center"/>
    </xf>
    <xf numFmtId="0" fontId="191" fillId="43" borderId="76" applyNumberFormat="0" applyAlignment="0" applyProtection="0">
      <alignment vertical="center"/>
    </xf>
    <xf numFmtId="0" fontId="191" fillId="43" borderId="76" applyNumberFormat="0" applyAlignment="0" applyProtection="0">
      <alignment vertical="center"/>
    </xf>
    <xf numFmtId="0" fontId="191" fillId="43" borderId="76" applyNumberFormat="0" applyAlignment="0" applyProtection="0">
      <alignment vertical="center"/>
    </xf>
    <xf numFmtId="0" fontId="191" fillId="43" borderId="76" applyNumberFormat="0" applyAlignment="0" applyProtection="0">
      <alignment vertical="center"/>
    </xf>
    <xf numFmtId="0" fontId="191" fillId="43" borderId="76" applyNumberFormat="0" applyAlignment="0" applyProtection="0">
      <alignment vertical="center"/>
    </xf>
    <xf numFmtId="0" fontId="191" fillId="43" borderId="76" applyNumberFormat="0" applyAlignment="0" applyProtection="0">
      <alignment vertical="center"/>
    </xf>
    <xf numFmtId="0" fontId="191" fillId="43" borderId="76" applyNumberFormat="0" applyAlignment="0" applyProtection="0">
      <alignment vertical="center"/>
    </xf>
    <xf numFmtId="0" fontId="191" fillId="43" borderId="76" applyNumberFormat="0" applyAlignment="0" applyProtection="0">
      <alignment vertical="center"/>
    </xf>
    <xf numFmtId="0" fontId="191" fillId="43" borderId="76" applyNumberFormat="0" applyAlignment="0" applyProtection="0">
      <alignment vertical="center"/>
    </xf>
    <xf numFmtId="0" fontId="191" fillId="43" borderId="76" applyNumberFormat="0" applyAlignment="0" applyProtection="0">
      <alignment vertical="center"/>
    </xf>
    <xf numFmtId="0" fontId="148" fillId="19" borderId="62" applyNumberFormat="0" applyAlignment="0" applyProtection="0">
      <alignment vertical="center"/>
    </xf>
    <xf numFmtId="0" fontId="148" fillId="19" borderId="62" applyNumberFormat="0" applyAlignment="0" applyProtection="0">
      <alignment vertical="center"/>
    </xf>
    <xf numFmtId="0" fontId="148" fillId="19" borderId="62" applyNumberFormat="0" applyAlignment="0" applyProtection="0">
      <alignment vertical="center"/>
    </xf>
    <xf numFmtId="0" fontId="148" fillId="19" borderId="62" applyNumberFormat="0" applyAlignment="0" applyProtection="0">
      <alignment vertical="center"/>
    </xf>
    <xf numFmtId="0" fontId="148" fillId="19" borderId="62" applyNumberFormat="0" applyAlignment="0" applyProtection="0">
      <alignment vertical="center"/>
    </xf>
    <xf numFmtId="0" fontId="148" fillId="19" borderId="62" applyNumberFormat="0" applyAlignment="0" applyProtection="0">
      <alignment vertical="center"/>
    </xf>
    <xf numFmtId="0" fontId="148" fillId="19" borderId="62" applyNumberFormat="0" applyAlignment="0" applyProtection="0">
      <alignment vertical="center"/>
    </xf>
    <xf numFmtId="0" fontId="148" fillId="19" borderId="62" applyNumberFormat="0" applyAlignment="0" applyProtection="0">
      <alignment vertical="center"/>
    </xf>
    <xf numFmtId="0" fontId="148" fillId="19" borderId="62" applyNumberFormat="0" applyAlignment="0" applyProtection="0">
      <alignment vertical="center"/>
    </xf>
    <xf numFmtId="0" fontId="148" fillId="19" borderId="62" applyNumberFormat="0" applyAlignment="0" applyProtection="0">
      <alignment vertical="center"/>
    </xf>
    <xf numFmtId="0" fontId="148" fillId="19" borderId="62" applyNumberFormat="0" applyAlignment="0" applyProtection="0">
      <alignment vertical="center"/>
    </xf>
    <xf numFmtId="0" fontId="148" fillId="19" borderId="62" applyNumberFormat="0" applyAlignment="0" applyProtection="0">
      <alignment vertical="center"/>
    </xf>
    <xf numFmtId="0" fontId="148" fillId="19" borderId="62" applyNumberFormat="0" applyAlignment="0" applyProtection="0">
      <alignment vertical="center"/>
    </xf>
    <xf numFmtId="0" fontId="148" fillId="19" borderId="62" applyNumberFormat="0" applyAlignment="0" applyProtection="0">
      <alignment vertical="center"/>
    </xf>
    <xf numFmtId="0" fontId="148" fillId="19" borderId="62" applyNumberFormat="0" applyAlignment="0" applyProtection="0">
      <alignment vertical="center"/>
    </xf>
    <xf numFmtId="0" fontId="148" fillId="19" borderId="62" applyNumberFormat="0" applyAlignment="0" applyProtection="0">
      <alignment vertical="center"/>
    </xf>
    <xf numFmtId="0" fontId="148" fillId="19" borderId="62" applyNumberFormat="0" applyAlignment="0" applyProtection="0">
      <alignment vertical="center"/>
    </xf>
    <xf numFmtId="0" fontId="148" fillId="19" borderId="62" applyNumberFormat="0" applyAlignment="0" applyProtection="0">
      <alignment vertical="center"/>
    </xf>
    <xf numFmtId="0" fontId="148" fillId="19" borderId="62" applyNumberFormat="0" applyAlignment="0" applyProtection="0">
      <alignment vertical="center"/>
    </xf>
    <xf numFmtId="0" fontId="148" fillId="19" borderId="62" applyNumberFormat="0" applyAlignment="0" applyProtection="0">
      <alignment vertical="center"/>
    </xf>
    <xf numFmtId="0" fontId="191" fillId="43" borderId="76" applyNumberFormat="0" applyAlignment="0" applyProtection="0">
      <alignment vertical="center"/>
    </xf>
    <xf numFmtId="0" fontId="191" fillId="43" borderId="76" applyNumberFormat="0" applyAlignment="0" applyProtection="0">
      <alignment vertical="center"/>
    </xf>
    <xf numFmtId="0" fontId="191" fillId="43" borderId="76" applyNumberFormat="0" applyAlignment="0" applyProtection="0">
      <alignment vertical="center"/>
    </xf>
    <xf numFmtId="0" fontId="191" fillId="43" borderId="76" applyNumberFormat="0" applyAlignment="0" applyProtection="0">
      <alignment vertical="center"/>
    </xf>
    <xf numFmtId="0" fontId="191" fillId="43" borderId="76" applyNumberFormat="0" applyAlignment="0" applyProtection="0">
      <alignment vertical="center"/>
    </xf>
    <xf numFmtId="0" fontId="191" fillId="43" borderId="76" applyNumberFormat="0" applyAlignment="0" applyProtection="0">
      <alignment vertical="center"/>
    </xf>
    <xf numFmtId="0" fontId="191" fillId="43" borderId="76" applyNumberFormat="0" applyAlignment="0" applyProtection="0">
      <alignment vertical="center"/>
    </xf>
    <xf numFmtId="0" fontId="193" fillId="0" borderId="73" applyNumberFormat="0" applyFill="0" applyAlignment="0" applyProtection="0">
      <alignment vertical="center"/>
    </xf>
    <xf numFmtId="0" fontId="193" fillId="0" borderId="73" applyNumberFormat="0" applyFill="0" applyAlignment="0" applyProtection="0">
      <alignment vertical="center"/>
    </xf>
    <xf numFmtId="0" fontId="193" fillId="0" borderId="73" applyNumberFormat="0" applyFill="0" applyAlignment="0" applyProtection="0">
      <alignment vertical="center"/>
    </xf>
    <xf numFmtId="0" fontId="193" fillId="0" borderId="73" applyNumberFormat="0" applyFill="0" applyAlignment="0" applyProtection="0">
      <alignment vertical="center"/>
    </xf>
    <xf numFmtId="0" fontId="193" fillId="0" borderId="73" applyNumberFormat="0" applyFill="0" applyAlignment="0" applyProtection="0">
      <alignment vertical="center"/>
    </xf>
    <xf numFmtId="0" fontId="193" fillId="0" borderId="73" applyNumberFormat="0" applyFill="0" applyAlignment="0" applyProtection="0">
      <alignment vertical="center"/>
    </xf>
    <xf numFmtId="0" fontId="193" fillId="0" borderId="73" applyNumberFormat="0" applyFill="0" applyAlignment="0" applyProtection="0">
      <alignment vertical="center"/>
    </xf>
    <xf numFmtId="0" fontId="193" fillId="0" borderId="73" applyNumberFormat="0" applyFill="0" applyAlignment="0" applyProtection="0">
      <alignment vertical="center"/>
    </xf>
    <xf numFmtId="0" fontId="193" fillId="0" borderId="73" applyNumberFormat="0" applyFill="0" applyAlignment="0" applyProtection="0">
      <alignment vertical="center"/>
    </xf>
    <xf numFmtId="0" fontId="193" fillId="0" borderId="73" applyNumberFormat="0" applyFill="0" applyAlignment="0" applyProtection="0">
      <alignment vertical="center"/>
    </xf>
    <xf numFmtId="0" fontId="193" fillId="0" borderId="73" applyNumberFormat="0" applyFill="0" applyAlignment="0" applyProtection="0">
      <alignment vertical="center"/>
    </xf>
    <xf numFmtId="0" fontId="193" fillId="0" borderId="73" applyNumberFormat="0" applyFill="0" applyAlignment="0" applyProtection="0">
      <alignment vertical="center"/>
    </xf>
    <xf numFmtId="0" fontId="193" fillId="0" borderId="73" applyNumberFormat="0" applyFill="0" applyAlignment="0" applyProtection="0">
      <alignment vertical="center"/>
    </xf>
    <xf numFmtId="0" fontId="193" fillId="0" borderId="73" applyNumberFormat="0" applyFill="0" applyAlignment="0" applyProtection="0">
      <alignment vertical="center"/>
    </xf>
    <xf numFmtId="0" fontId="193" fillId="0" borderId="73" applyNumberFormat="0" applyFill="0" applyAlignment="0" applyProtection="0">
      <alignment vertical="center"/>
    </xf>
    <xf numFmtId="0" fontId="193" fillId="0" borderId="73" applyNumberFormat="0" applyFill="0" applyAlignment="0" applyProtection="0">
      <alignment vertical="center"/>
    </xf>
    <xf numFmtId="0" fontId="193" fillId="0" borderId="73" applyNumberFormat="0" applyFill="0" applyAlignment="0" applyProtection="0">
      <alignment vertical="center"/>
    </xf>
    <xf numFmtId="0" fontId="193" fillId="0" borderId="73" applyNumberFormat="0" applyFill="0" applyAlignment="0" applyProtection="0">
      <alignment vertical="center"/>
    </xf>
    <xf numFmtId="0" fontId="193" fillId="0" borderId="73" applyNumberFormat="0" applyFill="0" applyAlignment="0" applyProtection="0">
      <alignment vertical="center"/>
    </xf>
    <xf numFmtId="0" fontId="193" fillId="0" borderId="73" applyNumberFormat="0" applyFill="0" applyAlignment="0" applyProtection="0">
      <alignment vertical="center"/>
    </xf>
    <xf numFmtId="0" fontId="193" fillId="0" borderId="73" applyNumberFormat="0" applyFill="0" applyAlignment="0" applyProtection="0">
      <alignment vertical="center"/>
    </xf>
    <xf numFmtId="0" fontId="193" fillId="0" borderId="73" applyNumberFormat="0" applyFill="0" applyAlignment="0" applyProtection="0">
      <alignment vertical="center"/>
    </xf>
    <xf numFmtId="0" fontId="193" fillId="0" borderId="73" applyNumberFormat="0" applyFill="0" applyAlignment="0" applyProtection="0">
      <alignment vertical="center"/>
    </xf>
    <xf numFmtId="0" fontId="193" fillId="0" borderId="73" applyNumberFormat="0" applyFill="0" applyAlignment="0" applyProtection="0">
      <alignment vertical="center"/>
    </xf>
    <xf numFmtId="0" fontId="193" fillId="0" borderId="73" applyNumberFormat="0" applyFill="0" applyAlignment="0" applyProtection="0">
      <alignment vertical="center"/>
    </xf>
    <xf numFmtId="0" fontId="193" fillId="0" borderId="73" applyNumberFormat="0" applyFill="0" applyAlignment="0" applyProtection="0">
      <alignment vertical="center"/>
    </xf>
    <xf numFmtId="0" fontId="193" fillId="0" borderId="73" applyNumberFormat="0" applyFill="0" applyAlignment="0" applyProtection="0">
      <alignment vertical="center"/>
    </xf>
    <xf numFmtId="0" fontId="193" fillId="0" borderId="73" applyNumberFormat="0" applyFill="0" applyAlignment="0" applyProtection="0">
      <alignment vertical="center"/>
    </xf>
    <xf numFmtId="0" fontId="193" fillId="0" borderId="73" applyNumberFormat="0" applyFill="0" applyAlignment="0" applyProtection="0">
      <alignment vertical="center"/>
    </xf>
    <xf numFmtId="0" fontId="193" fillId="0" borderId="73" applyNumberFormat="0" applyFill="0" applyAlignment="0" applyProtection="0">
      <alignment vertical="center"/>
    </xf>
    <xf numFmtId="0" fontId="193" fillId="0" borderId="73" applyNumberFormat="0" applyFill="0" applyAlignment="0" applyProtection="0">
      <alignment vertical="center"/>
    </xf>
    <xf numFmtId="0" fontId="193" fillId="0" borderId="73" applyNumberFormat="0" applyFill="0" applyAlignment="0" applyProtection="0">
      <alignment vertical="center"/>
    </xf>
    <xf numFmtId="0" fontId="193" fillId="0" borderId="73" applyNumberFormat="0" applyFill="0" applyAlignment="0" applyProtection="0">
      <alignment vertical="center"/>
    </xf>
    <xf numFmtId="0" fontId="193" fillId="0" borderId="73" applyNumberFormat="0" applyFill="0" applyAlignment="0" applyProtection="0">
      <alignment vertical="center"/>
    </xf>
    <xf numFmtId="0" fontId="193" fillId="0" borderId="73" applyNumberFormat="0" applyFill="0" applyAlignment="0" applyProtection="0">
      <alignment vertical="center"/>
    </xf>
    <xf numFmtId="0" fontId="193" fillId="0" borderId="73" applyNumberFormat="0" applyFill="0" applyAlignment="0" applyProtection="0">
      <alignment vertical="center"/>
    </xf>
    <xf numFmtId="0" fontId="193" fillId="0" borderId="73" applyNumberFormat="0" applyFill="0" applyAlignment="0" applyProtection="0">
      <alignment vertical="center"/>
    </xf>
    <xf numFmtId="0" fontId="193" fillId="0" borderId="73" applyNumberFormat="0" applyFill="0" applyAlignment="0" applyProtection="0">
      <alignment vertical="center"/>
    </xf>
    <xf numFmtId="0" fontId="193" fillId="0" borderId="73" applyNumberFormat="0" applyFill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4" fillId="0" borderId="74" applyNumberFormat="0" applyFill="0" applyAlignment="0" applyProtection="0">
      <alignment vertical="center"/>
    </xf>
    <xf numFmtId="0" fontId="194" fillId="0" borderId="74" applyNumberFormat="0" applyFill="0" applyAlignment="0" applyProtection="0">
      <alignment vertical="center"/>
    </xf>
    <xf numFmtId="0" fontId="194" fillId="0" borderId="74" applyNumberFormat="0" applyFill="0" applyAlignment="0" applyProtection="0">
      <alignment vertical="center"/>
    </xf>
    <xf numFmtId="0" fontId="194" fillId="0" borderId="74" applyNumberFormat="0" applyFill="0" applyAlignment="0" applyProtection="0">
      <alignment vertical="center"/>
    </xf>
    <xf numFmtId="0" fontId="194" fillId="0" borderId="74" applyNumberFormat="0" applyFill="0" applyAlignment="0" applyProtection="0">
      <alignment vertical="center"/>
    </xf>
    <xf numFmtId="0" fontId="194" fillId="0" borderId="74" applyNumberFormat="0" applyFill="0" applyAlignment="0" applyProtection="0">
      <alignment vertical="center"/>
    </xf>
    <xf numFmtId="0" fontId="194" fillId="0" borderId="74" applyNumberFormat="0" applyFill="0" applyAlignment="0" applyProtection="0">
      <alignment vertical="center"/>
    </xf>
    <xf numFmtId="0" fontId="194" fillId="0" borderId="74" applyNumberFormat="0" applyFill="0" applyAlignment="0" applyProtection="0">
      <alignment vertical="center"/>
    </xf>
    <xf numFmtId="0" fontId="194" fillId="0" borderId="74" applyNumberFormat="0" applyFill="0" applyAlignment="0" applyProtection="0">
      <alignment vertical="center"/>
    </xf>
    <xf numFmtId="0" fontId="194" fillId="0" borderId="74" applyNumberFormat="0" applyFill="0" applyAlignment="0" applyProtection="0">
      <alignment vertical="center"/>
    </xf>
    <xf numFmtId="0" fontId="194" fillId="0" borderId="74" applyNumberFormat="0" applyFill="0" applyAlignment="0" applyProtection="0">
      <alignment vertical="center"/>
    </xf>
    <xf numFmtId="0" fontId="194" fillId="0" borderId="74" applyNumberFormat="0" applyFill="0" applyAlignment="0" applyProtection="0">
      <alignment vertical="center"/>
    </xf>
    <xf numFmtId="0" fontId="194" fillId="0" borderId="74" applyNumberFormat="0" applyFill="0" applyAlignment="0" applyProtection="0">
      <alignment vertical="center"/>
    </xf>
    <xf numFmtId="0" fontId="194" fillId="0" borderId="74" applyNumberFormat="0" applyFill="0" applyAlignment="0" applyProtection="0">
      <alignment vertical="center"/>
    </xf>
    <xf numFmtId="0" fontId="194" fillId="0" borderId="74" applyNumberFormat="0" applyFill="0" applyAlignment="0" applyProtection="0">
      <alignment vertical="center"/>
    </xf>
    <xf numFmtId="0" fontId="194" fillId="0" borderId="74" applyNumberFormat="0" applyFill="0" applyAlignment="0" applyProtection="0">
      <alignment vertical="center"/>
    </xf>
    <xf numFmtId="0" fontId="194" fillId="0" borderId="74" applyNumberFormat="0" applyFill="0" applyAlignment="0" applyProtection="0">
      <alignment vertical="center"/>
    </xf>
    <xf numFmtId="0" fontId="194" fillId="0" borderId="74" applyNumberFormat="0" applyFill="0" applyAlignment="0" applyProtection="0">
      <alignment vertical="center"/>
    </xf>
    <xf numFmtId="0" fontId="194" fillId="0" borderId="74" applyNumberFormat="0" applyFill="0" applyAlignment="0" applyProtection="0">
      <alignment vertical="center"/>
    </xf>
    <xf numFmtId="0" fontId="194" fillId="0" borderId="74" applyNumberFormat="0" applyFill="0" applyAlignment="0" applyProtection="0">
      <alignment vertical="center"/>
    </xf>
    <xf numFmtId="0" fontId="194" fillId="0" borderId="74" applyNumberFormat="0" applyFill="0" applyAlignment="0" applyProtection="0">
      <alignment vertical="center"/>
    </xf>
    <xf numFmtId="0" fontId="194" fillId="0" borderId="74" applyNumberFormat="0" applyFill="0" applyAlignment="0" applyProtection="0">
      <alignment vertical="center"/>
    </xf>
    <xf numFmtId="0" fontId="194" fillId="0" borderId="74" applyNumberFormat="0" applyFill="0" applyAlignment="0" applyProtection="0">
      <alignment vertical="center"/>
    </xf>
    <xf numFmtId="0" fontId="194" fillId="0" borderId="74" applyNumberFormat="0" applyFill="0" applyAlignment="0" applyProtection="0">
      <alignment vertical="center"/>
    </xf>
    <xf numFmtId="0" fontId="194" fillId="0" borderId="74" applyNumberFormat="0" applyFill="0" applyAlignment="0" applyProtection="0">
      <alignment vertical="center"/>
    </xf>
    <xf numFmtId="0" fontId="194" fillId="0" borderId="74" applyNumberFormat="0" applyFill="0" applyAlignment="0" applyProtection="0">
      <alignment vertical="center"/>
    </xf>
    <xf numFmtId="0" fontId="194" fillId="0" borderId="74" applyNumberFormat="0" applyFill="0" applyAlignment="0" applyProtection="0">
      <alignment vertical="center"/>
    </xf>
    <xf numFmtId="0" fontId="194" fillId="0" borderId="74" applyNumberFormat="0" applyFill="0" applyAlignment="0" applyProtection="0">
      <alignment vertical="center"/>
    </xf>
    <xf numFmtId="0" fontId="194" fillId="0" borderId="74" applyNumberFormat="0" applyFill="0" applyAlignment="0" applyProtection="0">
      <alignment vertical="center"/>
    </xf>
    <xf numFmtId="0" fontId="194" fillId="0" borderId="74" applyNumberFormat="0" applyFill="0" applyAlignment="0" applyProtection="0">
      <alignment vertical="center"/>
    </xf>
    <xf numFmtId="0" fontId="194" fillId="0" borderId="74" applyNumberFormat="0" applyFill="0" applyAlignment="0" applyProtection="0">
      <alignment vertical="center"/>
    </xf>
    <xf numFmtId="0" fontId="194" fillId="0" borderId="74" applyNumberFormat="0" applyFill="0" applyAlignment="0" applyProtection="0">
      <alignment vertical="center"/>
    </xf>
    <xf numFmtId="0" fontId="194" fillId="0" borderId="74" applyNumberFormat="0" applyFill="0" applyAlignment="0" applyProtection="0">
      <alignment vertical="center"/>
    </xf>
    <xf numFmtId="0" fontId="194" fillId="0" borderId="74" applyNumberFormat="0" applyFill="0" applyAlignment="0" applyProtection="0">
      <alignment vertical="center"/>
    </xf>
    <xf numFmtId="0" fontId="194" fillId="0" borderId="74" applyNumberFormat="0" applyFill="0" applyAlignment="0" applyProtection="0">
      <alignment vertical="center"/>
    </xf>
    <xf numFmtId="0" fontId="194" fillId="0" borderId="74" applyNumberFormat="0" applyFill="0" applyAlignment="0" applyProtection="0">
      <alignment vertical="center"/>
    </xf>
    <xf numFmtId="0" fontId="194" fillId="0" borderId="74" applyNumberFormat="0" applyFill="0" applyAlignment="0" applyProtection="0">
      <alignment vertical="center"/>
    </xf>
    <xf numFmtId="0" fontId="194" fillId="0" borderId="74" applyNumberFormat="0" applyFill="0" applyAlignment="0" applyProtection="0">
      <alignment vertical="center"/>
    </xf>
    <xf numFmtId="0" fontId="194" fillId="0" borderId="74" applyNumberFormat="0" applyFill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5" fillId="0" borderId="75" applyNumberFormat="0" applyFill="0" applyAlignment="0" applyProtection="0">
      <alignment vertical="center"/>
    </xf>
    <xf numFmtId="0" fontId="195" fillId="0" borderId="75" applyNumberFormat="0" applyFill="0" applyAlignment="0" applyProtection="0">
      <alignment vertical="center"/>
    </xf>
    <xf numFmtId="0" fontId="195" fillId="0" borderId="75" applyNumberFormat="0" applyFill="0" applyAlignment="0" applyProtection="0">
      <alignment vertical="center"/>
    </xf>
    <xf numFmtId="0" fontId="195" fillId="0" borderId="75" applyNumberFormat="0" applyFill="0" applyAlignment="0" applyProtection="0">
      <alignment vertical="center"/>
    </xf>
    <xf numFmtId="0" fontId="195" fillId="0" borderId="75" applyNumberFormat="0" applyFill="0" applyAlignment="0" applyProtection="0">
      <alignment vertical="center"/>
    </xf>
    <xf numFmtId="0" fontId="195" fillId="0" borderId="75" applyNumberFormat="0" applyFill="0" applyAlignment="0" applyProtection="0">
      <alignment vertical="center"/>
    </xf>
    <xf numFmtId="0" fontId="195" fillId="0" borderId="75" applyNumberFormat="0" applyFill="0" applyAlignment="0" applyProtection="0">
      <alignment vertical="center"/>
    </xf>
    <xf numFmtId="0" fontId="195" fillId="0" borderId="75" applyNumberFormat="0" applyFill="0" applyAlignment="0" applyProtection="0">
      <alignment vertical="center"/>
    </xf>
    <xf numFmtId="0" fontId="195" fillId="0" borderId="75" applyNumberFormat="0" applyFill="0" applyAlignment="0" applyProtection="0">
      <alignment vertical="center"/>
    </xf>
    <xf numFmtId="0" fontId="195" fillId="0" borderId="75" applyNumberFormat="0" applyFill="0" applyAlignment="0" applyProtection="0">
      <alignment vertical="center"/>
    </xf>
    <xf numFmtId="0" fontId="195" fillId="0" borderId="75" applyNumberFormat="0" applyFill="0" applyAlignment="0" applyProtection="0">
      <alignment vertical="center"/>
    </xf>
    <xf numFmtId="0" fontId="195" fillId="0" borderId="75" applyNumberFormat="0" applyFill="0" applyAlignment="0" applyProtection="0">
      <alignment vertical="center"/>
    </xf>
    <xf numFmtId="0" fontId="195" fillId="0" borderId="75" applyNumberFormat="0" applyFill="0" applyAlignment="0" applyProtection="0">
      <alignment vertical="center"/>
    </xf>
    <xf numFmtId="0" fontId="195" fillId="0" borderId="75" applyNumberFormat="0" applyFill="0" applyAlignment="0" applyProtection="0">
      <alignment vertical="center"/>
    </xf>
    <xf numFmtId="0" fontId="195" fillId="0" borderId="75" applyNumberFormat="0" applyFill="0" applyAlignment="0" applyProtection="0">
      <alignment vertical="center"/>
    </xf>
    <xf numFmtId="0" fontId="195" fillId="0" borderId="75" applyNumberFormat="0" applyFill="0" applyAlignment="0" applyProtection="0">
      <alignment vertical="center"/>
    </xf>
    <xf numFmtId="0" fontId="195" fillId="0" borderId="75" applyNumberFormat="0" applyFill="0" applyAlignment="0" applyProtection="0">
      <alignment vertical="center"/>
    </xf>
    <xf numFmtId="0" fontId="195" fillId="0" borderId="75" applyNumberFormat="0" applyFill="0" applyAlignment="0" applyProtection="0">
      <alignment vertical="center"/>
    </xf>
    <xf numFmtId="0" fontId="195" fillId="0" borderId="75" applyNumberFormat="0" applyFill="0" applyAlignment="0" applyProtection="0">
      <alignment vertical="center"/>
    </xf>
    <xf numFmtId="0" fontId="195" fillId="0" borderId="75" applyNumberFormat="0" applyFill="0" applyAlignment="0" applyProtection="0">
      <alignment vertical="center"/>
    </xf>
    <xf numFmtId="0" fontId="195" fillId="0" borderId="75" applyNumberFormat="0" applyFill="0" applyAlignment="0" applyProtection="0">
      <alignment vertical="center"/>
    </xf>
    <xf numFmtId="0" fontId="195" fillId="0" borderId="75" applyNumberFormat="0" applyFill="0" applyAlignment="0" applyProtection="0">
      <alignment vertical="center"/>
    </xf>
    <xf numFmtId="0" fontId="195" fillId="0" borderId="75" applyNumberFormat="0" applyFill="0" applyAlignment="0" applyProtection="0">
      <alignment vertical="center"/>
    </xf>
    <xf numFmtId="0" fontId="195" fillId="0" borderId="75" applyNumberFormat="0" applyFill="0" applyAlignment="0" applyProtection="0">
      <alignment vertical="center"/>
    </xf>
    <xf numFmtId="0" fontId="195" fillId="0" borderId="75" applyNumberFormat="0" applyFill="0" applyAlignment="0" applyProtection="0">
      <alignment vertical="center"/>
    </xf>
    <xf numFmtId="0" fontId="195" fillId="0" borderId="75" applyNumberFormat="0" applyFill="0" applyAlignment="0" applyProtection="0">
      <alignment vertical="center"/>
    </xf>
    <xf numFmtId="0" fontId="195" fillId="0" borderId="75" applyNumberFormat="0" applyFill="0" applyAlignment="0" applyProtection="0">
      <alignment vertical="center"/>
    </xf>
    <xf numFmtId="0" fontId="195" fillId="0" borderId="75" applyNumberFormat="0" applyFill="0" applyAlignment="0" applyProtection="0">
      <alignment vertical="center"/>
    </xf>
    <xf numFmtId="0" fontId="195" fillId="0" borderId="75" applyNumberFormat="0" applyFill="0" applyAlignment="0" applyProtection="0">
      <alignment vertical="center"/>
    </xf>
    <xf numFmtId="0" fontId="195" fillId="0" borderId="75" applyNumberFormat="0" applyFill="0" applyAlignment="0" applyProtection="0">
      <alignment vertical="center"/>
    </xf>
    <xf numFmtId="0" fontId="195" fillId="0" borderId="75" applyNumberFormat="0" applyFill="0" applyAlignment="0" applyProtection="0">
      <alignment vertical="center"/>
    </xf>
    <xf numFmtId="0" fontId="195" fillId="0" borderId="75" applyNumberFormat="0" applyFill="0" applyAlignment="0" applyProtection="0">
      <alignment vertical="center"/>
    </xf>
    <xf numFmtId="0" fontId="195" fillId="0" borderId="75" applyNumberFormat="0" applyFill="0" applyAlignment="0" applyProtection="0">
      <alignment vertical="center"/>
    </xf>
    <xf numFmtId="0" fontId="195" fillId="0" borderId="75" applyNumberFormat="0" applyFill="0" applyAlignment="0" applyProtection="0">
      <alignment vertical="center"/>
    </xf>
    <xf numFmtId="0" fontId="195" fillId="0" borderId="75" applyNumberFormat="0" applyFill="0" applyAlignment="0" applyProtection="0">
      <alignment vertical="center"/>
    </xf>
    <xf numFmtId="0" fontId="195" fillId="0" borderId="75" applyNumberFormat="0" applyFill="0" applyAlignment="0" applyProtection="0">
      <alignment vertical="center"/>
    </xf>
    <xf numFmtId="0" fontId="195" fillId="0" borderId="75" applyNumberFormat="0" applyFill="0" applyAlignment="0" applyProtection="0">
      <alignment vertical="center"/>
    </xf>
    <xf numFmtId="0" fontId="195" fillId="0" borderId="75" applyNumberFormat="0" applyFill="0" applyAlignment="0" applyProtection="0">
      <alignment vertical="center"/>
    </xf>
    <xf numFmtId="0" fontId="195" fillId="0" borderId="75" applyNumberFormat="0" applyFill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6" fillId="40" borderId="0" applyNumberFormat="0" applyBorder="0" applyAlignment="0" applyProtection="0">
      <alignment vertical="center"/>
    </xf>
    <xf numFmtId="0" fontId="196" fillId="40" borderId="0" applyNumberFormat="0" applyBorder="0" applyAlignment="0" applyProtection="0">
      <alignment vertical="center"/>
    </xf>
    <xf numFmtId="0" fontId="196" fillId="40" borderId="0" applyNumberFormat="0" applyBorder="0" applyAlignment="0" applyProtection="0">
      <alignment vertical="center"/>
    </xf>
    <xf numFmtId="0" fontId="196" fillId="40" borderId="0" applyNumberFormat="0" applyBorder="0" applyAlignment="0" applyProtection="0">
      <alignment vertical="center"/>
    </xf>
    <xf numFmtId="0" fontId="196" fillId="40" borderId="0" applyNumberFormat="0" applyBorder="0" applyAlignment="0" applyProtection="0">
      <alignment vertical="center"/>
    </xf>
    <xf numFmtId="0" fontId="196" fillId="40" borderId="0" applyNumberFormat="0" applyBorder="0" applyAlignment="0" applyProtection="0">
      <alignment vertical="center"/>
    </xf>
    <xf numFmtId="0" fontId="196" fillId="40" borderId="0" applyNumberFormat="0" applyBorder="0" applyAlignment="0" applyProtection="0">
      <alignment vertical="center"/>
    </xf>
    <xf numFmtId="0" fontId="196" fillId="40" borderId="0" applyNumberFormat="0" applyBorder="0" applyAlignment="0" applyProtection="0">
      <alignment vertical="center"/>
    </xf>
    <xf numFmtId="0" fontId="196" fillId="40" borderId="0" applyNumberFormat="0" applyBorder="0" applyAlignment="0" applyProtection="0">
      <alignment vertical="center"/>
    </xf>
    <xf numFmtId="0" fontId="196" fillId="40" borderId="0" applyNumberFormat="0" applyBorder="0" applyAlignment="0" applyProtection="0">
      <alignment vertical="center"/>
    </xf>
    <xf numFmtId="0" fontId="196" fillId="40" borderId="0" applyNumberFormat="0" applyBorder="0" applyAlignment="0" applyProtection="0">
      <alignment vertical="center"/>
    </xf>
    <xf numFmtId="0" fontId="196" fillId="40" borderId="0" applyNumberFormat="0" applyBorder="0" applyAlignment="0" applyProtection="0">
      <alignment vertical="center"/>
    </xf>
    <xf numFmtId="0" fontId="196" fillId="40" borderId="0" applyNumberFormat="0" applyBorder="0" applyAlignment="0" applyProtection="0">
      <alignment vertical="center"/>
    </xf>
    <xf numFmtId="0" fontId="196" fillId="40" borderId="0" applyNumberFormat="0" applyBorder="0" applyAlignment="0" applyProtection="0">
      <alignment vertical="center"/>
    </xf>
    <xf numFmtId="0" fontId="196" fillId="40" borderId="0" applyNumberFormat="0" applyBorder="0" applyAlignment="0" applyProtection="0">
      <alignment vertical="center"/>
    </xf>
    <xf numFmtId="0" fontId="196" fillId="40" borderId="0" applyNumberFormat="0" applyBorder="0" applyAlignment="0" applyProtection="0">
      <alignment vertical="center"/>
    </xf>
    <xf numFmtId="0" fontId="196" fillId="40" borderId="0" applyNumberFormat="0" applyBorder="0" applyAlignment="0" applyProtection="0">
      <alignment vertical="center"/>
    </xf>
    <xf numFmtId="0" fontId="196" fillId="40" borderId="0" applyNumberFormat="0" applyBorder="0" applyAlignment="0" applyProtection="0">
      <alignment vertical="center"/>
    </xf>
    <xf numFmtId="0" fontId="196" fillId="40" borderId="0" applyNumberFormat="0" applyBorder="0" applyAlignment="0" applyProtection="0">
      <alignment vertical="center"/>
    </xf>
    <xf numFmtId="0" fontId="196" fillId="40" borderId="0" applyNumberFormat="0" applyBorder="0" applyAlignment="0" applyProtection="0">
      <alignment vertical="center"/>
    </xf>
    <xf numFmtId="0" fontId="196" fillId="40" borderId="0" applyNumberFormat="0" applyBorder="0" applyAlignment="0" applyProtection="0">
      <alignment vertical="center"/>
    </xf>
    <xf numFmtId="0" fontId="196" fillId="40" borderId="0" applyNumberFormat="0" applyBorder="0" applyAlignment="0" applyProtection="0">
      <alignment vertical="center"/>
    </xf>
    <xf numFmtId="0" fontId="196" fillId="40" borderId="0" applyNumberFormat="0" applyBorder="0" applyAlignment="0" applyProtection="0">
      <alignment vertical="center"/>
    </xf>
    <xf numFmtId="0" fontId="196" fillId="40" borderId="0" applyNumberFormat="0" applyBorder="0" applyAlignment="0" applyProtection="0">
      <alignment vertical="center"/>
    </xf>
    <xf numFmtId="0" fontId="196" fillId="40" borderId="0" applyNumberFormat="0" applyBorder="0" applyAlignment="0" applyProtection="0">
      <alignment vertical="center"/>
    </xf>
    <xf numFmtId="0" fontId="196" fillId="40" borderId="0" applyNumberFormat="0" applyBorder="0" applyAlignment="0" applyProtection="0">
      <alignment vertical="center"/>
    </xf>
    <xf numFmtId="0" fontId="196" fillId="40" borderId="0" applyNumberFormat="0" applyBorder="0" applyAlignment="0" applyProtection="0">
      <alignment vertical="center"/>
    </xf>
    <xf numFmtId="0" fontId="196" fillId="40" borderId="0" applyNumberFormat="0" applyBorder="0" applyAlignment="0" applyProtection="0">
      <alignment vertical="center"/>
    </xf>
    <xf numFmtId="0" fontId="196" fillId="40" borderId="0" applyNumberFormat="0" applyBorder="0" applyAlignment="0" applyProtection="0">
      <alignment vertical="center"/>
    </xf>
    <xf numFmtId="0" fontId="196" fillId="40" borderId="0" applyNumberFormat="0" applyBorder="0" applyAlignment="0" applyProtection="0">
      <alignment vertical="center"/>
    </xf>
    <xf numFmtId="0" fontId="196" fillId="40" borderId="0" applyNumberFormat="0" applyBorder="0" applyAlignment="0" applyProtection="0">
      <alignment vertical="center"/>
    </xf>
    <xf numFmtId="0" fontId="196" fillId="40" borderId="0" applyNumberFormat="0" applyBorder="0" applyAlignment="0" applyProtection="0">
      <alignment vertical="center"/>
    </xf>
    <xf numFmtId="0" fontId="196" fillId="40" borderId="0" applyNumberFormat="0" applyBorder="0" applyAlignment="0" applyProtection="0">
      <alignment vertical="center"/>
    </xf>
    <xf numFmtId="0" fontId="196" fillId="40" borderId="0" applyNumberFormat="0" applyBorder="0" applyAlignment="0" applyProtection="0">
      <alignment vertical="center"/>
    </xf>
    <xf numFmtId="0" fontId="196" fillId="40" borderId="0" applyNumberFormat="0" applyBorder="0" applyAlignment="0" applyProtection="0">
      <alignment vertical="center"/>
    </xf>
    <xf numFmtId="0" fontId="196" fillId="40" borderId="0" applyNumberFormat="0" applyBorder="0" applyAlignment="0" applyProtection="0">
      <alignment vertical="center"/>
    </xf>
    <xf numFmtId="0" fontId="196" fillId="40" borderId="0" applyNumberFormat="0" applyBorder="0" applyAlignment="0" applyProtection="0">
      <alignment vertical="center"/>
    </xf>
    <xf numFmtId="0" fontId="196" fillId="40" borderId="0" applyNumberFormat="0" applyBorder="0" applyAlignment="0" applyProtection="0">
      <alignment vertical="center"/>
    </xf>
    <xf numFmtId="0" fontId="196" fillId="40" borderId="0" applyNumberFormat="0" applyBorder="0" applyAlignment="0" applyProtection="0">
      <alignment vertical="center"/>
    </xf>
    <xf numFmtId="0" fontId="197" fillId="44" borderId="77" applyNumberFormat="0" applyAlignment="0" applyProtection="0">
      <alignment vertical="center"/>
    </xf>
    <xf numFmtId="0" fontId="197" fillId="44" borderId="77" applyNumberFormat="0" applyAlignment="0" applyProtection="0">
      <alignment vertical="center"/>
    </xf>
    <xf numFmtId="0" fontId="197" fillId="44" borderId="77" applyNumberFormat="0" applyAlignment="0" applyProtection="0">
      <alignment vertical="center"/>
    </xf>
    <xf numFmtId="0" fontId="197" fillId="44" borderId="77" applyNumberFormat="0" applyAlignment="0" applyProtection="0">
      <alignment vertical="center"/>
    </xf>
    <xf numFmtId="0" fontId="197" fillId="44" borderId="77" applyNumberFormat="0" applyAlignment="0" applyProtection="0">
      <alignment vertical="center"/>
    </xf>
    <xf numFmtId="0" fontId="197" fillId="44" borderId="77" applyNumberFormat="0" applyAlignment="0" applyProtection="0">
      <alignment vertical="center"/>
    </xf>
    <xf numFmtId="0" fontId="197" fillId="44" borderId="77" applyNumberFormat="0" applyAlignment="0" applyProtection="0">
      <alignment vertical="center"/>
    </xf>
    <xf numFmtId="0" fontId="197" fillId="44" borderId="77" applyNumberFormat="0" applyAlignment="0" applyProtection="0">
      <alignment vertical="center"/>
    </xf>
    <xf numFmtId="0" fontId="197" fillId="44" borderId="77" applyNumberFormat="0" applyAlignment="0" applyProtection="0">
      <alignment vertical="center"/>
    </xf>
    <xf numFmtId="0" fontId="197" fillId="44" borderId="77" applyNumberFormat="0" applyAlignment="0" applyProtection="0">
      <alignment vertical="center"/>
    </xf>
    <xf numFmtId="0" fontId="114" fillId="32" borderId="65" applyNumberFormat="0" applyAlignment="0" applyProtection="0">
      <alignment vertical="center"/>
    </xf>
    <xf numFmtId="0" fontId="114" fillId="32" borderId="65" applyNumberFormat="0" applyAlignment="0" applyProtection="0">
      <alignment vertical="center"/>
    </xf>
    <xf numFmtId="0" fontId="114" fillId="32" borderId="65" applyNumberFormat="0" applyAlignment="0" applyProtection="0">
      <alignment vertical="center"/>
    </xf>
    <xf numFmtId="0" fontId="114" fillId="32" borderId="65" applyNumberFormat="0" applyAlignment="0" applyProtection="0">
      <alignment vertical="center"/>
    </xf>
    <xf numFmtId="0" fontId="114" fillId="32" borderId="65" applyNumberFormat="0" applyAlignment="0" applyProtection="0">
      <alignment vertical="center"/>
    </xf>
    <xf numFmtId="0" fontId="114" fillId="32" borderId="65" applyNumberFormat="0" applyAlignment="0" applyProtection="0">
      <alignment vertical="center"/>
    </xf>
    <xf numFmtId="0" fontId="114" fillId="32" borderId="65" applyNumberFormat="0" applyAlignment="0" applyProtection="0">
      <alignment vertical="center"/>
    </xf>
    <xf numFmtId="0" fontId="114" fillId="32" borderId="65" applyNumberFormat="0" applyAlignment="0" applyProtection="0">
      <alignment vertical="center"/>
    </xf>
    <xf numFmtId="0" fontId="114" fillId="32" borderId="65" applyNumberFormat="0" applyAlignment="0" applyProtection="0">
      <alignment vertical="center"/>
    </xf>
    <xf numFmtId="0" fontId="114" fillId="32" borderId="65" applyNumberFormat="0" applyAlignment="0" applyProtection="0">
      <alignment vertical="center"/>
    </xf>
    <xf numFmtId="0" fontId="114" fillId="32" borderId="65" applyNumberFormat="0" applyAlignment="0" applyProtection="0">
      <alignment vertical="center"/>
    </xf>
    <xf numFmtId="0" fontId="114" fillId="32" borderId="65" applyNumberFormat="0" applyAlignment="0" applyProtection="0">
      <alignment vertical="center"/>
    </xf>
    <xf numFmtId="0" fontId="114" fillId="32" borderId="65" applyNumberFormat="0" applyAlignment="0" applyProtection="0">
      <alignment vertical="center"/>
    </xf>
    <xf numFmtId="0" fontId="114" fillId="32" borderId="65" applyNumberFormat="0" applyAlignment="0" applyProtection="0">
      <alignment vertical="center"/>
    </xf>
    <xf numFmtId="0" fontId="114" fillId="32" borderId="65" applyNumberFormat="0" applyAlignment="0" applyProtection="0">
      <alignment vertical="center"/>
    </xf>
    <xf numFmtId="0" fontId="114" fillId="32" borderId="65" applyNumberFormat="0" applyAlignment="0" applyProtection="0">
      <alignment vertical="center"/>
    </xf>
    <xf numFmtId="0" fontId="114" fillId="32" borderId="65" applyNumberFormat="0" applyAlignment="0" applyProtection="0">
      <alignment vertical="center"/>
    </xf>
    <xf numFmtId="0" fontId="114" fillId="32" borderId="65" applyNumberFormat="0" applyAlignment="0" applyProtection="0">
      <alignment vertical="center"/>
    </xf>
    <xf numFmtId="0" fontId="114" fillId="32" borderId="65" applyNumberFormat="0" applyAlignment="0" applyProtection="0">
      <alignment vertical="center"/>
    </xf>
    <xf numFmtId="0" fontId="114" fillId="32" borderId="65" applyNumberFormat="0" applyAlignment="0" applyProtection="0">
      <alignment vertical="center"/>
    </xf>
    <xf numFmtId="0" fontId="197" fillId="44" borderId="77" applyNumberFormat="0" applyAlignment="0" applyProtection="0">
      <alignment vertical="center"/>
    </xf>
    <xf numFmtId="0" fontId="197" fillId="44" borderId="77" applyNumberFormat="0" applyAlignment="0" applyProtection="0">
      <alignment vertical="center"/>
    </xf>
    <xf numFmtId="0" fontId="197" fillId="44" borderId="77" applyNumberFormat="0" applyAlignment="0" applyProtection="0">
      <alignment vertical="center"/>
    </xf>
    <xf numFmtId="0" fontId="197" fillId="44" borderId="77" applyNumberFormat="0" applyAlignment="0" applyProtection="0">
      <alignment vertical="center"/>
    </xf>
    <xf numFmtId="0" fontId="197" fillId="44" borderId="77" applyNumberFormat="0" applyAlignment="0" applyProtection="0">
      <alignment vertical="center"/>
    </xf>
    <xf numFmtId="0" fontId="197" fillId="44" borderId="77" applyNumberFormat="0" applyAlignment="0" applyProtection="0">
      <alignment vertical="center"/>
    </xf>
    <xf numFmtId="0" fontId="197" fillId="44" borderId="77" applyNumberFormat="0" applyAlignment="0" applyProtection="0">
      <alignment vertical="center"/>
    </xf>
    <xf numFmtId="0" fontId="197" fillId="44" borderId="77" applyNumberFormat="0" applyAlignment="0" applyProtection="0">
      <alignment vertical="center"/>
    </xf>
    <xf numFmtId="0" fontId="197" fillId="44" borderId="77" applyNumberFormat="0" applyAlignment="0" applyProtection="0">
      <alignment vertical="center"/>
    </xf>
    <xf numFmtId="0" fontId="197" fillId="44" borderId="77" applyNumberFormat="0" applyAlignment="0" applyProtection="0">
      <alignment vertical="center"/>
    </xf>
    <xf numFmtId="0" fontId="197" fillId="44" borderId="77" applyNumberFormat="0" applyAlignment="0" applyProtection="0">
      <alignment vertical="center"/>
    </xf>
    <xf numFmtId="0" fontId="115" fillId="32" borderId="65" applyNumberFormat="0" applyAlignment="0" applyProtection="0">
      <alignment vertical="center"/>
    </xf>
    <xf numFmtId="0" fontId="115" fillId="32" borderId="65" applyNumberFormat="0" applyAlignment="0" applyProtection="0">
      <alignment vertical="center"/>
    </xf>
    <xf numFmtId="0" fontId="115" fillId="32" borderId="65" applyNumberFormat="0" applyAlignment="0" applyProtection="0">
      <alignment vertical="center"/>
    </xf>
    <xf numFmtId="0" fontId="115" fillId="32" borderId="65" applyNumberFormat="0" applyAlignment="0" applyProtection="0">
      <alignment vertical="center"/>
    </xf>
    <xf numFmtId="0" fontId="115" fillId="32" borderId="65" applyNumberFormat="0" applyAlignment="0" applyProtection="0">
      <alignment vertical="center"/>
    </xf>
    <xf numFmtId="0" fontId="115" fillId="32" borderId="65" applyNumberFormat="0" applyAlignment="0" applyProtection="0">
      <alignment vertical="center"/>
    </xf>
    <xf numFmtId="0" fontId="115" fillId="32" borderId="65" applyNumberFormat="0" applyAlignment="0" applyProtection="0">
      <alignment vertical="center"/>
    </xf>
    <xf numFmtId="0" fontId="115" fillId="32" borderId="65" applyNumberFormat="0" applyAlignment="0" applyProtection="0">
      <alignment vertical="center"/>
    </xf>
    <xf numFmtId="0" fontId="115" fillId="32" borderId="65" applyNumberFormat="0" applyAlignment="0" applyProtection="0">
      <alignment vertical="center"/>
    </xf>
    <xf numFmtId="0" fontId="115" fillId="32" borderId="65" applyNumberFormat="0" applyAlignment="0" applyProtection="0">
      <alignment vertical="center"/>
    </xf>
    <xf numFmtId="0" fontId="115" fillId="32" borderId="65" applyNumberFormat="0" applyAlignment="0" applyProtection="0">
      <alignment vertical="center"/>
    </xf>
    <xf numFmtId="0" fontId="115" fillId="32" borderId="65" applyNumberFormat="0" applyAlignment="0" applyProtection="0">
      <alignment vertical="center"/>
    </xf>
    <xf numFmtId="0" fontId="115" fillId="32" borderId="65" applyNumberFormat="0" applyAlignment="0" applyProtection="0">
      <alignment vertical="center"/>
    </xf>
    <xf numFmtId="0" fontId="115" fillId="32" borderId="65" applyNumberFormat="0" applyAlignment="0" applyProtection="0">
      <alignment vertical="center"/>
    </xf>
    <xf numFmtId="0" fontId="115" fillId="32" borderId="65" applyNumberFormat="0" applyAlignment="0" applyProtection="0">
      <alignment vertical="center"/>
    </xf>
    <xf numFmtId="0" fontId="115" fillId="32" borderId="65" applyNumberFormat="0" applyAlignment="0" applyProtection="0">
      <alignment vertical="center"/>
    </xf>
    <xf numFmtId="0" fontId="115" fillId="32" borderId="65" applyNumberFormat="0" applyAlignment="0" applyProtection="0">
      <alignment vertical="center"/>
    </xf>
    <xf numFmtId="0" fontId="115" fillId="32" borderId="65" applyNumberFormat="0" applyAlignment="0" applyProtection="0">
      <alignment vertical="center"/>
    </xf>
    <xf numFmtId="0" fontId="115" fillId="32" borderId="65" applyNumberFormat="0" applyAlignment="0" applyProtection="0">
      <alignment vertical="center"/>
    </xf>
    <xf numFmtId="0" fontId="115" fillId="32" borderId="65" applyNumberFormat="0" applyAlignment="0" applyProtection="0">
      <alignment vertical="center"/>
    </xf>
    <xf numFmtId="0" fontId="197" fillId="44" borderId="77" applyNumberFormat="0" applyAlignment="0" applyProtection="0">
      <alignment vertical="center"/>
    </xf>
    <xf numFmtId="0" fontId="197" fillId="44" borderId="77" applyNumberFormat="0" applyAlignment="0" applyProtection="0">
      <alignment vertical="center"/>
    </xf>
    <xf numFmtId="0" fontId="197" fillId="44" borderId="77" applyNumberFormat="0" applyAlignment="0" applyProtection="0">
      <alignment vertical="center"/>
    </xf>
    <xf numFmtId="0" fontId="197" fillId="44" borderId="77" applyNumberFormat="0" applyAlignment="0" applyProtection="0">
      <alignment vertical="center"/>
    </xf>
    <xf numFmtId="0" fontId="197" fillId="44" borderId="77" applyNumberFormat="0" applyAlignment="0" applyProtection="0">
      <alignment vertical="center"/>
    </xf>
    <xf numFmtId="0" fontId="197" fillId="44" borderId="77" applyNumberFormat="0" applyAlignment="0" applyProtection="0">
      <alignment vertical="center"/>
    </xf>
    <xf numFmtId="0" fontId="197" fillId="44" borderId="77" applyNumberFormat="0" applyAlignment="0" applyProtection="0">
      <alignment vertical="center"/>
    </xf>
    <xf numFmtId="0" fontId="197" fillId="44" borderId="77" applyNumberFormat="0" applyAlignment="0" applyProtection="0">
      <alignment vertical="center"/>
    </xf>
    <xf numFmtId="0" fontId="197" fillId="44" borderId="77" applyNumberFormat="0" applyAlignment="0" applyProtection="0">
      <alignment vertical="center"/>
    </xf>
    <xf numFmtId="0" fontId="197" fillId="44" borderId="77" applyNumberFormat="0" applyAlignment="0" applyProtection="0">
      <alignment vertical="center"/>
    </xf>
    <xf numFmtId="0" fontId="197" fillId="44" borderId="77" applyNumberFormat="0" applyAlignment="0" applyProtection="0">
      <alignment vertical="center"/>
    </xf>
    <xf numFmtId="0" fontId="153" fillId="32" borderId="65" applyNumberFormat="0" applyAlignment="0" applyProtection="0">
      <alignment vertical="center"/>
    </xf>
    <xf numFmtId="0" fontId="153" fillId="32" borderId="65" applyNumberFormat="0" applyAlignment="0" applyProtection="0">
      <alignment vertical="center"/>
    </xf>
    <xf numFmtId="0" fontId="153" fillId="32" borderId="65" applyNumberFormat="0" applyAlignment="0" applyProtection="0">
      <alignment vertical="center"/>
    </xf>
    <xf numFmtId="0" fontId="153" fillId="32" borderId="65" applyNumberFormat="0" applyAlignment="0" applyProtection="0">
      <alignment vertical="center"/>
    </xf>
    <xf numFmtId="0" fontId="153" fillId="32" borderId="65" applyNumberFormat="0" applyAlignment="0" applyProtection="0">
      <alignment vertical="center"/>
    </xf>
    <xf numFmtId="0" fontId="153" fillId="32" borderId="65" applyNumberFormat="0" applyAlignment="0" applyProtection="0">
      <alignment vertical="center"/>
    </xf>
    <xf numFmtId="0" fontId="153" fillId="32" borderId="65" applyNumberFormat="0" applyAlignment="0" applyProtection="0">
      <alignment vertical="center"/>
    </xf>
    <xf numFmtId="0" fontId="153" fillId="32" borderId="65" applyNumberFormat="0" applyAlignment="0" applyProtection="0">
      <alignment vertical="center"/>
    </xf>
    <xf numFmtId="0" fontId="153" fillId="32" borderId="65" applyNumberFormat="0" applyAlignment="0" applyProtection="0">
      <alignment vertical="center"/>
    </xf>
    <xf numFmtId="0" fontId="153" fillId="32" borderId="65" applyNumberFormat="0" applyAlignment="0" applyProtection="0">
      <alignment vertical="center"/>
    </xf>
    <xf numFmtId="0" fontId="153" fillId="32" borderId="65" applyNumberFormat="0" applyAlignment="0" applyProtection="0">
      <alignment vertical="center"/>
    </xf>
    <xf numFmtId="0" fontId="153" fillId="32" borderId="65" applyNumberFormat="0" applyAlignment="0" applyProtection="0">
      <alignment vertical="center"/>
    </xf>
    <xf numFmtId="0" fontId="153" fillId="32" borderId="65" applyNumberFormat="0" applyAlignment="0" applyProtection="0">
      <alignment vertical="center"/>
    </xf>
    <xf numFmtId="0" fontId="153" fillId="32" borderId="65" applyNumberFormat="0" applyAlignment="0" applyProtection="0">
      <alignment vertical="center"/>
    </xf>
    <xf numFmtId="0" fontId="153" fillId="32" borderId="65" applyNumberFormat="0" applyAlignment="0" applyProtection="0">
      <alignment vertical="center"/>
    </xf>
    <xf numFmtId="0" fontId="153" fillId="32" borderId="65" applyNumberFormat="0" applyAlignment="0" applyProtection="0">
      <alignment vertical="center"/>
    </xf>
    <xf numFmtId="0" fontId="153" fillId="32" borderId="65" applyNumberFormat="0" applyAlignment="0" applyProtection="0">
      <alignment vertical="center"/>
    </xf>
    <xf numFmtId="0" fontId="153" fillId="32" borderId="65" applyNumberFormat="0" applyAlignment="0" applyProtection="0">
      <alignment vertical="center"/>
    </xf>
    <xf numFmtId="0" fontId="153" fillId="32" borderId="65" applyNumberFormat="0" applyAlignment="0" applyProtection="0">
      <alignment vertical="center"/>
    </xf>
    <xf numFmtId="0" fontId="153" fillId="32" borderId="65" applyNumberFormat="0" applyAlignment="0" applyProtection="0">
      <alignment vertical="center"/>
    </xf>
    <xf numFmtId="0" fontId="197" fillId="44" borderId="77" applyNumberFormat="0" applyAlignment="0" applyProtection="0">
      <alignment vertical="center"/>
    </xf>
    <xf numFmtId="0" fontId="197" fillId="44" borderId="77" applyNumberFormat="0" applyAlignment="0" applyProtection="0">
      <alignment vertical="center"/>
    </xf>
    <xf numFmtId="0" fontId="197" fillId="44" borderId="77" applyNumberFormat="0" applyAlignment="0" applyProtection="0">
      <alignment vertical="center"/>
    </xf>
    <xf numFmtId="0" fontId="197" fillId="44" borderId="77" applyNumberFormat="0" applyAlignment="0" applyProtection="0">
      <alignment vertical="center"/>
    </xf>
    <xf numFmtId="0" fontId="197" fillId="44" borderId="77" applyNumberFormat="0" applyAlignment="0" applyProtection="0">
      <alignment vertical="center"/>
    </xf>
    <xf numFmtId="0" fontId="197" fillId="44" borderId="77" applyNumberFormat="0" applyAlignment="0" applyProtection="0">
      <alignment vertical="center"/>
    </xf>
    <xf numFmtId="0" fontId="197" fillId="44" borderId="77" applyNumberFormat="0" applyAlignment="0" applyProtection="0">
      <alignment vertical="center"/>
    </xf>
    <xf numFmtId="203" fontId="71" fillId="0" borderId="57"/>
    <xf numFmtId="203" fontId="71" fillId="0" borderId="57"/>
    <xf numFmtId="203" fontId="71" fillId="0" borderId="57"/>
    <xf numFmtId="203" fontId="71" fillId="0" borderId="57"/>
    <xf numFmtId="203" fontId="71" fillId="0" borderId="57"/>
    <xf numFmtId="203" fontId="71" fillId="0" borderId="57"/>
    <xf numFmtId="203" fontId="71" fillId="0" borderId="57"/>
    <xf numFmtId="203" fontId="71" fillId="0" borderId="57"/>
    <xf numFmtId="203" fontId="71" fillId="0" borderId="57"/>
    <xf numFmtId="203" fontId="71" fillId="0" borderId="57"/>
    <xf numFmtId="203" fontId="71" fillId="0" borderId="57"/>
    <xf numFmtId="203" fontId="71" fillId="0" borderId="57"/>
    <xf numFmtId="203" fontId="71" fillId="0" borderId="57"/>
    <xf numFmtId="203" fontId="71" fillId="0" borderId="57"/>
    <xf numFmtId="203" fontId="71" fillId="0" borderId="57"/>
    <xf numFmtId="203" fontId="71" fillId="0" borderId="57"/>
    <xf numFmtId="203" fontId="71" fillId="0" borderId="57"/>
    <xf numFmtId="203" fontId="71" fillId="0" borderId="57"/>
    <xf numFmtId="203" fontId="71" fillId="0" borderId="57"/>
    <xf numFmtId="203" fontId="71" fillId="0" borderId="57"/>
    <xf numFmtId="203" fontId="71" fillId="0" borderId="57"/>
    <xf numFmtId="203" fontId="71" fillId="0" borderId="57"/>
    <xf numFmtId="203" fontId="71" fillId="0" borderId="57"/>
    <xf numFmtId="203" fontId="71" fillId="0" borderId="57"/>
    <xf numFmtId="203" fontId="71" fillId="0" borderId="57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0" borderId="0" applyProtection="0"/>
    <xf numFmtId="0" fontId="7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0" borderId="0"/>
    <xf numFmtId="0" fontId="2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6" borderId="80" applyNumberFormat="0" applyFont="0" applyAlignment="0" applyProtection="0">
      <alignment vertical="center"/>
    </xf>
    <xf numFmtId="0" fontId="116" fillId="0" borderId="0">
      <alignment vertical="center"/>
    </xf>
    <xf numFmtId="41" fontId="1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46" borderId="80" applyNumberFormat="0" applyFont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0" fontId="116" fillId="0" borderId="0">
      <alignment vertical="center"/>
    </xf>
    <xf numFmtId="41" fontId="1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6" borderId="80" applyNumberFormat="0" applyFon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116" fillId="0" borderId="0" applyFont="0" applyFill="0" applyBorder="0" applyAlignment="0" applyProtection="0">
      <alignment vertical="center"/>
    </xf>
    <xf numFmtId="0" fontId="116" fillId="0" borderId="0">
      <alignment vertical="center"/>
    </xf>
    <xf numFmtId="0" fontId="1" fillId="69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6" borderId="80" applyNumberFormat="0" applyFont="0" applyAlignment="0" applyProtection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6" borderId="80" applyNumberFormat="0" applyFont="0" applyAlignment="0" applyProtection="0">
      <alignment vertical="center"/>
    </xf>
    <xf numFmtId="0" fontId="1" fillId="0" borderId="0">
      <alignment vertical="center"/>
    </xf>
    <xf numFmtId="0" fontId="1" fillId="46" borderId="80" applyNumberFormat="0" applyFont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6" borderId="80" applyNumberFormat="0" applyFont="0" applyAlignment="0" applyProtection="0">
      <alignment vertical="center"/>
    </xf>
    <xf numFmtId="0" fontId="1" fillId="0" borderId="0">
      <alignment vertical="center"/>
    </xf>
    <xf numFmtId="0" fontId="1" fillId="46" borderId="80" applyNumberFormat="0" applyFont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46" borderId="80" applyNumberFormat="0" applyFont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6" fillId="0" borderId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66" fillId="0" borderId="73" applyNumberFormat="0" applyFill="0" applyAlignment="0" applyProtection="0">
      <alignment vertical="center"/>
    </xf>
    <xf numFmtId="0" fontId="167" fillId="0" borderId="74" applyNumberFormat="0" applyFill="0" applyAlignment="0" applyProtection="0">
      <alignment vertical="center"/>
    </xf>
    <xf numFmtId="0" fontId="168" fillId="0" borderId="75" applyNumberFormat="0" applyFill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9" fillId="40" borderId="0" applyNumberFormat="0" applyBorder="0" applyAlignment="0" applyProtection="0">
      <alignment vertical="center"/>
    </xf>
    <xf numFmtId="0" fontId="170" fillId="41" borderId="0" applyNumberFormat="0" applyBorder="0" applyAlignment="0" applyProtection="0">
      <alignment vertical="center"/>
    </xf>
    <xf numFmtId="0" fontId="171" fillId="42" borderId="0" applyNumberFormat="0" applyBorder="0" applyAlignment="0" applyProtection="0">
      <alignment vertical="center"/>
    </xf>
    <xf numFmtId="0" fontId="172" fillId="43" borderId="76" applyNumberFormat="0" applyAlignment="0" applyProtection="0">
      <alignment vertical="center"/>
    </xf>
    <xf numFmtId="0" fontId="173" fillId="44" borderId="77" applyNumberFormat="0" applyAlignment="0" applyProtection="0">
      <alignment vertical="center"/>
    </xf>
    <xf numFmtId="0" fontId="174" fillId="44" borderId="76" applyNumberFormat="0" applyAlignment="0" applyProtection="0">
      <alignment vertical="center"/>
    </xf>
    <xf numFmtId="0" fontId="175" fillId="0" borderId="78" applyNumberFormat="0" applyFill="0" applyAlignment="0" applyProtection="0">
      <alignment vertical="center"/>
    </xf>
    <xf numFmtId="0" fontId="176" fillId="45" borderId="79" applyNumberFormat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0" fontId="179" fillId="0" borderId="81" applyNumberFormat="0" applyFill="0" applyAlignment="0" applyProtection="0">
      <alignment vertical="center"/>
    </xf>
    <xf numFmtId="0" fontId="180" fillId="47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80" fillId="50" borderId="0" applyNumberFormat="0" applyBorder="0" applyAlignment="0" applyProtection="0">
      <alignment vertical="center"/>
    </xf>
    <xf numFmtId="0" fontId="180" fillId="51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80" fillId="54" borderId="0" applyNumberFormat="0" applyBorder="0" applyAlignment="0" applyProtection="0">
      <alignment vertical="center"/>
    </xf>
    <xf numFmtId="0" fontId="180" fillId="55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80" fillId="58" borderId="0" applyNumberFormat="0" applyBorder="0" applyAlignment="0" applyProtection="0">
      <alignment vertical="center"/>
    </xf>
    <xf numFmtId="0" fontId="180" fillId="5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80" fillId="62" borderId="0" applyNumberFormat="0" applyBorder="0" applyAlignment="0" applyProtection="0">
      <alignment vertical="center"/>
    </xf>
    <xf numFmtId="0" fontId="180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80" fillId="66" borderId="0" applyNumberFormat="0" applyBorder="0" applyAlignment="0" applyProtection="0">
      <alignment vertical="center"/>
    </xf>
    <xf numFmtId="0" fontId="180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0" fontId="180" fillId="7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6" borderId="80" applyNumberFormat="0" applyFont="0" applyAlignment="0" applyProtection="0">
      <alignment vertical="center"/>
    </xf>
    <xf numFmtId="0" fontId="1" fillId="0" borderId="0">
      <alignment vertical="center"/>
    </xf>
    <xf numFmtId="0" fontId="1" fillId="46" borderId="80" applyNumberFormat="0" applyFont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6" borderId="80" applyNumberFormat="0" applyFont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6" borderId="8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6" borderId="80" applyNumberFormat="0" applyFont="0" applyAlignment="0" applyProtection="0">
      <alignment vertical="center"/>
    </xf>
    <xf numFmtId="0" fontId="1" fillId="0" borderId="0">
      <alignment vertical="center"/>
    </xf>
    <xf numFmtId="0" fontId="1" fillId="46" borderId="80" applyNumberFormat="0" applyFont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6" borderId="80" applyNumberFormat="0" applyFont="0" applyAlignment="0" applyProtection="0">
      <alignment vertical="center"/>
    </xf>
    <xf numFmtId="0" fontId="1" fillId="0" borderId="0">
      <alignment vertical="center"/>
    </xf>
    <xf numFmtId="0" fontId="1" fillId="46" borderId="80" applyNumberFormat="0" applyFont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46" borderId="80" applyNumberFormat="0" applyFont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182" fillId="50" borderId="0" applyNumberFormat="0" applyBorder="0" applyAlignment="0" applyProtection="0">
      <alignment vertical="center"/>
    </xf>
    <xf numFmtId="0" fontId="182" fillId="54" borderId="0" applyNumberFormat="0" applyBorder="0" applyAlignment="0" applyProtection="0">
      <alignment vertical="center"/>
    </xf>
    <xf numFmtId="0" fontId="182" fillId="58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182" fillId="66" borderId="0" applyNumberFormat="0" applyBorder="0" applyAlignment="0" applyProtection="0">
      <alignment vertical="center"/>
    </xf>
    <xf numFmtId="0" fontId="182" fillId="70" borderId="0" applyNumberFormat="0" applyBorder="0" applyAlignment="0" applyProtection="0">
      <alignment vertical="center"/>
    </xf>
    <xf numFmtId="0" fontId="182" fillId="47" borderId="0" applyNumberFormat="0" applyBorder="0" applyAlignment="0" applyProtection="0">
      <alignment vertical="center"/>
    </xf>
    <xf numFmtId="0" fontId="182" fillId="51" borderId="0" applyNumberFormat="0" applyBorder="0" applyAlignment="0" applyProtection="0">
      <alignment vertical="center"/>
    </xf>
    <xf numFmtId="0" fontId="182" fillId="55" borderId="0" applyNumberFormat="0" applyBorder="0" applyAlignment="0" applyProtection="0">
      <alignment vertical="center"/>
    </xf>
    <xf numFmtId="0" fontId="182" fillId="59" borderId="0" applyNumberFormat="0" applyBorder="0" applyAlignment="0" applyProtection="0">
      <alignment vertical="center"/>
    </xf>
    <xf numFmtId="0" fontId="182" fillId="63" borderId="0" applyNumberFormat="0" applyBorder="0" applyAlignment="0" applyProtection="0">
      <alignment vertical="center"/>
    </xf>
    <xf numFmtId="0" fontId="182" fillId="67" borderId="0" applyNumberFormat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4" fillId="44" borderId="76" applyNumberFormat="0" applyAlignment="0" applyProtection="0">
      <alignment vertical="center"/>
    </xf>
    <xf numFmtId="0" fontId="185" fillId="41" borderId="0" applyNumberFormat="0" applyBorder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8" fillId="45" borderId="79" applyNumberFormat="0" applyAlignment="0" applyProtection="0">
      <alignment vertical="center"/>
    </xf>
    <xf numFmtId="0" fontId="189" fillId="0" borderId="78" applyNumberFormat="0" applyFill="0" applyAlignment="0" applyProtection="0">
      <alignment vertical="center"/>
    </xf>
    <xf numFmtId="0" fontId="190" fillId="0" borderId="81" applyNumberFormat="0" applyFill="0" applyAlignment="0" applyProtection="0">
      <alignment vertical="center"/>
    </xf>
    <xf numFmtId="0" fontId="191" fillId="43" borderId="76" applyNumberFormat="0" applyAlignment="0" applyProtection="0">
      <alignment vertical="center"/>
    </xf>
    <xf numFmtId="0" fontId="193" fillId="0" borderId="73" applyNumberFormat="0" applyFill="0" applyAlignment="0" applyProtection="0">
      <alignment vertical="center"/>
    </xf>
    <xf numFmtId="0" fontId="194" fillId="0" borderId="74" applyNumberFormat="0" applyFill="0" applyAlignment="0" applyProtection="0">
      <alignment vertical="center"/>
    </xf>
    <xf numFmtId="0" fontId="195" fillId="0" borderId="75" applyNumberFormat="0" applyFill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6" fillId="40" borderId="0" applyNumberFormat="0" applyBorder="0" applyAlignment="0" applyProtection="0">
      <alignment vertical="center"/>
    </xf>
    <xf numFmtId="0" fontId="197" fillId="44" borderId="7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46" borderId="80" applyNumberFormat="0" applyFont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6" borderId="80" applyNumberFormat="0" applyFont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46" borderId="80" applyNumberFormat="0" applyFont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182" fillId="50" borderId="0" applyNumberFormat="0" applyBorder="0" applyAlignment="0" applyProtection="0">
      <alignment vertical="center"/>
    </xf>
    <xf numFmtId="0" fontId="182" fillId="54" borderId="0" applyNumberFormat="0" applyBorder="0" applyAlignment="0" applyProtection="0">
      <alignment vertical="center"/>
    </xf>
    <xf numFmtId="0" fontId="182" fillId="58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182" fillId="66" borderId="0" applyNumberFormat="0" applyBorder="0" applyAlignment="0" applyProtection="0">
      <alignment vertical="center"/>
    </xf>
    <xf numFmtId="0" fontId="182" fillId="70" borderId="0" applyNumberFormat="0" applyBorder="0" applyAlignment="0" applyProtection="0">
      <alignment vertical="center"/>
    </xf>
    <xf numFmtId="0" fontId="182" fillId="47" borderId="0" applyNumberFormat="0" applyBorder="0" applyAlignment="0" applyProtection="0">
      <alignment vertical="center"/>
    </xf>
    <xf numFmtId="0" fontId="182" fillId="51" borderId="0" applyNumberFormat="0" applyBorder="0" applyAlignment="0" applyProtection="0">
      <alignment vertical="center"/>
    </xf>
    <xf numFmtId="0" fontId="182" fillId="55" borderId="0" applyNumberFormat="0" applyBorder="0" applyAlignment="0" applyProtection="0">
      <alignment vertical="center"/>
    </xf>
    <xf numFmtId="0" fontId="182" fillId="59" borderId="0" applyNumberFormat="0" applyBorder="0" applyAlignment="0" applyProtection="0">
      <alignment vertical="center"/>
    </xf>
    <xf numFmtId="0" fontId="182" fillId="63" borderId="0" applyNumberFormat="0" applyBorder="0" applyAlignment="0" applyProtection="0">
      <alignment vertical="center"/>
    </xf>
    <xf numFmtId="0" fontId="182" fillId="67" borderId="0" applyNumberFormat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4" fillId="44" borderId="76" applyNumberFormat="0" applyAlignment="0" applyProtection="0">
      <alignment vertical="center"/>
    </xf>
    <xf numFmtId="0" fontId="185" fillId="41" borderId="0" applyNumberFormat="0" applyBorder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8" fillId="45" borderId="79" applyNumberFormat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89" fillId="0" borderId="78" applyNumberFormat="0" applyFill="0" applyAlignment="0" applyProtection="0">
      <alignment vertical="center"/>
    </xf>
    <xf numFmtId="0" fontId="190" fillId="0" borderId="81" applyNumberFormat="0" applyFill="0" applyAlignment="0" applyProtection="0">
      <alignment vertical="center"/>
    </xf>
    <xf numFmtId="0" fontId="191" fillId="43" borderId="76" applyNumberFormat="0" applyAlignment="0" applyProtection="0">
      <alignment vertical="center"/>
    </xf>
    <xf numFmtId="0" fontId="193" fillId="0" borderId="73" applyNumberFormat="0" applyFill="0" applyAlignment="0" applyProtection="0">
      <alignment vertical="center"/>
    </xf>
    <xf numFmtId="0" fontId="194" fillId="0" borderId="74" applyNumberFormat="0" applyFill="0" applyAlignment="0" applyProtection="0">
      <alignment vertical="center"/>
    </xf>
    <xf numFmtId="0" fontId="195" fillId="0" borderId="75" applyNumberFormat="0" applyFill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6" fillId="40" borderId="0" applyNumberFormat="0" applyBorder="0" applyAlignment="0" applyProtection="0">
      <alignment vertical="center"/>
    </xf>
    <xf numFmtId="0" fontId="197" fillId="44" borderId="77" applyNumberFormat="0" applyAlignment="0" applyProtection="0">
      <alignment vertical="center"/>
    </xf>
    <xf numFmtId="0" fontId="21" fillId="0" borderId="0">
      <alignment vertical="center"/>
    </xf>
    <xf numFmtId="0" fontId="1" fillId="69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6" borderId="80" applyNumberFormat="0" applyFont="0" applyAlignment="0" applyProtection="0">
      <alignment vertical="center"/>
    </xf>
    <xf numFmtId="0" fontId="1" fillId="0" borderId="0">
      <alignment vertical="center"/>
    </xf>
    <xf numFmtId="0" fontId="1" fillId="46" borderId="80" applyNumberFormat="0" applyFont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41" fontId="1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46" borderId="80" applyNumberFormat="0" applyFont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46" borderId="80" applyNumberFormat="0" applyFont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6" borderId="80" applyNumberFormat="0" applyFont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6" borderId="80" applyNumberFormat="0" applyFont="0" applyAlignment="0" applyProtection="0">
      <alignment vertical="center"/>
    </xf>
    <xf numFmtId="0" fontId="1" fillId="0" borderId="0">
      <alignment vertical="center"/>
    </xf>
    <xf numFmtId="9" fontId="7" fillId="0" borderId="0" applyFont="0" applyFill="0" applyBorder="0" applyAlignment="0" applyProtection="0">
      <alignment vertical="center"/>
    </xf>
    <xf numFmtId="232" fontId="73" fillId="0" borderId="0">
      <protection locked="0"/>
    </xf>
    <xf numFmtId="196" fontId="73" fillId="0" borderId="0">
      <protection locked="0"/>
    </xf>
    <xf numFmtId="195" fontId="75" fillId="0" borderId="0">
      <protection locked="0"/>
    </xf>
    <xf numFmtId="195" fontId="75" fillId="0" borderId="0">
      <protection locked="0"/>
    </xf>
    <xf numFmtId="195" fontId="73" fillId="0" borderId="66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235" fontId="199" fillId="0" borderId="0"/>
    <xf numFmtId="0" fontId="70" fillId="0" borderId="0"/>
    <xf numFmtId="234" fontId="199" fillId="0" borderId="0"/>
    <xf numFmtId="233" fontId="47" fillId="0" borderId="0"/>
    <xf numFmtId="227" fontId="7" fillId="0" borderId="0"/>
    <xf numFmtId="195" fontId="73" fillId="0" borderId="66">
      <protection locked="0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184" fillId="44" borderId="76" applyNumberForma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82" fillId="32" borderId="62" applyNumberForma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22" fillId="46" borderId="80" applyNumberFormat="0" applyFont="0" applyAlignment="0" applyProtection="0">
      <alignment vertical="center"/>
    </xf>
    <xf numFmtId="0" fontId="7" fillId="33" borderId="63" applyNumberFormat="0" applyFon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177" fontId="4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90" fillId="0" borderId="81" applyNumberFormat="0" applyFill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91" fillId="43" borderId="76" applyNumberFormat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05" fillId="19" borderId="62" applyNumberFormat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97" fillId="44" borderId="77" applyNumberFormat="0" applyAlignment="0" applyProtection="0">
      <alignment vertical="center"/>
    </xf>
    <xf numFmtId="0" fontId="114" fillId="32" borderId="65" applyNumberFormat="0" applyAlignment="0" applyProtection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7" fillId="0" borderId="0"/>
    <xf numFmtId="0" fontId="7" fillId="0" borderId="0">
      <alignment vertical="center"/>
    </xf>
    <xf numFmtId="0" fontId="21" fillId="0" borderId="0">
      <alignment vertical="center"/>
    </xf>
    <xf numFmtId="0" fontId="7" fillId="0" borderId="0"/>
    <xf numFmtId="0" fontId="7" fillId="0" borderId="0"/>
    <xf numFmtId="0" fontId="200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7" fillId="0" borderId="0"/>
    <xf numFmtId="0" fontId="21" fillId="0" borderId="0">
      <alignment vertical="center"/>
    </xf>
    <xf numFmtId="0" fontId="7" fillId="0" borderId="0"/>
    <xf numFmtId="0" fontId="21" fillId="0" borderId="0">
      <alignment vertical="center"/>
    </xf>
    <xf numFmtId="0" fontId="7" fillId="0" borderId="0"/>
    <xf numFmtId="0" fontId="21" fillId="0" borderId="0">
      <alignment vertical="center"/>
    </xf>
    <xf numFmtId="0" fontId="7" fillId="0" borderId="0"/>
    <xf numFmtId="0" fontId="21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20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>
      <alignment vertical="center"/>
    </xf>
    <xf numFmtId="0" fontId="21" fillId="0" borderId="0">
      <alignment vertical="center"/>
    </xf>
    <xf numFmtId="0" fontId="7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0" borderId="0"/>
    <xf numFmtId="0" fontId="7" fillId="0" borderId="0"/>
    <xf numFmtId="0" fontId="7" fillId="0" borderId="0"/>
    <xf numFmtId="0" fontId="21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7" fillId="0" borderId="0"/>
    <xf numFmtId="0" fontId="21" fillId="0" borderId="0">
      <alignment vertical="center"/>
    </xf>
    <xf numFmtId="0" fontId="7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7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7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7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0" fontId="200" fillId="0" borderId="0">
      <alignment vertical="center"/>
    </xf>
    <xf numFmtId="0" fontId="21" fillId="0" borderId="0">
      <alignment vertical="center"/>
    </xf>
    <xf numFmtId="49" fontId="198" fillId="0" borderId="0">
      <alignment horizontal="left"/>
    </xf>
    <xf numFmtId="0" fontId="7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54" fillId="0" borderId="0">
      <alignment vertical="center"/>
    </xf>
    <xf numFmtId="203" fontId="71" fillId="0" borderId="57"/>
    <xf numFmtId="10" fontId="129" fillId="10" borderId="57" applyNumberFormat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203" fontId="71" fillId="0" borderId="57"/>
    <xf numFmtId="203" fontId="71" fillId="0" borderId="57"/>
    <xf numFmtId="0" fontId="131" fillId="0" borderId="56">
      <alignment horizontal="left" vertical="center"/>
    </xf>
    <xf numFmtId="10" fontId="129" fillId="10" borderId="57" applyNumberFormat="0" applyBorder="0" applyAlignment="0" applyProtection="0"/>
    <xf numFmtId="10" fontId="129" fillId="10" borderId="57" applyNumberFormat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31" fillId="0" borderId="56">
      <alignment horizontal="left" vertical="center"/>
    </xf>
    <xf numFmtId="10" fontId="129" fillId="2" borderId="57" applyNumberFormat="0" applyBorder="0" applyAlignment="0" applyProtection="0"/>
    <xf numFmtId="9" fontId="7" fillId="0" borderId="0" applyFont="0" applyFill="0" applyBorder="0" applyAlignment="0" applyProtection="0">
      <alignment vertical="center"/>
    </xf>
    <xf numFmtId="203" fontId="71" fillId="0" borderId="57"/>
    <xf numFmtId="0" fontId="131" fillId="0" borderId="56">
      <alignment horizontal="left" vertical="center"/>
    </xf>
    <xf numFmtId="10" fontId="129" fillId="10" borderId="57" applyNumberFormat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203" fontId="71" fillId="0" borderId="57"/>
    <xf numFmtId="10" fontId="129" fillId="10" borderId="57" applyNumberFormat="0" applyBorder="0" applyAlignment="0" applyProtection="0"/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203" fontId="71" fillId="0" borderId="57"/>
    <xf numFmtId="203" fontId="71" fillId="0" borderId="57"/>
    <xf numFmtId="0" fontId="131" fillId="0" borderId="56">
      <alignment horizontal="left" vertical="center"/>
    </xf>
    <xf numFmtId="10" fontId="129" fillId="10" borderId="57" applyNumberFormat="0" applyBorder="0" applyAlignment="0" applyProtection="0"/>
    <xf numFmtId="10" fontId="129" fillId="10" borderId="57" applyNumberFormat="0" applyBorder="0" applyAlignment="0" applyProtection="0"/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31" fillId="0" borderId="56">
      <alignment horizontal="left" vertical="center"/>
    </xf>
    <xf numFmtId="10" fontId="129" fillId="2" borderId="57" applyNumberFormat="0" applyBorder="0" applyAlignment="0" applyProtection="0"/>
    <xf numFmtId="203" fontId="71" fillId="0" borderId="57"/>
    <xf numFmtId="0" fontId="131" fillId="0" borderId="56">
      <alignment horizontal="left" vertical="center"/>
    </xf>
    <xf numFmtId="10" fontId="129" fillId="10" borderId="57" applyNumberFormat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203" fontId="71" fillId="0" borderId="57"/>
    <xf numFmtId="10" fontId="129" fillId="10" borderId="57" applyNumberFormat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203" fontId="71" fillId="0" borderId="57"/>
    <xf numFmtId="203" fontId="71" fillId="0" borderId="57"/>
    <xf numFmtId="0" fontId="131" fillId="0" borderId="56">
      <alignment horizontal="left" vertical="center"/>
    </xf>
    <xf numFmtId="10" fontId="129" fillId="10" borderId="57" applyNumberFormat="0" applyBorder="0" applyAlignment="0" applyProtection="0"/>
    <xf numFmtId="10" fontId="129" fillId="10" borderId="57" applyNumberFormat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31" fillId="0" borderId="56">
      <alignment horizontal="left" vertical="center"/>
    </xf>
    <xf numFmtId="10" fontId="129" fillId="2" borderId="57" applyNumberFormat="0" applyBorder="0" applyAlignment="0" applyProtection="0"/>
  </cellStyleXfs>
  <cellXfs count="742">
    <xf numFmtId="0" fontId="0" fillId="0" borderId="0" xfId="0">
      <alignment vertical="center"/>
    </xf>
    <xf numFmtId="0" fontId="6" fillId="0" borderId="0" xfId="0" applyFont="1">
      <alignment vertical="center"/>
    </xf>
    <xf numFmtId="41" fontId="8" fillId="0" borderId="6" xfId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1" fontId="6" fillId="0" borderId="6" xfId="0" applyNumberFormat="1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/>
    </xf>
    <xf numFmtId="41" fontId="6" fillId="0" borderId="6" xfId="0" applyNumberFormat="1" applyFont="1" applyBorder="1" applyAlignment="1">
      <alignment horizontal="center" vertical="center"/>
    </xf>
    <xf numFmtId="41" fontId="8" fillId="0" borderId="6" xfId="1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/>
    </xf>
    <xf numFmtId="41" fontId="6" fillId="3" borderId="6" xfId="0" applyNumberFormat="1" applyFont="1" applyFill="1" applyBorder="1" applyAlignment="1">
      <alignment horizontal="center" vertical="center" shrinkToFit="1"/>
    </xf>
    <xf numFmtId="0" fontId="6" fillId="3" borderId="0" xfId="0" applyFont="1" applyFill="1">
      <alignment vertical="center"/>
    </xf>
    <xf numFmtId="43" fontId="6" fillId="0" borderId="0" xfId="0" applyNumberFormat="1" applyFont="1" applyAlignment="1">
      <alignment vertical="center" shrinkToFit="1"/>
    </xf>
    <xf numFmtId="43" fontId="6" fillId="0" borderId="0" xfId="0" applyNumberFormat="1" applyFont="1">
      <alignment vertical="center"/>
    </xf>
    <xf numFmtId="0" fontId="6" fillId="0" borderId="0" xfId="0" applyFont="1" applyAlignment="1">
      <alignment vertical="center" shrinkToFit="1"/>
    </xf>
    <xf numFmtId="176" fontId="6" fillId="0" borderId="0" xfId="0" applyNumberFormat="1" applyFont="1" applyAlignment="1">
      <alignment vertical="center" shrinkToFit="1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6" fillId="0" borderId="6" xfId="0" applyNumberFormat="1" applyFont="1" applyFill="1" applyBorder="1" applyAlignment="1">
      <alignment horizontal="center" vertical="center"/>
    </xf>
    <xf numFmtId="41" fontId="6" fillId="0" borderId="6" xfId="0" applyNumberFormat="1" applyFont="1" applyFill="1" applyBorder="1" applyAlignment="1">
      <alignment horizontal="center" vertical="center" shrinkToFit="1"/>
    </xf>
    <xf numFmtId="41" fontId="6" fillId="0" borderId="6" xfId="0" applyNumberFormat="1" applyFont="1" applyFill="1" applyBorder="1" applyAlignment="1">
      <alignment horizontal="center" vertical="center"/>
    </xf>
    <xf numFmtId="41" fontId="0" fillId="0" borderId="6" xfId="0" applyNumberForma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1" fontId="6" fillId="4" borderId="6" xfId="0" applyNumberFormat="1" applyFont="1" applyFill="1" applyBorder="1" applyAlignment="1">
      <alignment horizontal="center" vertical="center" shrinkToFit="1"/>
    </xf>
    <xf numFmtId="0" fontId="6" fillId="4" borderId="0" xfId="0" applyFont="1" applyFill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41" fontId="0" fillId="6" borderId="6" xfId="0" applyNumberFormat="1" applyFill="1" applyBorder="1">
      <alignment vertical="center"/>
    </xf>
    <xf numFmtId="0" fontId="6" fillId="0" borderId="0" xfId="0" applyFont="1" applyFill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41" fontId="0" fillId="0" borderId="6" xfId="0" applyNumberFormat="1" applyFont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41" fontId="19" fillId="0" borderId="6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6" xfId="0" applyBorder="1">
      <alignment vertical="center"/>
    </xf>
    <xf numFmtId="41" fontId="0" fillId="0" borderId="6" xfId="0" applyNumberFormat="1" applyBorder="1">
      <alignment vertical="center"/>
    </xf>
    <xf numFmtId="0" fontId="6" fillId="0" borderId="0" xfId="0" applyFont="1" applyBorder="1" applyAlignment="1">
      <alignment horizontal="center" vertical="center"/>
    </xf>
    <xf numFmtId="41" fontId="4" fillId="0" borderId="6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41" fontId="6" fillId="0" borderId="0" xfId="0" applyNumberFormat="1" applyFont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41" fontId="20" fillId="0" borderId="0" xfId="0" applyNumberFormat="1" applyFont="1" applyAlignment="1">
      <alignment horizontal="center" vertical="center"/>
    </xf>
    <xf numFmtId="41" fontId="6" fillId="0" borderId="6" xfId="0" applyNumberFormat="1" applyFont="1" applyBorder="1" applyAlignment="1">
      <alignment horizontal="center" vertical="center" wrapText="1"/>
    </xf>
    <xf numFmtId="41" fontId="6" fillId="0" borderId="6" xfId="0" applyNumberFormat="1" applyFont="1" applyBorder="1" applyAlignment="1">
      <alignment horizontal="left" vertical="center"/>
    </xf>
    <xf numFmtId="41" fontId="6" fillId="0" borderId="0" xfId="0" applyNumberFormat="1" applyFont="1" applyAlignment="1">
      <alignment horizontal="right" vertical="center"/>
    </xf>
    <xf numFmtId="41" fontId="6" fillId="0" borderId="0" xfId="0" applyNumberFormat="1" applyFont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/>
    </xf>
    <xf numFmtId="41" fontId="0" fillId="0" borderId="0" xfId="0" applyNumberFormat="1" applyBorder="1" applyAlignment="1">
      <alignment horizontal="center" vertical="center"/>
    </xf>
    <xf numFmtId="177" fontId="22" fillId="0" borderId="0" xfId="0" applyNumberFormat="1" applyFon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41" fontId="16" fillId="0" borderId="6" xfId="0" applyNumberFormat="1" applyFont="1" applyBorder="1" applyAlignment="1">
      <alignment horizontal="center" vertical="center"/>
    </xf>
    <xf numFmtId="41" fontId="0" fillId="6" borderId="6" xfId="0" applyNumberFormat="1" applyFill="1" applyBorder="1" applyAlignment="1">
      <alignment horizontal="center" vertical="center"/>
    </xf>
    <xf numFmtId="41" fontId="24" fillId="6" borderId="6" xfId="0" applyNumberFormat="1" applyFont="1" applyFill="1" applyBorder="1" applyAlignment="1">
      <alignment horizontal="center" vertical="center"/>
    </xf>
    <xf numFmtId="41" fontId="19" fillId="0" borderId="13" xfId="0" applyNumberFormat="1" applyFont="1" applyBorder="1" applyAlignment="1">
      <alignment horizontal="center" vertical="center"/>
    </xf>
    <xf numFmtId="41" fontId="20" fillId="0" borderId="14" xfId="0" applyNumberFormat="1" applyFont="1" applyBorder="1" applyAlignment="1">
      <alignment horizontal="center" vertical="center"/>
    </xf>
    <xf numFmtId="41" fontId="6" fillId="0" borderId="14" xfId="0" applyNumberFormat="1" applyFont="1" applyBorder="1" applyAlignment="1">
      <alignment horizontal="center" vertical="center" shrinkToFit="1"/>
    </xf>
    <xf numFmtId="41" fontId="0" fillId="0" borderId="14" xfId="0" applyNumberFormat="1" applyBorder="1" applyAlignment="1">
      <alignment horizontal="center" vertical="center"/>
    </xf>
    <xf numFmtId="41" fontId="16" fillId="0" borderId="14" xfId="0" applyNumberFormat="1" applyFont="1" applyFill="1" applyBorder="1" applyAlignment="1">
      <alignment horizontal="center" vertical="center" shrinkToFit="1"/>
    </xf>
    <xf numFmtId="41" fontId="16" fillId="0" borderId="15" xfId="0" applyNumberFormat="1" applyFont="1" applyFill="1" applyBorder="1" applyAlignment="1">
      <alignment horizontal="center" vertical="center" shrinkToFit="1"/>
    </xf>
    <xf numFmtId="41" fontId="19" fillId="6" borderId="6" xfId="0" applyNumberFormat="1" applyFont="1" applyFill="1" applyBorder="1" applyAlignment="1">
      <alignment horizontal="center" vertical="center"/>
    </xf>
    <xf numFmtId="41" fontId="0" fillId="0" borderId="6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>
      <alignment vertical="center"/>
    </xf>
    <xf numFmtId="41" fontId="0" fillId="0" borderId="11" xfId="0" applyNumberFormat="1" applyBorder="1" applyAlignment="1">
      <alignment horizontal="center" vertical="center"/>
    </xf>
    <xf numFmtId="41" fontId="16" fillId="0" borderId="11" xfId="0" applyNumberFormat="1" applyFont="1" applyBorder="1" applyAlignment="1">
      <alignment horizontal="center" vertical="center"/>
    </xf>
    <xf numFmtId="41" fontId="6" fillId="0" borderId="11" xfId="0" applyNumberFormat="1" applyFont="1" applyBorder="1" applyAlignment="1">
      <alignment horizontal="center" vertical="center" shrinkToFit="1"/>
    </xf>
    <xf numFmtId="41" fontId="16" fillId="0" borderId="11" xfId="0" applyNumberFormat="1" applyFont="1" applyFill="1" applyBorder="1" applyAlignment="1">
      <alignment horizontal="center" vertical="center" shrinkToFit="1"/>
    </xf>
    <xf numFmtId="41" fontId="25" fillId="6" borderId="6" xfId="0" applyNumberFormat="1" applyFont="1" applyFill="1" applyBorder="1" applyAlignment="1">
      <alignment horizontal="center" vertical="center"/>
    </xf>
    <xf numFmtId="41" fontId="16" fillId="0" borderId="6" xfId="0" applyNumberFormat="1" applyFont="1" applyFill="1" applyBorder="1" applyAlignment="1">
      <alignment horizontal="center" vertical="center" shrinkToFit="1"/>
    </xf>
    <xf numFmtId="41" fontId="23" fillId="0" borderId="6" xfId="1" applyFont="1" applyBorder="1" applyAlignment="1">
      <alignment vertical="center" shrinkToFit="1"/>
    </xf>
    <xf numFmtId="176" fontId="23" fillId="8" borderId="6" xfId="0" applyNumberFormat="1" applyFont="1" applyFill="1" applyBorder="1" applyAlignment="1">
      <alignment horizontal="center" vertical="center"/>
    </xf>
    <xf numFmtId="41" fontId="23" fillId="0" borderId="6" xfId="0" applyNumberFormat="1" applyFont="1" applyBorder="1" applyAlignment="1">
      <alignment horizontal="center" vertical="center"/>
    </xf>
    <xf numFmtId="41" fontId="23" fillId="0" borderId="0" xfId="0" applyNumberFormat="1" applyFont="1" applyAlignment="1">
      <alignment horizontal="center" vertical="center"/>
    </xf>
    <xf numFmtId="41" fontId="6" fillId="0" borderId="0" xfId="0" applyNumberFormat="1" applyFont="1" applyBorder="1" applyAlignment="1">
      <alignment horizontal="center" vertical="center"/>
    </xf>
    <xf numFmtId="41" fontId="23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41" fontId="16" fillId="0" borderId="6" xfId="0" applyNumberFormat="1" applyFont="1" applyFill="1" applyBorder="1" applyAlignment="1">
      <alignment horizontal="center" vertical="center"/>
    </xf>
    <xf numFmtId="41" fontId="6" fillId="0" borderId="0" xfId="0" applyNumberFormat="1" applyFont="1" applyBorder="1" applyAlignment="1">
      <alignment horizontal="center" vertical="center" shrinkToFit="1"/>
    </xf>
    <xf numFmtId="41" fontId="16" fillId="6" borderId="6" xfId="0" applyNumberFormat="1" applyFont="1" applyFill="1" applyBorder="1" applyAlignment="1">
      <alignment horizontal="center" vertical="center"/>
    </xf>
    <xf numFmtId="41" fontId="6" fillId="6" borderId="6" xfId="0" applyNumberFormat="1" applyFont="1" applyFill="1" applyBorder="1" applyAlignment="1">
      <alignment horizontal="center" vertical="center" shrinkToFit="1"/>
    </xf>
    <xf numFmtId="179" fontId="6" fillId="0" borderId="0" xfId="0" applyNumberFormat="1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41" fontId="23" fillId="0" borderId="6" xfId="1" applyFont="1" applyBorder="1" applyAlignment="1">
      <alignment horizontal="center" vertical="center"/>
    </xf>
    <xf numFmtId="41" fontId="23" fillId="0" borderId="6" xfId="1" applyNumberFormat="1" applyFont="1" applyBorder="1" applyAlignment="1">
      <alignment horizontal="center" vertical="center"/>
    </xf>
    <xf numFmtId="41" fontId="6" fillId="0" borderId="0" xfId="0" applyNumberFormat="1" applyFont="1" applyAlignment="1">
      <alignment horizontal="center" vertical="center" shrinkToFit="1"/>
    </xf>
    <xf numFmtId="41" fontId="6" fillId="0" borderId="0" xfId="0" applyNumberFormat="1" applyFont="1" applyFill="1" applyBorder="1" applyAlignment="1">
      <alignment horizontal="center" vertical="center"/>
    </xf>
    <xf numFmtId="41" fontId="23" fillId="0" borderId="6" xfId="1" applyFont="1" applyBorder="1" applyAlignment="1">
      <alignment horizontal="center" vertical="center" shrinkToFit="1"/>
    </xf>
    <xf numFmtId="41" fontId="0" fillId="6" borderId="11" xfId="0" applyNumberFormat="1" applyFill="1" applyBorder="1">
      <alignment vertical="center"/>
    </xf>
    <xf numFmtId="41" fontId="7" fillId="0" borderId="6" xfId="0" applyNumberFormat="1" applyFont="1" applyBorder="1" applyAlignment="1">
      <alignment horizontal="center" vertical="center" shrinkToFit="1"/>
    </xf>
    <xf numFmtId="41" fontId="7" fillId="0" borderId="0" xfId="0" applyNumberFormat="1" applyFont="1" applyBorder="1" applyAlignment="1">
      <alignment horizontal="center" vertical="center" shrinkToFit="1"/>
    </xf>
    <xf numFmtId="41" fontId="4" fillId="0" borderId="0" xfId="0" applyNumberFormat="1" applyFont="1" applyBorder="1" applyAlignment="1">
      <alignment horizontal="center" vertical="center"/>
    </xf>
    <xf numFmtId="41" fontId="24" fillId="0" borderId="6" xfId="0" applyNumberFormat="1" applyFont="1" applyBorder="1" applyAlignment="1">
      <alignment horizontal="center" vertical="center"/>
    </xf>
    <xf numFmtId="41" fontId="4" fillId="6" borderId="6" xfId="0" applyNumberFormat="1" applyFont="1" applyFill="1" applyBorder="1" applyAlignment="1">
      <alignment horizontal="center" vertical="center"/>
    </xf>
    <xf numFmtId="41" fontId="23" fillId="0" borderId="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7" fillId="9" borderId="22" xfId="0" applyNumberFormat="1" applyFont="1" applyFill="1" applyBorder="1" applyAlignment="1">
      <alignment horizontal="center" vertical="center" wrapText="1"/>
    </xf>
    <xf numFmtId="0" fontId="36" fillId="9" borderId="23" xfId="0" applyNumberFormat="1" applyFont="1" applyFill="1" applyBorder="1" applyAlignment="1">
      <alignment horizontal="center" vertical="center"/>
    </xf>
    <xf numFmtId="0" fontId="25" fillId="0" borderId="22" xfId="0" applyNumberFormat="1" applyFont="1" applyFill="1" applyBorder="1" applyAlignment="1">
      <alignment horizontal="center" vertical="center"/>
    </xf>
    <xf numFmtId="41" fontId="25" fillId="0" borderId="22" xfId="0" applyNumberFormat="1" applyFont="1" applyFill="1" applyBorder="1" applyAlignment="1">
      <alignment horizontal="center" vertical="center"/>
    </xf>
    <xf numFmtId="41" fontId="25" fillId="0" borderId="22" xfId="0" applyNumberFormat="1" applyFont="1" applyFill="1" applyBorder="1" applyAlignment="1">
      <alignment horizontal="center" vertical="center" wrapText="1"/>
    </xf>
    <xf numFmtId="41" fontId="25" fillId="7" borderId="22" xfId="1" applyFont="1" applyFill="1" applyBorder="1" applyAlignment="1">
      <alignment horizontal="center" vertical="center"/>
    </xf>
    <xf numFmtId="41" fontId="25" fillId="7" borderId="23" xfId="1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25" fillId="0" borderId="22" xfId="0" applyNumberFormat="1" applyFont="1" applyBorder="1" applyAlignment="1">
      <alignment horizontal="center" vertical="center"/>
    </xf>
    <xf numFmtId="41" fontId="25" fillId="0" borderId="22" xfId="1" applyFont="1" applyBorder="1" applyAlignment="1">
      <alignment horizontal="center" vertical="center"/>
    </xf>
    <xf numFmtId="0" fontId="38" fillId="0" borderId="22" xfId="0" applyNumberFormat="1" applyFont="1" applyBorder="1" applyAlignment="1">
      <alignment horizontal="center" vertical="center"/>
    </xf>
    <xf numFmtId="41" fontId="38" fillId="0" borderId="22" xfId="1" applyFont="1" applyBorder="1" applyAlignment="1">
      <alignment horizontal="center" vertical="center"/>
    </xf>
    <xf numFmtId="41" fontId="38" fillId="7" borderId="22" xfId="1" applyFont="1" applyFill="1" applyBorder="1" applyAlignment="1">
      <alignment horizontal="center" vertical="center"/>
    </xf>
    <xf numFmtId="41" fontId="38" fillId="7" borderId="23" xfId="1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41" fontId="38" fillId="0" borderId="22" xfId="1" applyNumberFormat="1" applyFont="1" applyBorder="1" applyAlignment="1">
      <alignment horizontal="center" vertical="center"/>
    </xf>
    <xf numFmtId="41" fontId="41" fillId="0" borderId="0" xfId="0" applyNumberFormat="1" applyFont="1" applyAlignment="1">
      <alignment horizontal="center" vertical="center"/>
    </xf>
    <xf numFmtId="41" fontId="25" fillId="0" borderId="22" xfId="1" applyFont="1" applyFill="1" applyBorder="1" applyAlignment="1">
      <alignment horizontal="center" vertical="center"/>
    </xf>
    <xf numFmtId="41" fontId="25" fillId="0" borderId="22" xfId="1" applyNumberFormat="1" applyFont="1" applyBorder="1" applyAlignment="1">
      <alignment horizontal="center" vertical="center"/>
    </xf>
    <xf numFmtId="41" fontId="38" fillId="0" borderId="22" xfId="1" applyNumberFormat="1" applyFont="1" applyFill="1" applyBorder="1" applyAlignment="1">
      <alignment horizontal="center" vertical="center"/>
    </xf>
    <xf numFmtId="41" fontId="38" fillId="0" borderId="22" xfId="1" applyFont="1" applyFill="1" applyBorder="1" applyAlignment="1">
      <alignment horizontal="center" vertical="center"/>
    </xf>
    <xf numFmtId="0" fontId="43" fillId="0" borderId="22" xfId="0" applyNumberFormat="1" applyFont="1" applyBorder="1" applyAlignment="1">
      <alignment horizontal="center" vertical="center"/>
    </xf>
    <xf numFmtId="41" fontId="44" fillId="0" borderId="22" xfId="0" applyNumberFormat="1" applyFont="1" applyFill="1" applyBorder="1" applyAlignment="1">
      <alignment vertical="center"/>
    </xf>
    <xf numFmtId="41" fontId="43" fillId="0" borderId="22" xfId="1" applyFont="1" applyBorder="1" applyAlignment="1">
      <alignment horizontal="center" vertical="center"/>
    </xf>
    <xf numFmtId="41" fontId="43" fillId="7" borderId="22" xfId="1" applyFont="1" applyFill="1" applyBorder="1" applyAlignment="1">
      <alignment horizontal="center" vertical="center"/>
    </xf>
    <xf numFmtId="180" fontId="45" fillId="0" borderId="22" xfId="0" applyNumberFormat="1" applyFont="1" applyBorder="1" applyAlignment="1">
      <alignment horizontal="center" vertical="center"/>
    </xf>
    <xf numFmtId="41" fontId="43" fillId="7" borderId="23" xfId="1" applyFont="1" applyFill="1" applyBorder="1" applyAlignment="1">
      <alignment horizontal="center" vertical="center"/>
    </xf>
    <xf numFmtId="180" fontId="44" fillId="0" borderId="22" xfId="0" applyNumberFormat="1" applyFont="1" applyFill="1" applyBorder="1" applyAlignment="1">
      <alignment vertical="center"/>
    </xf>
    <xf numFmtId="41" fontId="36" fillId="5" borderId="25" xfId="1" applyFont="1" applyFill="1" applyBorder="1" applyAlignment="1">
      <alignment horizontal="center" vertical="center"/>
    </xf>
    <xf numFmtId="41" fontId="36" fillId="5" borderId="26" xfId="1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41" fontId="34" fillId="0" borderId="0" xfId="0" applyNumberFormat="1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41" fontId="34" fillId="0" borderId="0" xfId="0" applyNumberFormat="1" applyFont="1" applyBorder="1" applyAlignment="1">
      <alignment horizontal="center" vertical="center"/>
    </xf>
    <xf numFmtId="41" fontId="16" fillId="0" borderId="0" xfId="0" applyNumberFormat="1" applyFont="1" applyFill="1" applyBorder="1" applyAlignment="1">
      <alignment vertical="center"/>
    </xf>
    <xf numFmtId="41" fontId="34" fillId="0" borderId="0" xfId="0" applyNumberFormat="1" applyFont="1" applyBorder="1" applyAlignment="1">
      <alignment horizontal="left" vertical="center"/>
    </xf>
    <xf numFmtId="41" fontId="35" fillId="0" borderId="0" xfId="0" applyNumberFormat="1" applyFont="1" applyBorder="1" applyAlignment="1">
      <alignment horizontal="center" vertical="center"/>
    </xf>
    <xf numFmtId="0" fontId="48" fillId="0" borderId="0" xfId="3" applyFont="1" applyBorder="1" applyAlignment="1">
      <alignment vertical="center"/>
    </xf>
    <xf numFmtId="0" fontId="49" fillId="10" borderId="0" xfId="3" applyFont="1" applyFill="1" applyBorder="1" applyAlignment="1">
      <alignment vertical="center" shrinkToFit="1"/>
    </xf>
    <xf numFmtId="0" fontId="16" fillId="0" borderId="0" xfId="0" applyFont="1" applyFill="1" applyBorder="1" applyAlignment="1">
      <alignment vertical="center" wrapText="1"/>
    </xf>
    <xf numFmtId="180" fontId="16" fillId="0" borderId="0" xfId="0" applyNumberFormat="1" applyFont="1" applyFill="1" applyBorder="1" applyAlignment="1">
      <alignment vertical="center"/>
    </xf>
    <xf numFmtId="0" fontId="49" fillId="0" borderId="0" xfId="4" applyNumberFormat="1" applyFont="1" applyFill="1" applyBorder="1" applyAlignment="1">
      <alignment vertical="center"/>
    </xf>
    <xf numFmtId="41" fontId="49" fillId="0" borderId="0" xfId="0" applyNumberFormat="1" applyFont="1" applyFill="1" applyBorder="1" applyAlignment="1">
      <alignment vertical="center"/>
    </xf>
    <xf numFmtId="181" fontId="50" fillId="9" borderId="22" xfId="0" applyNumberFormat="1" applyFont="1" applyFill="1" applyBorder="1" applyAlignment="1">
      <alignment horizontal="center" vertical="center"/>
    </xf>
    <xf numFmtId="181" fontId="50" fillId="9" borderId="23" xfId="0" applyNumberFormat="1" applyFont="1" applyFill="1" applyBorder="1" applyAlignment="1">
      <alignment horizontal="center" vertical="center"/>
    </xf>
    <xf numFmtId="0" fontId="23" fillId="0" borderId="21" xfId="0" applyNumberFormat="1" applyFont="1" applyBorder="1" applyAlignment="1">
      <alignment horizontal="center" vertical="center"/>
    </xf>
    <xf numFmtId="41" fontId="6" fillId="0" borderId="22" xfId="1" applyFont="1" applyBorder="1" applyAlignment="1">
      <alignment horizontal="center" vertical="center"/>
    </xf>
    <xf numFmtId="182" fontId="50" fillId="7" borderId="22" xfId="0" applyNumberFormat="1" applyFont="1" applyFill="1" applyBorder="1" applyAlignment="1">
      <alignment horizontal="center" vertical="center"/>
    </xf>
    <xf numFmtId="182" fontId="50" fillId="7" borderId="23" xfId="0" applyNumberFormat="1" applyFont="1" applyFill="1" applyBorder="1" applyAlignment="1">
      <alignment horizontal="center" vertical="center"/>
    </xf>
    <xf numFmtId="41" fontId="6" fillId="0" borderId="22" xfId="1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25" fillId="0" borderId="21" xfId="0" applyNumberFormat="1" applyFont="1" applyBorder="1" applyAlignment="1">
      <alignment horizontal="center" vertical="center"/>
    </xf>
    <xf numFmtId="41" fontId="34" fillId="0" borderId="22" xfId="1" applyFont="1" applyBorder="1" applyAlignment="1">
      <alignment horizontal="center" vertical="center"/>
    </xf>
    <xf numFmtId="0" fontId="23" fillId="0" borderId="24" xfId="0" applyNumberFormat="1" applyFont="1" applyBorder="1" applyAlignment="1">
      <alignment horizontal="center" vertical="center"/>
    </xf>
    <xf numFmtId="41" fontId="34" fillId="0" borderId="25" xfId="1" applyFont="1" applyBorder="1" applyAlignment="1">
      <alignment horizontal="center" vertical="center"/>
    </xf>
    <xf numFmtId="41" fontId="6" fillId="0" borderId="25" xfId="1" applyFont="1" applyBorder="1" applyAlignment="1">
      <alignment horizontal="center" vertical="center"/>
    </xf>
    <xf numFmtId="182" fontId="50" fillId="7" borderId="25" xfId="0" applyNumberFormat="1" applyFont="1" applyFill="1" applyBorder="1" applyAlignment="1">
      <alignment horizontal="center" vertical="center"/>
    </xf>
    <xf numFmtId="182" fontId="50" fillId="7" borderId="26" xfId="0" applyNumberFormat="1" applyFont="1" applyFill="1" applyBorder="1" applyAlignment="1">
      <alignment horizontal="center" vertical="center"/>
    </xf>
    <xf numFmtId="183" fontId="34" fillId="0" borderId="0" xfId="0" applyNumberFormat="1" applyFont="1" applyAlignment="1">
      <alignment horizontal="center" vertical="center"/>
    </xf>
    <xf numFmtId="3" fontId="51" fillId="4" borderId="6" xfId="0" applyNumberFormat="1" applyFont="1" applyFill="1" applyBorder="1" applyAlignment="1">
      <alignment horizontal="center" vertical="center"/>
    </xf>
    <xf numFmtId="3" fontId="22" fillId="0" borderId="0" xfId="0" applyNumberFormat="1" applyFont="1">
      <alignment vertical="center"/>
    </xf>
    <xf numFmtId="3" fontId="51" fillId="0" borderId="6" xfId="0" applyNumberFormat="1" applyFont="1" applyFill="1" applyBorder="1" applyAlignment="1">
      <alignment horizontal="center" vertical="center"/>
    </xf>
    <xf numFmtId="41" fontId="51" fillId="0" borderId="6" xfId="0" applyNumberFormat="1" applyFont="1" applyFill="1" applyBorder="1" applyAlignment="1">
      <alignment horizontal="center" vertical="center"/>
    </xf>
    <xf numFmtId="184" fontId="51" fillId="0" borderId="6" xfId="0" applyNumberFormat="1" applyFont="1" applyFill="1" applyBorder="1" applyAlignment="1">
      <alignment horizontal="center" vertical="center"/>
    </xf>
    <xf numFmtId="3" fontId="51" fillId="11" borderId="6" xfId="0" applyNumberFormat="1" applyFont="1" applyFill="1" applyBorder="1" applyAlignment="1">
      <alignment horizontal="center" vertical="center"/>
    </xf>
    <xf numFmtId="41" fontId="51" fillId="11" borderId="6" xfId="0" applyNumberFormat="1" applyFont="1" applyFill="1" applyBorder="1" applyAlignment="1">
      <alignment horizontal="center" vertical="center"/>
    </xf>
    <xf numFmtId="41" fontId="22" fillId="0" borderId="6" xfId="0" applyNumberFormat="1" applyFont="1" applyBorder="1">
      <alignment vertical="center"/>
    </xf>
    <xf numFmtId="3" fontId="0" fillId="0" borderId="6" xfId="0" applyNumberFormat="1" applyBorder="1" applyAlignment="1">
      <alignment horizontal="center" vertical="center"/>
    </xf>
    <xf numFmtId="41" fontId="22" fillId="0" borderId="6" xfId="0" applyNumberFormat="1" applyFont="1" applyBorder="1" applyAlignment="1">
      <alignment horizontal="center" vertical="center"/>
    </xf>
    <xf numFmtId="3" fontId="0" fillId="0" borderId="0" xfId="0" applyNumberFormat="1" applyBorder="1">
      <alignment vertical="center"/>
    </xf>
    <xf numFmtId="3" fontId="0" fillId="11" borderId="6" xfId="0" applyNumberFormat="1" applyFill="1" applyBorder="1" applyAlignment="1">
      <alignment horizontal="center" vertical="center"/>
    </xf>
    <xf numFmtId="3" fontId="0" fillId="4" borderId="6" xfId="0" applyNumberFormat="1" applyFill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3" fontId="0" fillId="0" borderId="0" xfId="0" applyNumberForma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>
      <alignment vertical="center"/>
    </xf>
    <xf numFmtId="0" fontId="0" fillId="0" borderId="6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5" fillId="0" borderId="6" xfId="0" applyFont="1" applyBorder="1" applyAlignment="1">
      <alignment horizontal="center" vertical="center"/>
    </xf>
    <xf numFmtId="3" fontId="59" fillId="0" borderId="6" xfId="0" applyNumberFormat="1" applyFont="1" applyFill="1" applyBorder="1" applyAlignment="1">
      <alignment horizontal="center" vertical="center"/>
    </xf>
    <xf numFmtId="189" fontId="5" fillId="0" borderId="6" xfId="0" applyNumberFormat="1" applyFont="1" applyBorder="1">
      <alignment vertical="center"/>
    </xf>
    <xf numFmtId="189" fontId="5" fillId="0" borderId="0" xfId="0" applyNumberFormat="1" applyFont="1" applyBorder="1">
      <alignment vertical="center"/>
    </xf>
    <xf numFmtId="3" fontId="59" fillId="0" borderId="6" xfId="0" applyNumberFormat="1" applyFont="1" applyBorder="1" applyAlignment="1">
      <alignment horizontal="center" vertical="center"/>
    </xf>
    <xf numFmtId="0" fontId="59" fillId="0" borderId="6" xfId="0" applyFont="1" applyBorder="1" applyAlignment="1">
      <alignment horizontal="center" vertical="center"/>
    </xf>
    <xf numFmtId="43" fontId="5" fillId="0" borderId="6" xfId="0" applyNumberFormat="1" applyFont="1" applyBorder="1">
      <alignment vertical="center"/>
    </xf>
    <xf numFmtId="43" fontId="5" fillId="0" borderId="0" xfId="0" applyNumberFormat="1" applyFont="1">
      <alignment vertical="center"/>
    </xf>
    <xf numFmtId="189" fontId="5" fillId="2" borderId="6" xfId="0" applyNumberFormat="1" applyFont="1" applyFill="1" applyBorder="1" applyAlignment="1">
      <alignment horizontal="right" vertical="center" wrapText="1"/>
    </xf>
    <xf numFmtId="0" fontId="0" fillId="9" borderId="6" xfId="0" applyFont="1" applyFill="1" applyBorder="1" applyAlignment="1">
      <alignment horizontal="center" vertical="center"/>
    </xf>
    <xf numFmtId="3" fontId="24" fillId="9" borderId="6" xfId="0" applyNumberFormat="1" applyFont="1" applyFill="1" applyBorder="1" applyAlignment="1">
      <alignment horizontal="center" vertical="center"/>
    </xf>
    <xf numFmtId="189" fontId="0" fillId="2" borderId="0" xfId="0" applyNumberFormat="1" applyFont="1" applyFill="1" applyBorder="1" applyAlignment="1">
      <alignment horizontal="right" vertical="center" wrapText="1"/>
    </xf>
    <xf numFmtId="43" fontId="0" fillId="0" borderId="6" xfId="0" applyNumberFormat="1" applyFont="1" applyBorder="1">
      <alignment vertical="center"/>
    </xf>
    <xf numFmtId="0" fontId="0" fillId="0" borderId="0" xfId="0" applyFont="1">
      <alignment vertical="center"/>
    </xf>
    <xf numFmtId="0" fontId="0" fillId="0" borderId="6" xfId="0" applyFont="1" applyBorder="1" applyAlignment="1">
      <alignment horizontal="center" vertical="center"/>
    </xf>
    <xf numFmtId="3" fontId="24" fillId="0" borderId="6" xfId="0" applyNumberFormat="1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3" fontId="24" fillId="0" borderId="6" xfId="0" applyNumberFormat="1" applyFont="1" applyFill="1" applyBorder="1" applyAlignment="1">
      <alignment horizontal="center" vertical="center"/>
    </xf>
    <xf numFmtId="41" fontId="0" fillId="2" borderId="6" xfId="0" applyNumberFormat="1" applyFont="1" applyFill="1" applyBorder="1" applyAlignment="1">
      <alignment horizontal="right" vertical="center" wrapText="1"/>
    </xf>
    <xf numFmtId="41" fontId="0" fillId="2" borderId="0" xfId="0" applyNumberFormat="1" applyFont="1" applyFill="1" applyBorder="1" applyAlignment="1">
      <alignment horizontal="right" vertical="center" wrapText="1"/>
    </xf>
    <xf numFmtId="189" fontId="5" fillId="3" borderId="6" xfId="0" applyNumberFormat="1" applyFont="1" applyFill="1" applyBorder="1" applyAlignment="1">
      <alignment horizontal="right" vertical="center" wrapText="1"/>
    </xf>
    <xf numFmtId="189" fontId="59" fillId="3" borderId="0" xfId="0" applyNumberFormat="1" applyFont="1" applyFill="1" applyBorder="1">
      <alignment vertical="center"/>
    </xf>
    <xf numFmtId="43" fontId="5" fillId="3" borderId="6" xfId="0" applyNumberFormat="1" applyFont="1" applyFill="1" applyBorder="1">
      <alignment vertical="center"/>
    </xf>
    <xf numFmtId="0" fontId="59" fillId="3" borderId="0" xfId="0" applyFont="1" applyFill="1">
      <alignment vertical="center"/>
    </xf>
    <xf numFmtId="0" fontId="0" fillId="0" borderId="0" xfId="0" applyFont="1" applyBorder="1">
      <alignment vertical="center"/>
    </xf>
    <xf numFmtId="0" fontId="0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89" fontId="59" fillId="3" borderId="6" xfId="0" applyNumberFormat="1" applyFont="1" applyFill="1" applyBorder="1" applyAlignment="1">
      <alignment horizontal="right" vertical="center" wrapText="1"/>
    </xf>
    <xf numFmtId="0" fontId="0" fillId="3" borderId="0" xfId="0" applyFont="1" applyFill="1">
      <alignment vertical="center"/>
    </xf>
    <xf numFmtId="43" fontId="5" fillId="0" borderId="0" xfId="0" applyNumberFormat="1" applyFont="1" applyFill="1">
      <alignment vertical="center"/>
    </xf>
    <xf numFmtId="3" fontId="24" fillId="4" borderId="6" xfId="0" applyNumberFormat="1" applyFont="1" applyFill="1" applyBorder="1" applyAlignment="1">
      <alignment horizontal="center" vertical="center"/>
    </xf>
    <xf numFmtId="3" fontId="41" fillId="0" borderId="6" xfId="0" applyNumberFormat="1" applyFont="1" applyFill="1" applyBorder="1" applyAlignment="1">
      <alignment horizontal="center" vertical="center"/>
    </xf>
    <xf numFmtId="0" fontId="41" fillId="0" borderId="6" xfId="0" applyNumberFormat="1" applyFont="1" applyBorder="1" applyAlignment="1">
      <alignment horizontal="right" vertical="center"/>
    </xf>
    <xf numFmtId="189" fontId="41" fillId="2" borderId="6" xfId="0" applyNumberFormat="1" applyFont="1" applyFill="1" applyBorder="1" applyAlignment="1">
      <alignment horizontal="right" vertical="center" wrapText="1"/>
    </xf>
    <xf numFmtId="0" fontId="19" fillId="0" borderId="0" xfId="0" applyNumberFormat="1" applyFont="1" applyBorder="1" applyAlignment="1">
      <alignment horizontal="right" vertical="center"/>
    </xf>
    <xf numFmtId="0" fontId="19" fillId="0" borderId="6" xfId="0" applyFont="1" applyBorder="1">
      <alignment vertical="center"/>
    </xf>
    <xf numFmtId="0" fontId="19" fillId="0" borderId="0" xfId="0" applyFont="1">
      <alignment vertical="center"/>
    </xf>
    <xf numFmtId="0" fontId="19" fillId="0" borderId="0" xfId="0" applyFont="1" applyFill="1">
      <alignment vertical="center"/>
    </xf>
    <xf numFmtId="41" fontId="0" fillId="0" borderId="0" xfId="0" applyNumberFormat="1" applyFont="1" applyBorder="1" applyAlignment="1">
      <alignment horizontal="right" vertical="center" wrapText="1"/>
    </xf>
    <xf numFmtId="0" fontId="41" fillId="0" borderId="6" xfId="0" applyFont="1" applyBorder="1" applyAlignment="1">
      <alignment horizontal="center" vertical="center"/>
    </xf>
    <xf numFmtId="3" fontId="41" fillId="0" borderId="6" xfId="0" applyNumberFormat="1" applyFont="1" applyBorder="1" applyAlignment="1">
      <alignment horizontal="center" vertical="center"/>
    </xf>
    <xf numFmtId="41" fontId="41" fillId="0" borderId="6" xfId="0" applyNumberFormat="1" applyFont="1" applyBorder="1" applyAlignment="1">
      <alignment horizontal="right" vertical="center" wrapText="1"/>
    </xf>
    <xf numFmtId="41" fontId="19" fillId="0" borderId="0" xfId="0" applyNumberFormat="1" applyFont="1" applyBorder="1" applyAlignment="1">
      <alignment horizontal="right" vertical="center" wrapText="1"/>
    </xf>
    <xf numFmtId="41" fontId="0" fillId="0" borderId="6" xfId="0" quotePrefix="1" applyNumberFormat="1" applyFont="1" applyFill="1" applyBorder="1" applyAlignment="1">
      <alignment vertical="center" wrapText="1"/>
    </xf>
    <xf numFmtId="41" fontId="0" fillId="0" borderId="0" xfId="0" quotePrefix="1" applyNumberFormat="1" applyFont="1" applyFill="1" applyBorder="1" applyAlignment="1">
      <alignment vertical="center" wrapText="1"/>
    </xf>
    <xf numFmtId="41" fontId="0" fillId="0" borderId="6" xfId="0" applyNumberFormat="1" applyFont="1" applyFill="1" applyBorder="1" applyAlignment="1">
      <alignment vertical="center" wrapText="1"/>
    </xf>
    <xf numFmtId="41" fontId="0" fillId="0" borderId="0" xfId="0" applyNumberFormat="1" applyFont="1" applyFill="1" applyBorder="1" applyAlignment="1">
      <alignment vertical="center" wrapText="1"/>
    </xf>
    <xf numFmtId="41" fontId="41" fillId="0" borderId="6" xfId="0" applyNumberFormat="1" applyFont="1" applyFill="1" applyBorder="1" applyAlignment="1">
      <alignment vertical="center" wrapText="1"/>
    </xf>
    <xf numFmtId="41" fontId="19" fillId="0" borderId="0" xfId="0" applyNumberFormat="1" applyFont="1" applyFill="1" applyBorder="1" applyAlignment="1">
      <alignment vertical="center" wrapText="1"/>
    </xf>
    <xf numFmtId="49" fontId="24" fillId="0" borderId="6" xfId="0" applyNumberFormat="1" applyFont="1" applyBorder="1" applyAlignment="1">
      <alignment horizontal="center" vertical="center"/>
    </xf>
    <xf numFmtId="0" fontId="24" fillId="0" borderId="6" xfId="0" applyFont="1" applyBorder="1">
      <alignment vertical="center"/>
    </xf>
    <xf numFmtId="49" fontId="24" fillId="9" borderId="6" xfId="0" applyNumberFormat="1" applyFont="1" applyFill="1" applyBorder="1" applyAlignment="1">
      <alignment horizontal="center" vertical="center"/>
    </xf>
    <xf numFmtId="41" fontId="0" fillId="0" borderId="6" xfId="0" quotePrefix="1" applyNumberFormat="1" applyFont="1" applyFill="1" applyBorder="1" applyAlignment="1">
      <alignment horizontal="right" vertical="center"/>
    </xf>
    <xf numFmtId="41" fontId="0" fillId="0" borderId="6" xfId="0" quotePrefix="1" applyNumberFormat="1" applyFont="1" applyFill="1" applyBorder="1" applyAlignment="1">
      <alignment vertical="center"/>
    </xf>
    <xf numFmtId="41" fontId="0" fillId="0" borderId="0" xfId="0" quotePrefix="1" applyNumberFormat="1" applyFont="1" applyFill="1" applyBorder="1" applyAlignment="1">
      <alignment vertical="center"/>
    </xf>
    <xf numFmtId="49" fontId="41" fillId="0" borderId="6" xfId="0" applyNumberFormat="1" applyFont="1" applyBorder="1" applyAlignment="1">
      <alignment horizontal="center" vertical="center"/>
    </xf>
    <xf numFmtId="41" fontId="19" fillId="0" borderId="0" xfId="0" quotePrefix="1" applyNumberFormat="1" applyFont="1" applyFill="1" applyBorder="1" applyAlignment="1">
      <alignment vertical="center" wrapText="1"/>
    </xf>
    <xf numFmtId="41" fontId="0" fillId="0" borderId="6" xfId="0" quotePrefix="1" applyNumberFormat="1" applyFont="1" applyFill="1" applyBorder="1" applyAlignment="1">
      <alignment horizontal="center" vertical="center"/>
    </xf>
    <xf numFmtId="41" fontId="0" fillId="0" borderId="0" xfId="0" quotePrefix="1" applyNumberFormat="1" applyFont="1" applyFill="1" applyBorder="1" applyAlignment="1">
      <alignment horizontal="center" vertical="center"/>
    </xf>
    <xf numFmtId="41" fontId="0" fillId="2" borderId="6" xfId="0" quotePrefix="1" applyNumberFormat="1" applyFont="1" applyFill="1" applyBorder="1" applyAlignment="1">
      <alignment horizontal="center" vertical="center"/>
    </xf>
    <xf numFmtId="41" fontId="0" fillId="2" borderId="0" xfId="0" quotePrefix="1" applyNumberFormat="1" applyFont="1" applyFill="1" applyBorder="1" applyAlignment="1">
      <alignment horizontal="center" vertical="center"/>
    </xf>
    <xf numFmtId="41" fontId="41" fillId="2" borderId="6" xfId="0" quotePrefix="1" applyNumberFormat="1" applyFont="1" applyFill="1" applyBorder="1" applyAlignment="1">
      <alignment horizontal="center" vertical="center"/>
    </xf>
    <xf numFmtId="41" fontId="19" fillId="2" borderId="0" xfId="0" quotePrefix="1" applyNumberFormat="1" applyFont="1" applyFill="1" applyBorder="1" applyAlignment="1">
      <alignment horizontal="center" vertical="center"/>
    </xf>
    <xf numFmtId="41" fontId="0" fillId="0" borderId="0" xfId="0" quotePrefix="1" applyNumberFormat="1" applyFont="1" applyFill="1" applyBorder="1" applyAlignment="1">
      <alignment horizontal="right" vertical="center"/>
    </xf>
    <xf numFmtId="41" fontId="41" fillId="0" borderId="6" xfId="0" applyNumberFormat="1" applyFont="1" applyFill="1" applyBorder="1" applyAlignment="1">
      <alignment horizontal="right" vertical="center"/>
    </xf>
    <xf numFmtId="41" fontId="19" fillId="0" borderId="0" xfId="0" applyNumberFormat="1" applyFont="1" applyFill="1" applyBorder="1" applyAlignment="1">
      <alignment horizontal="right" vertical="center"/>
    </xf>
    <xf numFmtId="41" fontId="0" fillId="0" borderId="6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41" fontId="0" fillId="0" borderId="6" xfId="0" applyNumberFormat="1" applyFont="1" applyFill="1" applyBorder="1" applyAlignment="1">
      <alignment horizontal="right" vertical="center" wrapText="1"/>
    </xf>
    <xf numFmtId="41" fontId="0" fillId="0" borderId="0" xfId="0" applyNumberFormat="1" applyFont="1" applyFill="1" applyBorder="1" applyAlignment="1">
      <alignment horizontal="right" vertical="center" wrapText="1"/>
    </xf>
    <xf numFmtId="41" fontId="0" fillId="0" borderId="6" xfId="0" applyNumberFormat="1" applyFont="1" applyBorder="1" applyAlignment="1">
      <alignment vertical="center" wrapText="1"/>
    </xf>
    <xf numFmtId="41" fontId="0" fillId="0" borderId="0" xfId="0" applyNumberFormat="1" applyFont="1" applyBorder="1" applyAlignment="1">
      <alignment vertical="center" wrapText="1"/>
    </xf>
    <xf numFmtId="41" fontId="0" fillId="2" borderId="6" xfId="0" applyNumberFormat="1" applyFont="1" applyFill="1" applyBorder="1" applyAlignment="1">
      <alignment horizontal="right" vertical="center"/>
    </xf>
    <xf numFmtId="41" fontId="0" fillId="2" borderId="0" xfId="0" applyNumberFormat="1" applyFont="1" applyFill="1" applyBorder="1" applyAlignment="1">
      <alignment horizontal="right" vertical="center"/>
    </xf>
    <xf numFmtId="41" fontId="41" fillId="2" borderId="6" xfId="0" applyNumberFormat="1" applyFont="1" applyFill="1" applyBorder="1" applyAlignment="1">
      <alignment horizontal="right" vertical="center"/>
    </xf>
    <xf numFmtId="41" fontId="19" fillId="2" borderId="0" xfId="0" applyNumberFormat="1" applyFont="1" applyFill="1" applyBorder="1" applyAlignment="1">
      <alignment horizontal="right" vertical="center"/>
    </xf>
    <xf numFmtId="41" fontId="0" fillId="0" borderId="6" xfId="0" applyNumberFormat="1" applyFont="1" applyBorder="1" applyAlignment="1">
      <alignment horizontal="right" vertical="center"/>
    </xf>
    <xf numFmtId="41" fontId="0" fillId="0" borderId="0" xfId="0" applyNumberFormat="1" applyFont="1" applyBorder="1" applyAlignment="1">
      <alignment horizontal="right" vertical="center"/>
    </xf>
    <xf numFmtId="41" fontId="0" fillId="2" borderId="0" xfId="0" quotePrefix="1" applyNumberFormat="1" applyFont="1" applyFill="1" applyBorder="1" applyAlignment="1">
      <alignment horizontal="right" vertical="center"/>
    </xf>
    <xf numFmtId="41" fontId="19" fillId="2" borderId="0" xfId="0" quotePrefix="1" applyNumberFormat="1" applyFont="1" applyFill="1" applyBorder="1" applyAlignment="1">
      <alignment horizontal="right" vertical="center"/>
    </xf>
    <xf numFmtId="41" fontId="41" fillId="0" borderId="6" xfId="0" quotePrefix="1" applyNumberFormat="1" applyFont="1" applyFill="1" applyBorder="1" applyAlignment="1">
      <alignment horizontal="right" vertical="center"/>
    </xf>
    <xf numFmtId="41" fontId="19" fillId="0" borderId="0" xfId="0" quotePrefix="1" applyNumberFormat="1" applyFont="1" applyFill="1" applyBorder="1" applyAlignment="1">
      <alignment horizontal="right" vertical="center"/>
    </xf>
    <xf numFmtId="41" fontId="0" fillId="2" borderId="0" xfId="0" quotePrefix="1" applyNumberFormat="1" applyFont="1" applyFill="1" applyBorder="1" applyAlignment="1">
      <alignment horizontal="right" vertical="center" wrapText="1"/>
    </xf>
    <xf numFmtId="41" fontId="24" fillId="0" borderId="6" xfId="0" applyNumberFormat="1" applyFont="1" applyBorder="1" applyAlignment="1">
      <alignment horizontal="right" vertical="center" wrapText="1"/>
    </xf>
    <xf numFmtId="41" fontId="24" fillId="0" borderId="0" xfId="0" applyNumberFormat="1" applyFont="1" applyBorder="1" applyAlignment="1">
      <alignment horizontal="right" vertical="center" wrapText="1"/>
    </xf>
    <xf numFmtId="0" fontId="67" fillId="0" borderId="0" xfId="0" applyFont="1" applyAlignment="1">
      <alignment vertical="center"/>
    </xf>
    <xf numFmtId="0" fontId="67" fillId="0" borderId="17" xfId="0" applyFont="1" applyBorder="1" applyAlignment="1">
      <alignment vertical="center"/>
    </xf>
    <xf numFmtId="0" fontId="66" fillId="0" borderId="6" xfId="0" applyFont="1" applyBorder="1" applyAlignment="1">
      <alignment horizontal="center" vertical="center"/>
    </xf>
    <xf numFmtId="0" fontId="66" fillId="0" borderId="6" xfId="0" applyFont="1" applyBorder="1" applyAlignment="1">
      <alignment horizontal="left" vertical="center"/>
    </xf>
    <xf numFmtId="0" fontId="66" fillId="0" borderId="0" xfId="0" applyFont="1" applyAlignment="1">
      <alignment horizontal="left" vertical="center"/>
    </xf>
    <xf numFmtId="0" fontId="66" fillId="0" borderId="0" xfId="0" applyFont="1" applyAlignment="1">
      <alignment horizontal="center" vertical="center"/>
    </xf>
    <xf numFmtId="0" fontId="66" fillId="0" borderId="27" xfId="0" applyFont="1" applyBorder="1" applyAlignment="1">
      <alignment vertical="center"/>
    </xf>
    <xf numFmtId="0" fontId="66" fillId="0" borderId="28" xfId="0" applyFont="1" applyBorder="1" applyAlignment="1">
      <alignment horizontal="center" vertical="center"/>
    </xf>
    <xf numFmtId="0" fontId="66" fillId="0" borderId="29" xfId="0" applyFont="1" applyBorder="1" applyAlignment="1">
      <alignment horizontal="center" vertical="center"/>
    </xf>
    <xf numFmtId="0" fontId="66" fillId="0" borderId="30" xfId="0" applyFont="1" applyBorder="1" applyAlignment="1">
      <alignment horizontal="center" vertical="center"/>
    </xf>
    <xf numFmtId="0" fontId="66" fillId="0" borderId="31" xfId="0" applyFont="1" applyBorder="1" applyAlignment="1">
      <alignment horizontal="center" vertical="center"/>
    </xf>
    <xf numFmtId="0" fontId="66" fillId="0" borderId="32" xfId="0" applyFont="1" applyBorder="1" applyAlignment="1">
      <alignment horizontal="center" vertical="center"/>
    </xf>
    <xf numFmtId="0" fontId="66" fillId="0" borderId="22" xfId="0" applyFont="1" applyBorder="1" applyAlignment="1">
      <alignment horizontal="center" vertical="center"/>
    </xf>
    <xf numFmtId="0" fontId="66" fillId="0" borderId="33" xfId="0" applyFont="1" applyBorder="1" applyAlignment="1">
      <alignment horizontal="center" vertical="center"/>
    </xf>
    <xf numFmtId="0" fontId="66" fillId="0" borderId="34" xfId="0" applyFont="1" applyBorder="1" applyAlignment="1">
      <alignment horizontal="center" vertical="center"/>
    </xf>
    <xf numFmtId="0" fontId="66" fillId="0" borderId="22" xfId="0" applyFont="1" applyBorder="1" applyAlignment="1">
      <alignment horizontal="justify" vertical="center" wrapText="1"/>
    </xf>
    <xf numFmtId="0" fontId="66" fillId="0" borderId="22" xfId="0" applyFont="1" applyBorder="1" applyAlignment="1">
      <alignment horizontal="center" vertical="center" wrapText="1"/>
    </xf>
    <xf numFmtId="0" fontId="66" fillId="0" borderId="22" xfId="0" applyFont="1" applyBorder="1" applyAlignment="1">
      <alignment horizontal="right" vertical="center" wrapText="1"/>
    </xf>
    <xf numFmtId="3" fontId="66" fillId="0" borderId="22" xfId="0" applyNumberFormat="1" applyFont="1" applyBorder="1" applyAlignment="1">
      <alignment horizontal="right" vertical="center" wrapText="1"/>
    </xf>
    <xf numFmtId="3" fontId="66" fillId="0" borderId="22" xfId="0" applyNumberFormat="1" applyFont="1" applyBorder="1" applyAlignment="1">
      <alignment horizontal="center" vertical="center" wrapText="1"/>
    </xf>
    <xf numFmtId="0" fontId="66" fillId="0" borderId="22" xfId="6" applyFont="1" applyFill="1" applyBorder="1" applyAlignment="1">
      <alignment horizontal="center" vertical="center"/>
    </xf>
    <xf numFmtId="0" fontId="66" fillId="0" borderId="33" xfId="6" applyFont="1" applyFill="1" applyBorder="1" applyAlignment="1">
      <alignment horizontal="center" vertical="center"/>
    </xf>
    <xf numFmtId="193" fontId="66" fillId="0" borderId="0" xfId="0" applyNumberFormat="1" applyFont="1" applyAlignment="1">
      <alignment horizontal="center" vertical="center"/>
    </xf>
    <xf numFmtId="0" fontId="66" fillId="4" borderId="22" xfId="0" applyFont="1" applyFill="1" applyBorder="1" applyAlignment="1">
      <alignment horizontal="justify" vertical="center" wrapText="1"/>
    </xf>
    <xf numFmtId="0" fontId="66" fillId="4" borderId="22" xfId="0" applyFont="1" applyFill="1" applyBorder="1" applyAlignment="1">
      <alignment horizontal="center" vertical="center" wrapText="1"/>
    </xf>
    <xf numFmtId="0" fontId="66" fillId="4" borderId="22" xfId="0" applyFont="1" applyFill="1" applyBorder="1" applyAlignment="1">
      <alignment horizontal="right" vertical="center" wrapText="1"/>
    </xf>
    <xf numFmtId="4" fontId="66" fillId="4" borderId="22" xfId="0" applyNumberFormat="1" applyFont="1" applyFill="1" applyBorder="1" applyAlignment="1">
      <alignment horizontal="right" vertical="center" wrapText="1"/>
    </xf>
    <xf numFmtId="4" fontId="66" fillId="4" borderId="22" xfId="0" applyNumberFormat="1" applyFont="1" applyFill="1" applyBorder="1" applyAlignment="1">
      <alignment horizontal="center" vertical="center" wrapText="1"/>
    </xf>
    <xf numFmtId="0" fontId="66" fillId="4" borderId="22" xfId="0" applyFont="1" applyFill="1" applyBorder="1" applyAlignment="1">
      <alignment horizontal="center" vertical="center"/>
    </xf>
    <xf numFmtId="0" fontId="66" fillId="4" borderId="33" xfId="0" applyFont="1" applyFill="1" applyBorder="1" applyAlignment="1">
      <alignment horizontal="center" vertical="center"/>
    </xf>
    <xf numFmtId="0" fontId="66" fillId="4" borderId="34" xfId="0" applyFont="1" applyFill="1" applyBorder="1" applyAlignment="1">
      <alignment horizontal="center" vertical="center"/>
    </xf>
    <xf numFmtId="193" fontId="66" fillId="4" borderId="0" xfId="0" applyNumberFormat="1" applyFont="1" applyFill="1" applyAlignment="1">
      <alignment horizontal="center" vertical="center"/>
    </xf>
    <xf numFmtId="0" fontId="66" fillId="4" borderId="0" xfId="0" applyFont="1" applyFill="1" applyAlignment="1">
      <alignment horizontal="center" vertical="center"/>
    </xf>
    <xf numFmtId="0" fontId="66" fillId="4" borderId="0" xfId="0" applyFont="1" applyFill="1" applyAlignment="1">
      <alignment horizontal="left" vertical="center"/>
    </xf>
    <xf numFmtId="4" fontId="66" fillId="0" borderId="22" xfId="0" applyNumberFormat="1" applyFont="1" applyBorder="1" applyAlignment="1">
      <alignment horizontal="right" vertical="center" wrapText="1"/>
    </xf>
    <xf numFmtId="4" fontId="66" fillId="0" borderId="22" xfId="0" applyNumberFormat="1" applyFont="1" applyBorder="1" applyAlignment="1">
      <alignment horizontal="center" vertical="center" wrapText="1"/>
    </xf>
    <xf numFmtId="0" fontId="66" fillId="3" borderId="22" xfId="0" applyFont="1" applyFill="1" applyBorder="1" applyAlignment="1">
      <alignment horizontal="justify" vertical="center" wrapText="1"/>
    </xf>
    <xf numFmtId="0" fontId="66" fillId="3" borderId="22" xfId="0" applyFont="1" applyFill="1" applyBorder="1" applyAlignment="1">
      <alignment horizontal="center" vertical="center" wrapText="1"/>
    </xf>
    <xf numFmtId="0" fontId="66" fillId="3" borderId="22" xfId="0" applyFont="1" applyFill="1" applyBorder="1" applyAlignment="1">
      <alignment horizontal="right" vertical="center" wrapText="1"/>
    </xf>
    <xf numFmtId="4" fontId="66" fillId="3" borderId="22" xfId="0" applyNumberFormat="1" applyFont="1" applyFill="1" applyBorder="1" applyAlignment="1">
      <alignment horizontal="right" vertical="center" wrapText="1"/>
    </xf>
    <xf numFmtId="4" fontId="66" fillId="3" borderId="22" xfId="0" applyNumberFormat="1" applyFont="1" applyFill="1" applyBorder="1" applyAlignment="1">
      <alignment horizontal="center" vertical="center" wrapText="1"/>
    </xf>
    <xf numFmtId="0" fontId="66" fillId="3" borderId="22" xfId="0" applyFont="1" applyFill="1" applyBorder="1" applyAlignment="1">
      <alignment horizontal="center" vertical="center"/>
    </xf>
    <xf numFmtId="0" fontId="66" fillId="3" borderId="33" xfId="0" applyFont="1" applyFill="1" applyBorder="1" applyAlignment="1">
      <alignment horizontal="center" vertical="center"/>
    </xf>
    <xf numFmtId="0" fontId="66" fillId="3" borderId="34" xfId="0" applyFont="1" applyFill="1" applyBorder="1" applyAlignment="1">
      <alignment horizontal="center" vertical="center"/>
    </xf>
    <xf numFmtId="193" fontId="66" fillId="3" borderId="0" xfId="0" applyNumberFormat="1" applyFont="1" applyFill="1" applyAlignment="1">
      <alignment horizontal="center" vertical="center"/>
    </xf>
    <xf numFmtId="0" fontId="66" fillId="3" borderId="0" xfId="0" applyFont="1" applyFill="1" applyAlignment="1">
      <alignment horizontal="center" vertical="center"/>
    </xf>
    <xf numFmtId="0" fontId="66" fillId="3" borderId="0" xfId="0" applyFont="1" applyFill="1" applyAlignment="1">
      <alignment horizontal="left" vertical="center"/>
    </xf>
    <xf numFmtId="0" fontId="66" fillId="0" borderId="0" xfId="0" applyFont="1" applyFill="1" applyAlignment="1">
      <alignment horizontal="center" vertical="center"/>
    </xf>
    <xf numFmtId="0" fontId="68" fillId="0" borderId="0" xfId="0" applyFont="1" applyAlignment="1">
      <alignment horizontal="left" vertical="center"/>
    </xf>
    <xf numFmtId="0" fontId="68" fillId="4" borderId="22" xfId="0" applyFont="1" applyFill="1" applyBorder="1" applyAlignment="1">
      <alignment horizontal="justify" vertical="center" wrapText="1"/>
    </xf>
    <xf numFmtId="0" fontId="66" fillId="0" borderId="35" xfId="0" applyFont="1" applyBorder="1" applyAlignment="1">
      <alignment horizontal="center" vertical="center"/>
    </xf>
    <xf numFmtId="0" fontId="66" fillId="0" borderId="36" xfId="0" applyFont="1" applyBorder="1" applyAlignment="1">
      <alignment horizontal="justify" vertical="center" wrapText="1"/>
    </xf>
    <xf numFmtId="0" fontId="66" fillId="0" borderId="36" xfId="0" applyFont="1" applyBorder="1" applyAlignment="1">
      <alignment horizontal="right" vertical="center" wrapText="1"/>
    </xf>
    <xf numFmtId="0" fontId="66" fillId="0" borderId="37" xfId="0" applyFont="1" applyBorder="1" applyAlignment="1">
      <alignment horizontal="center" vertical="center"/>
    </xf>
    <xf numFmtId="0" fontId="66" fillId="0" borderId="38" xfId="0" applyFont="1" applyBorder="1" applyAlignment="1">
      <alignment horizontal="justify" vertical="center" wrapText="1"/>
    </xf>
    <xf numFmtId="0" fontId="66" fillId="0" borderId="39" xfId="0" applyFont="1" applyBorder="1" applyAlignment="1">
      <alignment horizontal="justify" vertical="center" wrapText="1"/>
    </xf>
    <xf numFmtId="0" fontId="66" fillId="0" borderId="39" xfId="0" applyFont="1" applyBorder="1" applyAlignment="1">
      <alignment horizontal="center" vertical="center" wrapText="1"/>
    </xf>
    <xf numFmtId="0" fontId="66" fillId="0" borderId="38" xfId="0" applyFont="1" applyBorder="1" applyAlignment="1">
      <alignment horizontal="right" vertical="center" wrapText="1"/>
    </xf>
    <xf numFmtId="4" fontId="66" fillId="0" borderId="39" xfId="0" applyNumberFormat="1" applyFont="1" applyBorder="1" applyAlignment="1">
      <alignment horizontal="right" vertical="center" wrapText="1"/>
    </xf>
    <xf numFmtId="4" fontId="66" fillId="0" borderId="39" xfId="0" applyNumberFormat="1" applyFont="1" applyBorder="1" applyAlignment="1">
      <alignment horizontal="center" vertical="center" wrapText="1"/>
    </xf>
    <xf numFmtId="0" fontId="66" fillId="0" borderId="39" xfId="0" applyFont="1" applyBorder="1" applyAlignment="1">
      <alignment horizontal="center" vertical="center"/>
    </xf>
    <xf numFmtId="0" fontId="66" fillId="0" borderId="40" xfId="0" applyFont="1" applyBorder="1" applyAlignment="1">
      <alignment horizontal="center" vertical="center"/>
    </xf>
    <xf numFmtId="0" fontId="66" fillId="0" borderId="41" xfId="0" applyFont="1" applyBorder="1" applyAlignment="1">
      <alignment horizontal="center" vertical="center"/>
    </xf>
    <xf numFmtId="0" fontId="66" fillId="0" borderId="22" xfId="6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1" fontId="0" fillId="0" borderId="6" xfId="0" applyNumberFormat="1" applyBorder="1" applyAlignment="1">
      <alignment horizontal="center" vertical="center"/>
    </xf>
    <xf numFmtId="0" fontId="65" fillId="0" borderId="0" xfId="3" applyFont="1"/>
    <xf numFmtId="0" fontId="164" fillId="0" borderId="0" xfId="3" applyFont="1"/>
    <xf numFmtId="41" fontId="23" fillId="7" borderId="57" xfId="7" applyFont="1" applyFill="1" applyBorder="1" applyAlignment="1">
      <alignment horizontal="center" vertical="center" shrinkToFit="1"/>
    </xf>
    <xf numFmtId="41" fontId="0" fillId="0" borderId="67" xfId="0" applyNumberFormat="1" applyFill="1" applyBorder="1" applyAlignment="1">
      <alignment horizontal="center" vertical="center"/>
    </xf>
    <xf numFmtId="41" fontId="23" fillId="7" borderId="67" xfId="7" applyFont="1" applyFill="1" applyBorder="1" applyAlignment="1">
      <alignment vertical="center" shrinkToFit="1"/>
    </xf>
    <xf numFmtId="41" fontId="23" fillId="7" borderId="67" xfId="7" applyFont="1" applyFill="1" applyBorder="1">
      <alignment vertical="center"/>
    </xf>
    <xf numFmtId="41" fontId="19" fillId="0" borderId="67" xfId="0" applyNumberFormat="1" applyFont="1" applyFill="1" applyBorder="1" applyAlignment="1">
      <alignment horizontal="center" vertical="center"/>
    </xf>
    <xf numFmtId="41" fontId="19" fillId="0" borderId="70" xfId="0" applyNumberFormat="1" applyFont="1" applyFill="1" applyBorder="1" applyAlignment="1">
      <alignment horizontal="center" vertical="center"/>
    </xf>
    <xf numFmtId="41" fontId="24" fillId="0" borderId="68" xfId="0" applyNumberFormat="1" applyFont="1" applyFill="1" applyBorder="1" applyAlignment="1">
      <alignment horizontal="center" vertical="center"/>
    </xf>
    <xf numFmtId="41" fontId="24" fillId="0" borderId="57" xfId="0" applyNumberFormat="1" applyFont="1" applyFill="1" applyBorder="1" applyAlignment="1">
      <alignment horizontal="center" vertical="center"/>
    </xf>
    <xf numFmtId="43" fontId="0" fillId="0" borderId="57" xfId="0" applyNumberFormat="1" applyFill="1" applyBorder="1" applyAlignment="1">
      <alignment horizontal="center" vertical="center"/>
    </xf>
    <xf numFmtId="41" fontId="0" fillId="0" borderId="57" xfId="0" applyNumberFormat="1" applyFill="1" applyBorder="1" applyAlignment="1">
      <alignment horizontal="center" vertical="center"/>
    </xf>
    <xf numFmtId="41" fontId="19" fillId="0" borderId="57" xfId="0" applyNumberFormat="1" applyFont="1" applyFill="1" applyBorder="1" applyAlignment="1">
      <alignment horizontal="center" vertical="center"/>
    </xf>
    <xf numFmtId="41" fontId="19" fillId="0" borderId="71" xfId="0" applyNumberFormat="1" applyFont="1" applyFill="1" applyBorder="1" applyAlignment="1">
      <alignment horizontal="center" vertical="center"/>
    </xf>
    <xf numFmtId="41" fontId="24" fillId="6" borderId="68" xfId="0" applyNumberFormat="1" applyFont="1" applyFill="1" applyBorder="1" applyAlignment="1">
      <alignment horizontal="center" vertical="center"/>
    </xf>
    <xf numFmtId="41" fontId="24" fillId="6" borderId="57" xfId="0" applyNumberFormat="1" applyFont="1" applyFill="1" applyBorder="1" applyAlignment="1">
      <alignment horizontal="center" vertical="center"/>
    </xf>
    <xf numFmtId="41" fontId="0" fillId="6" borderId="57" xfId="0" applyNumberFormat="1" applyFill="1" applyBorder="1" applyAlignment="1">
      <alignment horizontal="center" vertical="center"/>
    </xf>
    <xf numFmtId="41" fontId="19" fillId="6" borderId="57" xfId="0" applyNumberFormat="1" applyFont="1" applyFill="1" applyBorder="1" applyAlignment="1">
      <alignment horizontal="center" vertical="center"/>
    </xf>
    <xf numFmtId="41" fontId="19" fillId="6" borderId="71" xfId="0" applyNumberFormat="1" applyFont="1" applyFill="1" applyBorder="1" applyAlignment="1">
      <alignment horizontal="center" vertical="center"/>
    </xf>
    <xf numFmtId="9" fontId="23" fillId="0" borderId="14" xfId="384" applyFont="1" applyBorder="1" applyAlignment="1">
      <alignment vertical="center" shrinkToFit="1"/>
    </xf>
    <xf numFmtId="41" fontId="23" fillId="0" borderId="14" xfId="7" applyFont="1" applyBorder="1">
      <alignment vertical="center"/>
    </xf>
    <xf numFmtId="9" fontId="23" fillId="0" borderId="11" xfId="384" applyFont="1" applyBorder="1" applyAlignment="1">
      <alignment vertical="center" shrinkToFit="1"/>
    </xf>
    <xf numFmtId="41" fontId="23" fillId="0" borderId="11" xfId="7" applyFont="1" applyBorder="1">
      <alignment vertical="center"/>
    </xf>
    <xf numFmtId="41" fontId="24" fillId="6" borderId="72" xfId="0" applyNumberFormat="1" applyFont="1" applyFill="1" applyBorder="1" applyAlignment="1">
      <alignment horizontal="center" vertical="center"/>
    </xf>
    <xf numFmtId="41" fontId="23" fillId="7" borderId="72" xfId="7" applyFont="1" applyFill="1" applyBorder="1" applyAlignment="1">
      <alignment vertical="center" shrinkToFit="1"/>
    </xf>
    <xf numFmtId="41" fontId="23" fillId="7" borderId="72" xfId="7" applyFont="1" applyFill="1" applyBorder="1">
      <alignment vertical="center"/>
    </xf>
    <xf numFmtId="41" fontId="0" fillId="6" borderId="72" xfId="0" applyNumberFormat="1" applyFill="1" applyBorder="1" applyAlignment="1">
      <alignment horizontal="center" vertical="center"/>
    </xf>
    <xf numFmtId="176" fontId="23" fillId="7" borderId="57" xfId="7" applyNumberFormat="1" applyFont="1" applyFill="1" applyBorder="1" applyAlignment="1">
      <alignment vertical="center" shrinkToFit="1"/>
    </xf>
    <xf numFmtId="41" fontId="23" fillId="7" borderId="57" xfId="7" applyFont="1" applyFill="1" applyBorder="1" applyAlignment="1">
      <alignment vertical="center" shrinkToFit="1"/>
    </xf>
    <xf numFmtId="41" fontId="23" fillId="7" borderId="57" xfId="7" applyFont="1" applyFill="1" applyBorder="1">
      <alignment vertical="center"/>
    </xf>
    <xf numFmtId="9" fontId="23" fillId="0" borderId="57" xfId="384" applyFont="1" applyBorder="1" applyAlignment="1">
      <alignment vertical="center" shrinkToFit="1"/>
    </xf>
    <xf numFmtId="41" fontId="23" fillId="0" borderId="57" xfId="7" applyFont="1" applyBorder="1">
      <alignment vertical="center"/>
    </xf>
    <xf numFmtId="189" fontId="62" fillId="0" borderId="0" xfId="3" applyNumberFormat="1" applyFont="1" applyFill="1" applyAlignment="1">
      <alignment horizontal="center" vertical="center"/>
    </xf>
    <xf numFmtId="189" fontId="62" fillId="0" borderId="0" xfId="3" applyNumberFormat="1" applyFont="1" applyAlignment="1">
      <alignment horizontal="center" vertical="center"/>
    </xf>
    <xf numFmtId="0" fontId="65" fillId="0" borderId="0" xfId="3" applyFont="1" applyAlignment="1">
      <alignment horizontal="center"/>
    </xf>
    <xf numFmtId="0" fontId="62" fillId="0" borderId="0" xfId="3" applyFont="1" applyAlignment="1">
      <alignment horizontal="center"/>
    </xf>
    <xf numFmtId="192" fontId="62" fillId="0" borderId="0" xfId="3" applyNumberFormat="1" applyFont="1" applyFill="1" applyAlignment="1">
      <alignment horizontal="center" vertical="center"/>
    </xf>
    <xf numFmtId="192" fontId="62" fillId="0" borderId="0" xfId="3" applyNumberFormat="1" applyFont="1" applyFill="1" applyAlignment="1">
      <alignment horizontal="center"/>
    </xf>
    <xf numFmtId="0" fontId="60" fillId="0" borderId="0" xfId="3" applyFont="1"/>
    <xf numFmtId="189" fontId="64" fillId="0" borderId="0" xfId="3" applyNumberFormat="1" applyFont="1" applyFill="1" applyAlignment="1">
      <alignment horizontal="center" vertical="center"/>
    </xf>
    <xf numFmtId="0" fontId="6" fillId="0" borderId="0" xfId="3" applyFont="1"/>
    <xf numFmtId="0" fontId="6" fillId="0" borderId="0" xfId="3" applyFont="1" applyAlignment="1"/>
    <xf numFmtId="0" fontId="50" fillId="0" borderId="0" xfId="3" applyFont="1"/>
    <xf numFmtId="190" fontId="6" fillId="0" borderId="0" xfId="3" applyNumberFormat="1" applyFont="1" applyFill="1" applyBorder="1" applyAlignment="1">
      <alignment horizontal="center" vertical="center"/>
    </xf>
    <xf numFmtId="189" fontId="6" fillId="0" borderId="0" xfId="3" applyNumberFormat="1" applyFont="1" applyFill="1" applyBorder="1" applyAlignment="1">
      <alignment horizontal="center" vertical="center"/>
    </xf>
    <xf numFmtId="191" fontId="6" fillId="0" borderId="0" xfId="3" applyNumberFormat="1" applyFont="1" applyFill="1" applyBorder="1" applyAlignment="1">
      <alignment horizontal="center" vertical="center"/>
    </xf>
    <xf numFmtId="41" fontId="24" fillId="0" borderId="67" xfId="0" applyNumberFormat="1" applyFont="1" applyFill="1" applyBorder="1" applyAlignment="1">
      <alignment horizontal="center" vertical="center"/>
    </xf>
    <xf numFmtId="41" fontId="24" fillId="0" borderId="69" xfId="0" applyNumberFormat="1" applyFont="1" applyFill="1" applyBorder="1" applyAlignment="1">
      <alignment horizontal="center" vertical="center"/>
    </xf>
    <xf numFmtId="41" fontId="23" fillId="0" borderId="57" xfId="7" applyFont="1" applyBorder="1" applyAlignment="1">
      <alignment vertical="center" shrinkToFit="1"/>
    </xf>
    <xf numFmtId="41" fontId="23" fillId="7" borderId="57" xfId="7" applyNumberFormat="1" applyFont="1" applyFill="1" applyBorder="1" applyAlignment="1">
      <alignment vertical="center" shrinkToFit="1"/>
    </xf>
    <xf numFmtId="41" fontId="23" fillId="0" borderId="57" xfId="7" applyFont="1" applyFill="1" applyBorder="1">
      <alignment vertical="center"/>
    </xf>
    <xf numFmtId="41" fontId="23" fillId="0" borderId="57" xfId="7" applyNumberFormat="1" applyFont="1" applyFill="1" applyBorder="1" applyAlignment="1">
      <alignment vertical="center" shrinkToFit="1"/>
    </xf>
    <xf numFmtId="9" fontId="23" fillId="0" borderId="57" xfId="384" applyFont="1" applyFill="1" applyBorder="1" applyAlignment="1">
      <alignment vertical="center" shrinkToFit="1"/>
    </xf>
    <xf numFmtId="41" fontId="23" fillId="0" borderId="57" xfId="7" applyFont="1" applyFill="1" applyBorder="1" applyAlignment="1">
      <alignment vertical="center" shrinkToFit="1"/>
    </xf>
    <xf numFmtId="176" fontId="23" fillId="0" borderId="57" xfId="7" applyNumberFormat="1" applyFont="1" applyFill="1" applyBorder="1" applyAlignment="1">
      <alignment vertical="center" shrinkToFit="1"/>
    </xf>
    <xf numFmtId="41" fontId="23" fillId="0" borderId="57" xfId="7" applyNumberFormat="1" applyFont="1" applyFill="1" applyBorder="1" applyAlignment="1">
      <alignment horizontal="center" vertical="center" shrinkToFit="1"/>
    </xf>
    <xf numFmtId="41" fontId="23" fillId="0" borderId="57" xfId="7" applyFont="1" applyFill="1" applyBorder="1" applyAlignment="1">
      <alignment horizontal="center" vertical="center" shrinkToFit="1"/>
    </xf>
    <xf numFmtId="41" fontId="23" fillId="0" borderId="57" xfId="7" applyFont="1" applyBorder="1" applyAlignment="1">
      <alignment horizontal="center" vertical="center"/>
    </xf>
    <xf numFmtId="41" fontId="23" fillId="0" borderId="57" xfId="7" applyNumberFormat="1" applyFont="1" applyBorder="1">
      <alignment vertical="center"/>
    </xf>
    <xf numFmtId="41" fontId="23" fillId="7" borderId="57" xfId="7" applyFont="1" applyFill="1" applyBorder="1" applyAlignment="1">
      <alignment horizontal="center" vertical="center"/>
    </xf>
    <xf numFmtId="41" fontId="23" fillId="7" borderId="57" xfId="7" applyNumberFormat="1" applyFont="1" applyFill="1" applyBorder="1">
      <alignment vertical="center"/>
    </xf>
    <xf numFmtId="41" fontId="23" fillId="0" borderId="57" xfId="7" applyFont="1" applyBorder="1" applyAlignment="1">
      <alignment horizontal="center" vertical="center" shrinkToFit="1"/>
    </xf>
    <xf numFmtId="0" fontId="36" fillId="9" borderId="22" xfId="0" applyNumberFormat="1" applyFont="1" applyFill="1" applyBorder="1" applyAlignment="1">
      <alignment horizontal="center" vertical="center"/>
    </xf>
    <xf numFmtId="0" fontId="23" fillId="0" borderId="21" xfId="0" applyNumberFormat="1" applyFont="1" applyBorder="1" applyAlignment="1">
      <alignment horizontal="center" vertical="center" wrapText="1"/>
    </xf>
    <xf numFmtId="181" fontId="50" fillId="9" borderId="57" xfId="0" applyNumberFormat="1" applyFont="1" applyFill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23" fillId="0" borderId="57" xfId="0" applyNumberFormat="1" applyFont="1" applyBorder="1" applyAlignment="1">
      <alignment horizontal="center" vertical="center"/>
    </xf>
    <xf numFmtId="41" fontId="34" fillId="0" borderId="57" xfId="0" applyNumberFormat="1" applyFont="1" applyBorder="1" applyAlignment="1">
      <alignment horizontal="center" vertical="center"/>
    </xf>
    <xf numFmtId="0" fontId="25" fillId="0" borderId="57" xfId="0" applyNumberFormat="1" applyFont="1" applyBorder="1" applyAlignment="1">
      <alignment horizontal="center" vertical="center"/>
    </xf>
    <xf numFmtId="0" fontId="23" fillId="0" borderId="57" xfId="0" applyNumberFormat="1" applyFont="1" applyBorder="1" applyAlignment="1">
      <alignment horizontal="center" vertical="center" wrapText="1"/>
    </xf>
    <xf numFmtId="0" fontId="201" fillId="0" borderId="0" xfId="0" applyFont="1" applyAlignment="1">
      <alignment horizontal="center" vertical="center"/>
    </xf>
    <xf numFmtId="0" fontId="202" fillId="71" borderId="57" xfId="0" applyFont="1" applyFill="1" applyBorder="1" applyAlignment="1">
      <alignment horizontal="center" vertical="center" wrapText="1"/>
    </xf>
    <xf numFmtId="0" fontId="202" fillId="72" borderId="57" xfId="0" applyFont="1" applyFill="1" applyBorder="1" applyAlignment="1">
      <alignment horizontal="center" vertical="center" wrapText="1"/>
    </xf>
    <xf numFmtId="189" fontId="202" fillId="0" borderId="57" xfId="0" applyNumberFormat="1" applyFont="1" applyBorder="1" applyAlignment="1">
      <alignment horizontal="right" vertical="center" wrapText="1"/>
    </xf>
    <xf numFmtId="189" fontId="202" fillId="0" borderId="72" xfId="0" applyNumberFormat="1" applyFont="1" applyBorder="1" applyAlignment="1">
      <alignment horizontal="right" vertical="center" wrapText="1"/>
    </xf>
    <xf numFmtId="189" fontId="202" fillId="0" borderId="11" xfId="0" applyNumberFormat="1" applyFont="1" applyBorder="1" applyAlignment="1">
      <alignment horizontal="right" vertical="center" wrapText="1"/>
    </xf>
    <xf numFmtId="0" fontId="201" fillId="0" borderId="5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1" fontId="6" fillId="0" borderId="6" xfId="0" applyNumberFormat="1" applyFont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57" fillId="2" borderId="0" xfId="4" applyNumberFormat="1" applyFont="1" applyFill="1" applyBorder="1" applyAlignment="1">
      <alignment horizontal="center" vertical="center"/>
    </xf>
    <xf numFmtId="41" fontId="57" fillId="37" borderId="82" xfId="3885" applyFont="1" applyFill="1" applyBorder="1" applyAlignment="1">
      <alignment horizontal="center" vertical="center"/>
    </xf>
    <xf numFmtId="41" fontId="58" fillId="0" borderId="82" xfId="3885" applyFont="1" applyFill="1" applyBorder="1" applyAlignment="1" applyProtection="1">
      <alignment horizontal="center" vertical="center"/>
    </xf>
    <xf numFmtId="41" fontId="9" fillId="0" borderId="82" xfId="3885" applyFont="1" applyBorder="1" applyAlignment="1">
      <alignment horizontal="center" vertical="center"/>
    </xf>
    <xf numFmtId="41" fontId="57" fillId="36" borderId="82" xfId="3885" applyFont="1" applyFill="1" applyBorder="1" applyAlignment="1">
      <alignment horizontal="center" vertical="center"/>
    </xf>
    <xf numFmtId="41" fontId="8" fillId="0" borderId="82" xfId="3885" applyFont="1" applyBorder="1" applyAlignment="1">
      <alignment horizontal="center" vertical="center"/>
    </xf>
    <xf numFmtId="41" fontId="162" fillId="0" borderId="82" xfId="3885" applyFont="1" applyBorder="1" applyAlignment="1">
      <alignment horizontal="center" vertical="center"/>
    </xf>
    <xf numFmtId="41" fontId="8" fillId="0" borderId="82" xfId="3885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8" fillId="37" borderId="82" xfId="0" applyFont="1" applyFill="1" applyBorder="1" applyAlignment="1">
      <alignment horizontal="center" vertical="center"/>
    </xf>
    <xf numFmtId="41" fontId="9" fillId="36" borderId="82" xfId="0" applyNumberFormat="1" applyFont="1" applyFill="1" applyBorder="1" applyAlignment="1">
      <alignment horizontal="center" vertical="center"/>
    </xf>
    <xf numFmtId="0" fontId="8" fillId="0" borderId="82" xfId="5" applyNumberFormat="1" applyFont="1" applyFill="1" applyBorder="1" applyAlignment="1" applyProtection="1">
      <alignment horizontal="center" vertical="center"/>
    </xf>
    <xf numFmtId="185" fontId="8" fillId="0" borderId="82" xfId="0" applyNumberFormat="1" applyFont="1" applyFill="1" applyBorder="1" applyAlignment="1">
      <alignment horizontal="center" vertical="center"/>
    </xf>
    <xf numFmtId="0" fontId="8" fillId="0" borderId="82" xfId="4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82" xfId="4" applyFont="1" applyFill="1" applyBorder="1" applyAlignment="1">
      <alignment horizontal="center" vertical="center"/>
    </xf>
    <xf numFmtId="3" fontId="159" fillId="0" borderId="0" xfId="0" applyNumberFormat="1" applyFont="1" applyBorder="1" applyAlignment="1">
      <alignment horizontal="right" vertical="center" wrapText="1"/>
    </xf>
    <xf numFmtId="3" fontId="160" fillId="0" borderId="0" xfId="0" applyNumberFormat="1" applyFont="1" applyBorder="1" applyAlignment="1">
      <alignment horizontal="right" vertical="center" wrapText="1"/>
    </xf>
    <xf numFmtId="41" fontId="9" fillId="36" borderId="82" xfId="3885" applyFont="1" applyFill="1" applyBorder="1" applyAlignment="1">
      <alignment horizontal="center" vertical="center"/>
    </xf>
    <xf numFmtId="41" fontId="8" fillId="0" borderId="82" xfId="3885" applyFont="1" applyFill="1" applyBorder="1" applyAlignment="1" applyProtection="1">
      <alignment horizontal="center" vertical="center"/>
    </xf>
    <xf numFmtId="41" fontId="8" fillId="0" borderId="0" xfId="3885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1" fontId="8" fillId="0" borderId="82" xfId="3885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185" fontId="9" fillId="0" borderId="82" xfId="0" applyNumberFormat="1" applyFont="1" applyFill="1" applyBorder="1" applyAlignment="1">
      <alignment horizontal="right" vertical="center"/>
    </xf>
    <xf numFmtId="0" fontId="8" fillId="0" borderId="82" xfId="0" applyFont="1" applyBorder="1" applyAlignment="1">
      <alignment horizontal="right" vertical="center"/>
    </xf>
    <xf numFmtId="185" fontId="8" fillId="0" borderId="82" xfId="0" applyNumberFormat="1" applyFont="1" applyFill="1" applyBorder="1" applyAlignment="1">
      <alignment horizontal="right" vertical="center"/>
    </xf>
    <xf numFmtId="41" fontId="8" fillId="0" borderId="0" xfId="3885" applyFont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82" xfId="0" applyFont="1" applyFill="1" applyBorder="1" applyAlignment="1">
      <alignment horizontal="center" vertical="center"/>
    </xf>
    <xf numFmtId="41" fontId="8" fillId="0" borderId="82" xfId="3885" applyFont="1" applyFill="1" applyBorder="1" applyAlignment="1">
      <alignment horizontal="center" vertical="center" wrapText="1"/>
    </xf>
    <xf numFmtId="185" fontId="8" fillId="0" borderId="8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185" fontId="8" fillId="0" borderId="0" xfId="0" applyNumberFormat="1" applyFont="1" applyFill="1" applyBorder="1" applyAlignment="1">
      <alignment horizontal="center" vertical="center"/>
    </xf>
    <xf numFmtId="0" fontId="8" fillId="0" borderId="82" xfId="0" applyFont="1" applyFill="1" applyBorder="1" applyAlignment="1">
      <alignment horizontal="right" vertical="center"/>
    </xf>
    <xf numFmtId="0" fontId="8" fillId="0" borderId="82" xfId="0" applyFont="1" applyBorder="1" applyAlignment="1">
      <alignment horizontal="center" vertical="center"/>
    </xf>
    <xf numFmtId="186" fontId="8" fillId="0" borderId="82" xfId="0" applyNumberFormat="1" applyFont="1" applyFill="1" applyBorder="1" applyAlignment="1">
      <alignment horizontal="right" vertical="center"/>
    </xf>
    <xf numFmtId="0" fontId="161" fillId="0" borderId="0" xfId="0" applyFont="1" applyAlignment="1">
      <alignment horizontal="center" vertical="center"/>
    </xf>
    <xf numFmtId="0" fontId="161" fillId="0" borderId="82" xfId="0" applyFont="1" applyFill="1" applyBorder="1" applyAlignment="1">
      <alignment horizontal="right" vertical="center"/>
    </xf>
    <xf numFmtId="185" fontId="161" fillId="0" borderId="82" xfId="0" applyNumberFormat="1" applyFont="1" applyFill="1" applyBorder="1" applyAlignment="1">
      <alignment horizontal="right" vertical="center"/>
    </xf>
    <xf numFmtId="177" fontId="161" fillId="0" borderId="82" xfId="3048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85" fontId="162" fillId="0" borderId="82" xfId="0" applyNumberFormat="1" applyFont="1" applyFill="1" applyBorder="1" applyAlignment="1">
      <alignment horizontal="right" vertical="center"/>
    </xf>
    <xf numFmtId="0" fontId="161" fillId="0" borderId="0" xfId="0" applyFont="1" applyFill="1" applyBorder="1" applyAlignment="1">
      <alignment horizontal="center" vertical="center"/>
    </xf>
    <xf numFmtId="185" fontId="161" fillId="0" borderId="0" xfId="0" applyNumberFormat="1" applyFont="1" applyFill="1" applyBorder="1" applyAlignment="1">
      <alignment horizontal="center" vertical="center"/>
    </xf>
    <xf numFmtId="185" fontId="9" fillId="0" borderId="82" xfId="0" applyNumberFormat="1" applyFont="1" applyFill="1" applyBorder="1" applyAlignment="1">
      <alignment horizontal="center" vertical="center"/>
    </xf>
    <xf numFmtId="41" fontId="9" fillId="0" borderId="82" xfId="3885" applyFont="1" applyFill="1" applyBorder="1" applyAlignment="1">
      <alignment horizontal="center" vertical="center"/>
    </xf>
    <xf numFmtId="41" fontId="8" fillId="0" borderId="0" xfId="3885" applyFont="1" applyBorder="1" applyAlignment="1">
      <alignment horizontal="center" vertical="center" wrapText="1"/>
    </xf>
    <xf numFmtId="41" fontId="8" fillId="0" borderId="0" xfId="3885" applyFont="1" applyFill="1" applyBorder="1" applyAlignment="1">
      <alignment horizontal="center" vertical="center"/>
    </xf>
    <xf numFmtId="41" fontId="53" fillId="0" borderId="0" xfId="3885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56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Alignment="1">
      <alignment horizontal="left" vertical="center"/>
    </xf>
    <xf numFmtId="187" fontId="57" fillId="37" borderId="82" xfId="0" applyNumberFormat="1" applyFont="1" applyFill="1" applyBorder="1" applyAlignment="1">
      <alignment horizontal="center" vertical="center"/>
    </xf>
    <xf numFmtId="0" fontId="57" fillId="37" borderId="16" xfId="0" applyFont="1" applyFill="1" applyBorder="1" applyAlignment="1">
      <alignment vertical="center"/>
    </xf>
    <xf numFmtId="0" fontId="57" fillId="37" borderId="0" xfId="0" applyFont="1" applyFill="1" applyBorder="1" applyAlignment="1">
      <alignment vertical="center"/>
    </xf>
    <xf numFmtId="188" fontId="156" fillId="0" borderId="82" xfId="0" applyNumberFormat="1" applyFont="1" applyFill="1" applyBorder="1">
      <alignment vertical="center"/>
    </xf>
    <xf numFmtId="0" fontId="9" fillId="0" borderId="1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88" fontId="155" fillId="0" borderId="82" xfId="0" applyNumberFormat="1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7" fillId="0" borderId="16" xfId="0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7" fillId="0" borderId="0" xfId="0" applyFont="1" applyBorder="1" applyAlignment="1">
      <alignment horizontal="center" vertical="center"/>
    </xf>
    <xf numFmtId="188" fontId="155" fillId="0" borderId="0" xfId="0" applyNumberFormat="1" applyFont="1" applyFill="1" applyBorder="1">
      <alignment vertical="center"/>
    </xf>
    <xf numFmtId="188" fontId="155" fillId="0" borderId="0" xfId="0" applyNumberFormat="1" applyFont="1" applyFill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57" fillId="0" borderId="88" xfId="4" applyNumberFormat="1" applyFont="1" applyFill="1" applyBorder="1" applyAlignment="1">
      <alignment vertical="center"/>
    </xf>
    <xf numFmtId="188" fontId="8" fillId="0" borderId="0" xfId="0" applyNumberFormat="1" applyFont="1" applyBorder="1" applyAlignment="1">
      <alignment horizontal="center" vertical="center"/>
    </xf>
    <xf numFmtId="188" fontId="8" fillId="0" borderId="0" xfId="0" applyNumberFormat="1" applyFont="1" applyAlignment="1">
      <alignment horizontal="center" vertical="center"/>
    </xf>
    <xf numFmtId="41" fontId="163" fillId="0" borderId="0" xfId="0" applyNumberFormat="1" applyFont="1" applyAlignment="1">
      <alignment horizontal="center" vertical="center"/>
    </xf>
    <xf numFmtId="0" fontId="57" fillId="37" borderId="85" xfId="0" applyFont="1" applyFill="1" applyBorder="1" applyAlignment="1">
      <alignment horizontal="center" vertical="center"/>
    </xf>
    <xf numFmtId="0" fontId="9" fillId="36" borderId="85" xfId="0" applyFont="1" applyFill="1" applyBorder="1" applyAlignment="1">
      <alignment horizontal="center" vertical="center"/>
    </xf>
    <xf numFmtId="189" fontId="156" fillId="0" borderId="82" xfId="0" applyNumberFormat="1" applyFont="1" applyFill="1" applyBorder="1">
      <alignment vertical="center"/>
    </xf>
    <xf numFmtId="0" fontId="8" fillId="0" borderId="85" xfId="5" applyNumberFormat="1" applyFont="1" applyFill="1" applyBorder="1" applyAlignment="1" applyProtection="1">
      <alignment horizontal="center" vertical="center"/>
    </xf>
    <xf numFmtId="189" fontId="155" fillId="0" borderId="82" xfId="3885" applyNumberFormat="1" applyFont="1" applyFill="1" applyBorder="1" applyAlignment="1">
      <alignment vertical="center"/>
    </xf>
    <xf numFmtId="0" fontId="8" fillId="0" borderId="85" xfId="4" applyFont="1" applyFill="1" applyBorder="1" applyAlignment="1">
      <alignment horizontal="center" vertical="center"/>
    </xf>
    <xf numFmtId="0" fontId="8" fillId="2" borderId="85" xfId="4" applyFont="1" applyFill="1" applyBorder="1" applyAlignment="1">
      <alignment horizontal="center" vertical="center"/>
    </xf>
    <xf numFmtId="189" fontId="57" fillId="0" borderId="82" xfId="3885" applyNumberFormat="1" applyFont="1" applyBorder="1" applyAlignment="1">
      <alignment vertical="center"/>
    </xf>
    <xf numFmtId="41" fontId="6" fillId="0" borderId="82" xfId="0" applyNumberFormat="1" applyFont="1" applyBorder="1" applyAlignment="1">
      <alignment horizontal="center" vertical="center"/>
    </xf>
    <xf numFmtId="41" fontId="6" fillId="0" borderId="0" xfId="3885" applyFont="1" applyAlignment="1">
      <alignment horizontal="center"/>
    </xf>
    <xf numFmtId="0" fontId="157" fillId="39" borderId="82" xfId="3" applyFont="1" applyFill="1" applyBorder="1" applyAlignment="1">
      <alignment horizontal="center" vertical="center" shrinkToFit="1"/>
    </xf>
    <xf numFmtId="0" fontId="50" fillId="39" borderId="82" xfId="3" applyFont="1" applyFill="1" applyBorder="1" applyAlignment="1">
      <alignment horizontal="center" vertical="center" shrinkToFit="1"/>
    </xf>
    <xf numFmtId="41" fontId="50" fillId="0" borderId="0" xfId="3885" applyFont="1" applyAlignment="1">
      <alignment horizontal="center"/>
    </xf>
    <xf numFmtId="0" fontId="158" fillId="0" borderId="82" xfId="0" applyFont="1" applyFill="1" applyBorder="1" applyAlignment="1">
      <alignment horizontal="center" vertical="center"/>
    </xf>
    <xf numFmtId="185" fontId="158" fillId="0" borderId="82" xfId="0" applyNumberFormat="1" applyFont="1" applyFill="1" applyBorder="1" applyAlignment="1">
      <alignment horizontal="center" vertical="center"/>
    </xf>
    <xf numFmtId="190" fontId="6" fillId="0" borderId="82" xfId="3" applyNumberFormat="1" applyFont="1" applyFill="1" applyBorder="1" applyAlignment="1">
      <alignment horizontal="center" vertical="center"/>
    </xf>
    <xf numFmtId="189" fontId="6" fillId="0" borderId="82" xfId="3" applyNumberFormat="1" applyFont="1" applyFill="1" applyBorder="1" applyAlignment="1">
      <alignment horizontal="center" vertical="center"/>
    </xf>
    <xf numFmtId="191" fontId="6" fillId="0" borderId="82" xfId="3" applyNumberFormat="1" applyFont="1" applyFill="1" applyBorder="1" applyAlignment="1">
      <alignment horizontal="center" vertical="center"/>
    </xf>
    <xf numFmtId="189" fontId="6" fillId="0" borderId="82" xfId="3" applyNumberFormat="1" applyFont="1" applyBorder="1" applyAlignment="1">
      <alignment horizontal="center" vertical="center"/>
    </xf>
    <xf numFmtId="0" fontId="158" fillId="0" borderId="0" xfId="0" applyFont="1" applyFill="1" applyBorder="1" applyAlignment="1">
      <alignment horizontal="center" vertical="center"/>
    </xf>
    <xf numFmtId="185" fontId="158" fillId="0" borderId="0" xfId="0" applyNumberFormat="1" applyFont="1" applyFill="1" applyBorder="1" applyAlignment="1">
      <alignment horizontal="center" vertical="center"/>
    </xf>
    <xf numFmtId="41" fontId="6" fillId="0" borderId="0" xfId="3885" applyFont="1" applyFill="1" applyAlignment="1">
      <alignment horizontal="center"/>
    </xf>
    <xf numFmtId="0" fontId="62" fillId="0" borderId="0" xfId="3" applyFont="1" applyFill="1"/>
    <xf numFmtId="0" fontId="63" fillId="0" borderId="9" xfId="3" applyFont="1" applyBorder="1" applyAlignment="1"/>
    <xf numFmtId="41" fontId="50" fillId="0" borderId="0" xfId="3885" applyFont="1" applyFill="1" applyAlignment="1">
      <alignment horizontal="center"/>
    </xf>
    <xf numFmtId="0" fontId="64" fillId="0" borderId="0" xfId="3" applyFont="1" applyFill="1"/>
    <xf numFmtId="0" fontId="158" fillId="0" borderId="82" xfId="4" applyNumberFormat="1" applyFont="1" applyFill="1" applyBorder="1" applyAlignment="1">
      <alignment horizontal="center" vertical="center"/>
    </xf>
    <xf numFmtId="0" fontId="62" fillId="0" borderId="0" xfId="3" applyFont="1"/>
    <xf numFmtId="189" fontId="6" fillId="13" borderId="82" xfId="3" applyNumberFormat="1" applyFont="1" applyFill="1" applyBorder="1" applyAlignment="1">
      <alignment horizontal="center" vertical="center"/>
    </xf>
    <xf numFmtId="189" fontId="50" fillId="0" borderId="82" xfId="3" applyNumberFormat="1" applyFont="1" applyFill="1" applyBorder="1" applyAlignment="1">
      <alignment horizontal="center" vertical="center"/>
    </xf>
    <xf numFmtId="41" fontId="6" fillId="0" borderId="82" xfId="3885" applyFont="1" applyBorder="1" applyAlignment="1">
      <alignment horizontal="center"/>
    </xf>
    <xf numFmtId="189" fontId="158" fillId="0" borderId="82" xfId="3" applyNumberFormat="1" applyFont="1" applyFill="1" applyBorder="1" applyAlignment="1">
      <alignment horizontal="center" vertical="center"/>
    </xf>
    <xf numFmtId="41" fontId="6" fillId="0" borderId="82" xfId="3885" applyFont="1" applyFill="1" applyBorder="1" applyAlignment="1">
      <alignment horizontal="center" vertical="center"/>
    </xf>
    <xf numFmtId="41" fontId="6" fillId="0" borderId="82" xfId="3885" applyFont="1" applyBorder="1" applyAlignment="1">
      <alignment horizontal="center" vertical="center"/>
    </xf>
    <xf numFmtId="0" fontId="63" fillId="0" borderId="86" xfId="3" applyFont="1" applyBorder="1" applyAlignment="1"/>
    <xf numFmtId="0" fontId="65" fillId="0" borderId="0" xfId="3" applyFont="1" applyAlignment="1"/>
    <xf numFmtId="189" fontId="50" fillId="0" borderId="82" xfId="3" applyNumberFormat="1" applyFont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158" fillId="0" borderId="0" xfId="0" applyFont="1" applyAlignment="1">
      <alignment horizontal="center" vertical="center"/>
    </xf>
    <xf numFmtId="0" fontId="158" fillId="0" borderId="0" xfId="0" applyFont="1">
      <alignment vertical="center"/>
    </xf>
    <xf numFmtId="0" fontId="158" fillId="0" borderId="6" xfId="0" applyFont="1" applyBorder="1" applyAlignment="1">
      <alignment horizontal="center" vertical="center"/>
    </xf>
    <xf numFmtId="41" fontId="6" fillId="0" borderId="57" xfId="7" applyFont="1" applyBorder="1">
      <alignment vertical="center"/>
    </xf>
    <xf numFmtId="9" fontId="6" fillId="0" borderId="57" xfId="384" applyFont="1" applyBorder="1" applyAlignment="1">
      <alignment vertical="center" shrinkToFit="1"/>
    </xf>
    <xf numFmtId="41" fontId="158" fillId="0" borderId="6" xfId="0" applyNumberFormat="1" applyFont="1" applyBorder="1" applyAlignment="1">
      <alignment horizontal="center" vertical="center"/>
    </xf>
    <xf numFmtId="0" fontId="158" fillId="4" borderId="6" xfId="0" applyFont="1" applyFill="1" applyBorder="1" applyAlignment="1">
      <alignment horizontal="center" vertical="center"/>
    </xf>
    <xf numFmtId="0" fontId="158" fillId="4" borderId="6" xfId="0" applyFont="1" applyFill="1" applyBorder="1">
      <alignment vertical="center"/>
    </xf>
    <xf numFmtId="41" fontId="6" fillId="7" borderId="57" xfId="7" applyFont="1" applyFill="1" applyBorder="1">
      <alignment vertical="center"/>
    </xf>
    <xf numFmtId="41" fontId="6" fillId="4" borderId="57" xfId="7" applyFont="1" applyFill="1" applyBorder="1" applyAlignment="1">
      <alignment vertical="center" shrinkToFit="1"/>
    </xf>
    <xf numFmtId="41" fontId="158" fillId="4" borderId="6" xfId="0" applyNumberFormat="1" applyFont="1" applyFill="1" applyBorder="1">
      <alignment vertical="center"/>
    </xf>
    <xf numFmtId="0" fontId="158" fillId="4" borderId="0" xfId="0" applyFont="1" applyFill="1">
      <alignment vertical="center"/>
    </xf>
    <xf numFmtId="0" fontId="158" fillId="5" borderId="6" xfId="0" applyFont="1" applyFill="1" applyBorder="1" applyAlignment="1">
      <alignment horizontal="center" vertical="center"/>
    </xf>
    <xf numFmtId="0" fontId="158" fillId="6" borderId="6" xfId="0" applyFont="1" applyFill="1" applyBorder="1" applyAlignment="1">
      <alignment horizontal="center" vertical="center"/>
    </xf>
    <xf numFmtId="0" fontId="158" fillId="6" borderId="6" xfId="0" applyFont="1" applyFill="1" applyBorder="1">
      <alignment vertical="center"/>
    </xf>
    <xf numFmtId="41" fontId="6" fillId="7" borderId="57" xfId="7" applyFont="1" applyFill="1" applyBorder="1" applyAlignment="1">
      <alignment vertical="center" shrinkToFit="1"/>
    </xf>
    <xf numFmtId="41" fontId="158" fillId="6" borderId="6" xfId="0" applyNumberFormat="1" applyFont="1" applyFill="1" applyBorder="1">
      <alignment vertical="center"/>
    </xf>
    <xf numFmtId="0" fontId="158" fillId="0" borderId="0" xfId="0" applyFont="1" applyBorder="1" applyAlignment="1">
      <alignment horizontal="center" vertical="center"/>
    </xf>
    <xf numFmtId="41" fontId="20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1" fontId="6" fillId="7" borderId="57" xfId="7" applyFont="1" applyFill="1" applyBorder="1" applyAlignment="1">
      <alignment horizontal="center" vertical="center" shrinkToFit="1"/>
    </xf>
    <xf numFmtId="176" fontId="158" fillId="6" borderId="6" xfId="0" applyNumberFormat="1" applyFont="1" applyFill="1" applyBorder="1">
      <alignment vertical="center"/>
    </xf>
    <xf numFmtId="41" fontId="158" fillId="0" borderId="6" xfId="1" applyFont="1" applyBorder="1" applyAlignment="1">
      <alignment horizontal="center" vertical="center"/>
    </xf>
    <xf numFmtId="0" fontId="158" fillId="0" borderId="6" xfId="0" applyFont="1" applyBorder="1">
      <alignment vertical="center"/>
    </xf>
    <xf numFmtId="41" fontId="158" fillId="0" borderId="6" xfId="0" applyNumberFormat="1" applyFont="1" applyBorder="1">
      <alignment vertical="center"/>
    </xf>
    <xf numFmtId="41" fontId="6" fillId="0" borderId="6" xfId="1" applyFont="1" applyBorder="1" applyAlignment="1">
      <alignment vertical="center" shrinkToFit="1"/>
    </xf>
    <xf numFmtId="176" fontId="6" fillId="8" borderId="6" xfId="0" applyNumberFormat="1" applyFont="1" applyFill="1" applyBorder="1" applyAlignment="1">
      <alignment horizontal="center" vertical="center"/>
    </xf>
    <xf numFmtId="41" fontId="158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158" fillId="0" borderId="0" xfId="2" applyFo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/>
    </xf>
    <xf numFmtId="41" fontId="158" fillId="0" borderId="0" xfId="0" applyNumberFormat="1" applyFont="1" applyBorder="1" applyAlignment="1">
      <alignment horizontal="center" vertical="center"/>
    </xf>
    <xf numFmtId="177" fontId="16" fillId="0" borderId="0" xfId="0" applyNumberFormat="1" applyFont="1" applyBorder="1" applyAlignment="1">
      <alignment horizontal="center" vertical="center"/>
    </xf>
    <xf numFmtId="178" fontId="158" fillId="0" borderId="0" xfId="0" applyNumberFormat="1" applyFont="1" applyBorder="1" applyAlignment="1">
      <alignment horizontal="center" vertical="center"/>
    </xf>
    <xf numFmtId="41" fontId="23" fillId="0" borderId="57" xfId="7" applyFont="1" applyFill="1" applyBorder="1" applyAlignment="1">
      <alignment horizontal="center" vertical="center"/>
    </xf>
    <xf numFmtId="41" fontId="0" fillId="6" borderId="82" xfId="0" applyNumberFormat="1" applyFill="1" applyBorder="1">
      <alignment vertical="center"/>
    </xf>
    <xf numFmtId="0" fontId="25" fillId="0" borderId="21" xfId="0" applyNumberFormat="1" applyFont="1" applyBorder="1" applyAlignment="1">
      <alignment horizontal="center" vertical="center"/>
    </xf>
    <xf numFmtId="0" fontId="36" fillId="5" borderId="24" xfId="0" applyNumberFormat="1" applyFont="1" applyFill="1" applyBorder="1" applyAlignment="1">
      <alignment horizontal="center" vertical="center"/>
    </xf>
    <xf numFmtId="0" fontId="36" fillId="5" borderId="25" xfId="0" applyNumberFormat="1" applyFont="1" applyFill="1" applyBorder="1" applyAlignment="1">
      <alignment horizontal="center" vertical="center"/>
    </xf>
    <xf numFmtId="0" fontId="25" fillId="0" borderId="21" xfId="0" applyNumberFormat="1" applyFont="1" applyBorder="1" applyAlignment="1">
      <alignment horizontal="center" vertical="center" wrapText="1"/>
    </xf>
    <xf numFmtId="0" fontId="36" fillId="9" borderId="19" xfId="0" applyNumberFormat="1" applyFont="1" applyFill="1" applyBorder="1" applyAlignment="1">
      <alignment horizontal="center" vertical="center"/>
    </xf>
    <xf numFmtId="0" fontId="36" fillId="9" borderId="20" xfId="0" applyNumberFormat="1" applyFont="1" applyFill="1" applyBorder="1" applyAlignment="1">
      <alignment horizontal="center" vertical="center"/>
    </xf>
    <xf numFmtId="0" fontId="36" fillId="9" borderId="18" xfId="0" applyNumberFormat="1" applyFont="1" applyFill="1" applyBorder="1" applyAlignment="1">
      <alignment horizontal="center" vertical="center"/>
    </xf>
    <xf numFmtId="0" fontId="36" fillId="9" borderId="21" xfId="0" applyNumberFormat="1" applyFont="1" applyFill="1" applyBorder="1" applyAlignment="1">
      <alignment horizontal="center" vertical="center"/>
    </xf>
    <xf numFmtId="0" fontId="36" fillId="9" borderId="22" xfId="0" applyNumberFormat="1" applyFont="1" applyFill="1" applyBorder="1" applyAlignment="1">
      <alignment horizontal="center" vertical="center"/>
    </xf>
    <xf numFmtId="0" fontId="202" fillId="72" borderId="57" xfId="0" applyFont="1" applyFill="1" applyBorder="1" applyAlignment="1">
      <alignment horizontal="center" vertical="center" wrapText="1"/>
    </xf>
    <xf numFmtId="0" fontId="202" fillId="71" borderId="57" xfId="0" applyFont="1" applyFill="1" applyBorder="1" applyAlignment="1">
      <alignment horizontal="center" vertical="center" wrapText="1"/>
    </xf>
    <xf numFmtId="181" fontId="50" fillId="9" borderId="19" xfId="0" applyNumberFormat="1" applyFont="1" applyFill="1" applyBorder="1" applyAlignment="1">
      <alignment horizontal="center" vertical="center"/>
    </xf>
    <xf numFmtId="181" fontId="50" fillId="9" borderId="20" xfId="0" applyNumberFormat="1" applyFont="1" applyFill="1" applyBorder="1" applyAlignment="1">
      <alignment horizontal="center" vertical="center"/>
    </xf>
    <xf numFmtId="181" fontId="50" fillId="9" borderId="18" xfId="0" applyNumberFormat="1" applyFont="1" applyFill="1" applyBorder="1" applyAlignment="1">
      <alignment horizontal="center" vertical="center"/>
    </xf>
    <xf numFmtId="181" fontId="50" fillId="9" borderId="21" xfId="0" applyNumberFormat="1" applyFont="1" applyFill="1" applyBorder="1" applyAlignment="1">
      <alignment horizontal="center" vertical="center"/>
    </xf>
    <xf numFmtId="41" fontId="8" fillId="2" borderId="3" xfId="1" applyFont="1" applyFill="1" applyBorder="1" applyAlignment="1">
      <alignment horizontal="center" vertical="center"/>
    </xf>
    <xf numFmtId="41" fontId="8" fillId="2" borderId="5" xfId="1" applyFont="1" applyFill="1" applyBorder="1" applyAlignment="1">
      <alignment horizontal="center" vertical="center"/>
    </xf>
    <xf numFmtId="41" fontId="8" fillId="0" borderId="3" xfId="1" applyFont="1" applyFill="1" applyBorder="1" applyAlignment="1">
      <alignment horizontal="center" vertical="center"/>
    </xf>
    <xf numFmtId="41" fontId="8" fillId="0" borderId="5" xfId="1" applyFont="1" applyFill="1" applyBorder="1" applyAlignment="1">
      <alignment horizontal="center" vertical="center"/>
    </xf>
    <xf numFmtId="0" fontId="5" fillId="0" borderId="9" xfId="0" applyFont="1" applyBorder="1">
      <alignment vertical="center"/>
    </xf>
    <xf numFmtId="41" fontId="8" fillId="0" borderId="1" xfId="1" applyFont="1" applyBorder="1" applyAlignment="1">
      <alignment horizontal="center" vertical="center"/>
    </xf>
    <xf numFmtId="41" fontId="8" fillId="0" borderId="2" xfId="1" applyFont="1" applyBorder="1" applyAlignment="1">
      <alignment horizontal="center" vertical="center"/>
    </xf>
    <xf numFmtId="41" fontId="8" fillId="0" borderId="7" xfId="1" applyFont="1" applyBorder="1" applyAlignment="1">
      <alignment horizontal="center" vertical="center"/>
    </xf>
    <xf numFmtId="41" fontId="8" fillId="0" borderId="8" xfId="1" applyFont="1" applyBorder="1" applyAlignment="1">
      <alignment horizontal="center" vertical="center"/>
    </xf>
    <xf numFmtId="41" fontId="8" fillId="0" borderId="3" xfId="1" applyFont="1" applyBorder="1" applyAlignment="1">
      <alignment horizontal="center" vertical="center"/>
    </xf>
    <xf numFmtId="41" fontId="8" fillId="0" borderId="4" xfId="1" applyFont="1" applyBorder="1" applyAlignment="1">
      <alignment horizontal="center" vertical="center"/>
    </xf>
    <xf numFmtId="41" fontId="8" fillId="0" borderId="5" xfId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1" fontId="9" fillId="2" borderId="3" xfId="1" applyFont="1" applyFill="1" applyBorder="1" applyAlignment="1">
      <alignment horizontal="center" vertical="center"/>
    </xf>
    <xf numFmtId="41" fontId="9" fillId="2" borderId="5" xfId="1" applyFont="1" applyFill="1" applyBorder="1" applyAlignment="1">
      <alignment horizontal="center" vertical="center"/>
    </xf>
    <xf numFmtId="41" fontId="8" fillId="0" borderId="3" xfId="1" applyFont="1" applyFill="1" applyBorder="1" applyAlignment="1" applyProtection="1">
      <alignment horizontal="center" vertical="center"/>
    </xf>
    <xf numFmtId="41" fontId="8" fillId="0" borderId="5" xfId="1" applyFont="1" applyFill="1" applyBorder="1" applyAlignment="1" applyProtection="1">
      <alignment horizontal="center" vertical="center"/>
    </xf>
    <xf numFmtId="41" fontId="6" fillId="0" borderId="3" xfId="0" applyNumberFormat="1" applyFont="1" applyBorder="1" applyAlignment="1">
      <alignment horizontal="center" vertical="center"/>
    </xf>
    <xf numFmtId="41" fontId="6" fillId="0" borderId="4" xfId="0" applyNumberFormat="1" applyFont="1" applyBorder="1" applyAlignment="1">
      <alignment horizontal="center" vertical="center"/>
    </xf>
    <xf numFmtId="41" fontId="6" fillId="0" borderId="5" xfId="0" applyNumberFormat="1" applyFont="1" applyBorder="1" applyAlignment="1">
      <alignment horizontal="center" vertical="center"/>
    </xf>
    <xf numFmtId="41" fontId="6" fillId="0" borderId="6" xfId="0" applyNumberFormat="1" applyFont="1" applyBorder="1" applyAlignment="1">
      <alignment horizontal="center" vertical="center"/>
    </xf>
    <xf numFmtId="41" fontId="158" fillId="0" borderId="6" xfId="0" applyNumberFormat="1" applyFont="1" applyBorder="1" applyAlignment="1">
      <alignment horizontal="center" vertical="center"/>
    </xf>
    <xf numFmtId="0" fontId="158" fillId="0" borderId="6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1" fontId="6" fillId="0" borderId="85" xfId="0" applyNumberFormat="1" applyFont="1" applyBorder="1" applyAlignment="1">
      <alignment horizontal="center" vertical="center"/>
    </xf>
    <xf numFmtId="41" fontId="6" fillId="0" borderId="86" xfId="0" applyNumberFormat="1" applyFont="1" applyBorder="1" applyAlignment="1">
      <alignment horizontal="center" vertical="center"/>
    </xf>
    <xf numFmtId="41" fontId="6" fillId="0" borderId="87" xfId="0" applyNumberFormat="1" applyFont="1" applyBorder="1" applyAlignment="1">
      <alignment horizontal="center" vertical="center"/>
    </xf>
    <xf numFmtId="0" fontId="158" fillId="0" borderId="6" xfId="0" applyFont="1" applyBorder="1" applyAlignment="1">
      <alignment horizontal="center" vertical="center" wrapText="1"/>
    </xf>
    <xf numFmtId="0" fontId="158" fillId="0" borderId="10" xfId="0" applyFont="1" applyBorder="1" applyAlignment="1">
      <alignment horizontal="center" vertical="center"/>
    </xf>
    <xf numFmtId="0" fontId="158" fillId="0" borderId="12" xfId="0" applyFont="1" applyBorder="1" applyAlignment="1">
      <alignment horizontal="center" vertical="center"/>
    </xf>
    <xf numFmtId="0" fontId="158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8" fillId="0" borderId="3" xfId="0" applyFont="1" applyBorder="1" applyAlignment="1">
      <alignment horizontal="center" vertical="center"/>
    </xf>
    <xf numFmtId="0" fontId="158" fillId="0" borderId="4" xfId="0" applyFont="1" applyBorder="1" applyAlignment="1">
      <alignment horizontal="center" vertical="center"/>
    </xf>
    <xf numFmtId="0" fontId="158" fillId="0" borderId="5" xfId="0" applyFont="1" applyBorder="1" applyAlignment="1">
      <alignment horizontal="center" vertical="center"/>
    </xf>
    <xf numFmtId="0" fontId="158" fillId="0" borderId="9" xfId="0" applyFont="1" applyBorder="1" applyAlignment="1">
      <alignment horizontal="left" vertical="center"/>
    </xf>
    <xf numFmtId="41" fontId="6" fillId="0" borderId="10" xfId="0" applyNumberFormat="1" applyFont="1" applyBorder="1" applyAlignment="1">
      <alignment horizontal="center" vertical="center"/>
    </xf>
    <xf numFmtId="41" fontId="6" fillId="0" borderId="11" xfId="0" applyNumberFormat="1" applyFon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41" fontId="0" fillId="0" borderId="16" xfId="0" applyNumberFormat="1" applyBorder="1" applyAlignment="1">
      <alignment horizontal="center" vertical="center"/>
    </xf>
    <xf numFmtId="41" fontId="0" fillId="0" borderId="7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1" fontId="0" fillId="0" borderId="3" xfId="0" applyNumberFormat="1" applyBorder="1" applyAlignment="1">
      <alignment horizontal="center" vertical="center"/>
    </xf>
    <xf numFmtId="41" fontId="0" fillId="0" borderId="4" xfId="0" applyNumberFormat="1" applyBorder="1" applyAlignment="1">
      <alignment horizontal="center" vertical="center"/>
    </xf>
    <xf numFmtId="41" fontId="0" fillId="0" borderId="5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center" vertical="center"/>
    </xf>
    <xf numFmtId="41" fontId="0" fillId="0" borderId="1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1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1" fontId="0" fillId="0" borderId="12" xfId="0" applyNumberFormat="1" applyBorder="1" applyAlignment="1">
      <alignment horizontal="center" vertical="center"/>
    </xf>
    <xf numFmtId="0" fontId="0" fillId="0" borderId="0" xfId="0">
      <alignment vertical="center"/>
    </xf>
    <xf numFmtId="41" fontId="57" fillId="36" borderId="82" xfId="3885" applyFont="1" applyFill="1" applyBorder="1" applyAlignment="1">
      <alignment horizontal="center" vertical="center"/>
    </xf>
    <xf numFmtId="41" fontId="57" fillId="0" borderId="82" xfId="3885" applyFont="1" applyBorder="1" applyAlignment="1">
      <alignment horizontal="center" vertical="center"/>
    </xf>
    <xf numFmtId="0" fontId="57" fillId="2" borderId="0" xfId="4" applyNumberFormat="1" applyFont="1" applyFill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82" xfId="4" applyFont="1" applyFill="1" applyBorder="1" applyAlignment="1">
      <alignment horizontal="center" vertical="center"/>
    </xf>
    <xf numFmtId="0" fontId="9" fillId="36" borderId="82" xfId="0" applyFont="1" applyFill="1" applyBorder="1" applyAlignment="1">
      <alignment horizontal="center" vertical="center"/>
    </xf>
    <xf numFmtId="0" fontId="57" fillId="37" borderId="82" xfId="0" applyFont="1" applyFill="1" applyBorder="1" applyAlignment="1">
      <alignment horizontal="center" vertical="center"/>
    </xf>
    <xf numFmtId="0" fontId="8" fillId="0" borderId="82" xfId="5" applyNumberFormat="1" applyFont="1" applyFill="1" applyBorder="1" applyAlignment="1" applyProtection="1">
      <alignment horizontal="center" vertical="center"/>
    </xf>
    <xf numFmtId="0" fontId="8" fillId="2" borderId="82" xfId="4" applyFont="1" applyFill="1" applyBorder="1" applyAlignment="1">
      <alignment horizontal="center" vertical="center"/>
    </xf>
    <xf numFmtId="0" fontId="9" fillId="36" borderId="0" xfId="0" applyFont="1" applyFill="1" applyBorder="1" applyAlignment="1">
      <alignment horizontal="center" vertical="center"/>
    </xf>
    <xf numFmtId="0" fontId="8" fillId="2" borderId="0" xfId="4" applyFont="1" applyFill="1" applyBorder="1" applyAlignment="1">
      <alignment horizontal="center" vertical="center"/>
    </xf>
    <xf numFmtId="0" fontId="9" fillId="0" borderId="85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41" fontId="53" fillId="0" borderId="85" xfId="3885" applyFont="1" applyBorder="1" applyAlignment="1">
      <alignment horizontal="center" vertical="center"/>
    </xf>
    <xf numFmtId="41" fontId="53" fillId="0" borderId="87" xfId="3885" applyFont="1" applyBorder="1" applyAlignment="1">
      <alignment horizontal="center" vertical="center"/>
    </xf>
    <xf numFmtId="41" fontId="8" fillId="0" borderId="85" xfId="3885" applyFont="1" applyBorder="1" applyAlignment="1">
      <alignment horizontal="center" vertical="center" wrapText="1"/>
    </xf>
    <xf numFmtId="41" fontId="8" fillId="0" borderId="87" xfId="3885" applyFont="1" applyBorder="1" applyAlignment="1">
      <alignment horizontal="center" vertical="center" wrapText="1"/>
    </xf>
    <xf numFmtId="41" fontId="9" fillId="0" borderId="85" xfId="3885" applyFont="1" applyBorder="1" applyAlignment="1">
      <alignment horizontal="center" vertical="center"/>
    </xf>
    <xf numFmtId="41" fontId="9" fillId="0" borderId="87" xfId="3885" applyFont="1" applyBorder="1" applyAlignment="1">
      <alignment horizontal="center" vertical="center"/>
    </xf>
    <xf numFmtId="0" fontId="8" fillId="37" borderId="82" xfId="0" applyFont="1" applyFill="1" applyBorder="1" applyAlignment="1">
      <alignment horizontal="center" vertical="center"/>
    </xf>
    <xf numFmtId="185" fontId="161" fillId="0" borderId="85" xfId="0" applyNumberFormat="1" applyFont="1" applyFill="1" applyBorder="1" applyAlignment="1">
      <alignment horizontal="center" vertical="center"/>
    </xf>
    <xf numFmtId="185" fontId="161" fillId="0" borderId="87" xfId="0" applyNumberFormat="1" applyFont="1" applyFill="1" applyBorder="1" applyAlignment="1">
      <alignment horizontal="center" vertical="center"/>
    </xf>
    <xf numFmtId="0" fontId="8" fillId="37" borderId="85" xfId="0" applyFont="1" applyFill="1" applyBorder="1" applyAlignment="1">
      <alignment horizontal="center" vertical="center"/>
    </xf>
    <xf numFmtId="0" fontId="8" fillId="37" borderId="87" xfId="0" applyFont="1" applyFill="1" applyBorder="1" applyAlignment="1">
      <alignment horizontal="center" vertical="center"/>
    </xf>
    <xf numFmtId="0" fontId="161" fillId="0" borderId="85" xfId="0" applyFont="1" applyFill="1" applyBorder="1" applyAlignment="1">
      <alignment horizontal="center" vertical="center"/>
    </xf>
    <xf numFmtId="0" fontId="161" fillId="0" borderId="87" xfId="0" applyFont="1" applyFill="1" applyBorder="1" applyAlignment="1">
      <alignment horizontal="center" vertical="center"/>
    </xf>
    <xf numFmtId="0" fontId="8" fillId="38" borderId="85" xfId="0" applyFont="1" applyFill="1" applyBorder="1" applyAlignment="1">
      <alignment horizontal="center" vertical="center"/>
    </xf>
    <xf numFmtId="0" fontId="8" fillId="38" borderId="87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87" xfId="0" applyFont="1" applyFill="1" applyBorder="1" applyAlignment="1">
      <alignment horizontal="center" vertical="center"/>
    </xf>
    <xf numFmtId="185" fontId="8" fillId="0" borderId="85" xfId="0" applyNumberFormat="1" applyFont="1" applyFill="1" applyBorder="1" applyAlignment="1">
      <alignment horizontal="center" vertical="center"/>
    </xf>
    <xf numFmtId="185" fontId="8" fillId="0" borderId="87" xfId="0" applyNumberFormat="1" applyFont="1" applyFill="1" applyBorder="1" applyAlignment="1">
      <alignment horizontal="center" vertical="center"/>
    </xf>
    <xf numFmtId="0" fontId="162" fillId="0" borderId="85" xfId="0" applyFont="1" applyFill="1" applyBorder="1" applyAlignment="1">
      <alignment horizontal="center" vertical="center"/>
    </xf>
    <xf numFmtId="0" fontId="162" fillId="0" borderId="87" xfId="0" applyFont="1" applyFill="1" applyBorder="1" applyAlignment="1">
      <alignment horizontal="center" vertical="center"/>
    </xf>
    <xf numFmtId="185" fontId="162" fillId="0" borderId="85" xfId="0" applyNumberFormat="1" applyFont="1" applyFill="1" applyBorder="1" applyAlignment="1">
      <alignment horizontal="center" vertical="center"/>
    </xf>
    <xf numFmtId="185" fontId="162" fillId="0" borderId="87" xfId="0" applyNumberFormat="1" applyFont="1" applyFill="1" applyBorder="1" applyAlignment="1">
      <alignment horizontal="center" vertical="center"/>
    </xf>
    <xf numFmtId="185" fontId="8" fillId="0" borderId="82" xfId="0" quotePrefix="1" applyNumberFormat="1" applyFont="1" applyFill="1" applyBorder="1" applyAlignment="1">
      <alignment horizontal="center" vertical="center"/>
    </xf>
    <xf numFmtId="185" fontId="8" fillId="0" borderId="82" xfId="0" applyNumberFormat="1" applyFont="1" applyFill="1" applyBorder="1" applyAlignment="1">
      <alignment horizontal="center" vertical="center"/>
    </xf>
    <xf numFmtId="186" fontId="8" fillId="0" borderId="82" xfId="0" quotePrefix="1" applyNumberFormat="1" applyFont="1" applyFill="1" applyBorder="1" applyAlignment="1">
      <alignment horizontal="center" vertical="center"/>
    </xf>
    <xf numFmtId="186" fontId="8" fillId="0" borderId="82" xfId="0" applyNumberFormat="1" applyFont="1" applyFill="1" applyBorder="1" applyAlignment="1">
      <alignment horizontal="center" vertical="center"/>
    </xf>
    <xf numFmtId="0" fontId="161" fillId="0" borderId="82" xfId="0" applyFont="1" applyFill="1" applyBorder="1" applyAlignment="1">
      <alignment horizontal="center" vertical="center"/>
    </xf>
    <xf numFmtId="185" fontId="161" fillId="0" borderId="82" xfId="0" applyNumberFormat="1" applyFont="1" applyFill="1" applyBorder="1" applyAlignment="1">
      <alignment horizontal="center" vertical="center"/>
    </xf>
    <xf numFmtId="0" fontId="8" fillId="0" borderId="82" xfId="0" applyFont="1" applyFill="1" applyBorder="1" applyAlignment="1">
      <alignment horizontal="center" vertical="center"/>
    </xf>
    <xf numFmtId="41" fontId="8" fillId="0" borderId="82" xfId="3885" applyFont="1" applyBorder="1" applyAlignment="1">
      <alignment horizontal="center" vertical="center" wrapText="1"/>
    </xf>
    <xf numFmtId="0" fontId="8" fillId="38" borderId="82" xfId="0" applyFont="1" applyFill="1" applyBorder="1" applyAlignment="1">
      <alignment horizontal="center" vertical="center"/>
    </xf>
    <xf numFmtId="0" fontId="9" fillId="0" borderId="82" xfId="0" applyFont="1" applyFill="1" applyBorder="1" applyAlignment="1">
      <alignment horizontal="center" vertical="center"/>
    </xf>
    <xf numFmtId="41" fontId="53" fillId="0" borderId="82" xfId="3885" applyFont="1" applyBorder="1" applyAlignment="1">
      <alignment horizontal="center" vertical="center"/>
    </xf>
    <xf numFmtId="41" fontId="9" fillId="0" borderId="82" xfId="3885" applyFont="1" applyBorder="1" applyAlignment="1">
      <alignment horizontal="center" vertical="center"/>
    </xf>
    <xf numFmtId="41" fontId="57" fillId="37" borderId="82" xfId="3885" applyFont="1" applyFill="1" applyBorder="1" applyAlignment="1">
      <alignment horizontal="center" vertical="center"/>
    </xf>
    <xf numFmtId="41" fontId="8" fillId="0" borderId="84" xfId="3885" applyFont="1" applyBorder="1" applyAlignment="1">
      <alignment horizontal="center" vertical="center"/>
    </xf>
    <xf numFmtId="41" fontId="8" fillId="0" borderId="83" xfId="3885" applyFont="1" applyBorder="1" applyAlignment="1">
      <alignment horizontal="center" vertical="center"/>
    </xf>
    <xf numFmtId="41" fontId="8" fillId="0" borderId="7" xfId="3885" applyFont="1" applyBorder="1" applyAlignment="1">
      <alignment horizontal="center" vertical="center"/>
    </xf>
    <xf numFmtId="41" fontId="8" fillId="0" borderId="8" xfId="3885" applyFont="1" applyBorder="1" applyAlignment="1">
      <alignment horizontal="center" vertical="center"/>
    </xf>
    <xf numFmtId="41" fontId="8" fillId="0" borderId="85" xfId="3885" applyFont="1" applyBorder="1" applyAlignment="1">
      <alignment horizontal="center" vertical="center"/>
    </xf>
    <xf numFmtId="41" fontId="8" fillId="0" borderId="86" xfId="3885" applyFont="1" applyBorder="1" applyAlignment="1">
      <alignment horizontal="center" vertical="center"/>
    </xf>
    <xf numFmtId="41" fontId="8" fillId="0" borderId="87" xfId="3885" applyFont="1" applyBorder="1" applyAlignment="1">
      <alignment horizontal="center" vertical="center"/>
    </xf>
    <xf numFmtId="0" fontId="8" fillId="0" borderId="84" xfId="0" applyFont="1" applyFill="1" applyBorder="1" applyAlignment="1">
      <alignment horizontal="center" vertical="center" wrapText="1"/>
    </xf>
    <xf numFmtId="0" fontId="8" fillId="0" borderId="8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1" fontId="9" fillId="36" borderId="82" xfId="3885" applyFont="1" applyFill="1" applyBorder="1" applyAlignment="1">
      <alignment horizontal="center" vertical="center"/>
    </xf>
    <xf numFmtId="41" fontId="8" fillId="0" borderId="82" xfId="3885" applyFont="1" applyFill="1" applyBorder="1" applyAlignment="1" applyProtection="1">
      <alignment horizontal="center" vertical="center"/>
    </xf>
    <xf numFmtId="41" fontId="8" fillId="0" borderId="82" xfId="3885" applyFont="1" applyFill="1" applyBorder="1" applyAlignment="1">
      <alignment horizontal="center" vertical="center"/>
    </xf>
    <xf numFmtId="41" fontId="8" fillId="2" borderId="82" xfId="3885" applyFont="1" applyFill="1" applyBorder="1" applyAlignment="1">
      <alignment horizontal="center" vertical="center"/>
    </xf>
    <xf numFmtId="41" fontId="8" fillId="0" borderId="82" xfId="3885" applyFont="1" applyBorder="1" applyAlignment="1">
      <alignment horizontal="center" vertical="center"/>
    </xf>
    <xf numFmtId="0" fontId="8" fillId="0" borderId="0" xfId="5" applyNumberFormat="1" applyFont="1" applyFill="1" applyBorder="1" applyAlignment="1" applyProtection="1">
      <alignment horizontal="center" vertical="center"/>
    </xf>
    <xf numFmtId="0" fontId="57" fillId="0" borderId="0" xfId="4" applyNumberFormat="1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48" fillId="0" borderId="0" xfId="3" applyFont="1" applyAlignment="1">
      <alignment horizontal="left" vertical="center"/>
    </xf>
    <xf numFmtId="0" fontId="61" fillId="0" borderId="0" xfId="3" applyFont="1" applyAlignment="1">
      <alignment horizontal="left" vertical="center"/>
    </xf>
    <xf numFmtId="41" fontId="35" fillId="0" borderId="0" xfId="0" applyNumberFormat="1" applyFont="1" applyAlignment="1">
      <alignment horizontal="center" vertical="center"/>
    </xf>
  </cellXfs>
  <cellStyles count="4796">
    <cellStyle name=" " xfId="12"/>
    <cellStyle name="&quot;" xfId="13"/>
    <cellStyle name="??&amp;O?&amp;H?_x0008__x000f__x0007_?_x0007__x0001__x0001_" xfId="15"/>
    <cellStyle name="??&amp;O?&amp;H?_x0008_??_x0007__x0001__x0001_" xfId="16"/>
    <cellStyle name="??&amp;쏗?뷐9_x0008__x0011__x0007_?_x0007__x0001__x0001_" xfId="14"/>
    <cellStyle name="?W?_laroux" xfId="17"/>
    <cellStyle name="_2002상수도통계(총괄)" xfId="3704"/>
    <cellStyle name="_6.1기타용수" xfId="3703"/>
    <cellStyle name="_인원계획표 " xfId="18"/>
    <cellStyle name="_인원계획표 _적격 " xfId="19"/>
    <cellStyle name="_입찰표지 " xfId="20"/>
    <cellStyle name="_적격 " xfId="21"/>
    <cellStyle name="_적격 _집행갑지 " xfId="22"/>
    <cellStyle name="_적격(화산) " xfId="23"/>
    <cellStyle name="_집행갑지 " xfId="24"/>
    <cellStyle name="´þ" xfId="25"/>
    <cellStyle name="´þ·¯" xfId="26"/>
    <cellStyle name="’E‰Y [0.00]_laroux" xfId="27"/>
    <cellStyle name="’E‰Y_laroux" xfId="28"/>
    <cellStyle name="¤@?e_TEST-1 " xfId="29"/>
    <cellStyle name="°ia¤¼o " xfId="30"/>
    <cellStyle name="°íá¤¼ò¼ýá¡" xfId="31"/>
    <cellStyle name="°ia¤aa " xfId="32"/>
    <cellStyle name="°ia¤aa·a1" xfId="33"/>
    <cellStyle name="°íá¤ãâ·â1" xfId="34"/>
    <cellStyle name="°íá¤ãâ·â2" xfId="35"/>
    <cellStyle name="2)" xfId="36"/>
    <cellStyle name="20% - 강조색1" xfId="705" builtinId="30" customBuiltin="1"/>
    <cellStyle name="20% - 강조색1 10" xfId="730"/>
    <cellStyle name="20% - 강조색1 11" xfId="731"/>
    <cellStyle name="20% - 강조색1 12" xfId="732"/>
    <cellStyle name="20% - 강조색1 13" xfId="733"/>
    <cellStyle name="20% - 강조색1 14" xfId="734"/>
    <cellStyle name="20% - 강조색1 15" xfId="735"/>
    <cellStyle name="20% - 강조색1 16" xfId="736"/>
    <cellStyle name="20% - 강조색1 17" xfId="737"/>
    <cellStyle name="20% - 강조색1 18" xfId="738"/>
    <cellStyle name="20% - 강조색1 19" xfId="739"/>
    <cellStyle name="20% - 강조색1 2" xfId="37"/>
    <cellStyle name="20% - 강조색1 2 2" xfId="740"/>
    <cellStyle name="20% - 강조색1 20" xfId="741"/>
    <cellStyle name="20% - 강조색1 21" xfId="742"/>
    <cellStyle name="20% - 강조색1 22" xfId="743"/>
    <cellStyle name="20% - 강조색1 23" xfId="744"/>
    <cellStyle name="20% - 강조색1 24" xfId="745"/>
    <cellStyle name="20% - 강조색1 25" xfId="746"/>
    <cellStyle name="20% - 강조색1 26" xfId="747"/>
    <cellStyle name="20% - 강조색1 27" xfId="748"/>
    <cellStyle name="20% - 강조색1 28" xfId="749"/>
    <cellStyle name="20% - 강조색1 29" xfId="750"/>
    <cellStyle name="20% - 강조색1 3" xfId="38"/>
    <cellStyle name="20% - 강조색1 3 2" xfId="751"/>
    <cellStyle name="20% - 강조색1 30" xfId="752"/>
    <cellStyle name="20% - 강조색1 31" xfId="753"/>
    <cellStyle name="20% - 강조색1 32" xfId="754"/>
    <cellStyle name="20% - 강조색1 33" xfId="755"/>
    <cellStyle name="20% - 강조색1 34" xfId="756"/>
    <cellStyle name="20% - 강조색1 35" xfId="757"/>
    <cellStyle name="20% - 강조색1 36" xfId="758"/>
    <cellStyle name="20% - 강조색1 37" xfId="759"/>
    <cellStyle name="20% - 강조색1 38" xfId="760"/>
    <cellStyle name="20% - 강조색1 39" xfId="761"/>
    <cellStyle name="20% - 강조색1 4" xfId="287"/>
    <cellStyle name="20% - 강조색1 4 2" xfId="762"/>
    <cellStyle name="20% - 강조색1 40" xfId="763"/>
    <cellStyle name="20% - 강조색1 41" xfId="3056"/>
    <cellStyle name="20% - 강조색1 41 2" xfId="3107"/>
    <cellStyle name="20% - 강조색1 41 2 2" xfId="3272"/>
    <cellStyle name="20% - 강조색1 41 2 2 2" xfId="3322"/>
    <cellStyle name="20% - 강조색1 41 2 3" xfId="3321"/>
    <cellStyle name="20% - 강조색1 41 3" xfId="3238"/>
    <cellStyle name="20% - 강조색1 41 3 2" xfId="3323"/>
    <cellStyle name="20% - 강조색1 41 4" xfId="3320"/>
    <cellStyle name="20% - 강조색1 42" xfId="3098"/>
    <cellStyle name="20% - 강조색1 42 2" xfId="3264"/>
    <cellStyle name="20% - 강조색1 42 2 2" xfId="3325"/>
    <cellStyle name="20% - 강조색1 42 3" xfId="3324"/>
    <cellStyle name="20% - 강조색1 43" xfId="3124"/>
    <cellStyle name="20% - 강조색1 43 2" xfId="3289"/>
    <cellStyle name="20% - 강조색1 43 2 2" xfId="3327"/>
    <cellStyle name="20% - 강조색1 43 3" xfId="3326"/>
    <cellStyle name="20% - 강조색1 44" xfId="3142"/>
    <cellStyle name="20% - 강조색1 44 2" xfId="3328"/>
    <cellStyle name="20% - 강조색1 45" xfId="3210"/>
    <cellStyle name="20% - 강조색1 45 2" xfId="3329"/>
    <cellStyle name="20% - 강조색1 46" xfId="3308"/>
    <cellStyle name="20% - 강조색1 46 2" xfId="3557"/>
    <cellStyle name="20% - 강조색1 47" xfId="3512"/>
    <cellStyle name="20% - 강조색1 48" xfId="3526"/>
    <cellStyle name="20% - 강조색1 49" xfId="3541"/>
    <cellStyle name="20% - 강조색1 5" xfId="764"/>
    <cellStyle name="20% - 강조색1 50" xfId="3612"/>
    <cellStyle name="20% - 강조색1 51" xfId="3616"/>
    <cellStyle name="20% - 강조색1 52" xfId="3631"/>
    <cellStyle name="20% - 강조색1 53" xfId="3653"/>
    <cellStyle name="20% - 강조색1 54" xfId="3668"/>
    <cellStyle name="20% - 강조색1 55" xfId="3693"/>
    <cellStyle name="20% - 강조색1 6" xfId="765"/>
    <cellStyle name="20% - 강조색1 7" xfId="766"/>
    <cellStyle name="20% - 강조색1 8" xfId="767"/>
    <cellStyle name="20% - 강조색1 9" xfId="768"/>
    <cellStyle name="20% - 강조색2" xfId="709" builtinId="34" customBuiltin="1"/>
    <cellStyle name="20% - 강조색2 10" xfId="769"/>
    <cellStyle name="20% - 강조색2 11" xfId="770"/>
    <cellStyle name="20% - 강조색2 12" xfId="771"/>
    <cellStyle name="20% - 강조색2 13" xfId="772"/>
    <cellStyle name="20% - 강조색2 14" xfId="773"/>
    <cellStyle name="20% - 강조색2 15" xfId="774"/>
    <cellStyle name="20% - 강조색2 16" xfId="775"/>
    <cellStyle name="20% - 강조색2 17" xfId="776"/>
    <cellStyle name="20% - 강조색2 18" xfId="777"/>
    <cellStyle name="20% - 강조색2 19" xfId="778"/>
    <cellStyle name="20% - 강조색2 2" xfId="39"/>
    <cellStyle name="20% - 강조색2 2 2" xfId="779"/>
    <cellStyle name="20% - 강조색2 20" xfId="780"/>
    <cellStyle name="20% - 강조색2 21" xfId="781"/>
    <cellStyle name="20% - 강조색2 22" xfId="782"/>
    <cellStyle name="20% - 강조색2 23" xfId="783"/>
    <cellStyle name="20% - 강조색2 24" xfId="784"/>
    <cellStyle name="20% - 강조색2 25" xfId="785"/>
    <cellStyle name="20% - 강조색2 26" xfId="786"/>
    <cellStyle name="20% - 강조색2 27" xfId="787"/>
    <cellStyle name="20% - 강조색2 28" xfId="788"/>
    <cellStyle name="20% - 강조색2 29" xfId="789"/>
    <cellStyle name="20% - 강조색2 3" xfId="40"/>
    <cellStyle name="20% - 강조색2 3 2" xfId="790"/>
    <cellStyle name="20% - 강조색2 30" xfId="791"/>
    <cellStyle name="20% - 강조색2 31" xfId="792"/>
    <cellStyle name="20% - 강조색2 32" xfId="793"/>
    <cellStyle name="20% - 강조색2 33" xfId="794"/>
    <cellStyle name="20% - 강조색2 34" xfId="795"/>
    <cellStyle name="20% - 강조색2 35" xfId="796"/>
    <cellStyle name="20% - 강조색2 36" xfId="797"/>
    <cellStyle name="20% - 강조색2 37" xfId="798"/>
    <cellStyle name="20% - 강조색2 38" xfId="799"/>
    <cellStyle name="20% - 강조색2 39" xfId="800"/>
    <cellStyle name="20% - 강조색2 4" xfId="288"/>
    <cellStyle name="20% - 강조색2 4 2" xfId="801"/>
    <cellStyle name="20% - 강조색2 40" xfId="802"/>
    <cellStyle name="20% - 강조색2 41" xfId="3058"/>
    <cellStyle name="20% - 강조색2 41 2" xfId="3109"/>
    <cellStyle name="20% - 강조색2 41 2 2" xfId="3274"/>
    <cellStyle name="20% - 강조색2 41 2 2 2" xfId="3332"/>
    <cellStyle name="20% - 강조색2 41 2 3" xfId="3331"/>
    <cellStyle name="20% - 강조색2 41 3" xfId="3240"/>
    <cellStyle name="20% - 강조색2 41 3 2" xfId="3333"/>
    <cellStyle name="20% - 강조색2 41 4" xfId="3330"/>
    <cellStyle name="20% - 강조색2 42" xfId="3096"/>
    <cellStyle name="20% - 강조색2 42 2" xfId="3262"/>
    <cellStyle name="20% - 강조색2 42 2 2" xfId="3335"/>
    <cellStyle name="20% - 강조색2 42 3" xfId="3334"/>
    <cellStyle name="20% - 강조색2 43" xfId="3126"/>
    <cellStyle name="20% - 강조색2 43 2" xfId="3291"/>
    <cellStyle name="20% - 강조색2 43 2 2" xfId="3337"/>
    <cellStyle name="20% - 강조색2 43 3" xfId="3336"/>
    <cellStyle name="20% - 강조색2 44" xfId="3144"/>
    <cellStyle name="20% - 강조색2 44 2" xfId="3338"/>
    <cellStyle name="20% - 강조색2 45" xfId="3214"/>
    <cellStyle name="20% - 강조색2 45 2" xfId="3339"/>
    <cellStyle name="20% - 강조색2 46" xfId="3310"/>
    <cellStyle name="20% - 강조색2 46 2" xfId="3558"/>
    <cellStyle name="20% - 강조색2 47" xfId="3514"/>
    <cellStyle name="20% - 강조색2 48" xfId="3528"/>
    <cellStyle name="20% - 강조색2 49" xfId="3543"/>
    <cellStyle name="20% - 강조색2 5" xfId="803"/>
    <cellStyle name="20% - 강조색2 50" xfId="3610"/>
    <cellStyle name="20% - 강조색2 51" xfId="3618"/>
    <cellStyle name="20% - 강조색2 52" xfId="3633"/>
    <cellStyle name="20% - 강조색2 53" xfId="3655"/>
    <cellStyle name="20% - 강조색2 54" xfId="3670"/>
    <cellStyle name="20% - 강조색2 55" xfId="3691"/>
    <cellStyle name="20% - 강조색2 6" xfId="804"/>
    <cellStyle name="20% - 강조색2 7" xfId="805"/>
    <cellStyle name="20% - 강조색2 8" xfId="806"/>
    <cellStyle name="20% - 강조색2 9" xfId="807"/>
    <cellStyle name="20% - 강조색3" xfId="713" builtinId="38" customBuiltin="1"/>
    <cellStyle name="20% - 강조색3 10" xfId="808"/>
    <cellStyle name="20% - 강조색3 11" xfId="809"/>
    <cellStyle name="20% - 강조색3 12" xfId="810"/>
    <cellStyle name="20% - 강조색3 13" xfId="811"/>
    <cellStyle name="20% - 강조색3 14" xfId="812"/>
    <cellStyle name="20% - 강조색3 15" xfId="813"/>
    <cellStyle name="20% - 강조색3 16" xfId="814"/>
    <cellStyle name="20% - 강조색3 17" xfId="815"/>
    <cellStyle name="20% - 강조색3 18" xfId="816"/>
    <cellStyle name="20% - 강조색3 19" xfId="817"/>
    <cellStyle name="20% - 강조색3 2" xfId="41"/>
    <cellStyle name="20% - 강조색3 2 2" xfId="818"/>
    <cellStyle name="20% - 강조색3 20" xfId="819"/>
    <cellStyle name="20% - 강조색3 21" xfId="820"/>
    <cellStyle name="20% - 강조색3 22" xfId="821"/>
    <cellStyle name="20% - 강조색3 23" xfId="822"/>
    <cellStyle name="20% - 강조색3 24" xfId="823"/>
    <cellStyle name="20% - 강조색3 25" xfId="824"/>
    <cellStyle name="20% - 강조색3 26" xfId="825"/>
    <cellStyle name="20% - 강조색3 27" xfId="826"/>
    <cellStyle name="20% - 강조색3 28" xfId="827"/>
    <cellStyle name="20% - 강조색3 29" xfId="828"/>
    <cellStyle name="20% - 강조색3 3" xfId="42"/>
    <cellStyle name="20% - 강조색3 3 2" xfId="829"/>
    <cellStyle name="20% - 강조색3 30" xfId="830"/>
    <cellStyle name="20% - 강조색3 31" xfId="831"/>
    <cellStyle name="20% - 강조색3 32" xfId="832"/>
    <cellStyle name="20% - 강조색3 33" xfId="833"/>
    <cellStyle name="20% - 강조색3 34" xfId="834"/>
    <cellStyle name="20% - 강조색3 35" xfId="835"/>
    <cellStyle name="20% - 강조색3 36" xfId="836"/>
    <cellStyle name="20% - 강조색3 37" xfId="837"/>
    <cellStyle name="20% - 강조색3 38" xfId="838"/>
    <cellStyle name="20% - 강조색3 39" xfId="839"/>
    <cellStyle name="20% - 강조색3 4" xfId="289"/>
    <cellStyle name="20% - 강조색3 4 2" xfId="840"/>
    <cellStyle name="20% - 강조색3 40" xfId="841"/>
    <cellStyle name="20% - 강조색3 41" xfId="3060"/>
    <cellStyle name="20% - 강조색3 41 2" xfId="3111"/>
    <cellStyle name="20% - 강조색3 41 2 2" xfId="3276"/>
    <cellStyle name="20% - 강조색3 41 2 2 2" xfId="3342"/>
    <cellStyle name="20% - 강조색3 41 2 3" xfId="3341"/>
    <cellStyle name="20% - 강조색3 41 3" xfId="3242"/>
    <cellStyle name="20% - 강조색3 41 3 2" xfId="3343"/>
    <cellStyle name="20% - 강조색3 41 4" xfId="3340"/>
    <cellStyle name="20% - 강조색3 42" xfId="3094"/>
    <cellStyle name="20% - 강조색3 42 2" xfId="3260"/>
    <cellStyle name="20% - 강조색3 42 2 2" xfId="3345"/>
    <cellStyle name="20% - 강조색3 42 3" xfId="3344"/>
    <cellStyle name="20% - 강조색3 43" xfId="3128"/>
    <cellStyle name="20% - 강조색3 43 2" xfId="3293"/>
    <cellStyle name="20% - 강조색3 43 2 2" xfId="3347"/>
    <cellStyle name="20% - 강조색3 43 3" xfId="3346"/>
    <cellStyle name="20% - 강조색3 44" xfId="3146"/>
    <cellStyle name="20% - 강조색3 44 2" xfId="3348"/>
    <cellStyle name="20% - 강조색3 45" xfId="3218"/>
    <cellStyle name="20% - 강조색3 45 2" xfId="3349"/>
    <cellStyle name="20% - 강조색3 46" xfId="3312"/>
    <cellStyle name="20% - 강조색3 46 2" xfId="3559"/>
    <cellStyle name="20% - 강조색3 47" xfId="3516"/>
    <cellStyle name="20% - 강조색3 48" xfId="3530"/>
    <cellStyle name="20% - 강조색3 49" xfId="3545"/>
    <cellStyle name="20% - 강조색3 5" xfId="842"/>
    <cellStyle name="20% - 강조색3 50" xfId="3608"/>
    <cellStyle name="20% - 강조색3 51" xfId="3620"/>
    <cellStyle name="20% - 강조색3 52" xfId="3635"/>
    <cellStyle name="20% - 강조색3 53" xfId="3657"/>
    <cellStyle name="20% - 강조색3 54" xfId="3672"/>
    <cellStyle name="20% - 강조색3 55" xfId="3689"/>
    <cellStyle name="20% - 강조색3 6" xfId="843"/>
    <cellStyle name="20% - 강조색3 7" xfId="844"/>
    <cellStyle name="20% - 강조색3 8" xfId="845"/>
    <cellStyle name="20% - 강조색3 9" xfId="846"/>
    <cellStyle name="20% - 강조색4" xfId="717" builtinId="42" customBuiltin="1"/>
    <cellStyle name="20% - 강조색4 10" xfId="847"/>
    <cellStyle name="20% - 강조색4 11" xfId="848"/>
    <cellStyle name="20% - 강조색4 12" xfId="849"/>
    <cellStyle name="20% - 강조색4 13" xfId="850"/>
    <cellStyle name="20% - 강조색4 14" xfId="851"/>
    <cellStyle name="20% - 강조색4 15" xfId="852"/>
    <cellStyle name="20% - 강조색4 16" xfId="853"/>
    <cellStyle name="20% - 강조색4 17" xfId="854"/>
    <cellStyle name="20% - 강조색4 18" xfId="855"/>
    <cellStyle name="20% - 강조색4 19" xfId="856"/>
    <cellStyle name="20% - 강조색4 2" xfId="43"/>
    <cellStyle name="20% - 강조색4 2 2" xfId="857"/>
    <cellStyle name="20% - 강조색4 20" xfId="858"/>
    <cellStyle name="20% - 강조색4 21" xfId="859"/>
    <cellStyle name="20% - 강조색4 22" xfId="860"/>
    <cellStyle name="20% - 강조색4 23" xfId="861"/>
    <cellStyle name="20% - 강조색4 24" xfId="862"/>
    <cellStyle name="20% - 강조색4 25" xfId="863"/>
    <cellStyle name="20% - 강조색4 26" xfId="864"/>
    <cellStyle name="20% - 강조색4 27" xfId="865"/>
    <cellStyle name="20% - 강조색4 28" xfId="866"/>
    <cellStyle name="20% - 강조색4 29" xfId="867"/>
    <cellStyle name="20% - 강조색4 3" xfId="44"/>
    <cellStyle name="20% - 강조색4 3 2" xfId="868"/>
    <cellStyle name="20% - 강조색4 30" xfId="869"/>
    <cellStyle name="20% - 강조색4 31" xfId="870"/>
    <cellStyle name="20% - 강조색4 32" xfId="871"/>
    <cellStyle name="20% - 강조색4 33" xfId="872"/>
    <cellStyle name="20% - 강조색4 34" xfId="873"/>
    <cellStyle name="20% - 강조색4 35" xfId="874"/>
    <cellStyle name="20% - 강조색4 36" xfId="875"/>
    <cellStyle name="20% - 강조색4 37" xfId="876"/>
    <cellStyle name="20% - 강조색4 38" xfId="877"/>
    <cellStyle name="20% - 강조색4 39" xfId="878"/>
    <cellStyle name="20% - 강조색4 4" xfId="290"/>
    <cellStyle name="20% - 강조색4 4 2" xfId="879"/>
    <cellStyle name="20% - 강조색4 40" xfId="880"/>
    <cellStyle name="20% - 강조색4 41" xfId="3062"/>
    <cellStyle name="20% - 강조색4 41 2" xfId="3113"/>
    <cellStyle name="20% - 강조색4 41 2 2" xfId="3278"/>
    <cellStyle name="20% - 강조색4 41 2 2 2" xfId="3352"/>
    <cellStyle name="20% - 강조색4 41 2 3" xfId="3351"/>
    <cellStyle name="20% - 강조색4 41 3" xfId="3244"/>
    <cellStyle name="20% - 강조색4 41 3 2" xfId="3353"/>
    <cellStyle name="20% - 강조색4 41 4" xfId="3350"/>
    <cellStyle name="20% - 강조색4 42" xfId="3092"/>
    <cellStyle name="20% - 강조색4 42 2" xfId="3258"/>
    <cellStyle name="20% - 강조색4 42 2 2" xfId="3355"/>
    <cellStyle name="20% - 강조색4 42 3" xfId="3354"/>
    <cellStyle name="20% - 강조색4 43" xfId="3130"/>
    <cellStyle name="20% - 강조색4 43 2" xfId="3295"/>
    <cellStyle name="20% - 강조색4 43 2 2" xfId="3357"/>
    <cellStyle name="20% - 강조색4 43 3" xfId="3356"/>
    <cellStyle name="20% - 강조색4 44" xfId="3148"/>
    <cellStyle name="20% - 강조색4 44 2" xfId="3358"/>
    <cellStyle name="20% - 강조색4 45" xfId="3222"/>
    <cellStyle name="20% - 강조색4 45 2" xfId="3359"/>
    <cellStyle name="20% - 강조색4 46" xfId="3314"/>
    <cellStyle name="20% - 강조색4 46 2" xfId="3560"/>
    <cellStyle name="20% - 강조색4 47" xfId="3518"/>
    <cellStyle name="20% - 강조색4 48" xfId="3532"/>
    <cellStyle name="20% - 강조색4 49" xfId="3547"/>
    <cellStyle name="20% - 강조색4 5" xfId="881"/>
    <cellStyle name="20% - 강조색4 50" xfId="3606"/>
    <cellStyle name="20% - 강조색4 51" xfId="3622"/>
    <cellStyle name="20% - 강조색4 52" xfId="3637"/>
    <cellStyle name="20% - 강조색4 53" xfId="3659"/>
    <cellStyle name="20% - 강조색4 54" xfId="3674"/>
    <cellStyle name="20% - 강조색4 55" xfId="3687"/>
    <cellStyle name="20% - 강조색4 6" xfId="882"/>
    <cellStyle name="20% - 강조색4 7" xfId="883"/>
    <cellStyle name="20% - 강조색4 8" xfId="884"/>
    <cellStyle name="20% - 강조색4 9" xfId="885"/>
    <cellStyle name="20% - 강조색5" xfId="721" builtinId="46" customBuiltin="1"/>
    <cellStyle name="20% - 강조색5 10" xfId="886"/>
    <cellStyle name="20% - 강조색5 11" xfId="887"/>
    <cellStyle name="20% - 강조색5 12" xfId="888"/>
    <cellStyle name="20% - 강조색5 13" xfId="889"/>
    <cellStyle name="20% - 강조색5 14" xfId="890"/>
    <cellStyle name="20% - 강조색5 15" xfId="891"/>
    <cellStyle name="20% - 강조색5 16" xfId="892"/>
    <cellStyle name="20% - 강조색5 17" xfId="893"/>
    <cellStyle name="20% - 강조색5 18" xfId="894"/>
    <cellStyle name="20% - 강조색5 19" xfId="895"/>
    <cellStyle name="20% - 강조색5 2" xfId="45"/>
    <cellStyle name="20% - 강조색5 2 2" xfId="896"/>
    <cellStyle name="20% - 강조색5 20" xfId="897"/>
    <cellStyle name="20% - 강조색5 21" xfId="898"/>
    <cellStyle name="20% - 강조색5 22" xfId="899"/>
    <cellStyle name="20% - 강조색5 23" xfId="900"/>
    <cellStyle name="20% - 강조색5 24" xfId="901"/>
    <cellStyle name="20% - 강조색5 25" xfId="902"/>
    <cellStyle name="20% - 강조색5 26" xfId="903"/>
    <cellStyle name="20% - 강조색5 27" xfId="904"/>
    <cellStyle name="20% - 강조색5 28" xfId="905"/>
    <cellStyle name="20% - 강조색5 29" xfId="906"/>
    <cellStyle name="20% - 강조색5 3" xfId="46"/>
    <cellStyle name="20% - 강조색5 3 2" xfId="907"/>
    <cellStyle name="20% - 강조색5 30" xfId="908"/>
    <cellStyle name="20% - 강조색5 31" xfId="909"/>
    <cellStyle name="20% - 강조색5 32" xfId="910"/>
    <cellStyle name="20% - 강조색5 33" xfId="911"/>
    <cellStyle name="20% - 강조색5 34" xfId="912"/>
    <cellStyle name="20% - 강조색5 35" xfId="913"/>
    <cellStyle name="20% - 강조색5 36" xfId="914"/>
    <cellStyle name="20% - 강조색5 37" xfId="915"/>
    <cellStyle name="20% - 강조색5 38" xfId="916"/>
    <cellStyle name="20% - 강조색5 39" xfId="917"/>
    <cellStyle name="20% - 강조색5 4" xfId="291"/>
    <cellStyle name="20% - 강조색5 4 2" xfId="918"/>
    <cellStyle name="20% - 강조색5 40" xfId="919"/>
    <cellStyle name="20% - 강조색5 41" xfId="3064"/>
    <cellStyle name="20% - 강조색5 41 2" xfId="3115"/>
    <cellStyle name="20% - 강조색5 41 2 2" xfId="3280"/>
    <cellStyle name="20% - 강조색5 41 2 2 2" xfId="3362"/>
    <cellStyle name="20% - 강조색5 41 2 3" xfId="3361"/>
    <cellStyle name="20% - 강조색5 41 3" xfId="3246"/>
    <cellStyle name="20% - 강조색5 41 3 2" xfId="3363"/>
    <cellStyle name="20% - 강조색5 41 4" xfId="3360"/>
    <cellStyle name="20% - 강조색5 42" xfId="3090"/>
    <cellStyle name="20% - 강조색5 42 2" xfId="3256"/>
    <cellStyle name="20% - 강조색5 42 2 2" xfId="3365"/>
    <cellStyle name="20% - 강조색5 42 3" xfId="3364"/>
    <cellStyle name="20% - 강조색5 43" xfId="3132"/>
    <cellStyle name="20% - 강조색5 43 2" xfId="3297"/>
    <cellStyle name="20% - 강조색5 43 2 2" xfId="3367"/>
    <cellStyle name="20% - 강조색5 43 3" xfId="3366"/>
    <cellStyle name="20% - 강조색5 44" xfId="3150"/>
    <cellStyle name="20% - 강조색5 44 2" xfId="3368"/>
    <cellStyle name="20% - 강조색5 45" xfId="3226"/>
    <cellStyle name="20% - 강조색5 45 2" xfId="3369"/>
    <cellStyle name="20% - 강조색5 46" xfId="3316"/>
    <cellStyle name="20% - 강조색5 46 2" xfId="3561"/>
    <cellStyle name="20% - 강조색5 47" xfId="3520"/>
    <cellStyle name="20% - 강조색5 48" xfId="3534"/>
    <cellStyle name="20% - 강조색5 49" xfId="3549"/>
    <cellStyle name="20% - 강조색5 5" xfId="920"/>
    <cellStyle name="20% - 강조색5 50" xfId="3604"/>
    <cellStyle name="20% - 강조색5 51" xfId="3624"/>
    <cellStyle name="20% - 강조색5 52" xfId="3639"/>
    <cellStyle name="20% - 강조색5 53" xfId="3661"/>
    <cellStyle name="20% - 강조색5 54" xfId="3676"/>
    <cellStyle name="20% - 강조색5 55" xfId="3685"/>
    <cellStyle name="20% - 강조색5 6" xfId="921"/>
    <cellStyle name="20% - 강조색5 7" xfId="922"/>
    <cellStyle name="20% - 강조색5 8" xfId="923"/>
    <cellStyle name="20% - 강조색5 9" xfId="924"/>
    <cellStyle name="20% - 강조색6" xfId="725" builtinId="50" customBuiltin="1"/>
    <cellStyle name="20% - 강조색6 10" xfId="925"/>
    <cellStyle name="20% - 강조색6 11" xfId="926"/>
    <cellStyle name="20% - 강조색6 12" xfId="927"/>
    <cellStyle name="20% - 강조색6 13" xfId="928"/>
    <cellStyle name="20% - 강조색6 14" xfId="929"/>
    <cellStyle name="20% - 강조색6 15" xfId="930"/>
    <cellStyle name="20% - 강조색6 16" xfId="931"/>
    <cellStyle name="20% - 강조색6 17" xfId="932"/>
    <cellStyle name="20% - 강조색6 18" xfId="933"/>
    <cellStyle name="20% - 강조색6 19" xfId="934"/>
    <cellStyle name="20% - 강조색6 2" xfId="47"/>
    <cellStyle name="20% - 강조색6 2 2" xfId="935"/>
    <cellStyle name="20% - 강조색6 20" xfId="936"/>
    <cellStyle name="20% - 강조색6 21" xfId="937"/>
    <cellStyle name="20% - 강조색6 22" xfId="938"/>
    <cellStyle name="20% - 강조색6 23" xfId="939"/>
    <cellStyle name="20% - 강조색6 24" xfId="940"/>
    <cellStyle name="20% - 강조색6 25" xfId="941"/>
    <cellStyle name="20% - 강조색6 26" xfId="942"/>
    <cellStyle name="20% - 강조색6 27" xfId="943"/>
    <cellStyle name="20% - 강조색6 28" xfId="944"/>
    <cellStyle name="20% - 강조색6 29" xfId="945"/>
    <cellStyle name="20% - 강조색6 3" xfId="48"/>
    <cellStyle name="20% - 강조색6 3 2" xfId="946"/>
    <cellStyle name="20% - 강조색6 30" xfId="947"/>
    <cellStyle name="20% - 강조색6 31" xfId="948"/>
    <cellStyle name="20% - 강조색6 32" xfId="949"/>
    <cellStyle name="20% - 강조색6 33" xfId="950"/>
    <cellStyle name="20% - 강조색6 34" xfId="951"/>
    <cellStyle name="20% - 강조색6 35" xfId="952"/>
    <cellStyle name="20% - 강조색6 36" xfId="953"/>
    <cellStyle name="20% - 강조색6 37" xfId="954"/>
    <cellStyle name="20% - 강조색6 38" xfId="955"/>
    <cellStyle name="20% - 강조색6 39" xfId="956"/>
    <cellStyle name="20% - 강조색6 4" xfId="292"/>
    <cellStyle name="20% - 강조색6 4 2" xfId="957"/>
    <cellStyle name="20% - 강조색6 40" xfId="958"/>
    <cellStyle name="20% - 강조색6 41" xfId="3066"/>
    <cellStyle name="20% - 강조색6 41 2" xfId="3117"/>
    <cellStyle name="20% - 강조색6 41 2 2" xfId="3282"/>
    <cellStyle name="20% - 강조색6 41 2 2 2" xfId="3372"/>
    <cellStyle name="20% - 강조색6 41 2 3" xfId="3371"/>
    <cellStyle name="20% - 강조색6 41 3" xfId="3248"/>
    <cellStyle name="20% - 강조색6 41 3 2" xfId="3373"/>
    <cellStyle name="20% - 강조색6 41 4" xfId="3370"/>
    <cellStyle name="20% - 강조색6 42" xfId="3088"/>
    <cellStyle name="20% - 강조색6 42 2" xfId="3254"/>
    <cellStyle name="20% - 강조색6 42 2 2" xfId="3375"/>
    <cellStyle name="20% - 강조색6 42 3" xfId="3374"/>
    <cellStyle name="20% - 강조색6 43" xfId="3134"/>
    <cellStyle name="20% - 강조색6 43 2" xfId="3299"/>
    <cellStyle name="20% - 강조색6 43 2 2" xfId="3377"/>
    <cellStyle name="20% - 강조색6 43 3" xfId="3376"/>
    <cellStyle name="20% - 강조색6 44" xfId="3152"/>
    <cellStyle name="20% - 강조색6 44 2" xfId="3378"/>
    <cellStyle name="20% - 강조색6 45" xfId="3230"/>
    <cellStyle name="20% - 강조색6 45 2" xfId="3379"/>
    <cellStyle name="20% - 강조색6 46" xfId="3318"/>
    <cellStyle name="20% - 강조색6 46 2" xfId="3562"/>
    <cellStyle name="20% - 강조색6 47" xfId="3522"/>
    <cellStyle name="20% - 강조색6 48" xfId="3536"/>
    <cellStyle name="20% - 강조색6 49" xfId="3551"/>
    <cellStyle name="20% - 강조색6 5" xfId="959"/>
    <cellStyle name="20% - 강조색6 50" xfId="3602"/>
    <cellStyle name="20% - 강조색6 51" xfId="3626"/>
    <cellStyle name="20% - 강조색6 52" xfId="3641"/>
    <cellStyle name="20% - 강조색6 53" xfId="3663"/>
    <cellStyle name="20% - 강조색6 54" xfId="3678"/>
    <cellStyle name="20% - 강조색6 55" xfId="3683"/>
    <cellStyle name="20% - 강조색6 6" xfId="960"/>
    <cellStyle name="20% - 강조색6 7" xfId="961"/>
    <cellStyle name="20% - 강조색6 8" xfId="962"/>
    <cellStyle name="20% - 강조색6 9" xfId="963"/>
    <cellStyle name="³?a" xfId="49"/>
    <cellStyle name="³¯â¥" xfId="50"/>
    <cellStyle name="၃urrency_OTD thru NOR " xfId="51"/>
    <cellStyle name="40% - 강조색1" xfId="706" builtinId="31" customBuiltin="1"/>
    <cellStyle name="40% - 강조색1 10" xfId="964"/>
    <cellStyle name="40% - 강조색1 11" xfId="965"/>
    <cellStyle name="40% - 강조색1 12" xfId="966"/>
    <cellStyle name="40% - 강조색1 13" xfId="967"/>
    <cellStyle name="40% - 강조색1 14" xfId="968"/>
    <cellStyle name="40% - 강조색1 15" xfId="969"/>
    <cellStyle name="40% - 강조색1 16" xfId="970"/>
    <cellStyle name="40% - 강조색1 17" xfId="971"/>
    <cellStyle name="40% - 강조색1 18" xfId="972"/>
    <cellStyle name="40% - 강조색1 19" xfId="973"/>
    <cellStyle name="40% - 강조색1 2" xfId="52"/>
    <cellStyle name="40% - 강조색1 2 2" xfId="974"/>
    <cellStyle name="40% - 강조색1 20" xfId="975"/>
    <cellStyle name="40% - 강조색1 21" xfId="976"/>
    <cellStyle name="40% - 강조색1 22" xfId="977"/>
    <cellStyle name="40% - 강조색1 23" xfId="978"/>
    <cellStyle name="40% - 강조색1 24" xfId="979"/>
    <cellStyle name="40% - 강조색1 25" xfId="980"/>
    <cellStyle name="40% - 강조색1 26" xfId="981"/>
    <cellStyle name="40% - 강조색1 27" xfId="982"/>
    <cellStyle name="40% - 강조색1 28" xfId="983"/>
    <cellStyle name="40% - 강조색1 29" xfId="984"/>
    <cellStyle name="40% - 강조색1 3" xfId="53"/>
    <cellStyle name="40% - 강조색1 3 2" xfId="985"/>
    <cellStyle name="40% - 강조색1 30" xfId="986"/>
    <cellStyle name="40% - 강조색1 31" xfId="987"/>
    <cellStyle name="40% - 강조색1 32" xfId="988"/>
    <cellStyle name="40% - 강조색1 33" xfId="989"/>
    <cellStyle name="40% - 강조색1 34" xfId="990"/>
    <cellStyle name="40% - 강조색1 35" xfId="991"/>
    <cellStyle name="40% - 강조색1 36" xfId="992"/>
    <cellStyle name="40% - 강조색1 37" xfId="993"/>
    <cellStyle name="40% - 강조색1 38" xfId="994"/>
    <cellStyle name="40% - 강조색1 39" xfId="995"/>
    <cellStyle name="40% - 강조색1 4" xfId="293"/>
    <cellStyle name="40% - 강조색1 4 2" xfId="996"/>
    <cellStyle name="40% - 강조색1 40" xfId="997"/>
    <cellStyle name="40% - 강조색1 41" xfId="3057"/>
    <cellStyle name="40% - 강조색1 41 2" xfId="3108"/>
    <cellStyle name="40% - 강조색1 41 2 2" xfId="3273"/>
    <cellStyle name="40% - 강조색1 41 2 2 2" xfId="3382"/>
    <cellStyle name="40% - 강조색1 41 2 3" xfId="3381"/>
    <cellStyle name="40% - 강조색1 41 3" xfId="3239"/>
    <cellStyle name="40% - 강조색1 41 3 2" xfId="3383"/>
    <cellStyle name="40% - 강조색1 41 4" xfId="3380"/>
    <cellStyle name="40% - 강조색1 42" xfId="3097"/>
    <cellStyle name="40% - 강조색1 42 2" xfId="3263"/>
    <cellStyle name="40% - 강조색1 42 2 2" xfId="3385"/>
    <cellStyle name="40% - 강조색1 42 3" xfId="3384"/>
    <cellStyle name="40% - 강조색1 43" xfId="3125"/>
    <cellStyle name="40% - 강조색1 43 2" xfId="3290"/>
    <cellStyle name="40% - 강조색1 43 2 2" xfId="3387"/>
    <cellStyle name="40% - 강조색1 43 3" xfId="3386"/>
    <cellStyle name="40% - 강조색1 44" xfId="3143"/>
    <cellStyle name="40% - 강조색1 44 2" xfId="3388"/>
    <cellStyle name="40% - 강조색1 45" xfId="3211"/>
    <cellStyle name="40% - 강조색1 45 2" xfId="3389"/>
    <cellStyle name="40% - 강조색1 46" xfId="3309"/>
    <cellStyle name="40% - 강조색1 46 2" xfId="3563"/>
    <cellStyle name="40% - 강조색1 47" xfId="3513"/>
    <cellStyle name="40% - 강조색1 48" xfId="3527"/>
    <cellStyle name="40% - 강조색1 49" xfId="3542"/>
    <cellStyle name="40% - 강조색1 5" xfId="998"/>
    <cellStyle name="40% - 강조색1 50" xfId="3611"/>
    <cellStyle name="40% - 강조색1 51" xfId="3617"/>
    <cellStyle name="40% - 강조색1 52" xfId="3632"/>
    <cellStyle name="40% - 강조색1 53" xfId="3654"/>
    <cellStyle name="40% - 강조색1 54" xfId="3669"/>
    <cellStyle name="40% - 강조색1 55" xfId="3692"/>
    <cellStyle name="40% - 강조색1 6" xfId="999"/>
    <cellStyle name="40% - 강조색1 7" xfId="1000"/>
    <cellStyle name="40% - 강조색1 8" xfId="1001"/>
    <cellStyle name="40% - 강조색1 9" xfId="1002"/>
    <cellStyle name="40% - 강조색2" xfId="710" builtinId="35" customBuiltin="1"/>
    <cellStyle name="40% - 강조색2 10" xfId="1003"/>
    <cellStyle name="40% - 강조색2 11" xfId="1004"/>
    <cellStyle name="40% - 강조색2 12" xfId="1005"/>
    <cellStyle name="40% - 강조색2 13" xfId="1006"/>
    <cellStyle name="40% - 강조색2 14" xfId="1007"/>
    <cellStyle name="40% - 강조색2 15" xfId="1008"/>
    <cellStyle name="40% - 강조색2 16" xfId="1009"/>
    <cellStyle name="40% - 강조색2 17" xfId="1010"/>
    <cellStyle name="40% - 강조색2 18" xfId="1011"/>
    <cellStyle name="40% - 강조색2 19" xfId="1012"/>
    <cellStyle name="40% - 강조색2 2" xfId="54"/>
    <cellStyle name="40% - 강조색2 2 2" xfId="1013"/>
    <cellStyle name="40% - 강조색2 20" xfId="1014"/>
    <cellStyle name="40% - 강조색2 21" xfId="1015"/>
    <cellStyle name="40% - 강조색2 22" xfId="1016"/>
    <cellStyle name="40% - 강조색2 23" xfId="1017"/>
    <cellStyle name="40% - 강조색2 24" xfId="1018"/>
    <cellStyle name="40% - 강조색2 25" xfId="1019"/>
    <cellStyle name="40% - 강조색2 26" xfId="1020"/>
    <cellStyle name="40% - 강조색2 27" xfId="1021"/>
    <cellStyle name="40% - 강조색2 28" xfId="1022"/>
    <cellStyle name="40% - 강조색2 29" xfId="1023"/>
    <cellStyle name="40% - 강조색2 3" xfId="55"/>
    <cellStyle name="40% - 강조색2 3 2" xfId="1024"/>
    <cellStyle name="40% - 강조색2 30" xfId="1025"/>
    <cellStyle name="40% - 강조색2 31" xfId="1026"/>
    <cellStyle name="40% - 강조색2 32" xfId="1027"/>
    <cellStyle name="40% - 강조색2 33" xfId="1028"/>
    <cellStyle name="40% - 강조색2 34" xfId="1029"/>
    <cellStyle name="40% - 강조색2 35" xfId="1030"/>
    <cellStyle name="40% - 강조색2 36" xfId="1031"/>
    <cellStyle name="40% - 강조색2 37" xfId="1032"/>
    <cellStyle name="40% - 강조색2 38" xfId="1033"/>
    <cellStyle name="40% - 강조색2 39" xfId="1034"/>
    <cellStyle name="40% - 강조색2 4" xfId="294"/>
    <cellStyle name="40% - 강조색2 4 2" xfId="1035"/>
    <cellStyle name="40% - 강조색2 40" xfId="1036"/>
    <cellStyle name="40% - 강조색2 41" xfId="3059"/>
    <cellStyle name="40% - 강조색2 41 2" xfId="3110"/>
    <cellStyle name="40% - 강조색2 41 2 2" xfId="3275"/>
    <cellStyle name="40% - 강조색2 41 2 2 2" xfId="3392"/>
    <cellStyle name="40% - 강조색2 41 2 3" xfId="3391"/>
    <cellStyle name="40% - 강조색2 41 3" xfId="3241"/>
    <cellStyle name="40% - 강조색2 41 3 2" xfId="3393"/>
    <cellStyle name="40% - 강조색2 41 4" xfId="3390"/>
    <cellStyle name="40% - 강조색2 42" xfId="3095"/>
    <cellStyle name="40% - 강조색2 42 2" xfId="3261"/>
    <cellStyle name="40% - 강조색2 42 2 2" xfId="3395"/>
    <cellStyle name="40% - 강조색2 42 3" xfId="3394"/>
    <cellStyle name="40% - 강조색2 43" xfId="3127"/>
    <cellStyle name="40% - 강조색2 43 2" xfId="3292"/>
    <cellStyle name="40% - 강조색2 43 2 2" xfId="3397"/>
    <cellStyle name="40% - 강조색2 43 3" xfId="3396"/>
    <cellStyle name="40% - 강조색2 44" xfId="3145"/>
    <cellStyle name="40% - 강조색2 44 2" xfId="3398"/>
    <cellStyle name="40% - 강조색2 45" xfId="3215"/>
    <cellStyle name="40% - 강조색2 45 2" xfId="3399"/>
    <cellStyle name="40% - 강조색2 46" xfId="3311"/>
    <cellStyle name="40% - 강조색2 46 2" xfId="3564"/>
    <cellStyle name="40% - 강조색2 47" xfId="3515"/>
    <cellStyle name="40% - 강조색2 48" xfId="3529"/>
    <cellStyle name="40% - 강조색2 49" xfId="3544"/>
    <cellStyle name="40% - 강조색2 5" xfId="1037"/>
    <cellStyle name="40% - 강조색2 50" xfId="3609"/>
    <cellStyle name="40% - 강조색2 51" xfId="3619"/>
    <cellStyle name="40% - 강조색2 52" xfId="3634"/>
    <cellStyle name="40% - 강조색2 53" xfId="3656"/>
    <cellStyle name="40% - 강조색2 54" xfId="3671"/>
    <cellStyle name="40% - 강조색2 55" xfId="3690"/>
    <cellStyle name="40% - 강조색2 6" xfId="1038"/>
    <cellStyle name="40% - 강조색2 7" xfId="1039"/>
    <cellStyle name="40% - 강조색2 8" xfId="1040"/>
    <cellStyle name="40% - 강조색2 9" xfId="1041"/>
    <cellStyle name="40% - 강조색3" xfId="714" builtinId="39" customBuiltin="1"/>
    <cellStyle name="40% - 강조색3 10" xfId="1042"/>
    <cellStyle name="40% - 강조색3 11" xfId="1043"/>
    <cellStyle name="40% - 강조색3 12" xfId="1044"/>
    <cellStyle name="40% - 강조색3 13" xfId="1045"/>
    <cellStyle name="40% - 강조색3 14" xfId="1046"/>
    <cellStyle name="40% - 강조색3 15" xfId="1047"/>
    <cellStyle name="40% - 강조색3 16" xfId="1048"/>
    <cellStyle name="40% - 강조색3 17" xfId="1049"/>
    <cellStyle name="40% - 강조색3 18" xfId="1050"/>
    <cellStyle name="40% - 강조색3 19" xfId="1051"/>
    <cellStyle name="40% - 강조색3 2" xfId="56"/>
    <cellStyle name="40% - 강조색3 2 2" xfId="1052"/>
    <cellStyle name="40% - 강조색3 20" xfId="1053"/>
    <cellStyle name="40% - 강조색3 21" xfId="1054"/>
    <cellStyle name="40% - 강조색3 22" xfId="1055"/>
    <cellStyle name="40% - 강조색3 23" xfId="1056"/>
    <cellStyle name="40% - 강조색3 24" xfId="1057"/>
    <cellStyle name="40% - 강조색3 25" xfId="1058"/>
    <cellStyle name="40% - 강조색3 26" xfId="1059"/>
    <cellStyle name="40% - 강조색3 27" xfId="1060"/>
    <cellStyle name="40% - 강조색3 28" xfId="1061"/>
    <cellStyle name="40% - 강조색3 29" xfId="1062"/>
    <cellStyle name="40% - 강조색3 3" xfId="57"/>
    <cellStyle name="40% - 강조색3 3 2" xfId="1063"/>
    <cellStyle name="40% - 강조색3 30" xfId="1064"/>
    <cellStyle name="40% - 강조색3 31" xfId="1065"/>
    <cellStyle name="40% - 강조색3 32" xfId="1066"/>
    <cellStyle name="40% - 강조색3 33" xfId="1067"/>
    <cellStyle name="40% - 강조색3 34" xfId="1068"/>
    <cellStyle name="40% - 강조색3 35" xfId="1069"/>
    <cellStyle name="40% - 강조색3 36" xfId="1070"/>
    <cellStyle name="40% - 강조색3 37" xfId="1071"/>
    <cellStyle name="40% - 강조색3 38" xfId="1072"/>
    <cellStyle name="40% - 강조색3 39" xfId="1073"/>
    <cellStyle name="40% - 강조색3 4" xfId="295"/>
    <cellStyle name="40% - 강조색3 4 2" xfId="1074"/>
    <cellStyle name="40% - 강조색3 40" xfId="1075"/>
    <cellStyle name="40% - 강조색3 41" xfId="3061"/>
    <cellStyle name="40% - 강조색3 41 2" xfId="3112"/>
    <cellStyle name="40% - 강조색3 41 2 2" xfId="3277"/>
    <cellStyle name="40% - 강조색3 41 2 2 2" xfId="3402"/>
    <cellStyle name="40% - 강조색3 41 2 3" xfId="3401"/>
    <cellStyle name="40% - 강조색3 41 3" xfId="3243"/>
    <cellStyle name="40% - 강조색3 41 3 2" xfId="3403"/>
    <cellStyle name="40% - 강조색3 41 4" xfId="3400"/>
    <cellStyle name="40% - 강조색3 42" xfId="3093"/>
    <cellStyle name="40% - 강조색3 42 2" xfId="3259"/>
    <cellStyle name="40% - 강조색3 42 2 2" xfId="3405"/>
    <cellStyle name="40% - 강조색3 42 3" xfId="3404"/>
    <cellStyle name="40% - 강조색3 43" xfId="3129"/>
    <cellStyle name="40% - 강조색3 43 2" xfId="3294"/>
    <cellStyle name="40% - 강조색3 43 2 2" xfId="3407"/>
    <cellStyle name="40% - 강조색3 43 3" xfId="3406"/>
    <cellStyle name="40% - 강조색3 44" xfId="3147"/>
    <cellStyle name="40% - 강조색3 44 2" xfId="3408"/>
    <cellStyle name="40% - 강조색3 45" xfId="3219"/>
    <cellStyle name="40% - 강조색3 45 2" xfId="3409"/>
    <cellStyle name="40% - 강조색3 46" xfId="3313"/>
    <cellStyle name="40% - 강조색3 46 2" xfId="3565"/>
    <cellStyle name="40% - 강조색3 47" xfId="3517"/>
    <cellStyle name="40% - 강조색3 48" xfId="3531"/>
    <cellStyle name="40% - 강조색3 49" xfId="3546"/>
    <cellStyle name="40% - 강조색3 5" xfId="1076"/>
    <cellStyle name="40% - 강조색3 50" xfId="3607"/>
    <cellStyle name="40% - 강조색3 51" xfId="3621"/>
    <cellStyle name="40% - 강조색3 52" xfId="3636"/>
    <cellStyle name="40% - 강조색3 53" xfId="3658"/>
    <cellStyle name="40% - 강조색3 54" xfId="3673"/>
    <cellStyle name="40% - 강조색3 55" xfId="3688"/>
    <cellStyle name="40% - 강조색3 6" xfId="1077"/>
    <cellStyle name="40% - 강조색3 7" xfId="1078"/>
    <cellStyle name="40% - 강조색3 8" xfId="1079"/>
    <cellStyle name="40% - 강조색3 9" xfId="1080"/>
    <cellStyle name="40% - 강조색4" xfId="718" builtinId="43" customBuiltin="1"/>
    <cellStyle name="40% - 강조색4 10" xfId="1081"/>
    <cellStyle name="40% - 강조색4 11" xfId="1082"/>
    <cellStyle name="40% - 강조색4 12" xfId="1083"/>
    <cellStyle name="40% - 강조색4 13" xfId="1084"/>
    <cellStyle name="40% - 강조색4 14" xfId="1085"/>
    <cellStyle name="40% - 강조색4 15" xfId="1086"/>
    <cellStyle name="40% - 강조색4 16" xfId="1087"/>
    <cellStyle name="40% - 강조색4 17" xfId="1088"/>
    <cellStyle name="40% - 강조색4 18" xfId="1089"/>
    <cellStyle name="40% - 강조색4 19" xfId="1090"/>
    <cellStyle name="40% - 강조색4 2" xfId="58"/>
    <cellStyle name="40% - 강조색4 2 2" xfId="1091"/>
    <cellStyle name="40% - 강조색4 20" xfId="1092"/>
    <cellStyle name="40% - 강조색4 21" xfId="1093"/>
    <cellStyle name="40% - 강조색4 22" xfId="1094"/>
    <cellStyle name="40% - 강조색4 23" xfId="1095"/>
    <cellStyle name="40% - 강조색4 24" xfId="1096"/>
    <cellStyle name="40% - 강조색4 25" xfId="1097"/>
    <cellStyle name="40% - 강조색4 26" xfId="1098"/>
    <cellStyle name="40% - 강조색4 27" xfId="1099"/>
    <cellStyle name="40% - 강조색4 28" xfId="1100"/>
    <cellStyle name="40% - 강조색4 29" xfId="1101"/>
    <cellStyle name="40% - 강조색4 3" xfId="59"/>
    <cellStyle name="40% - 강조색4 3 2" xfId="1102"/>
    <cellStyle name="40% - 강조색4 30" xfId="1103"/>
    <cellStyle name="40% - 강조색4 31" xfId="1104"/>
    <cellStyle name="40% - 강조색4 32" xfId="1105"/>
    <cellStyle name="40% - 강조색4 33" xfId="1106"/>
    <cellStyle name="40% - 강조색4 34" xfId="1107"/>
    <cellStyle name="40% - 강조색4 35" xfId="1108"/>
    <cellStyle name="40% - 강조색4 36" xfId="1109"/>
    <cellStyle name="40% - 강조색4 37" xfId="1110"/>
    <cellStyle name="40% - 강조색4 38" xfId="1111"/>
    <cellStyle name="40% - 강조색4 39" xfId="1112"/>
    <cellStyle name="40% - 강조색4 4" xfId="296"/>
    <cellStyle name="40% - 강조색4 4 2" xfId="1113"/>
    <cellStyle name="40% - 강조색4 40" xfId="1114"/>
    <cellStyle name="40% - 강조색4 41" xfId="3063"/>
    <cellStyle name="40% - 강조색4 41 2" xfId="3114"/>
    <cellStyle name="40% - 강조색4 41 2 2" xfId="3279"/>
    <cellStyle name="40% - 강조색4 41 2 2 2" xfId="3412"/>
    <cellStyle name="40% - 강조색4 41 2 3" xfId="3411"/>
    <cellStyle name="40% - 강조색4 41 3" xfId="3245"/>
    <cellStyle name="40% - 강조색4 41 3 2" xfId="3413"/>
    <cellStyle name="40% - 강조색4 41 4" xfId="3410"/>
    <cellStyle name="40% - 강조색4 42" xfId="3091"/>
    <cellStyle name="40% - 강조색4 42 2" xfId="3257"/>
    <cellStyle name="40% - 강조색4 42 2 2" xfId="3415"/>
    <cellStyle name="40% - 강조색4 42 3" xfId="3414"/>
    <cellStyle name="40% - 강조색4 43" xfId="3131"/>
    <cellStyle name="40% - 강조색4 43 2" xfId="3296"/>
    <cellStyle name="40% - 강조색4 43 2 2" xfId="3417"/>
    <cellStyle name="40% - 강조색4 43 3" xfId="3416"/>
    <cellStyle name="40% - 강조색4 44" xfId="3149"/>
    <cellStyle name="40% - 강조색4 44 2" xfId="3418"/>
    <cellStyle name="40% - 강조색4 45" xfId="3223"/>
    <cellStyle name="40% - 강조색4 45 2" xfId="3419"/>
    <cellStyle name="40% - 강조색4 46" xfId="3315"/>
    <cellStyle name="40% - 강조색4 46 2" xfId="3566"/>
    <cellStyle name="40% - 강조색4 47" xfId="3519"/>
    <cellStyle name="40% - 강조색4 48" xfId="3533"/>
    <cellStyle name="40% - 강조색4 49" xfId="3548"/>
    <cellStyle name="40% - 강조색4 5" xfId="1115"/>
    <cellStyle name="40% - 강조색4 50" xfId="3605"/>
    <cellStyle name="40% - 강조색4 51" xfId="3623"/>
    <cellStyle name="40% - 강조색4 52" xfId="3638"/>
    <cellStyle name="40% - 강조색4 53" xfId="3660"/>
    <cellStyle name="40% - 강조색4 54" xfId="3675"/>
    <cellStyle name="40% - 강조색4 55" xfId="3686"/>
    <cellStyle name="40% - 강조색4 6" xfId="1116"/>
    <cellStyle name="40% - 강조색4 7" xfId="1117"/>
    <cellStyle name="40% - 강조색4 8" xfId="1118"/>
    <cellStyle name="40% - 강조색4 9" xfId="1119"/>
    <cellStyle name="40% - 강조색5" xfId="722" builtinId="47" customBuiltin="1"/>
    <cellStyle name="40% - 강조색5 10" xfId="1120"/>
    <cellStyle name="40% - 강조색5 11" xfId="1121"/>
    <cellStyle name="40% - 강조색5 12" xfId="1122"/>
    <cellStyle name="40% - 강조색5 13" xfId="1123"/>
    <cellStyle name="40% - 강조색5 14" xfId="1124"/>
    <cellStyle name="40% - 강조색5 15" xfId="1125"/>
    <cellStyle name="40% - 강조색5 16" xfId="1126"/>
    <cellStyle name="40% - 강조색5 17" xfId="1127"/>
    <cellStyle name="40% - 강조색5 18" xfId="1128"/>
    <cellStyle name="40% - 강조색5 19" xfId="1129"/>
    <cellStyle name="40% - 강조색5 2" xfId="60"/>
    <cellStyle name="40% - 강조색5 2 2" xfId="1130"/>
    <cellStyle name="40% - 강조색5 20" xfId="1131"/>
    <cellStyle name="40% - 강조색5 21" xfId="1132"/>
    <cellStyle name="40% - 강조색5 22" xfId="1133"/>
    <cellStyle name="40% - 강조색5 23" xfId="1134"/>
    <cellStyle name="40% - 강조색5 24" xfId="1135"/>
    <cellStyle name="40% - 강조색5 25" xfId="1136"/>
    <cellStyle name="40% - 강조색5 26" xfId="1137"/>
    <cellStyle name="40% - 강조색5 27" xfId="1138"/>
    <cellStyle name="40% - 강조색5 28" xfId="1139"/>
    <cellStyle name="40% - 강조색5 29" xfId="1140"/>
    <cellStyle name="40% - 강조색5 3" xfId="61"/>
    <cellStyle name="40% - 강조색5 3 2" xfId="1141"/>
    <cellStyle name="40% - 강조색5 30" xfId="1142"/>
    <cellStyle name="40% - 강조색5 31" xfId="1143"/>
    <cellStyle name="40% - 강조색5 32" xfId="1144"/>
    <cellStyle name="40% - 강조색5 33" xfId="1145"/>
    <cellStyle name="40% - 강조색5 34" xfId="1146"/>
    <cellStyle name="40% - 강조색5 35" xfId="1147"/>
    <cellStyle name="40% - 강조색5 36" xfId="1148"/>
    <cellStyle name="40% - 강조색5 37" xfId="1149"/>
    <cellStyle name="40% - 강조색5 38" xfId="1150"/>
    <cellStyle name="40% - 강조색5 39" xfId="1151"/>
    <cellStyle name="40% - 강조색5 4" xfId="297"/>
    <cellStyle name="40% - 강조색5 4 2" xfId="1152"/>
    <cellStyle name="40% - 강조색5 40" xfId="1153"/>
    <cellStyle name="40% - 강조색5 41" xfId="3065"/>
    <cellStyle name="40% - 강조색5 41 2" xfId="3116"/>
    <cellStyle name="40% - 강조색5 41 2 2" xfId="3281"/>
    <cellStyle name="40% - 강조색5 41 2 2 2" xfId="3422"/>
    <cellStyle name="40% - 강조색5 41 2 3" xfId="3421"/>
    <cellStyle name="40% - 강조색5 41 3" xfId="3247"/>
    <cellStyle name="40% - 강조색5 41 3 2" xfId="3423"/>
    <cellStyle name="40% - 강조색5 41 4" xfId="3420"/>
    <cellStyle name="40% - 강조색5 42" xfId="3089"/>
    <cellStyle name="40% - 강조색5 42 2" xfId="3255"/>
    <cellStyle name="40% - 강조색5 42 2 2" xfId="3425"/>
    <cellStyle name="40% - 강조색5 42 3" xfId="3424"/>
    <cellStyle name="40% - 강조색5 43" xfId="3133"/>
    <cellStyle name="40% - 강조색5 43 2" xfId="3298"/>
    <cellStyle name="40% - 강조색5 43 2 2" xfId="3427"/>
    <cellStyle name="40% - 강조색5 43 3" xfId="3426"/>
    <cellStyle name="40% - 강조색5 44" xfId="3151"/>
    <cellStyle name="40% - 강조색5 44 2" xfId="3428"/>
    <cellStyle name="40% - 강조색5 45" xfId="3227"/>
    <cellStyle name="40% - 강조색5 45 2" xfId="3429"/>
    <cellStyle name="40% - 강조색5 46" xfId="3317"/>
    <cellStyle name="40% - 강조색5 46 2" xfId="3567"/>
    <cellStyle name="40% - 강조색5 47" xfId="3521"/>
    <cellStyle name="40% - 강조색5 48" xfId="3535"/>
    <cellStyle name="40% - 강조색5 49" xfId="3550"/>
    <cellStyle name="40% - 강조색5 5" xfId="1154"/>
    <cellStyle name="40% - 강조색5 50" xfId="3603"/>
    <cellStyle name="40% - 강조색5 51" xfId="3625"/>
    <cellStyle name="40% - 강조색5 52" xfId="3640"/>
    <cellStyle name="40% - 강조색5 53" xfId="3662"/>
    <cellStyle name="40% - 강조색5 54" xfId="3677"/>
    <cellStyle name="40% - 강조색5 55" xfId="3684"/>
    <cellStyle name="40% - 강조색5 6" xfId="1155"/>
    <cellStyle name="40% - 강조색5 7" xfId="1156"/>
    <cellStyle name="40% - 강조색5 8" xfId="1157"/>
    <cellStyle name="40% - 강조색5 9" xfId="1158"/>
    <cellStyle name="40% - 강조색6" xfId="726" builtinId="51" customBuiltin="1"/>
    <cellStyle name="40% - 강조색6 10" xfId="1159"/>
    <cellStyle name="40% - 강조색6 11" xfId="1160"/>
    <cellStyle name="40% - 강조색6 12" xfId="1161"/>
    <cellStyle name="40% - 강조색6 13" xfId="1162"/>
    <cellStyle name="40% - 강조색6 14" xfId="1163"/>
    <cellStyle name="40% - 강조색6 15" xfId="1164"/>
    <cellStyle name="40% - 강조색6 16" xfId="1165"/>
    <cellStyle name="40% - 강조색6 17" xfId="1166"/>
    <cellStyle name="40% - 강조색6 18" xfId="1167"/>
    <cellStyle name="40% - 강조색6 19" xfId="1168"/>
    <cellStyle name="40% - 강조색6 2" xfId="62"/>
    <cellStyle name="40% - 강조색6 2 2" xfId="1169"/>
    <cellStyle name="40% - 강조색6 20" xfId="1170"/>
    <cellStyle name="40% - 강조색6 21" xfId="1171"/>
    <cellStyle name="40% - 강조색6 22" xfId="1172"/>
    <cellStyle name="40% - 강조색6 23" xfId="1173"/>
    <cellStyle name="40% - 강조색6 24" xfId="1174"/>
    <cellStyle name="40% - 강조색6 25" xfId="1175"/>
    <cellStyle name="40% - 강조색6 26" xfId="1176"/>
    <cellStyle name="40% - 강조색6 27" xfId="1177"/>
    <cellStyle name="40% - 강조색6 28" xfId="1178"/>
    <cellStyle name="40% - 강조색6 29" xfId="1179"/>
    <cellStyle name="40% - 강조색6 3" xfId="63"/>
    <cellStyle name="40% - 강조색6 3 2" xfId="1180"/>
    <cellStyle name="40% - 강조색6 30" xfId="1181"/>
    <cellStyle name="40% - 강조색6 31" xfId="1182"/>
    <cellStyle name="40% - 강조색6 32" xfId="1183"/>
    <cellStyle name="40% - 강조색6 33" xfId="1184"/>
    <cellStyle name="40% - 강조색6 34" xfId="1185"/>
    <cellStyle name="40% - 강조색6 35" xfId="1186"/>
    <cellStyle name="40% - 강조색6 36" xfId="1187"/>
    <cellStyle name="40% - 강조색6 37" xfId="1188"/>
    <cellStyle name="40% - 강조색6 38" xfId="1189"/>
    <cellStyle name="40% - 강조색6 39" xfId="1190"/>
    <cellStyle name="40% - 강조색6 4" xfId="298"/>
    <cellStyle name="40% - 강조색6 4 2" xfId="1191"/>
    <cellStyle name="40% - 강조색6 40" xfId="1192"/>
    <cellStyle name="40% - 강조색6 41" xfId="3067"/>
    <cellStyle name="40% - 강조색6 41 2" xfId="3118"/>
    <cellStyle name="40% - 강조색6 41 2 2" xfId="3283"/>
    <cellStyle name="40% - 강조색6 41 2 2 2" xfId="3432"/>
    <cellStyle name="40% - 강조색6 41 2 3" xfId="3431"/>
    <cellStyle name="40% - 강조색6 41 3" xfId="3249"/>
    <cellStyle name="40% - 강조색6 41 3 2" xfId="3433"/>
    <cellStyle name="40% - 강조색6 41 4" xfId="3430"/>
    <cellStyle name="40% - 강조색6 42" xfId="3087"/>
    <cellStyle name="40% - 강조색6 42 2" xfId="3253"/>
    <cellStyle name="40% - 강조색6 42 2 2" xfId="3435"/>
    <cellStyle name="40% - 강조색6 42 3" xfId="3434"/>
    <cellStyle name="40% - 강조색6 43" xfId="3135"/>
    <cellStyle name="40% - 강조색6 43 2" xfId="3300"/>
    <cellStyle name="40% - 강조색6 43 2 2" xfId="3437"/>
    <cellStyle name="40% - 강조색6 43 3" xfId="3436"/>
    <cellStyle name="40% - 강조색6 44" xfId="3153"/>
    <cellStyle name="40% - 강조색6 44 2" xfId="3438"/>
    <cellStyle name="40% - 강조색6 45" xfId="3231"/>
    <cellStyle name="40% - 강조색6 45 2" xfId="3439"/>
    <cellStyle name="40% - 강조색6 46" xfId="3319"/>
    <cellStyle name="40% - 강조색6 46 2" xfId="3568"/>
    <cellStyle name="40% - 강조색6 47" xfId="3523"/>
    <cellStyle name="40% - 강조색6 48" xfId="3537"/>
    <cellStyle name="40% - 강조색6 49" xfId="3552"/>
    <cellStyle name="40% - 강조색6 5" xfId="1193"/>
    <cellStyle name="40% - 강조색6 50" xfId="3601"/>
    <cellStyle name="40% - 강조색6 51" xfId="3627"/>
    <cellStyle name="40% - 강조색6 52" xfId="3642"/>
    <cellStyle name="40% - 강조색6 53" xfId="3664"/>
    <cellStyle name="40% - 강조색6 54" xfId="3679"/>
    <cellStyle name="40% - 강조색6 55" xfId="3682"/>
    <cellStyle name="40% - 강조색6 6" xfId="1194"/>
    <cellStyle name="40% - 강조색6 7" xfId="1195"/>
    <cellStyle name="40% - 강조색6 8" xfId="1196"/>
    <cellStyle name="40% - 강조색6 9" xfId="1197"/>
    <cellStyle name="60% - 강조색1" xfId="707" builtinId="32" customBuiltin="1"/>
    <cellStyle name="60% - 강조색1 10" xfId="1198"/>
    <cellStyle name="60% - 강조색1 11" xfId="1199"/>
    <cellStyle name="60% - 강조색1 12" xfId="1200"/>
    <cellStyle name="60% - 강조색1 13" xfId="1201"/>
    <cellStyle name="60% - 강조색1 14" xfId="1202"/>
    <cellStyle name="60% - 강조색1 15" xfId="1203"/>
    <cellStyle name="60% - 강조색1 16" xfId="1204"/>
    <cellStyle name="60% - 강조색1 17" xfId="1205"/>
    <cellStyle name="60% - 강조색1 18" xfId="1206"/>
    <cellStyle name="60% - 강조색1 19" xfId="1207"/>
    <cellStyle name="60% - 강조색1 2" xfId="64"/>
    <cellStyle name="60% - 강조색1 2 2" xfId="1208"/>
    <cellStyle name="60% - 강조색1 20" xfId="1209"/>
    <cellStyle name="60% - 강조색1 21" xfId="1210"/>
    <cellStyle name="60% - 강조색1 22" xfId="1211"/>
    <cellStyle name="60% - 강조색1 23" xfId="1212"/>
    <cellStyle name="60% - 강조색1 24" xfId="1213"/>
    <cellStyle name="60% - 강조색1 25" xfId="1214"/>
    <cellStyle name="60% - 강조색1 26" xfId="1215"/>
    <cellStyle name="60% - 강조색1 27" xfId="1216"/>
    <cellStyle name="60% - 강조색1 28" xfId="1217"/>
    <cellStyle name="60% - 강조색1 29" xfId="1218"/>
    <cellStyle name="60% - 강조색1 3" xfId="65"/>
    <cellStyle name="60% - 강조색1 3 2" xfId="1219"/>
    <cellStyle name="60% - 강조색1 30" xfId="1220"/>
    <cellStyle name="60% - 강조색1 31" xfId="1221"/>
    <cellStyle name="60% - 강조색1 32" xfId="1222"/>
    <cellStyle name="60% - 강조색1 33" xfId="1223"/>
    <cellStyle name="60% - 강조색1 34" xfId="1224"/>
    <cellStyle name="60% - 강조색1 35" xfId="1225"/>
    <cellStyle name="60% - 강조색1 36" xfId="1226"/>
    <cellStyle name="60% - 강조색1 37" xfId="1227"/>
    <cellStyle name="60% - 강조색1 38" xfId="1228"/>
    <cellStyle name="60% - 강조색1 39" xfId="1229"/>
    <cellStyle name="60% - 강조색1 4" xfId="299"/>
    <cellStyle name="60% - 강조색1 4 2" xfId="1230"/>
    <cellStyle name="60% - 강조색1 40" xfId="1231"/>
    <cellStyle name="60% - 강조색1 41" xfId="3212"/>
    <cellStyle name="60% - 강조색1 41 2" xfId="3440"/>
    <cellStyle name="60% - 강조색1 42" xfId="3569"/>
    <cellStyle name="60% - 강조색1 5" xfId="1232"/>
    <cellStyle name="60% - 강조색1 6" xfId="1233"/>
    <cellStyle name="60% - 강조색1 7" xfId="1234"/>
    <cellStyle name="60% - 강조색1 8" xfId="1235"/>
    <cellStyle name="60% - 강조색1 9" xfId="1236"/>
    <cellStyle name="60% - 강조색2" xfId="711" builtinId="36" customBuiltin="1"/>
    <cellStyle name="60% - 강조색2 10" xfId="1237"/>
    <cellStyle name="60% - 강조색2 11" xfId="1238"/>
    <cellStyle name="60% - 강조색2 12" xfId="1239"/>
    <cellStyle name="60% - 강조색2 13" xfId="1240"/>
    <cellStyle name="60% - 강조색2 14" xfId="1241"/>
    <cellStyle name="60% - 강조색2 15" xfId="1242"/>
    <cellStyle name="60% - 강조색2 16" xfId="1243"/>
    <cellStyle name="60% - 강조색2 17" xfId="1244"/>
    <cellStyle name="60% - 강조색2 18" xfId="1245"/>
    <cellStyle name="60% - 강조색2 19" xfId="1246"/>
    <cellStyle name="60% - 강조색2 2" xfId="66"/>
    <cellStyle name="60% - 강조색2 2 2" xfId="1247"/>
    <cellStyle name="60% - 강조색2 20" xfId="1248"/>
    <cellStyle name="60% - 강조색2 21" xfId="1249"/>
    <cellStyle name="60% - 강조색2 22" xfId="1250"/>
    <cellStyle name="60% - 강조색2 23" xfId="1251"/>
    <cellStyle name="60% - 강조색2 24" xfId="1252"/>
    <cellStyle name="60% - 강조색2 25" xfId="1253"/>
    <cellStyle name="60% - 강조색2 26" xfId="1254"/>
    <cellStyle name="60% - 강조색2 27" xfId="1255"/>
    <cellStyle name="60% - 강조색2 28" xfId="1256"/>
    <cellStyle name="60% - 강조색2 29" xfId="1257"/>
    <cellStyle name="60% - 강조색2 3" xfId="67"/>
    <cellStyle name="60% - 강조색2 3 2" xfId="1258"/>
    <cellStyle name="60% - 강조색2 30" xfId="1259"/>
    <cellStyle name="60% - 강조색2 31" xfId="1260"/>
    <cellStyle name="60% - 강조색2 32" xfId="1261"/>
    <cellStyle name="60% - 강조색2 33" xfId="1262"/>
    <cellStyle name="60% - 강조색2 34" xfId="1263"/>
    <cellStyle name="60% - 강조색2 35" xfId="1264"/>
    <cellStyle name="60% - 강조색2 36" xfId="1265"/>
    <cellStyle name="60% - 강조색2 37" xfId="1266"/>
    <cellStyle name="60% - 강조색2 38" xfId="1267"/>
    <cellStyle name="60% - 강조색2 39" xfId="1268"/>
    <cellStyle name="60% - 강조색2 4" xfId="300"/>
    <cellStyle name="60% - 강조색2 4 2" xfId="1269"/>
    <cellStyle name="60% - 강조색2 40" xfId="1270"/>
    <cellStyle name="60% - 강조색2 41" xfId="3216"/>
    <cellStyle name="60% - 강조색2 41 2" xfId="3441"/>
    <cellStyle name="60% - 강조색2 42" xfId="3570"/>
    <cellStyle name="60% - 강조색2 5" xfId="1271"/>
    <cellStyle name="60% - 강조색2 6" xfId="1272"/>
    <cellStyle name="60% - 강조색2 7" xfId="1273"/>
    <cellStyle name="60% - 강조색2 8" xfId="1274"/>
    <cellStyle name="60% - 강조색2 9" xfId="1275"/>
    <cellStyle name="60% - 강조색3" xfId="715" builtinId="40" customBuiltin="1"/>
    <cellStyle name="60% - 강조색3 10" xfId="1276"/>
    <cellStyle name="60% - 강조색3 11" xfId="1277"/>
    <cellStyle name="60% - 강조색3 12" xfId="1278"/>
    <cellStyle name="60% - 강조색3 13" xfId="1279"/>
    <cellStyle name="60% - 강조색3 14" xfId="1280"/>
    <cellStyle name="60% - 강조색3 15" xfId="1281"/>
    <cellStyle name="60% - 강조색3 16" xfId="1282"/>
    <cellStyle name="60% - 강조색3 17" xfId="1283"/>
    <cellStyle name="60% - 강조색3 18" xfId="1284"/>
    <cellStyle name="60% - 강조색3 19" xfId="1285"/>
    <cellStyle name="60% - 강조색3 2" xfId="68"/>
    <cellStyle name="60% - 강조색3 2 2" xfId="1286"/>
    <cellStyle name="60% - 강조색3 20" xfId="1287"/>
    <cellStyle name="60% - 강조색3 21" xfId="1288"/>
    <cellStyle name="60% - 강조색3 22" xfId="1289"/>
    <cellStyle name="60% - 강조색3 23" xfId="1290"/>
    <cellStyle name="60% - 강조색3 24" xfId="1291"/>
    <cellStyle name="60% - 강조색3 25" xfId="1292"/>
    <cellStyle name="60% - 강조색3 26" xfId="1293"/>
    <cellStyle name="60% - 강조색3 27" xfId="1294"/>
    <cellStyle name="60% - 강조색3 28" xfId="1295"/>
    <cellStyle name="60% - 강조색3 29" xfId="1296"/>
    <cellStyle name="60% - 강조색3 3" xfId="69"/>
    <cellStyle name="60% - 강조색3 3 2" xfId="1297"/>
    <cellStyle name="60% - 강조색3 30" xfId="1298"/>
    <cellStyle name="60% - 강조색3 31" xfId="1299"/>
    <cellStyle name="60% - 강조색3 32" xfId="1300"/>
    <cellStyle name="60% - 강조색3 33" xfId="1301"/>
    <cellStyle name="60% - 강조색3 34" xfId="1302"/>
    <cellStyle name="60% - 강조색3 35" xfId="1303"/>
    <cellStyle name="60% - 강조색3 36" xfId="1304"/>
    <cellStyle name="60% - 강조색3 37" xfId="1305"/>
    <cellStyle name="60% - 강조색3 38" xfId="1306"/>
    <cellStyle name="60% - 강조색3 39" xfId="1307"/>
    <cellStyle name="60% - 강조색3 4" xfId="301"/>
    <cellStyle name="60% - 강조색3 4 2" xfId="1308"/>
    <cellStyle name="60% - 강조색3 40" xfId="1309"/>
    <cellStyle name="60% - 강조색3 41" xfId="3220"/>
    <cellStyle name="60% - 강조색3 41 2" xfId="3442"/>
    <cellStyle name="60% - 강조색3 42" xfId="3571"/>
    <cellStyle name="60% - 강조색3 5" xfId="1310"/>
    <cellStyle name="60% - 강조색3 6" xfId="1311"/>
    <cellStyle name="60% - 강조색3 7" xfId="1312"/>
    <cellStyle name="60% - 강조색3 8" xfId="1313"/>
    <cellStyle name="60% - 강조색3 9" xfId="1314"/>
    <cellStyle name="60% - 강조색4" xfId="719" builtinId="44" customBuiltin="1"/>
    <cellStyle name="60% - 강조색4 10" xfId="1315"/>
    <cellStyle name="60% - 강조색4 11" xfId="1316"/>
    <cellStyle name="60% - 강조색4 12" xfId="1317"/>
    <cellStyle name="60% - 강조색4 13" xfId="1318"/>
    <cellStyle name="60% - 강조색4 14" xfId="1319"/>
    <cellStyle name="60% - 강조색4 15" xfId="1320"/>
    <cellStyle name="60% - 강조색4 16" xfId="1321"/>
    <cellStyle name="60% - 강조색4 17" xfId="1322"/>
    <cellStyle name="60% - 강조색4 18" xfId="1323"/>
    <cellStyle name="60% - 강조색4 19" xfId="1324"/>
    <cellStyle name="60% - 강조색4 2" xfId="70"/>
    <cellStyle name="60% - 강조색4 2 2" xfId="1325"/>
    <cellStyle name="60% - 강조색4 20" xfId="1326"/>
    <cellStyle name="60% - 강조색4 21" xfId="1327"/>
    <cellStyle name="60% - 강조색4 22" xfId="1328"/>
    <cellStyle name="60% - 강조색4 23" xfId="1329"/>
    <cellStyle name="60% - 강조색4 24" xfId="1330"/>
    <cellStyle name="60% - 강조색4 25" xfId="1331"/>
    <cellStyle name="60% - 강조색4 26" xfId="1332"/>
    <cellStyle name="60% - 강조색4 27" xfId="1333"/>
    <cellStyle name="60% - 강조색4 28" xfId="1334"/>
    <cellStyle name="60% - 강조색4 29" xfId="1335"/>
    <cellStyle name="60% - 강조색4 3" xfId="71"/>
    <cellStyle name="60% - 강조색4 3 2" xfId="1336"/>
    <cellStyle name="60% - 강조색4 30" xfId="1337"/>
    <cellStyle name="60% - 강조색4 31" xfId="1338"/>
    <cellStyle name="60% - 강조색4 32" xfId="1339"/>
    <cellStyle name="60% - 강조색4 33" xfId="1340"/>
    <cellStyle name="60% - 강조색4 34" xfId="1341"/>
    <cellStyle name="60% - 강조색4 35" xfId="1342"/>
    <cellStyle name="60% - 강조색4 36" xfId="1343"/>
    <cellStyle name="60% - 강조색4 37" xfId="1344"/>
    <cellStyle name="60% - 강조색4 38" xfId="1345"/>
    <cellStyle name="60% - 강조색4 39" xfId="1346"/>
    <cellStyle name="60% - 강조색4 4" xfId="302"/>
    <cellStyle name="60% - 강조색4 4 2" xfId="1347"/>
    <cellStyle name="60% - 강조색4 40" xfId="1348"/>
    <cellStyle name="60% - 강조색4 41" xfId="3224"/>
    <cellStyle name="60% - 강조색4 41 2" xfId="3443"/>
    <cellStyle name="60% - 강조색4 42" xfId="3572"/>
    <cellStyle name="60% - 강조색4 5" xfId="1349"/>
    <cellStyle name="60% - 강조색4 6" xfId="1350"/>
    <cellStyle name="60% - 강조색4 7" xfId="1351"/>
    <cellStyle name="60% - 강조색4 8" xfId="1352"/>
    <cellStyle name="60% - 강조색4 9" xfId="1353"/>
    <cellStyle name="60% - 강조색5" xfId="723" builtinId="48" customBuiltin="1"/>
    <cellStyle name="60% - 강조색5 10" xfId="1354"/>
    <cellStyle name="60% - 강조색5 11" xfId="1355"/>
    <cellStyle name="60% - 강조색5 12" xfId="1356"/>
    <cellStyle name="60% - 강조색5 13" xfId="1357"/>
    <cellStyle name="60% - 강조색5 14" xfId="1358"/>
    <cellStyle name="60% - 강조색5 15" xfId="1359"/>
    <cellStyle name="60% - 강조색5 16" xfId="1360"/>
    <cellStyle name="60% - 강조색5 17" xfId="1361"/>
    <cellStyle name="60% - 강조색5 18" xfId="1362"/>
    <cellStyle name="60% - 강조색5 19" xfId="1363"/>
    <cellStyle name="60% - 강조색5 2" xfId="72"/>
    <cellStyle name="60% - 강조색5 2 2" xfId="1364"/>
    <cellStyle name="60% - 강조색5 20" xfId="1365"/>
    <cellStyle name="60% - 강조색5 21" xfId="1366"/>
    <cellStyle name="60% - 강조색5 22" xfId="1367"/>
    <cellStyle name="60% - 강조색5 23" xfId="1368"/>
    <cellStyle name="60% - 강조색5 24" xfId="1369"/>
    <cellStyle name="60% - 강조색5 25" xfId="1370"/>
    <cellStyle name="60% - 강조색5 26" xfId="1371"/>
    <cellStyle name="60% - 강조색5 27" xfId="1372"/>
    <cellStyle name="60% - 강조색5 28" xfId="1373"/>
    <cellStyle name="60% - 강조색5 29" xfId="1374"/>
    <cellStyle name="60% - 강조색5 3" xfId="73"/>
    <cellStyle name="60% - 강조색5 3 2" xfId="1375"/>
    <cellStyle name="60% - 강조색5 30" xfId="1376"/>
    <cellStyle name="60% - 강조색5 31" xfId="1377"/>
    <cellStyle name="60% - 강조색5 32" xfId="1378"/>
    <cellStyle name="60% - 강조색5 33" xfId="1379"/>
    <cellStyle name="60% - 강조색5 34" xfId="1380"/>
    <cellStyle name="60% - 강조색5 35" xfId="1381"/>
    <cellStyle name="60% - 강조색5 36" xfId="1382"/>
    <cellStyle name="60% - 강조색5 37" xfId="1383"/>
    <cellStyle name="60% - 강조색5 38" xfId="1384"/>
    <cellStyle name="60% - 강조색5 39" xfId="1385"/>
    <cellStyle name="60% - 강조색5 4" xfId="303"/>
    <cellStyle name="60% - 강조색5 4 2" xfId="1386"/>
    <cellStyle name="60% - 강조색5 40" xfId="1387"/>
    <cellStyle name="60% - 강조색5 41" xfId="3228"/>
    <cellStyle name="60% - 강조색5 41 2" xfId="3444"/>
    <cellStyle name="60% - 강조색5 42" xfId="3573"/>
    <cellStyle name="60% - 강조색5 5" xfId="1388"/>
    <cellStyle name="60% - 강조색5 6" xfId="1389"/>
    <cellStyle name="60% - 강조색5 7" xfId="1390"/>
    <cellStyle name="60% - 강조색5 8" xfId="1391"/>
    <cellStyle name="60% - 강조색5 9" xfId="1392"/>
    <cellStyle name="60% - 강조색6" xfId="727" builtinId="52" customBuiltin="1"/>
    <cellStyle name="60% - 강조색6 10" xfId="1393"/>
    <cellStyle name="60% - 강조색6 11" xfId="1394"/>
    <cellStyle name="60% - 강조색6 12" xfId="1395"/>
    <cellStyle name="60% - 강조색6 13" xfId="1396"/>
    <cellStyle name="60% - 강조색6 14" xfId="1397"/>
    <cellStyle name="60% - 강조색6 15" xfId="1398"/>
    <cellStyle name="60% - 강조색6 16" xfId="1399"/>
    <cellStyle name="60% - 강조색6 17" xfId="1400"/>
    <cellStyle name="60% - 강조색6 18" xfId="1401"/>
    <cellStyle name="60% - 강조색6 19" xfId="1402"/>
    <cellStyle name="60% - 강조색6 2" xfId="74"/>
    <cellStyle name="60% - 강조색6 2 2" xfId="1403"/>
    <cellStyle name="60% - 강조색6 20" xfId="1404"/>
    <cellStyle name="60% - 강조색6 21" xfId="1405"/>
    <cellStyle name="60% - 강조색6 22" xfId="1406"/>
    <cellStyle name="60% - 강조색6 23" xfId="1407"/>
    <cellStyle name="60% - 강조색6 24" xfId="1408"/>
    <cellStyle name="60% - 강조색6 25" xfId="1409"/>
    <cellStyle name="60% - 강조색6 26" xfId="1410"/>
    <cellStyle name="60% - 강조색6 27" xfId="1411"/>
    <cellStyle name="60% - 강조색6 28" xfId="1412"/>
    <cellStyle name="60% - 강조색6 29" xfId="1413"/>
    <cellStyle name="60% - 강조색6 3" xfId="75"/>
    <cellStyle name="60% - 강조색6 3 2" xfId="1414"/>
    <cellStyle name="60% - 강조색6 30" xfId="1415"/>
    <cellStyle name="60% - 강조색6 31" xfId="1416"/>
    <cellStyle name="60% - 강조색6 32" xfId="1417"/>
    <cellStyle name="60% - 강조색6 33" xfId="1418"/>
    <cellStyle name="60% - 강조색6 34" xfId="1419"/>
    <cellStyle name="60% - 강조색6 35" xfId="1420"/>
    <cellStyle name="60% - 강조색6 36" xfId="1421"/>
    <cellStyle name="60% - 강조색6 37" xfId="1422"/>
    <cellStyle name="60% - 강조색6 38" xfId="1423"/>
    <cellStyle name="60% - 강조색6 39" xfId="1424"/>
    <cellStyle name="60% - 강조색6 4" xfId="304"/>
    <cellStyle name="60% - 강조색6 4 2" xfId="1425"/>
    <cellStyle name="60% - 강조색6 40" xfId="1426"/>
    <cellStyle name="60% - 강조색6 41" xfId="3232"/>
    <cellStyle name="60% - 강조색6 41 2" xfId="3445"/>
    <cellStyle name="60% - 강조색6 42" xfId="3574"/>
    <cellStyle name="60% - 강조색6 5" xfId="1427"/>
    <cellStyle name="60% - 강조색6 6" xfId="1428"/>
    <cellStyle name="60% - 강조색6 7" xfId="1429"/>
    <cellStyle name="60% - 강조색6 8" xfId="1430"/>
    <cellStyle name="60% - 강조색6 9" xfId="1431"/>
    <cellStyle name="Aee­ " xfId="202"/>
    <cellStyle name="AeE­ [0]_ 2ÆAAþº° " xfId="203"/>
    <cellStyle name="AeE­_ 2ÆAAþº° " xfId="204"/>
    <cellStyle name="Æu¼ " xfId="205"/>
    <cellStyle name="Æû¼¾æ®" xfId="206"/>
    <cellStyle name="ALIGNMENT" xfId="207"/>
    <cellStyle name="AÞ¸¶ [0]_ 2ÆAAþº° " xfId="208"/>
    <cellStyle name="AÞ¸¶_ 2ÆAAþº° " xfId="209"/>
    <cellStyle name="Àú¸®¼ö" xfId="210"/>
    <cellStyle name="Àú¸®¼ö0" xfId="211"/>
    <cellStyle name="Au¸r " xfId="212"/>
    <cellStyle name="Au¸r¼" xfId="213"/>
    <cellStyle name="b椬ៜ_x000c_Comma_ODCOS " xfId="214"/>
    <cellStyle name="C￥AØ_  FAB AIA¤  " xfId="215"/>
    <cellStyle name="Ç¥ÁØ_´ëºñÇ¥ (2)_ºÎ´ëÅä°ø " xfId="216"/>
    <cellStyle name="C￥AØ_¸¶≫eCI¼oAIA§ " xfId="217"/>
    <cellStyle name="Ç¥ÁØ_»óºÎ¼ö·®Áý°è " xfId="218"/>
    <cellStyle name="C￥AØ_≫c¾÷ºIº° AN°e " xfId="219"/>
    <cellStyle name="Ç¥ÁØ_FAX¾ç½Ä " xfId="220"/>
    <cellStyle name="C￥AØ_ºI´eAa°ø " xfId="221"/>
    <cellStyle name="Ç¥ÁØ_ºÎ´ëÅä°ø " xfId="222"/>
    <cellStyle name="C￥AØ_ºI´eAa°ø  2" xfId="1432"/>
    <cellStyle name="category" xfId="223"/>
    <cellStyle name="Çõ»ê" xfId="224"/>
    <cellStyle name="Co≫" xfId="225"/>
    <cellStyle name="Comma" xfId="226"/>
    <cellStyle name="Comma [0]" xfId="227"/>
    <cellStyle name="comma zerodec" xfId="228"/>
    <cellStyle name="comma zerodec 2" xfId="3707"/>
    <cellStyle name="Comma_ SG&amp;A Bridge " xfId="377"/>
    <cellStyle name="Comma0" xfId="229"/>
    <cellStyle name="Currency" xfId="230"/>
    <cellStyle name="Currency [0]" xfId="231"/>
    <cellStyle name="Currency_ SG&amp;A Bridge " xfId="378"/>
    <cellStyle name="Currency0" xfId="232"/>
    <cellStyle name="Currency1" xfId="233"/>
    <cellStyle name="Currency1 2" xfId="3708"/>
    <cellStyle name="Date" xfId="234"/>
    <cellStyle name="Date 2" xfId="235"/>
    <cellStyle name="Date 3" xfId="1433"/>
    <cellStyle name="Date 4" xfId="3697"/>
    <cellStyle name="Dezimal [0]_laroux" xfId="236"/>
    <cellStyle name="Dezimal_laroux" xfId="237"/>
    <cellStyle name="Dollar (zero dec)" xfId="238"/>
    <cellStyle name="Dollar (zero dec) 2" xfId="3709"/>
    <cellStyle name="EA" xfId="239"/>
    <cellStyle name="E­æo±" xfId="240"/>
    <cellStyle name="E­æo±a" xfId="241"/>
    <cellStyle name="È­æó±âè£" xfId="242"/>
    <cellStyle name="È­æó±âè£0" xfId="243"/>
    <cellStyle name="Fixed" xfId="244"/>
    <cellStyle name="Fixed 2" xfId="245"/>
    <cellStyle name="Fixed 3" xfId="1434"/>
    <cellStyle name="Fixed 4" xfId="3698"/>
    <cellStyle name="Grey" xfId="246"/>
    <cellStyle name="Grey 2" xfId="381"/>
    <cellStyle name="HEADER" xfId="247"/>
    <cellStyle name="Header1" xfId="248"/>
    <cellStyle name="Header2" xfId="249"/>
    <cellStyle name="Header2 10" xfId="1435"/>
    <cellStyle name="Header2 11" xfId="1436"/>
    <cellStyle name="Header2 12" xfId="1437"/>
    <cellStyle name="Header2 13" xfId="1438"/>
    <cellStyle name="Header2 14" xfId="1439"/>
    <cellStyle name="Header2 15" xfId="1440"/>
    <cellStyle name="Header2 2" xfId="364"/>
    <cellStyle name="Header2 2 10" xfId="4733"/>
    <cellStyle name="Header2 2 2" xfId="672"/>
    <cellStyle name="Header2 2 2 2" xfId="1441"/>
    <cellStyle name="Header2 2 2 3" xfId="4786"/>
    <cellStyle name="Header2 2 3" xfId="617"/>
    <cellStyle name="Header2 2 3 2" xfId="4760"/>
    <cellStyle name="Header2 2 4" xfId="1442"/>
    <cellStyle name="Header2 2 5" xfId="1443"/>
    <cellStyle name="Header2 2 6" xfId="1444"/>
    <cellStyle name="Header2 2 7" xfId="1445"/>
    <cellStyle name="Header2 2 8" xfId="1446"/>
    <cellStyle name="Header2 2 9" xfId="1447"/>
    <cellStyle name="Header2 3" xfId="379"/>
    <cellStyle name="Header2 3 10" xfId="1448"/>
    <cellStyle name="Header2 3 11" xfId="1449"/>
    <cellStyle name="Header2 3 12" xfId="1450"/>
    <cellStyle name="Header2 3 13" xfId="1451"/>
    <cellStyle name="Header2 3 14" xfId="4741"/>
    <cellStyle name="Header2 3 2" xfId="684"/>
    <cellStyle name="Header2 3 2 2" xfId="1452"/>
    <cellStyle name="Header2 3 2 3" xfId="4794"/>
    <cellStyle name="Header2 3 3" xfId="629"/>
    <cellStyle name="Header2 3 3 2" xfId="4766"/>
    <cellStyle name="Header2 3 4" xfId="1453"/>
    <cellStyle name="Header2 3 5" xfId="1454"/>
    <cellStyle name="Header2 3 6" xfId="1455"/>
    <cellStyle name="Header2 3 7" xfId="1456"/>
    <cellStyle name="Header2 3 8" xfId="1457"/>
    <cellStyle name="Header2 3 9" xfId="1458"/>
    <cellStyle name="Header2 4" xfId="641"/>
    <cellStyle name="Header2 4 2" xfId="4769"/>
    <cellStyle name="Header2 5" xfId="586"/>
    <cellStyle name="Header2 5 2" xfId="4745"/>
    <cellStyle name="Header2 6" xfId="1459"/>
    <cellStyle name="Header2 7" xfId="1460"/>
    <cellStyle name="Header2 8" xfId="1461"/>
    <cellStyle name="Header2 9" xfId="1462"/>
    <cellStyle name="Heading 1" xfId="250"/>
    <cellStyle name="Heading 2" xfId="251"/>
    <cellStyle name="HEADING1" xfId="252"/>
    <cellStyle name="Heading1 2" xfId="3699"/>
    <cellStyle name="HEADING2" xfId="253"/>
    <cellStyle name="Heading2 2" xfId="3700"/>
    <cellStyle name="Hyperlink" xfId="254"/>
    <cellStyle name="Input [yellow]" xfId="255"/>
    <cellStyle name="Input [yellow] 2" xfId="333"/>
    <cellStyle name="Input [yellow] 2 2" xfId="654"/>
    <cellStyle name="Input [yellow] 2 2 2" xfId="1463"/>
    <cellStyle name="Input [yellow] 2 2 3" xfId="4777"/>
    <cellStyle name="Input [yellow] 2 3" xfId="599"/>
    <cellStyle name="Input [yellow] 2 3 2" xfId="4753"/>
    <cellStyle name="Input [yellow] 2 4" xfId="1464"/>
    <cellStyle name="Input [yellow] 2 5" xfId="1465"/>
    <cellStyle name="Input [yellow] 2 6" xfId="1466"/>
    <cellStyle name="Input [yellow] 2 7" xfId="1467"/>
    <cellStyle name="Input [yellow] 2 8" xfId="4724"/>
    <cellStyle name="Input [yellow] 3" xfId="365"/>
    <cellStyle name="Input [yellow] 3 10" xfId="1468"/>
    <cellStyle name="Input [yellow] 3 11" xfId="1469"/>
    <cellStyle name="Input [yellow] 3 12" xfId="1470"/>
    <cellStyle name="Input [yellow] 3 13" xfId="1471"/>
    <cellStyle name="Input [yellow] 3 14" xfId="4734"/>
    <cellStyle name="Input [yellow] 3 2" xfId="673"/>
    <cellStyle name="Input [yellow] 3 2 2" xfId="4787"/>
    <cellStyle name="Input [yellow] 3 3" xfId="618"/>
    <cellStyle name="Input [yellow] 3 3 2" xfId="4761"/>
    <cellStyle name="Input [yellow] 3 4" xfId="1472"/>
    <cellStyle name="Input [yellow] 3 5" xfId="1473"/>
    <cellStyle name="Input [yellow] 3 6" xfId="1474"/>
    <cellStyle name="Input [yellow] 3 7" xfId="1475"/>
    <cellStyle name="Input [yellow] 3 8" xfId="1476"/>
    <cellStyle name="Input [yellow] 3 9" xfId="1477"/>
    <cellStyle name="Input [yellow] 4" xfId="366"/>
    <cellStyle name="Input [yellow] 4 10" xfId="1478"/>
    <cellStyle name="Input [yellow] 4 11" xfId="1479"/>
    <cellStyle name="Input [yellow] 4 12" xfId="1480"/>
    <cellStyle name="Input [yellow] 4 13" xfId="4735"/>
    <cellStyle name="Input [yellow] 4 2" xfId="674"/>
    <cellStyle name="Input [yellow] 4 2 2" xfId="1481"/>
    <cellStyle name="Input [yellow] 4 2 3" xfId="4788"/>
    <cellStyle name="Input [yellow] 4 3" xfId="619"/>
    <cellStyle name="Input [yellow] 4 3 2" xfId="4762"/>
    <cellStyle name="Input [yellow] 4 4" xfId="1482"/>
    <cellStyle name="Input [yellow] 4 5" xfId="1483"/>
    <cellStyle name="Input [yellow] 4 6" xfId="1484"/>
    <cellStyle name="Input [yellow] 4 7" xfId="1485"/>
    <cellStyle name="Input [yellow] 4 8" xfId="1486"/>
    <cellStyle name="Input [yellow] 4 9" xfId="1487"/>
    <cellStyle name="Input [yellow] 5" xfId="382"/>
    <cellStyle name="Input [yellow] 5 10" xfId="1488"/>
    <cellStyle name="Input [yellow] 5 11" xfId="1489"/>
    <cellStyle name="Input [yellow] 5 12" xfId="1490"/>
    <cellStyle name="Input [yellow] 5 13" xfId="4742"/>
    <cellStyle name="Input [yellow] 5 2" xfId="685"/>
    <cellStyle name="Input [yellow] 5 2 2" xfId="1491"/>
    <cellStyle name="Input [yellow] 5 2 3" xfId="4795"/>
    <cellStyle name="Input [yellow] 5 3" xfId="630"/>
    <cellStyle name="Input [yellow] 5 3 2" xfId="4767"/>
    <cellStyle name="Input [yellow] 5 4" xfId="1492"/>
    <cellStyle name="Input [yellow] 5 5" xfId="1493"/>
    <cellStyle name="Input [yellow] 5 6" xfId="1494"/>
    <cellStyle name="Input [yellow] 5 7" xfId="1495"/>
    <cellStyle name="Input [yellow] 5 8" xfId="1496"/>
    <cellStyle name="Input [yellow] 5 9" xfId="1497"/>
    <cellStyle name="Input [yellow] 6" xfId="642"/>
    <cellStyle name="Input [yellow] 6 2" xfId="4770"/>
    <cellStyle name="Input [yellow] 7" xfId="587"/>
    <cellStyle name="Input [yellow] 7 2" xfId="4746"/>
    <cellStyle name="Milliers [0]_Arabian Spec" xfId="256"/>
    <cellStyle name="Milliers_Arabian Spec" xfId="257"/>
    <cellStyle name="Model" xfId="258"/>
    <cellStyle name="Mon?aire [0]_Arabian Spec" xfId="259"/>
    <cellStyle name="Mon?aire_Arabian Spec" xfId="260"/>
    <cellStyle name="normal" xfId="261"/>
    <cellStyle name="Normal - Style1" xfId="262"/>
    <cellStyle name="Normal - Style1 2" xfId="263"/>
    <cellStyle name="Normal - Style1 2 2" xfId="3711"/>
    <cellStyle name="Normal - Style1 3" xfId="383"/>
    <cellStyle name="Normal - Style1 4" xfId="3710"/>
    <cellStyle name="Normal_ SG&amp;A Bridge " xfId="264"/>
    <cellStyle name="Œ…?æ맖?e [0.00]_laroux" xfId="265"/>
    <cellStyle name="Œ…?æ맖?e_laroux" xfId="266"/>
    <cellStyle name="Percent" xfId="267"/>
    <cellStyle name="Percent [2]" xfId="268"/>
    <cellStyle name="Percent_1.2.1_(토공-관거)계획오수관거 신설(A,B-LINE)" xfId="269"/>
    <cellStyle name="S " xfId="270"/>
    <cellStyle name="Standard_laroux" xfId="271"/>
    <cellStyle name="subhead" xfId="272"/>
    <cellStyle name="title [1]" xfId="273"/>
    <cellStyle name="title [2]" xfId="274"/>
    <cellStyle name="ton" xfId="275"/>
    <cellStyle name="Total" xfId="276"/>
    <cellStyle name="Total 2" xfId="277"/>
    <cellStyle name="Total 2 10" xfId="1498"/>
    <cellStyle name="Total 2 11" xfId="1499"/>
    <cellStyle name="Total 2 12" xfId="1500"/>
    <cellStyle name="Total 2 13" xfId="1501"/>
    <cellStyle name="Total 2 14" xfId="1502"/>
    <cellStyle name="Total 2 15" xfId="3712"/>
    <cellStyle name="Total 2 2" xfId="643"/>
    <cellStyle name="Total 2 3" xfId="588"/>
    <cellStyle name="Total 2 4" xfId="1503"/>
    <cellStyle name="Total 2 5" xfId="1504"/>
    <cellStyle name="Total 2 6" xfId="1505"/>
    <cellStyle name="Total 2 7" xfId="1506"/>
    <cellStyle name="Total 2 8" xfId="1507"/>
    <cellStyle name="Total 2 9" xfId="1508"/>
    <cellStyle name="Total 3" xfId="1509"/>
    <cellStyle name="Total 4" xfId="3701"/>
    <cellStyle name="W?rung [0]_laroux" xfId="278"/>
    <cellStyle name="W?rung_laroux" xfId="279"/>
    <cellStyle name="강조색1" xfId="704" builtinId="29" customBuiltin="1"/>
    <cellStyle name="강조색1 10" xfId="1510"/>
    <cellStyle name="강조색1 11" xfId="1511"/>
    <cellStyle name="강조색1 12" xfId="1512"/>
    <cellStyle name="강조색1 13" xfId="1513"/>
    <cellStyle name="강조색1 14" xfId="1514"/>
    <cellStyle name="강조색1 15" xfId="1515"/>
    <cellStyle name="강조색1 16" xfId="1516"/>
    <cellStyle name="강조색1 17" xfId="1517"/>
    <cellStyle name="강조색1 18" xfId="1518"/>
    <cellStyle name="강조색1 19" xfId="1519"/>
    <cellStyle name="강조색1 2" xfId="76"/>
    <cellStyle name="강조색1 2 2" xfId="1520"/>
    <cellStyle name="강조색1 20" xfId="1521"/>
    <cellStyle name="강조색1 21" xfId="1522"/>
    <cellStyle name="강조색1 22" xfId="1523"/>
    <cellStyle name="강조색1 23" xfId="1524"/>
    <cellStyle name="강조색1 24" xfId="1525"/>
    <cellStyle name="강조색1 25" xfId="1526"/>
    <cellStyle name="강조색1 26" xfId="1527"/>
    <cellStyle name="강조색1 27" xfId="1528"/>
    <cellStyle name="강조색1 28" xfId="1529"/>
    <cellStyle name="강조색1 29" xfId="1530"/>
    <cellStyle name="강조색1 3" xfId="77"/>
    <cellStyle name="강조색1 3 2" xfId="1531"/>
    <cellStyle name="강조색1 30" xfId="1532"/>
    <cellStyle name="강조색1 31" xfId="1533"/>
    <cellStyle name="강조색1 32" xfId="1534"/>
    <cellStyle name="강조색1 33" xfId="1535"/>
    <cellStyle name="강조색1 34" xfId="1536"/>
    <cellStyle name="강조색1 35" xfId="1537"/>
    <cellStyle name="강조색1 36" xfId="1538"/>
    <cellStyle name="강조색1 37" xfId="1539"/>
    <cellStyle name="강조색1 38" xfId="1540"/>
    <cellStyle name="강조색1 39" xfId="1541"/>
    <cellStyle name="강조색1 4" xfId="305"/>
    <cellStyle name="강조색1 4 2" xfId="1542"/>
    <cellStyle name="강조색1 40" xfId="1543"/>
    <cellStyle name="강조색1 41" xfId="3209"/>
    <cellStyle name="강조색1 41 2" xfId="3446"/>
    <cellStyle name="강조색1 42" xfId="3575"/>
    <cellStyle name="강조색1 5" xfId="1544"/>
    <cellStyle name="강조색1 6" xfId="1545"/>
    <cellStyle name="강조색1 7" xfId="1546"/>
    <cellStyle name="강조색1 8" xfId="1547"/>
    <cellStyle name="강조색1 9" xfId="1548"/>
    <cellStyle name="강조색2" xfId="708" builtinId="33" customBuiltin="1"/>
    <cellStyle name="강조색2 10" xfId="1549"/>
    <cellStyle name="강조색2 11" xfId="1550"/>
    <cellStyle name="강조색2 12" xfId="1551"/>
    <cellStyle name="강조색2 13" xfId="1552"/>
    <cellStyle name="강조색2 14" xfId="1553"/>
    <cellStyle name="강조색2 15" xfId="1554"/>
    <cellStyle name="강조색2 16" xfId="1555"/>
    <cellStyle name="강조색2 17" xfId="1556"/>
    <cellStyle name="강조색2 18" xfId="1557"/>
    <cellStyle name="강조색2 19" xfId="1558"/>
    <cellStyle name="강조색2 2" xfId="78"/>
    <cellStyle name="강조색2 2 2" xfId="1559"/>
    <cellStyle name="강조색2 20" xfId="1560"/>
    <cellStyle name="강조색2 21" xfId="1561"/>
    <cellStyle name="강조색2 22" xfId="1562"/>
    <cellStyle name="강조색2 23" xfId="1563"/>
    <cellStyle name="강조색2 24" xfId="1564"/>
    <cellStyle name="강조색2 25" xfId="1565"/>
    <cellStyle name="강조색2 26" xfId="1566"/>
    <cellStyle name="강조색2 27" xfId="1567"/>
    <cellStyle name="강조색2 28" xfId="1568"/>
    <cellStyle name="강조색2 29" xfId="1569"/>
    <cellStyle name="강조색2 3" xfId="79"/>
    <cellStyle name="강조색2 3 2" xfId="1570"/>
    <cellStyle name="강조색2 30" xfId="1571"/>
    <cellStyle name="강조색2 31" xfId="1572"/>
    <cellStyle name="강조색2 32" xfId="1573"/>
    <cellStyle name="강조색2 33" xfId="1574"/>
    <cellStyle name="강조색2 34" xfId="1575"/>
    <cellStyle name="강조색2 35" xfId="1576"/>
    <cellStyle name="강조색2 36" xfId="1577"/>
    <cellStyle name="강조색2 37" xfId="1578"/>
    <cellStyle name="강조색2 38" xfId="1579"/>
    <cellStyle name="강조색2 39" xfId="1580"/>
    <cellStyle name="강조색2 4" xfId="306"/>
    <cellStyle name="강조색2 4 2" xfId="1581"/>
    <cellStyle name="강조색2 40" xfId="1582"/>
    <cellStyle name="강조색2 41" xfId="3213"/>
    <cellStyle name="강조색2 41 2" xfId="3447"/>
    <cellStyle name="강조색2 42" xfId="3576"/>
    <cellStyle name="강조색2 5" xfId="1583"/>
    <cellStyle name="강조색2 6" xfId="1584"/>
    <cellStyle name="강조색2 7" xfId="1585"/>
    <cellStyle name="강조색2 8" xfId="1586"/>
    <cellStyle name="강조색2 9" xfId="1587"/>
    <cellStyle name="강조색3" xfId="712" builtinId="37" customBuiltin="1"/>
    <cellStyle name="강조색3 10" xfId="1588"/>
    <cellStyle name="강조색3 11" xfId="1589"/>
    <cellStyle name="강조색3 12" xfId="1590"/>
    <cellStyle name="강조색3 13" xfId="1591"/>
    <cellStyle name="강조색3 14" xfId="1592"/>
    <cellStyle name="강조색3 15" xfId="1593"/>
    <cellStyle name="강조색3 16" xfId="1594"/>
    <cellStyle name="강조색3 17" xfId="1595"/>
    <cellStyle name="강조색3 18" xfId="1596"/>
    <cellStyle name="강조색3 19" xfId="1597"/>
    <cellStyle name="강조색3 2" xfId="80"/>
    <cellStyle name="강조색3 2 2" xfId="1598"/>
    <cellStyle name="강조색3 20" xfId="1599"/>
    <cellStyle name="강조색3 21" xfId="1600"/>
    <cellStyle name="강조색3 22" xfId="1601"/>
    <cellStyle name="강조색3 23" xfId="1602"/>
    <cellStyle name="강조색3 24" xfId="1603"/>
    <cellStyle name="강조색3 25" xfId="1604"/>
    <cellStyle name="강조색3 26" xfId="1605"/>
    <cellStyle name="강조색3 27" xfId="1606"/>
    <cellStyle name="강조색3 28" xfId="1607"/>
    <cellStyle name="강조색3 29" xfId="1608"/>
    <cellStyle name="강조색3 3" xfId="81"/>
    <cellStyle name="강조색3 3 2" xfId="1609"/>
    <cellStyle name="강조색3 30" xfId="1610"/>
    <cellStyle name="강조색3 31" xfId="1611"/>
    <cellStyle name="강조색3 32" xfId="1612"/>
    <cellStyle name="강조색3 33" xfId="1613"/>
    <cellStyle name="강조색3 34" xfId="1614"/>
    <cellStyle name="강조색3 35" xfId="1615"/>
    <cellStyle name="강조색3 36" xfId="1616"/>
    <cellStyle name="강조색3 37" xfId="1617"/>
    <cellStyle name="강조색3 38" xfId="1618"/>
    <cellStyle name="강조색3 39" xfId="1619"/>
    <cellStyle name="강조색3 4" xfId="307"/>
    <cellStyle name="강조색3 4 2" xfId="1620"/>
    <cellStyle name="강조색3 40" xfId="1621"/>
    <cellStyle name="강조색3 41" xfId="3217"/>
    <cellStyle name="강조색3 41 2" xfId="3448"/>
    <cellStyle name="강조색3 42" xfId="3577"/>
    <cellStyle name="강조색3 5" xfId="1622"/>
    <cellStyle name="강조색3 6" xfId="1623"/>
    <cellStyle name="강조색3 7" xfId="1624"/>
    <cellStyle name="강조색3 8" xfId="1625"/>
    <cellStyle name="강조색3 9" xfId="1626"/>
    <cellStyle name="강조색4" xfId="716" builtinId="41" customBuiltin="1"/>
    <cellStyle name="강조색4 10" xfId="1627"/>
    <cellStyle name="강조색4 11" xfId="1628"/>
    <cellStyle name="강조색4 12" xfId="1629"/>
    <cellStyle name="강조색4 13" xfId="1630"/>
    <cellStyle name="강조색4 14" xfId="1631"/>
    <cellStyle name="강조색4 15" xfId="1632"/>
    <cellStyle name="강조색4 16" xfId="1633"/>
    <cellStyle name="강조색4 17" xfId="1634"/>
    <cellStyle name="강조색4 18" xfId="1635"/>
    <cellStyle name="강조색4 19" xfId="1636"/>
    <cellStyle name="강조색4 2" xfId="82"/>
    <cellStyle name="강조색4 2 2" xfId="1637"/>
    <cellStyle name="강조색4 20" xfId="1638"/>
    <cellStyle name="강조색4 21" xfId="1639"/>
    <cellStyle name="강조색4 22" xfId="1640"/>
    <cellStyle name="강조색4 23" xfId="1641"/>
    <cellStyle name="강조색4 24" xfId="1642"/>
    <cellStyle name="강조색4 25" xfId="1643"/>
    <cellStyle name="강조색4 26" xfId="1644"/>
    <cellStyle name="강조색4 27" xfId="1645"/>
    <cellStyle name="강조색4 28" xfId="1646"/>
    <cellStyle name="강조색4 29" xfId="1647"/>
    <cellStyle name="강조색4 3" xfId="83"/>
    <cellStyle name="강조색4 3 2" xfId="1648"/>
    <cellStyle name="강조색4 30" xfId="1649"/>
    <cellStyle name="강조색4 31" xfId="1650"/>
    <cellStyle name="강조색4 32" xfId="1651"/>
    <cellStyle name="강조색4 33" xfId="1652"/>
    <cellStyle name="강조색4 34" xfId="1653"/>
    <cellStyle name="강조색4 35" xfId="1654"/>
    <cellStyle name="강조색4 36" xfId="1655"/>
    <cellStyle name="강조색4 37" xfId="1656"/>
    <cellStyle name="강조색4 38" xfId="1657"/>
    <cellStyle name="강조색4 39" xfId="1658"/>
    <cellStyle name="강조색4 4" xfId="308"/>
    <cellStyle name="강조색4 4 2" xfId="1659"/>
    <cellStyle name="강조색4 40" xfId="1660"/>
    <cellStyle name="강조색4 41" xfId="3221"/>
    <cellStyle name="강조색4 41 2" xfId="3449"/>
    <cellStyle name="강조색4 42" xfId="3578"/>
    <cellStyle name="강조색4 5" xfId="1661"/>
    <cellStyle name="강조색4 6" xfId="1662"/>
    <cellStyle name="강조색4 7" xfId="1663"/>
    <cellStyle name="강조색4 8" xfId="1664"/>
    <cellStyle name="강조색4 9" xfId="1665"/>
    <cellStyle name="강조색5" xfId="720" builtinId="45" customBuiltin="1"/>
    <cellStyle name="강조색5 10" xfId="1666"/>
    <cellStyle name="강조색5 11" xfId="1667"/>
    <cellStyle name="강조색5 12" xfId="1668"/>
    <cellStyle name="강조색5 13" xfId="1669"/>
    <cellStyle name="강조색5 14" xfId="1670"/>
    <cellStyle name="강조색5 15" xfId="1671"/>
    <cellStyle name="강조색5 16" xfId="1672"/>
    <cellStyle name="강조색5 17" xfId="1673"/>
    <cellStyle name="강조색5 18" xfId="1674"/>
    <cellStyle name="강조색5 19" xfId="1675"/>
    <cellStyle name="강조색5 2" xfId="84"/>
    <cellStyle name="강조색5 2 2" xfId="1676"/>
    <cellStyle name="강조색5 20" xfId="1677"/>
    <cellStyle name="강조색5 21" xfId="1678"/>
    <cellStyle name="강조색5 22" xfId="1679"/>
    <cellStyle name="강조색5 23" xfId="1680"/>
    <cellStyle name="강조색5 24" xfId="1681"/>
    <cellStyle name="강조색5 25" xfId="1682"/>
    <cellStyle name="강조색5 26" xfId="1683"/>
    <cellStyle name="강조색5 27" xfId="1684"/>
    <cellStyle name="강조색5 28" xfId="1685"/>
    <cellStyle name="강조색5 29" xfId="1686"/>
    <cellStyle name="강조색5 3" xfId="85"/>
    <cellStyle name="강조색5 3 2" xfId="1687"/>
    <cellStyle name="강조색5 30" xfId="1688"/>
    <cellStyle name="강조색5 31" xfId="1689"/>
    <cellStyle name="강조색5 32" xfId="1690"/>
    <cellStyle name="강조색5 33" xfId="1691"/>
    <cellStyle name="강조색5 34" xfId="1692"/>
    <cellStyle name="강조색5 35" xfId="1693"/>
    <cellStyle name="강조색5 36" xfId="1694"/>
    <cellStyle name="강조색5 37" xfId="1695"/>
    <cellStyle name="강조색5 38" xfId="1696"/>
    <cellStyle name="강조색5 39" xfId="1697"/>
    <cellStyle name="강조색5 4" xfId="309"/>
    <cellStyle name="강조색5 4 2" xfId="1698"/>
    <cellStyle name="강조색5 40" xfId="1699"/>
    <cellStyle name="강조색5 41" xfId="3225"/>
    <cellStyle name="강조색5 41 2" xfId="3450"/>
    <cellStyle name="강조색5 42" xfId="3579"/>
    <cellStyle name="강조색5 5" xfId="1700"/>
    <cellStyle name="강조색5 6" xfId="1701"/>
    <cellStyle name="강조색5 7" xfId="1702"/>
    <cellStyle name="강조색5 8" xfId="1703"/>
    <cellStyle name="강조색5 9" xfId="1704"/>
    <cellStyle name="강조색6" xfId="724" builtinId="49" customBuiltin="1"/>
    <cellStyle name="강조색6 10" xfId="1705"/>
    <cellStyle name="강조색6 11" xfId="1706"/>
    <cellStyle name="강조색6 12" xfId="1707"/>
    <cellStyle name="강조색6 13" xfId="1708"/>
    <cellStyle name="강조색6 14" xfId="1709"/>
    <cellStyle name="강조색6 15" xfId="1710"/>
    <cellStyle name="강조색6 16" xfId="1711"/>
    <cellStyle name="강조색6 17" xfId="1712"/>
    <cellStyle name="강조색6 18" xfId="1713"/>
    <cellStyle name="강조색6 19" xfId="1714"/>
    <cellStyle name="강조색6 2" xfId="86"/>
    <cellStyle name="강조색6 2 2" xfId="1715"/>
    <cellStyle name="강조색6 20" xfId="1716"/>
    <cellStyle name="강조색6 21" xfId="1717"/>
    <cellStyle name="강조색6 22" xfId="1718"/>
    <cellStyle name="강조색6 23" xfId="1719"/>
    <cellStyle name="강조색6 24" xfId="1720"/>
    <cellStyle name="강조색6 25" xfId="1721"/>
    <cellStyle name="강조색6 26" xfId="1722"/>
    <cellStyle name="강조색6 27" xfId="1723"/>
    <cellStyle name="강조색6 28" xfId="1724"/>
    <cellStyle name="강조색6 29" xfId="1725"/>
    <cellStyle name="강조색6 3" xfId="87"/>
    <cellStyle name="강조색6 3 2" xfId="1726"/>
    <cellStyle name="강조색6 30" xfId="1727"/>
    <cellStyle name="강조색6 31" xfId="1728"/>
    <cellStyle name="강조색6 32" xfId="1729"/>
    <cellStyle name="강조색6 33" xfId="1730"/>
    <cellStyle name="강조색6 34" xfId="1731"/>
    <cellStyle name="강조색6 35" xfId="1732"/>
    <cellStyle name="강조색6 36" xfId="1733"/>
    <cellStyle name="강조색6 37" xfId="1734"/>
    <cellStyle name="강조색6 38" xfId="1735"/>
    <cellStyle name="강조색6 39" xfId="1736"/>
    <cellStyle name="강조색6 4" xfId="310"/>
    <cellStyle name="강조색6 4 2" xfId="1737"/>
    <cellStyle name="강조색6 40" xfId="1738"/>
    <cellStyle name="강조색6 41" xfId="3229"/>
    <cellStyle name="강조색6 41 2" xfId="3451"/>
    <cellStyle name="강조색6 42" xfId="3580"/>
    <cellStyle name="강조색6 5" xfId="1739"/>
    <cellStyle name="강조색6 6" xfId="1740"/>
    <cellStyle name="강조색6 7" xfId="1741"/>
    <cellStyle name="강조색6 8" xfId="1742"/>
    <cellStyle name="강조색6 9" xfId="1743"/>
    <cellStyle name="경고문" xfId="701" builtinId="11" customBuiltin="1"/>
    <cellStyle name="경고문 10" xfId="1744"/>
    <cellStyle name="경고문 11" xfId="1745"/>
    <cellStyle name="경고문 12" xfId="1746"/>
    <cellStyle name="경고문 13" xfId="1747"/>
    <cellStyle name="경고문 14" xfId="1748"/>
    <cellStyle name="경고문 15" xfId="1749"/>
    <cellStyle name="경고문 16" xfId="1750"/>
    <cellStyle name="경고문 17" xfId="1751"/>
    <cellStyle name="경고문 18" xfId="1752"/>
    <cellStyle name="경고문 19" xfId="1753"/>
    <cellStyle name="경고문 2" xfId="88"/>
    <cellStyle name="경고문 2 2" xfId="1754"/>
    <cellStyle name="경고문 20" xfId="1755"/>
    <cellStyle name="경고문 21" xfId="1756"/>
    <cellStyle name="경고문 22" xfId="1757"/>
    <cellStyle name="경고문 23" xfId="1758"/>
    <cellStyle name="경고문 24" xfId="1759"/>
    <cellStyle name="경고문 25" xfId="1760"/>
    <cellStyle name="경고문 26" xfId="1761"/>
    <cellStyle name="경고문 27" xfId="1762"/>
    <cellStyle name="경고문 28" xfId="1763"/>
    <cellStyle name="경고문 29" xfId="1764"/>
    <cellStyle name="경고문 3" xfId="89"/>
    <cellStyle name="경고문 3 2" xfId="1765"/>
    <cellStyle name="경고문 30" xfId="1766"/>
    <cellStyle name="경고문 31" xfId="1767"/>
    <cellStyle name="경고문 32" xfId="1768"/>
    <cellStyle name="경고문 33" xfId="1769"/>
    <cellStyle name="경고문 34" xfId="1770"/>
    <cellStyle name="경고문 35" xfId="1771"/>
    <cellStyle name="경고문 36" xfId="1772"/>
    <cellStyle name="경고문 37" xfId="1773"/>
    <cellStyle name="경고문 38" xfId="1774"/>
    <cellStyle name="경고문 39" xfId="1775"/>
    <cellStyle name="경고문 4" xfId="311"/>
    <cellStyle name="경고문 4 2" xfId="1776"/>
    <cellStyle name="경고문 40" xfId="1777"/>
    <cellStyle name="경고문 41" xfId="3206"/>
    <cellStyle name="경고문 41 2" xfId="3452"/>
    <cellStyle name="경고문 42" xfId="3581"/>
    <cellStyle name="경고문 5" xfId="1778"/>
    <cellStyle name="경고문 6" xfId="1779"/>
    <cellStyle name="경고문 7" xfId="1780"/>
    <cellStyle name="경고문 8" xfId="1781"/>
    <cellStyle name="경고문 9" xfId="1782"/>
    <cellStyle name="계산" xfId="698" builtinId="22" customBuiltin="1"/>
    <cellStyle name="계산 10" xfId="1783"/>
    <cellStyle name="계산 11" xfId="1784"/>
    <cellStyle name="계산 12" xfId="1785"/>
    <cellStyle name="계산 13" xfId="1786"/>
    <cellStyle name="계산 14" xfId="1787"/>
    <cellStyle name="계산 15" xfId="1788"/>
    <cellStyle name="계산 16" xfId="1789"/>
    <cellStyle name="계산 17" xfId="1790"/>
    <cellStyle name="계산 18" xfId="1791"/>
    <cellStyle name="계산 19" xfId="1792"/>
    <cellStyle name="계산 2" xfId="90"/>
    <cellStyle name="계산 2 10" xfId="1793"/>
    <cellStyle name="계산 2 11" xfId="1794"/>
    <cellStyle name="계산 2 2" xfId="354"/>
    <cellStyle name="계산 2 2 10" xfId="1795"/>
    <cellStyle name="계산 2 2 11" xfId="1796"/>
    <cellStyle name="계산 2 2 12" xfId="1797"/>
    <cellStyle name="계산 2 2 13" xfId="1798"/>
    <cellStyle name="계산 2 2 14" xfId="1799"/>
    <cellStyle name="계산 2 2 15" xfId="1800"/>
    <cellStyle name="계산 2 2 16" xfId="1801"/>
    <cellStyle name="계산 2 2 17" xfId="3823"/>
    <cellStyle name="계산 2 2 2" xfId="662"/>
    <cellStyle name="계산 2 2 2 2" xfId="1802"/>
    <cellStyle name="계산 2 2 3" xfId="607"/>
    <cellStyle name="계산 2 2 4" xfId="1803"/>
    <cellStyle name="계산 2 2 5" xfId="1804"/>
    <cellStyle name="계산 2 2 6" xfId="1805"/>
    <cellStyle name="계산 2 2 7" xfId="1806"/>
    <cellStyle name="계산 2 2 8" xfId="1807"/>
    <cellStyle name="계산 2 2 9" xfId="1808"/>
    <cellStyle name="계산 2 3" xfId="631"/>
    <cellStyle name="계산 2 4" xfId="576"/>
    <cellStyle name="계산 2 5" xfId="1809"/>
    <cellStyle name="계산 2 6" xfId="1810"/>
    <cellStyle name="계산 2 7" xfId="1811"/>
    <cellStyle name="계산 2 8" xfId="1812"/>
    <cellStyle name="계산 2 9" xfId="1813"/>
    <cellStyle name="계산 20" xfId="1814"/>
    <cellStyle name="계산 21" xfId="1815"/>
    <cellStyle name="계산 22" xfId="1816"/>
    <cellStyle name="계산 23" xfId="1817"/>
    <cellStyle name="계산 24" xfId="1818"/>
    <cellStyle name="계산 25" xfId="1819"/>
    <cellStyle name="계산 26" xfId="1820"/>
    <cellStyle name="계산 27" xfId="1821"/>
    <cellStyle name="계산 28" xfId="1822"/>
    <cellStyle name="계산 29" xfId="1823"/>
    <cellStyle name="계산 3" xfId="91"/>
    <cellStyle name="계산 3 10" xfId="1824"/>
    <cellStyle name="계산 3 11" xfId="1825"/>
    <cellStyle name="계산 3 2" xfId="355"/>
    <cellStyle name="계산 3 2 10" xfId="1826"/>
    <cellStyle name="계산 3 2 11" xfId="1827"/>
    <cellStyle name="계산 3 2 12" xfId="1828"/>
    <cellStyle name="계산 3 2 13" xfId="1829"/>
    <cellStyle name="계산 3 2 14" xfId="1830"/>
    <cellStyle name="계산 3 2 15" xfId="1831"/>
    <cellStyle name="계산 3 2 16" xfId="1832"/>
    <cellStyle name="계산 3 2 2" xfId="663"/>
    <cellStyle name="계산 3 2 2 2" xfId="1833"/>
    <cellStyle name="계산 3 2 3" xfId="608"/>
    <cellStyle name="계산 3 2 4" xfId="1834"/>
    <cellStyle name="계산 3 2 5" xfId="1835"/>
    <cellStyle name="계산 3 2 6" xfId="1836"/>
    <cellStyle name="계산 3 2 7" xfId="1837"/>
    <cellStyle name="계산 3 2 8" xfId="1838"/>
    <cellStyle name="계산 3 2 9" xfId="1839"/>
    <cellStyle name="계산 3 3" xfId="632"/>
    <cellStyle name="계산 3 4" xfId="577"/>
    <cellStyle name="계산 3 5" xfId="1840"/>
    <cellStyle name="계산 3 6" xfId="1841"/>
    <cellStyle name="계산 3 7" xfId="1842"/>
    <cellStyle name="계산 3 8" xfId="1843"/>
    <cellStyle name="계산 3 9" xfId="1844"/>
    <cellStyle name="계산 30" xfId="1845"/>
    <cellStyle name="계산 31" xfId="1846"/>
    <cellStyle name="계산 32" xfId="1847"/>
    <cellStyle name="계산 33" xfId="1848"/>
    <cellStyle name="계산 34" xfId="1849"/>
    <cellStyle name="계산 35" xfId="1850"/>
    <cellStyle name="계산 36" xfId="1851"/>
    <cellStyle name="계산 37" xfId="1852"/>
    <cellStyle name="계산 38" xfId="1853"/>
    <cellStyle name="계산 39" xfId="1854"/>
    <cellStyle name="계산 4" xfId="312"/>
    <cellStyle name="계산 4 10" xfId="1855"/>
    <cellStyle name="계산 4 11" xfId="1856"/>
    <cellStyle name="계산 4 2" xfId="372"/>
    <cellStyle name="계산 4 2 10" xfId="1857"/>
    <cellStyle name="계산 4 2 11" xfId="1858"/>
    <cellStyle name="계산 4 2 12" xfId="1859"/>
    <cellStyle name="계산 4 2 13" xfId="1860"/>
    <cellStyle name="계산 4 2 14" xfId="1861"/>
    <cellStyle name="계산 4 2 15" xfId="1862"/>
    <cellStyle name="계산 4 2 16" xfId="1863"/>
    <cellStyle name="계산 4 2 2" xfId="680"/>
    <cellStyle name="계산 4 2 2 2" xfId="1864"/>
    <cellStyle name="계산 4 2 3" xfId="625"/>
    <cellStyle name="계산 4 2 4" xfId="1865"/>
    <cellStyle name="계산 4 2 5" xfId="1866"/>
    <cellStyle name="계산 4 2 6" xfId="1867"/>
    <cellStyle name="계산 4 2 7" xfId="1868"/>
    <cellStyle name="계산 4 2 8" xfId="1869"/>
    <cellStyle name="계산 4 2 9" xfId="1870"/>
    <cellStyle name="계산 4 3" xfId="649"/>
    <cellStyle name="계산 4 4" xfId="594"/>
    <cellStyle name="계산 4 5" xfId="1871"/>
    <cellStyle name="계산 4 6" xfId="1872"/>
    <cellStyle name="계산 4 7" xfId="1873"/>
    <cellStyle name="계산 4 8" xfId="1874"/>
    <cellStyle name="계산 4 9" xfId="1875"/>
    <cellStyle name="계산 40" xfId="1876"/>
    <cellStyle name="계산 41" xfId="3203"/>
    <cellStyle name="계산 41 2" xfId="3453"/>
    <cellStyle name="계산 41 2 2" xfId="3835"/>
    <cellStyle name="계산 42" xfId="3582"/>
    <cellStyle name="계산 5" xfId="1877"/>
    <cellStyle name="계산 6" xfId="1878"/>
    <cellStyle name="계산 7" xfId="1879"/>
    <cellStyle name="계산 8" xfId="1880"/>
    <cellStyle name="계산 9" xfId="1881"/>
    <cellStyle name="고정소숫점" xfId="92"/>
    <cellStyle name="고정소숫점 2" xfId="93"/>
    <cellStyle name="고정소숫점_001. 시계열에 의한 인구" xfId="94"/>
    <cellStyle name="고정출력1" xfId="95"/>
    <cellStyle name="고정출력1 2" xfId="96"/>
    <cellStyle name="고정출력1_001. 시계열에 의한 인구" xfId="97"/>
    <cellStyle name="고정출력2" xfId="98"/>
    <cellStyle name="고정출력2 2" xfId="99"/>
    <cellStyle name="고정출력2_001. 시계열에 의한 인구" xfId="100"/>
    <cellStyle name="나쁨" xfId="694" builtinId="27" customBuiltin="1"/>
    <cellStyle name="나쁨 10" xfId="1882"/>
    <cellStyle name="나쁨 11" xfId="1883"/>
    <cellStyle name="나쁨 12" xfId="1884"/>
    <cellStyle name="나쁨 13" xfId="1885"/>
    <cellStyle name="나쁨 14" xfId="1886"/>
    <cellStyle name="나쁨 15" xfId="1887"/>
    <cellStyle name="나쁨 16" xfId="1888"/>
    <cellStyle name="나쁨 17" xfId="1889"/>
    <cellStyle name="나쁨 18" xfId="1890"/>
    <cellStyle name="나쁨 19" xfId="1891"/>
    <cellStyle name="나쁨 2" xfId="101"/>
    <cellStyle name="나쁨 2 2" xfId="1892"/>
    <cellStyle name="나쁨 20" xfId="1893"/>
    <cellStyle name="나쁨 21" xfId="1894"/>
    <cellStyle name="나쁨 22" xfId="1895"/>
    <cellStyle name="나쁨 23" xfId="1896"/>
    <cellStyle name="나쁨 24" xfId="1897"/>
    <cellStyle name="나쁨 25" xfId="1898"/>
    <cellStyle name="나쁨 26" xfId="1899"/>
    <cellStyle name="나쁨 27" xfId="1900"/>
    <cellStyle name="나쁨 28" xfId="1901"/>
    <cellStyle name="나쁨 29" xfId="1902"/>
    <cellStyle name="나쁨 3" xfId="102"/>
    <cellStyle name="나쁨 3 2" xfId="1903"/>
    <cellStyle name="나쁨 30" xfId="1904"/>
    <cellStyle name="나쁨 31" xfId="1905"/>
    <cellStyle name="나쁨 32" xfId="1906"/>
    <cellStyle name="나쁨 33" xfId="1907"/>
    <cellStyle name="나쁨 34" xfId="1908"/>
    <cellStyle name="나쁨 35" xfId="1909"/>
    <cellStyle name="나쁨 36" xfId="1910"/>
    <cellStyle name="나쁨 37" xfId="1911"/>
    <cellStyle name="나쁨 38" xfId="1912"/>
    <cellStyle name="나쁨 39" xfId="1913"/>
    <cellStyle name="나쁨 4" xfId="313"/>
    <cellStyle name="나쁨 4 2" xfId="1914"/>
    <cellStyle name="나쁨 40" xfId="1915"/>
    <cellStyle name="나쁨 41" xfId="3199"/>
    <cellStyle name="나쁨 41 2" xfId="3454"/>
    <cellStyle name="나쁨 42" xfId="3583"/>
    <cellStyle name="나쁨 5" xfId="1916"/>
    <cellStyle name="나쁨 6" xfId="1917"/>
    <cellStyle name="나쁨 7" xfId="1918"/>
    <cellStyle name="나쁨 8" xfId="1919"/>
    <cellStyle name="나쁨 9" xfId="1920"/>
    <cellStyle name="날짜" xfId="103"/>
    <cellStyle name="날짜 2" xfId="104"/>
    <cellStyle name="날짜_001. 시계열에 의한 인구" xfId="105"/>
    <cellStyle name="내역서" xfId="106"/>
    <cellStyle name="달러" xfId="107"/>
    <cellStyle name="달러 2" xfId="108"/>
    <cellStyle name="달러_001. 시계열에 의한 인구" xfId="109"/>
    <cellStyle name="뒤에 오는 하이퍼링크_0829광역시원단위추정(최종).xls Chart 1" xfId="110"/>
    <cellStyle name="똿뗦먛귟 [0.00]_PRODUCT DETAIL Q1" xfId="111"/>
    <cellStyle name="똿뗦먛귟_PRODUCT DETAIL Q1" xfId="112"/>
    <cellStyle name="메모 10" xfId="1921"/>
    <cellStyle name="메모 10 2" xfId="1922"/>
    <cellStyle name="메모 10 2 2" xfId="3713"/>
    <cellStyle name="메모 10 3" xfId="1923"/>
    <cellStyle name="메모 10 3 2" xfId="3714"/>
    <cellStyle name="메모 10 4" xfId="1924"/>
    <cellStyle name="메모 10 4 2" xfId="3715"/>
    <cellStyle name="메모 10 5" xfId="3716"/>
    <cellStyle name="메모 11" xfId="1925"/>
    <cellStyle name="메모 11 2" xfId="1926"/>
    <cellStyle name="메모 11 2 2" xfId="3717"/>
    <cellStyle name="메모 11 3" xfId="1927"/>
    <cellStyle name="메모 11 3 2" xfId="3718"/>
    <cellStyle name="메모 11 4" xfId="1928"/>
    <cellStyle name="메모 11 4 2" xfId="3719"/>
    <cellStyle name="메모 11 5" xfId="3720"/>
    <cellStyle name="메모 12" xfId="1929"/>
    <cellStyle name="메모 12 2" xfId="1930"/>
    <cellStyle name="메모 12 2 2" xfId="3721"/>
    <cellStyle name="메모 12 3" xfId="1931"/>
    <cellStyle name="메모 12 3 2" xfId="3722"/>
    <cellStyle name="메모 12 4" xfId="1932"/>
    <cellStyle name="메모 12 4 2" xfId="3723"/>
    <cellStyle name="메모 12 5" xfId="3724"/>
    <cellStyle name="메모 13" xfId="1933"/>
    <cellStyle name="메모 13 2" xfId="1934"/>
    <cellStyle name="메모 13 2 2" xfId="3725"/>
    <cellStyle name="메모 13 3" xfId="1935"/>
    <cellStyle name="메모 13 3 2" xfId="3726"/>
    <cellStyle name="메모 13 4" xfId="1936"/>
    <cellStyle name="메모 13 4 2" xfId="3727"/>
    <cellStyle name="메모 13 5" xfId="3728"/>
    <cellStyle name="메모 14" xfId="1937"/>
    <cellStyle name="메모 14 2" xfId="1938"/>
    <cellStyle name="메모 14 2 2" xfId="3729"/>
    <cellStyle name="메모 14 3" xfId="1939"/>
    <cellStyle name="메모 14 3 2" xfId="3730"/>
    <cellStyle name="메모 14 4" xfId="1940"/>
    <cellStyle name="메모 14 4 2" xfId="3731"/>
    <cellStyle name="메모 14 5" xfId="3732"/>
    <cellStyle name="메모 15" xfId="1941"/>
    <cellStyle name="메모 15 2" xfId="1942"/>
    <cellStyle name="메모 15 2 2" xfId="3733"/>
    <cellStyle name="메모 15 3" xfId="1943"/>
    <cellStyle name="메모 15 3 2" xfId="3734"/>
    <cellStyle name="메모 15 4" xfId="1944"/>
    <cellStyle name="메모 15 4 2" xfId="3735"/>
    <cellStyle name="메모 15 5" xfId="3736"/>
    <cellStyle name="메모 16" xfId="1945"/>
    <cellStyle name="메모 16 2" xfId="1946"/>
    <cellStyle name="메모 16 2 2" xfId="3737"/>
    <cellStyle name="메모 16 3" xfId="1947"/>
    <cellStyle name="메모 16 3 2" xfId="3738"/>
    <cellStyle name="메모 16 4" xfId="1948"/>
    <cellStyle name="메모 16 4 2" xfId="3739"/>
    <cellStyle name="메모 16 5" xfId="3740"/>
    <cellStyle name="메모 17" xfId="1949"/>
    <cellStyle name="메모 17 2" xfId="1950"/>
    <cellStyle name="메모 17 2 2" xfId="3741"/>
    <cellStyle name="메모 17 3" xfId="1951"/>
    <cellStyle name="메모 17 3 2" xfId="3742"/>
    <cellStyle name="메모 17 4" xfId="1952"/>
    <cellStyle name="메모 17 4 2" xfId="3743"/>
    <cellStyle name="메모 17 5" xfId="3744"/>
    <cellStyle name="메모 18" xfId="1953"/>
    <cellStyle name="메모 18 2" xfId="1954"/>
    <cellStyle name="메모 18 2 2" xfId="3745"/>
    <cellStyle name="메모 18 3" xfId="1955"/>
    <cellStyle name="메모 18 3 2" xfId="3746"/>
    <cellStyle name="메모 18 4" xfId="1956"/>
    <cellStyle name="메모 18 4 2" xfId="3747"/>
    <cellStyle name="메모 18 5" xfId="3748"/>
    <cellStyle name="메모 19" xfId="1957"/>
    <cellStyle name="메모 19 2" xfId="1958"/>
    <cellStyle name="메모 19 2 2" xfId="3749"/>
    <cellStyle name="메모 19 3" xfId="1959"/>
    <cellStyle name="메모 19 3 2" xfId="3750"/>
    <cellStyle name="메모 19 4" xfId="1960"/>
    <cellStyle name="메모 19 4 2" xfId="3751"/>
    <cellStyle name="메모 19 5" xfId="3752"/>
    <cellStyle name="메모 2" xfId="113"/>
    <cellStyle name="메모 2 10" xfId="1961"/>
    <cellStyle name="메모 2 11" xfId="1962"/>
    <cellStyle name="메모 2 2" xfId="356"/>
    <cellStyle name="메모 2 2 10" xfId="1963"/>
    <cellStyle name="메모 2 2 11" xfId="1964"/>
    <cellStyle name="메모 2 2 12" xfId="1965"/>
    <cellStyle name="메모 2 2 13" xfId="1966"/>
    <cellStyle name="메모 2 2 14" xfId="1967"/>
    <cellStyle name="메모 2 2 15" xfId="1968"/>
    <cellStyle name="메모 2 2 16" xfId="1969"/>
    <cellStyle name="메모 2 2 17" xfId="3860"/>
    <cellStyle name="메모 2 2 2" xfId="664"/>
    <cellStyle name="메모 2 2 2 2" xfId="1970"/>
    <cellStyle name="메모 2 2 3" xfId="609"/>
    <cellStyle name="메모 2 2 4" xfId="1971"/>
    <cellStyle name="메모 2 2 5" xfId="1972"/>
    <cellStyle name="메모 2 2 6" xfId="1973"/>
    <cellStyle name="메모 2 2 7" xfId="1974"/>
    <cellStyle name="메모 2 2 8" xfId="1975"/>
    <cellStyle name="메모 2 2 9" xfId="1976"/>
    <cellStyle name="메모 2 3" xfId="633"/>
    <cellStyle name="메모 2 4" xfId="578"/>
    <cellStyle name="메모 2 5" xfId="1977"/>
    <cellStyle name="메모 2 6" xfId="1978"/>
    <cellStyle name="메모 2 7" xfId="1979"/>
    <cellStyle name="메모 2 8" xfId="1980"/>
    <cellStyle name="메모 2 9" xfId="1981"/>
    <cellStyle name="메모 2 9 2" xfId="1982"/>
    <cellStyle name="메모 2 9 2 2" xfId="3753"/>
    <cellStyle name="메모 2 9 3" xfId="1983"/>
    <cellStyle name="메모 2 9 3 2" xfId="3754"/>
    <cellStyle name="메모 2 9 4" xfId="1984"/>
    <cellStyle name="메모 2 9 4 2" xfId="3755"/>
    <cellStyle name="메모 2 9 5" xfId="3756"/>
    <cellStyle name="메모 20" xfId="1985"/>
    <cellStyle name="메모 20 2" xfId="1986"/>
    <cellStyle name="메모 20 2 2" xfId="3757"/>
    <cellStyle name="메모 20 3" xfId="1987"/>
    <cellStyle name="메모 20 3 2" xfId="3758"/>
    <cellStyle name="메모 20 4" xfId="1988"/>
    <cellStyle name="메모 20 4 2" xfId="3759"/>
    <cellStyle name="메모 20 5" xfId="3760"/>
    <cellStyle name="메모 21" xfId="1989"/>
    <cellStyle name="메모 21 2" xfId="1990"/>
    <cellStyle name="메모 21 2 2" xfId="3761"/>
    <cellStyle name="메모 21 3" xfId="1991"/>
    <cellStyle name="메모 21 3 2" xfId="3762"/>
    <cellStyle name="메모 21 4" xfId="1992"/>
    <cellStyle name="메모 21 4 2" xfId="3763"/>
    <cellStyle name="메모 21 5" xfId="3764"/>
    <cellStyle name="메모 22" xfId="1993"/>
    <cellStyle name="메모 22 2" xfId="1994"/>
    <cellStyle name="메모 22 2 2" xfId="3765"/>
    <cellStyle name="메모 22 3" xfId="1995"/>
    <cellStyle name="메모 22 3 2" xfId="3766"/>
    <cellStyle name="메모 22 4" xfId="1996"/>
    <cellStyle name="메모 22 4 2" xfId="3767"/>
    <cellStyle name="메모 22 5" xfId="3768"/>
    <cellStyle name="메모 23" xfId="1997"/>
    <cellStyle name="메모 23 2" xfId="1998"/>
    <cellStyle name="메모 23 2 2" xfId="3769"/>
    <cellStyle name="메모 23 3" xfId="1999"/>
    <cellStyle name="메모 23 3 2" xfId="3770"/>
    <cellStyle name="메모 23 4" xfId="2000"/>
    <cellStyle name="메모 23 4 2" xfId="3771"/>
    <cellStyle name="메모 23 5" xfId="3772"/>
    <cellStyle name="메모 24" xfId="2001"/>
    <cellStyle name="메모 24 2" xfId="2002"/>
    <cellStyle name="메모 24 2 2" xfId="3773"/>
    <cellStyle name="메모 24 3" xfId="2003"/>
    <cellStyle name="메모 24 3 2" xfId="3774"/>
    <cellStyle name="메모 24 4" xfId="2004"/>
    <cellStyle name="메모 24 4 2" xfId="3775"/>
    <cellStyle name="메모 24 5" xfId="3776"/>
    <cellStyle name="메모 25" xfId="2005"/>
    <cellStyle name="메모 25 2" xfId="2006"/>
    <cellStyle name="메모 25 2 2" xfId="3777"/>
    <cellStyle name="메모 25 3" xfId="2007"/>
    <cellStyle name="메모 25 3 2" xfId="3778"/>
    <cellStyle name="메모 25 4" xfId="2008"/>
    <cellStyle name="메모 25 4 2" xfId="3779"/>
    <cellStyle name="메모 25 5" xfId="3780"/>
    <cellStyle name="메모 26" xfId="2009"/>
    <cellStyle name="메모 26 2" xfId="2010"/>
    <cellStyle name="메모 26 2 2" xfId="3781"/>
    <cellStyle name="메모 26 3" xfId="2011"/>
    <cellStyle name="메모 26 3 2" xfId="3782"/>
    <cellStyle name="메모 26 4" xfId="2012"/>
    <cellStyle name="메모 26 4 2" xfId="3783"/>
    <cellStyle name="메모 26 5" xfId="3784"/>
    <cellStyle name="메모 27" xfId="2013"/>
    <cellStyle name="메모 27 2" xfId="2014"/>
    <cellStyle name="메모 27 2 2" xfId="3785"/>
    <cellStyle name="메모 27 3" xfId="2015"/>
    <cellStyle name="메모 27 3 2" xfId="3786"/>
    <cellStyle name="메모 27 4" xfId="2016"/>
    <cellStyle name="메모 27 4 2" xfId="3787"/>
    <cellStyle name="메모 27 5" xfId="3788"/>
    <cellStyle name="메모 28" xfId="2017"/>
    <cellStyle name="메모 28 2" xfId="2018"/>
    <cellStyle name="메모 28 2 2" xfId="3789"/>
    <cellStyle name="메모 28 3" xfId="2019"/>
    <cellStyle name="메모 28 3 2" xfId="3790"/>
    <cellStyle name="메모 28 4" xfId="2020"/>
    <cellStyle name="메모 28 4 2" xfId="3791"/>
    <cellStyle name="메모 28 5" xfId="3792"/>
    <cellStyle name="메모 29" xfId="2021"/>
    <cellStyle name="메모 29 2" xfId="2022"/>
    <cellStyle name="메모 29 2 2" xfId="3793"/>
    <cellStyle name="메모 29 3" xfId="2023"/>
    <cellStyle name="메모 29 3 2" xfId="3794"/>
    <cellStyle name="메모 29 4" xfId="2024"/>
    <cellStyle name="메모 29 4 2" xfId="3795"/>
    <cellStyle name="메모 29 5" xfId="3796"/>
    <cellStyle name="메모 3" xfId="2025"/>
    <cellStyle name="메모 3 2" xfId="2026"/>
    <cellStyle name="메모 3 2 2" xfId="3797"/>
    <cellStyle name="메모 3 3" xfId="2027"/>
    <cellStyle name="메모 3 3 2" xfId="3798"/>
    <cellStyle name="메모 3 4" xfId="2028"/>
    <cellStyle name="메모 3 4 2" xfId="3799"/>
    <cellStyle name="메모 3 5" xfId="3800"/>
    <cellStyle name="메모 30" xfId="2029"/>
    <cellStyle name="메모 30 2" xfId="2030"/>
    <cellStyle name="메모 30 2 2" xfId="3801"/>
    <cellStyle name="메모 30 3" xfId="2031"/>
    <cellStyle name="메모 30 3 2" xfId="3802"/>
    <cellStyle name="메모 30 4" xfId="2032"/>
    <cellStyle name="메모 30 4 2" xfId="3803"/>
    <cellStyle name="메모 30 5" xfId="3804"/>
    <cellStyle name="메모 31" xfId="2033"/>
    <cellStyle name="메모 31 2" xfId="2034"/>
    <cellStyle name="메모 31 2 2" xfId="3805"/>
    <cellStyle name="메모 31 3" xfId="2035"/>
    <cellStyle name="메모 31 3 2" xfId="3806"/>
    <cellStyle name="메모 31 4" xfId="2036"/>
    <cellStyle name="메모 31 4 2" xfId="3807"/>
    <cellStyle name="메모 31 5" xfId="3808"/>
    <cellStyle name="메모 32" xfId="2037"/>
    <cellStyle name="메모 32 2" xfId="2038"/>
    <cellStyle name="메모 32 2 2" xfId="3809"/>
    <cellStyle name="메모 32 3" xfId="2039"/>
    <cellStyle name="메모 32 3 2" xfId="3810"/>
    <cellStyle name="메모 32 4" xfId="2040"/>
    <cellStyle name="메모 32 4 2" xfId="3811"/>
    <cellStyle name="메모 32 5" xfId="3812"/>
    <cellStyle name="메모 33" xfId="2041"/>
    <cellStyle name="메모 33 2" xfId="2042"/>
    <cellStyle name="메모 33 2 2" xfId="3813"/>
    <cellStyle name="메모 33 3" xfId="2043"/>
    <cellStyle name="메모 33 3 2" xfId="3814"/>
    <cellStyle name="메모 33 4" xfId="2044"/>
    <cellStyle name="메모 33 4 2" xfId="3815"/>
    <cellStyle name="메모 33 5" xfId="3816"/>
    <cellStyle name="메모 34" xfId="2045"/>
    <cellStyle name="메모 34 2" xfId="2046"/>
    <cellStyle name="메모 34 2 2" xfId="3817"/>
    <cellStyle name="메모 34 3" xfId="2047"/>
    <cellStyle name="메모 34 3 2" xfId="3818"/>
    <cellStyle name="메모 34 4" xfId="2048"/>
    <cellStyle name="메모 34 4 2" xfId="3819"/>
    <cellStyle name="메모 34 5" xfId="3820"/>
    <cellStyle name="메모 35" xfId="2049"/>
    <cellStyle name="메모 35 2" xfId="2050"/>
    <cellStyle name="메모 35 2 2" xfId="3821"/>
    <cellStyle name="메모 35 3" xfId="2051"/>
    <cellStyle name="메모 35 3 2" xfId="3822"/>
    <cellStyle name="메모 35 4" xfId="2052"/>
    <cellStyle name="메모 35 4 2" xfId="3824"/>
    <cellStyle name="메모 35 5" xfId="3825"/>
    <cellStyle name="메모 36" xfId="2053"/>
    <cellStyle name="메모 36 2" xfId="2054"/>
    <cellStyle name="메모 36 2 2" xfId="3826"/>
    <cellStyle name="메모 36 3" xfId="2055"/>
    <cellStyle name="메모 36 3 2" xfId="3827"/>
    <cellStyle name="메모 36 4" xfId="2056"/>
    <cellStyle name="메모 36 4 2" xfId="3828"/>
    <cellStyle name="메모 36 5" xfId="3829"/>
    <cellStyle name="메모 37" xfId="2057"/>
    <cellStyle name="메모 37 2" xfId="2058"/>
    <cellStyle name="메모 37 2 2" xfId="3830"/>
    <cellStyle name="메모 37 3" xfId="2059"/>
    <cellStyle name="메모 37 3 2" xfId="3831"/>
    <cellStyle name="메모 37 4" xfId="2060"/>
    <cellStyle name="메모 37 4 2" xfId="3832"/>
    <cellStyle name="메모 37 5" xfId="3833"/>
    <cellStyle name="메모 38" xfId="2061"/>
    <cellStyle name="메모 38 2" xfId="2062"/>
    <cellStyle name="메모 38 2 2" xfId="3834"/>
    <cellStyle name="메모 38 3" xfId="2063"/>
    <cellStyle name="메모 38 3 2" xfId="3836"/>
    <cellStyle name="메모 38 4" xfId="2064"/>
    <cellStyle name="메모 38 4 2" xfId="3837"/>
    <cellStyle name="메모 38 5" xfId="3838"/>
    <cellStyle name="메모 39" xfId="2065"/>
    <cellStyle name="메모 39 2" xfId="2066"/>
    <cellStyle name="메모 39 2 2" xfId="3839"/>
    <cellStyle name="메모 39 3" xfId="2067"/>
    <cellStyle name="메모 39 3 2" xfId="3840"/>
    <cellStyle name="메모 39 4" xfId="2068"/>
    <cellStyle name="메모 39 4 2" xfId="3841"/>
    <cellStyle name="메모 39 5" xfId="3842"/>
    <cellStyle name="메모 4" xfId="2069"/>
    <cellStyle name="메모 4 2" xfId="2070"/>
    <cellStyle name="메모 4 2 2" xfId="3843"/>
    <cellStyle name="메모 4 3" xfId="2071"/>
    <cellStyle name="메모 4 3 2" xfId="3844"/>
    <cellStyle name="메모 4 4" xfId="2072"/>
    <cellStyle name="메모 4 4 2" xfId="3845"/>
    <cellStyle name="메모 4 5" xfId="3846"/>
    <cellStyle name="메모 40" xfId="2073"/>
    <cellStyle name="메모 40 2" xfId="2074"/>
    <cellStyle name="메모 40 2 2" xfId="3847"/>
    <cellStyle name="메모 40 3" xfId="2075"/>
    <cellStyle name="메모 40 3 2" xfId="3848"/>
    <cellStyle name="메모 40 4" xfId="2076"/>
    <cellStyle name="메모 40 4 2" xfId="3849"/>
    <cellStyle name="메모 40 5" xfId="3850"/>
    <cellStyle name="메모 41" xfId="3051"/>
    <cellStyle name="메모 41 2" xfId="3072"/>
    <cellStyle name="메모 41 2 2" xfId="3121"/>
    <cellStyle name="메모 41 2 2 2" xfId="3286"/>
    <cellStyle name="메모 41 2 2 2 2" xfId="3458"/>
    <cellStyle name="메모 41 2 2 3" xfId="3457"/>
    <cellStyle name="메모 41 2 3" xfId="3252"/>
    <cellStyle name="메모 41 2 3 2" xfId="3459"/>
    <cellStyle name="메모 41 2 4" xfId="3456"/>
    <cellStyle name="메모 41 3" xfId="3104"/>
    <cellStyle name="메모 41 3 2" xfId="3269"/>
    <cellStyle name="메모 41 3 2 2" xfId="3461"/>
    <cellStyle name="메모 41 3 3" xfId="3460"/>
    <cellStyle name="메모 41 4" xfId="3235"/>
    <cellStyle name="메모 41 4 2" xfId="3462"/>
    <cellStyle name="메모 41 5" xfId="3455"/>
    <cellStyle name="메모 41 5 2" xfId="3873"/>
    <cellStyle name="메모 41 6" xfId="3851"/>
    <cellStyle name="메모 42" xfId="3055"/>
    <cellStyle name="메모 42 2" xfId="3106"/>
    <cellStyle name="메모 42 2 2" xfId="3271"/>
    <cellStyle name="메모 42 2 2 2" xfId="3465"/>
    <cellStyle name="메모 42 2 3" xfId="3464"/>
    <cellStyle name="메모 42 3" xfId="3237"/>
    <cellStyle name="메모 42 3 2" xfId="3466"/>
    <cellStyle name="메모 42 4" xfId="3463"/>
    <cellStyle name="메모 43" xfId="3099"/>
    <cellStyle name="메모 43 2" xfId="3265"/>
    <cellStyle name="메모 43 2 2" xfId="3468"/>
    <cellStyle name="메모 43 3" xfId="3467"/>
    <cellStyle name="메모 44" xfId="3123"/>
    <cellStyle name="메모 44 2" xfId="3288"/>
    <cellStyle name="메모 44 2 2" xfId="3470"/>
    <cellStyle name="메모 44 3" xfId="3469"/>
    <cellStyle name="메모 45" xfId="3141"/>
    <cellStyle name="메모 45 2" xfId="3471"/>
    <cellStyle name="메모 46" xfId="3307"/>
    <cellStyle name="메모 46 2" xfId="3584"/>
    <cellStyle name="메모 47" xfId="3511"/>
    <cellStyle name="메모 48" xfId="3525"/>
    <cellStyle name="메모 49" xfId="3540"/>
    <cellStyle name="메모 5" xfId="2077"/>
    <cellStyle name="메모 5 2" xfId="2078"/>
    <cellStyle name="메모 5 2 2" xfId="3852"/>
    <cellStyle name="메모 5 3" xfId="2079"/>
    <cellStyle name="메모 5 3 2" xfId="3853"/>
    <cellStyle name="메모 5 4" xfId="2080"/>
    <cellStyle name="메모 5 4 2" xfId="3854"/>
    <cellStyle name="메모 5 5" xfId="3855"/>
    <cellStyle name="메모 50" xfId="3613"/>
    <cellStyle name="메모 51" xfId="3615"/>
    <cellStyle name="메모 52" xfId="3630"/>
    <cellStyle name="메모 53" xfId="3652"/>
    <cellStyle name="메모 54" xfId="3667"/>
    <cellStyle name="메모 55" xfId="3694"/>
    <cellStyle name="메모 6" xfId="2081"/>
    <cellStyle name="메모 6 2" xfId="2082"/>
    <cellStyle name="메모 6 2 2" xfId="3856"/>
    <cellStyle name="메모 6 3" xfId="2083"/>
    <cellStyle name="메모 6 3 2" xfId="3857"/>
    <cellStyle name="메모 6 4" xfId="2084"/>
    <cellStyle name="메모 6 4 2" xfId="3858"/>
    <cellStyle name="메모 6 5" xfId="3859"/>
    <cellStyle name="메모 7" xfId="2085"/>
    <cellStyle name="메모 7 2" xfId="2086"/>
    <cellStyle name="메모 7 2 2" xfId="3861"/>
    <cellStyle name="메모 7 3" xfId="2087"/>
    <cellStyle name="메모 7 3 2" xfId="3862"/>
    <cellStyle name="메모 7 4" xfId="2088"/>
    <cellStyle name="메모 7 4 2" xfId="3863"/>
    <cellStyle name="메모 7 5" xfId="3864"/>
    <cellStyle name="메모 8" xfId="2089"/>
    <cellStyle name="메모 8 2" xfId="2090"/>
    <cellStyle name="메모 8 2 2" xfId="3865"/>
    <cellStyle name="메모 8 3" xfId="2091"/>
    <cellStyle name="메모 8 3 2" xfId="3866"/>
    <cellStyle name="메모 8 4" xfId="2092"/>
    <cellStyle name="메모 8 4 2" xfId="3867"/>
    <cellStyle name="메모 8 5" xfId="3868"/>
    <cellStyle name="메모 9" xfId="2093"/>
    <cellStyle name="메모 9 2" xfId="2094"/>
    <cellStyle name="메모 9 2 2" xfId="3869"/>
    <cellStyle name="메모 9 3" xfId="2095"/>
    <cellStyle name="메모 9 3 2" xfId="3870"/>
    <cellStyle name="메모 9 4" xfId="2096"/>
    <cellStyle name="메모 9 4 2" xfId="3871"/>
    <cellStyle name="메모 9 5" xfId="3872"/>
    <cellStyle name="믅됞 [0.00]_PRODUCT DETAIL Q1" xfId="114"/>
    <cellStyle name="믅됞_PRODUCT DETAIL Q1" xfId="115"/>
    <cellStyle name="백 " xfId="116"/>
    <cellStyle name="백분율 [0]" xfId="117"/>
    <cellStyle name="백분율 [2]" xfId="118"/>
    <cellStyle name="백분율 10" xfId="3048"/>
    <cellStyle name="백분율 11" xfId="3073"/>
    <cellStyle name="백분율 12" xfId="3139"/>
    <cellStyle name="백분율 13" xfId="3136"/>
    <cellStyle name="백분율 14" xfId="3138"/>
    <cellStyle name="백분율 15" xfId="3137"/>
    <cellStyle name="백분율 16" xfId="3177"/>
    <cellStyle name="백분율 17" xfId="3168"/>
    <cellStyle name="백분율 18" xfId="3176"/>
    <cellStyle name="백분율 19" xfId="3169"/>
    <cellStyle name="백분율 2" xfId="9"/>
    <cellStyle name="백분율 2 2" xfId="384"/>
    <cellStyle name="백분율 20" xfId="3175"/>
    <cellStyle name="백분율 21" xfId="3170"/>
    <cellStyle name="백분율 22" xfId="3174"/>
    <cellStyle name="백분율 23" xfId="3304"/>
    <cellStyle name="백분율 24" xfId="3191"/>
    <cellStyle name="백분율 25" xfId="3154"/>
    <cellStyle name="백분율 26" xfId="3305"/>
    <cellStyle name="백분율 27" xfId="3158"/>
    <cellStyle name="백분율 28" xfId="3302"/>
    <cellStyle name="백분율 29" xfId="3161"/>
    <cellStyle name="백분율 3" xfId="119"/>
    <cellStyle name="백분율 3 2" xfId="3876"/>
    <cellStyle name="백분율 30" xfId="3155"/>
    <cellStyle name="백분율 31" xfId="3162"/>
    <cellStyle name="백분율 32" xfId="3160"/>
    <cellStyle name="백분율 33" xfId="3186"/>
    <cellStyle name="백분율 34" xfId="3163"/>
    <cellStyle name="백분율 35" xfId="3164"/>
    <cellStyle name="백분율 35 2" xfId="4702"/>
    <cellStyle name="백분율 35 3" xfId="3874"/>
    <cellStyle name="백분율 35 4" xfId="3875"/>
    <cellStyle name="백분율 36" xfId="3173"/>
    <cellStyle name="백분율 36 2" xfId="4703"/>
    <cellStyle name="백분율 36 3" xfId="4704"/>
    <cellStyle name="백분율 36 4" xfId="3706"/>
    <cellStyle name="백분율 37" xfId="3157"/>
    <cellStyle name="백분율 38" xfId="3172"/>
    <cellStyle name="백분율 39" xfId="3184"/>
    <cellStyle name="백분율 4" xfId="120"/>
    <cellStyle name="백분율 4 2" xfId="385"/>
    <cellStyle name="백분율 40" xfId="3165"/>
    <cellStyle name="백분율 41" xfId="3156"/>
    <cellStyle name="백분율 42" xfId="3166"/>
    <cellStyle name="백분율 43" xfId="3187"/>
    <cellStyle name="백분율 43 2" xfId="4688"/>
    <cellStyle name="백분율 44" xfId="3303"/>
    <cellStyle name="백분율 44 2" xfId="4695"/>
    <cellStyle name="백분율 45" xfId="3185"/>
    <cellStyle name="백분율 45 2" xfId="4683"/>
    <cellStyle name="백분율 46" xfId="3190"/>
    <cellStyle name="백분율 46 2" xfId="4705"/>
    <cellStyle name="백분율 47" xfId="3182"/>
    <cellStyle name="백분율 47 2" xfId="4685"/>
    <cellStyle name="백분율 48" xfId="3159"/>
    <cellStyle name="백분율 48 2" xfId="4707"/>
    <cellStyle name="백분율 49" xfId="3171"/>
    <cellStyle name="백분율 49 2" xfId="4687"/>
    <cellStyle name="백분율 5" xfId="121"/>
    <cellStyle name="백분율 50" xfId="3180"/>
    <cellStyle name="백분율 50 2" xfId="4694"/>
    <cellStyle name="백분율 51" xfId="3188"/>
    <cellStyle name="백분율 51 2" xfId="4682"/>
    <cellStyle name="백분율 52" xfId="3167"/>
    <cellStyle name="백분율 52 2" xfId="4692"/>
    <cellStyle name="백분율 53" xfId="3178"/>
    <cellStyle name="백분율 53 2" xfId="4684"/>
    <cellStyle name="백분율 54" xfId="3183"/>
    <cellStyle name="백분율 54 2" xfId="4706"/>
    <cellStyle name="백분율 55" xfId="3179"/>
    <cellStyle name="백분율 55 2" xfId="4686"/>
    <cellStyle name="백분율 56" xfId="3301"/>
    <cellStyle name="백분율 56 2" xfId="4708"/>
    <cellStyle name="백분율 57" xfId="3189"/>
    <cellStyle name="백분율 57 2" xfId="4712"/>
    <cellStyle name="백분율 58" xfId="3181"/>
    <cellStyle name="백분율 58 2" xfId="4709"/>
    <cellStyle name="백분율 59" xfId="3472"/>
    <cellStyle name="백분율 59 2" xfId="4713"/>
    <cellStyle name="백분율 6" xfId="282"/>
    <cellStyle name="백분율 6 2" xfId="349"/>
    <cellStyle name="백분율 6 2 2" xfId="657"/>
    <cellStyle name="백분율 6 2 2 2" xfId="2100"/>
    <cellStyle name="백분율 6 2 2 3" xfId="4780"/>
    <cellStyle name="백분율 6 2 2 4" xfId="2099"/>
    <cellStyle name="백분율 6 2 3" xfId="602"/>
    <cellStyle name="백분율 6 2 3 2" xfId="3877"/>
    <cellStyle name="백분율 6 2 3 3" xfId="4755"/>
    <cellStyle name="백분율 6 2 3 4" xfId="2101"/>
    <cellStyle name="백분율 6 2 4" xfId="2102"/>
    <cellStyle name="백분율 6 2 5" xfId="2103"/>
    <cellStyle name="백분율 6 2 5 2" xfId="3074"/>
    <cellStyle name="백분율 6 2 6" xfId="4727"/>
    <cellStyle name="백분율 6 2 7" xfId="2098"/>
    <cellStyle name="백분율 6 3" xfId="369"/>
    <cellStyle name="백분율 6 3 2" xfId="677"/>
    <cellStyle name="백분율 6 3 2 2" xfId="2106"/>
    <cellStyle name="백분율 6 3 2 3" xfId="4791"/>
    <cellStyle name="백분율 6 3 2 4" xfId="2105"/>
    <cellStyle name="백분율 6 3 3" xfId="622"/>
    <cellStyle name="백분율 6 3 3 2" xfId="3878"/>
    <cellStyle name="백분율 6 3 3 3" xfId="4764"/>
    <cellStyle name="백분율 6 3 3 4" xfId="2107"/>
    <cellStyle name="백분율 6 3 4" xfId="2108"/>
    <cellStyle name="백분율 6 3 5" xfId="2109"/>
    <cellStyle name="백분율 6 3 5 2" xfId="3075"/>
    <cellStyle name="백분율 6 3 6" xfId="4738"/>
    <cellStyle name="백분율 6 3 7" xfId="2104"/>
    <cellStyle name="백분율 6 4" xfId="646"/>
    <cellStyle name="백분율 6 4 2" xfId="2111"/>
    <cellStyle name="백분율 6 4 3" xfId="4773"/>
    <cellStyle name="백분율 6 4 4" xfId="2110"/>
    <cellStyle name="백분율 6 5" xfId="591"/>
    <cellStyle name="백분율 6 5 2" xfId="3879"/>
    <cellStyle name="백분율 6 5 3" xfId="4749"/>
    <cellStyle name="백분율 6 5 4" xfId="2112"/>
    <cellStyle name="백분율 6 6" xfId="2113"/>
    <cellStyle name="백분율 6 7" xfId="2114"/>
    <cellStyle name="백분율 6 7 2" xfId="3076"/>
    <cellStyle name="백분율 6 8" xfId="4719"/>
    <cellStyle name="백분율 6 9" xfId="2097"/>
    <cellStyle name="백분율 60" xfId="3538"/>
    <cellStyle name="백분율 60 2" xfId="4710"/>
    <cellStyle name="백분율 61" xfId="3553"/>
    <cellStyle name="백분율 61 2" xfId="4714"/>
    <cellStyle name="백분율 62" xfId="3585"/>
    <cellStyle name="백분율 62 2" xfId="4711"/>
    <cellStyle name="백분율 63" xfId="3645"/>
    <cellStyle name="백분율 64" xfId="3644"/>
    <cellStyle name="백분율 65" xfId="3555"/>
    <cellStyle name="백분율 66" xfId="3646"/>
    <cellStyle name="백분율 67" xfId="3556"/>
    <cellStyle name="백분율 68" xfId="3643"/>
    <cellStyle name="백분율 69" xfId="3650"/>
    <cellStyle name="백분율 7" xfId="575"/>
    <cellStyle name="백분율 7 2" xfId="2116"/>
    <cellStyle name="백분율 7 2 2" xfId="3880"/>
    <cellStyle name="백분율 7 3" xfId="2117"/>
    <cellStyle name="백분율 7 3 2" xfId="3881"/>
    <cellStyle name="백분율 7 4" xfId="2118"/>
    <cellStyle name="백분율 7 4 2" xfId="3882"/>
    <cellStyle name="백분율 7 5" xfId="3883"/>
    <cellStyle name="백분율 7 6" xfId="4743"/>
    <cellStyle name="백분율 7 7" xfId="2115"/>
    <cellStyle name="백분율 70" xfId="3648"/>
    <cellStyle name="백분율 71" xfId="3649"/>
    <cellStyle name="백분율 72" xfId="3681"/>
    <cellStyle name="백분율 73" xfId="3680"/>
    <cellStyle name="백분율 74" xfId="3696"/>
    <cellStyle name="백분율 8" xfId="686"/>
    <cellStyle name="백분율 9" xfId="687"/>
    <cellStyle name="보통" xfId="695" builtinId="28" customBuiltin="1"/>
    <cellStyle name="보통 10" xfId="2119"/>
    <cellStyle name="보통 11" xfId="2120"/>
    <cellStyle name="보통 12" xfId="2121"/>
    <cellStyle name="보통 13" xfId="2122"/>
    <cellStyle name="보통 14" xfId="2123"/>
    <cellStyle name="보통 15" xfId="2124"/>
    <cellStyle name="보통 16" xfId="2125"/>
    <cellStyle name="보통 17" xfId="2126"/>
    <cellStyle name="보통 18" xfId="2127"/>
    <cellStyle name="보통 19" xfId="2128"/>
    <cellStyle name="보통 2" xfId="122"/>
    <cellStyle name="보통 2 2" xfId="2129"/>
    <cellStyle name="보통 20" xfId="2130"/>
    <cellStyle name="보통 21" xfId="2131"/>
    <cellStyle name="보통 22" xfId="2132"/>
    <cellStyle name="보통 23" xfId="2133"/>
    <cellStyle name="보통 24" xfId="2134"/>
    <cellStyle name="보통 25" xfId="2135"/>
    <cellStyle name="보통 26" xfId="2136"/>
    <cellStyle name="보통 27" xfId="2137"/>
    <cellStyle name="보통 28" xfId="2138"/>
    <cellStyle name="보통 29" xfId="2139"/>
    <cellStyle name="보통 3" xfId="123"/>
    <cellStyle name="보통 3 2" xfId="2140"/>
    <cellStyle name="보통 30" xfId="2141"/>
    <cellStyle name="보통 31" xfId="2142"/>
    <cellStyle name="보통 32" xfId="2143"/>
    <cellStyle name="보통 33" xfId="2144"/>
    <cellStyle name="보통 34" xfId="2145"/>
    <cellStyle name="보통 35" xfId="2146"/>
    <cellStyle name="보통 36" xfId="2147"/>
    <cellStyle name="보통 37" xfId="2148"/>
    <cellStyle name="보통 38" xfId="2149"/>
    <cellStyle name="보통 39" xfId="2150"/>
    <cellStyle name="보통 4" xfId="314"/>
    <cellStyle name="보통 4 2" xfId="2151"/>
    <cellStyle name="보통 40" xfId="2152"/>
    <cellStyle name="보통 41" xfId="3200"/>
    <cellStyle name="보통 41 2" xfId="3473"/>
    <cellStyle name="보통 42" xfId="3586"/>
    <cellStyle name="보통 5" xfId="2153"/>
    <cellStyle name="보통 6" xfId="2154"/>
    <cellStyle name="보통 7" xfId="2155"/>
    <cellStyle name="보통 8" xfId="2156"/>
    <cellStyle name="보통 9" xfId="2157"/>
    <cellStyle name="뷭?_BOOKSHIP" xfId="124"/>
    <cellStyle name="설명 텍스트" xfId="702" builtinId="53" customBuiltin="1"/>
    <cellStyle name="설명 텍스트 10" xfId="2158"/>
    <cellStyle name="설명 텍스트 11" xfId="2159"/>
    <cellStyle name="설명 텍스트 12" xfId="2160"/>
    <cellStyle name="설명 텍스트 13" xfId="2161"/>
    <cellStyle name="설명 텍스트 14" xfId="2162"/>
    <cellStyle name="설명 텍스트 15" xfId="2163"/>
    <cellStyle name="설명 텍스트 16" xfId="2164"/>
    <cellStyle name="설명 텍스트 17" xfId="2165"/>
    <cellStyle name="설명 텍스트 18" xfId="2166"/>
    <cellStyle name="설명 텍스트 19" xfId="2167"/>
    <cellStyle name="설명 텍스트 2" xfId="125"/>
    <cellStyle name="설명 텍스트 2 2" xfId="2168"/>
    <cellStyle name="설명 텍스트 20" xfId="2169"/>
    <cellStyle name="설명 텍스트 21" xfId="2170"/>
    <cellStyle name="설명 텍스트 22" xfId="2171"/>
    <cellStyle name="설명 텍스트 23" xfId="2172"/>
    <cellStyle name="설명 텍스트 24" xfId="2173"/>
    <cellStyle name="설명 텍스트 25" xfId="2174"/>
    <cellStyle name="설명 텍스트 26" xfId="2175"/>
    <cellStyle name="설명 텍스트 27" xfId="2176"/>
    <cellStyle name="설명 텍스트 28" xfId="2177"/>
    <cellStyle name="설명 텍스트 29" xfId="2178"/>
    <cellStyle name="설명 텍스트 3" xfId="126"/>
    <cellStyle name="설명 텍스트 3 2" xfId="2179"/>
    <cellStyle name="설명 텍스트 30" xfId="2180"/>
    <cellStyle name="설명 텍스트 31" xfId="2181"/>
    <cellStyle name="설명 텍스트 32" xfId="2182"/>
    <cellStyle name="설명 텍스트 33" xfId="2183"/>
    <cellStyle name="설명 텍스트 34" xfId="2184"/>
    <cellStyle name="설명 텍스트 35" xfId="2185"/>
    <cellStyle name="설명 텍스트 36" xfId="2186"/>
    <cellStyle name="설명 텍스트 37" xfId="2187"/>
    <cellStyle name="설명 텍스트 38" xfId="2188"/>
    <cellStyle name="설명 텍스트 39" xfId="2189"/>
    <cellStyle name="설명 텍스트 4" xfId="315"/>
    <cellStyle name="설명 텍스트 4 2" xfId="2190"/>
    <cellStyle name="설명 텍스트 40" xfId="2191"/>
    <cellStyle name="설명 텍스트 41" xfId="3207"/>
    <cellStyle name="설명 텍스트 41 2" xfId="3474"/>
    <cellStyle name="설명 텍스트 42" xfId="3587"/>
    <cellStyle name="설명 텍스트 5" xfId="2192"/>
    <cellStyle name="설명 텍스트 6" xfId="2193"/>
    <cellStyle name="설명 텍스트 7" xfId="2194"/>
    <cellStyle name="설명 텍스트 8" xfId="2195"/>
    <cellStyle name="설명 텍스트 9" xfId="2196"/>
    <cellStyle name="셀 확인" xfId="700" builtinId="23" customBuiltin="1"/>
    <cellStyle name="셀 확인 10" xfId="2197"/>
    <cellStyle name="셀 확인 11" xfId="2198"/>
    <cellStyle name="셀 확인 12" xfId="2199"/>
    <cellStyle name="셀 확인 13" xfId="2200"/>
    <cellStyle name="셀 확인 14" xfId="2201"/>
    <cellStyle name="셀 확인 15" xfId="2202"/>
    <cellStyle name="셀 확인 16" xfId="2203"/>
    <cellStyle name="셀 확인 17" xfId="2204"/>
    <cellStyle name="셀 확인 18" xfId="2205"/>
    <cellStyle name="셀 확인 19" xfId="2206"/>
    <cellStyle name="셀 확인 2" xfId="127"/>
    <cellStyle name="셀 확인 2 2" xfId="2207"/>
    <cellStyle name="셀 확인 20" xfId="2208"/>
    <cellStyle name="셀 확인 21" xfId="2209"/>
    <cellStyle name="셀 확인 22" xfId="2210"/>
    <cellStyle name="셀 확인 23" xfId="2211"/>
    <cellStyle name="셀 확인 24" xfId="2212"/>
    <cellStyle name="셀 확인 25" xfId="2213"/>
    <cellStyle name="셀 확인 26" xfId="2214"/>
    <cellStyle name="셀 확인 27" xfId="2215"/>
    <cellStyle name="셀 확인 28" xfId="2216"/>
    <cellStyle name="셀 확인 29" xfId="2217"/>
    <cellStyle name="셀 확인 3" xfId="128"/>
    <cellStyle name="셀 확인 3 2" xfId="2218"/>
    <cellStyle name="셀 확인 30" xfId="2219"/>
    <cellStyle name="셀 확인 31" xfId="2220"/>
    <cellStyle name="셀 확인 32" xfId="2221"/>
    <cellStyle name="셀 확인 33" xfId="2222"/>
    <cellStyle name="셀 확인 34" xfId="2223"/>
    <cellStyle name="셀 확인 35" xfId="2224"/>
    <cellStyle name="셀 확인 36" xfId="2225"/>
    <cellStyle name="셀 확인 37" xfId="2226"/>
    <cellStyle name="셀 확인 38" xfId="2227"/>
    <cellStyle name="셀 확인 39" xfId="2228"/>
    <cellStyle name="셀 확인 4" xfId="316"/>
    <cellStyle name="셀 확인 4 2" xfId="2229"/>
    <cellStyle name="셀 확인 40" xfId="2230"/>
    <cellStyle name="셀 확인 41" xfId="3205"/>
    <cellStyle name="셀 확인 41 2" xfId="3475"/>
    <cellStyle name="셀 확인 42" xfId="3588"/>
    <cellStyle name="셀 확인 5" xfId="2231"/>
    <cellStyle name="셀 확인 6" xfId="2232"/>
    <cellStyle name="셀 확인 7" xfId="2233"/>
    <cellStyle name="셀 확인 8" xfId="2234"/>
    <cellStyle name="셀 확인 9" xfId="2235"/>
    <cellStyle name="숫자(R)" xfId="129"/>
    <cellStyle name="숫자(R) 2" xfId="3884"/>
    <cellStyle name="쉼표 [0]" xfId="1" builtinId="6"/>
    <cellStyle name="쉼표 [0] 10" xfId="328"/>
    <cellStyle name="쉼표 [0] 10 2" xfId="3885"/>
    <cellStyle name="쉼표 [0] 100" xfId="3886"/>
    <cellStyle name="쉼표 [0] 101" xfId="3887"/>
    <cellStyle name="쉼표 [0] 102" xfId="3888"/>
    <cellStyle name="쉼표 [0] 103" xfId="3889"/>
    <cellStyle name="쉼표 [0] 104" xfId="3890"/>
    <cellStyle name="쉼표 [0] 105" xfId="3891"/>
    <cellStyle name="쉼표 [0] 106" xfId="3892"/>
    <cellStyle name="쉼표 [0] 107" xfId="3893"/>
    <cellStyle name="쉼표 [0] 108" xfId="3894"/>
    <cellStyle name="쉼표 [0] 109" xfId="3895"/>
    <cellStyle name="쉼표 [0] 11" xfId="352"/>
    <cellStyle name="쉼표 [0] 11 2" xfId="660"/>
    <cellStyle name="쉼표 [0] 11 2 2" xfId="2239"/>
    <cellStyle name="쉼표 [0] 11 2 3" xfId="4783"/>
    <cellStyle name="쉼표 [0] 11 2 4" xfId="2238"/>
    <cellStyle name="쉼표 [0] 11 3" xfId="605"/>
    <cellStyle name="쉼표 [0] 11 3 2" xfId="4087"/>
    <cellStyle name="쉼표 [0] 11 3 3" xfId="4757"/>
    <cellStyle name="쉼표 [0] 11 3 4" xfId="2240"/>
    <cellStyle name="쉼표 [0] 11 4" xfId="2241"/>
    <cellStyle name="쉼표 [0] 11 5" xfId="2242"/>
    <cellStyle name="쉼표 [0] 11 5 2" xfId="3077"/>
    <cellStyle name="쉼표 [0] 11 6" xfId="3896"/>
    <cellStyle name="쉼표 [0] 11 7" xfId="4730"/>
    <cellStyle name="쉼표 [0] 11 8" xfId="2237"/>
    <cellStyle name="쉼표 [0] 110" xfId="3897"/>
    <cellStyle name="쉼표 [0] 111" xfId="3898"/>
    <cellStyle name="쉼표 [0] 112" xfId="3899"/>
    <cellStyle name="쉼표 [0] 113" xfId="3900"/>
    <cellStyle name="쉼표 [0] 114" xfId="3901"/>
    <cellStyle name="쉼표 [0] 115" xfId="3902"/>
    <cellStyle name="쉼표 [0] 116" xfId="3903"/>
    <cellStyle name="쉼표 [0] 117" xfId="3904"/>
    <cellStyle name="쉼표 [0] 118" xfId="3905"/>
    <cellStyle name="쉼표 [0] 119" xfId="3906"/>
    <cellStyle name="쉼표 [0] 12" xfId="7"/>
    <cellStyle name="쉼표 [0] 12 2" xfId="2244"/>
    <cellStyle name="쉼표 [0] 12 2 2" xfId="4088"/>
    <cellStyle name="쉼표 [0] 12 3" xfId="2245"/>
    <cellStyle name="쉼표 [0] 12 3 2" xfId="4089"/>
    <cellStyle name="쉼표 [0] 12 4" xfId="2246"/>
    <cellStyle name="쉼표 [0] 12 4 2" xfId="4090"/>
    <cellStyle name="쉼표 [0] 12 5" xfId="3907"/>
    <cellStyle name="쉼표 [0] 12 5 2" xfId="4701"/>
    <cellStyle name="쉼표 [0] 12 5 3" xfId="4091"/>
    <cellStyle name="쉼표 [0] 12 6" xfId="2243"/>
    <cellStyle name="쉼표 [0] 120" xfId="3908"/>
    <cellStyle name="쉼표 [0] 121" xfId="3909"/>
    <cellStyle name="쉼표 [0] 122" xfId="3910"/>
    <cellStyle name="쉼표 [0] 123" xfId="3911"/>
    <cellStyle name="쉼표 [0] 124" xfId="3912"/>
    <cellStyle name="쉼표 [0] 125" xfId="3913"/>
    <cellStyle name="쉼표 [0] 126" xfId="3914"/>
    <cellStyle name="쉼표 [0] 127" xfId="3915"/>
    <cellStyle name="쉼표 [0] 128" xfId="3916"/>
    <cellStyle name="쉼표 [0] 129" xfId="3917"/>
    <cellStyle name="쉼표 [0] 13" xfId="2247"/>
    <cellStyle name="쉼표 [0] 130" xfId="3918"/>
    <cellStyle name="쉼표 [0] 131" xfId="3919"/>
    <cellStyle name="쉼표 [0] 132" xfId="3920"/>
    <cellStyle name="쉼표 [0] 133" xfId="3921"/>
    <cellStyle name="쉼표 [0] 134" xfId="3922"/>
    <cellStyle name="쉼표 [0] 135" xfId="3923"/>
    <cellStyle name="쉼표 [0] 136" xfId="3924"/>
    <cellStyle name="쉼표 [0] 137" xfId="3925"/>
    <cellStyle name="쉼표 [0] 138" xfId="3926"/>
    <cellStyle name="쉼표 [0] 139" xfId="4689"/>
    <cellStyle name="쉼표 [0] 14" xfId="2236"/>
    <cellStyle name="쉼표 [0] 140" xfId="4716"/>
    <cellStyle name="쉼표 [0] 141" xfId="3628"/>
    <cellStyle name="쉼표 [0] 142" xfId="3927"/>
    <cellStyle name="쉼표 [0] 15" xfId="3053"/>
    <cellStyle name="쉼표 [0] 15 2" xfId="3928"/>
    <cellStyle name="쉼표 [0] 16" xfId="3069"/>
    <cellStyle name="쉼표 [0] 16 2" xfId="3929"/>
    <cellStyle name="쉼표 [0] 17" xfId="3085"/>
    <cellStyle name="쉼표 [0] 17 2" xfId="3930"/>
    <cellStyle name="쉼표 [0] 18" xfId="3931"/>
    <cellStyle name="쉼표 [0] 19" xfId="3932"/>
    <cellStyle name="쉼표 [0] 2" xfId="10"/>
    <cellStyle name="쉼표 [0] 2 10" xfId="2248"/>
    <cellStyle name="쉼표 [0] 2 10 2" xfId="3933"/>
    <cellStyle name="쉼표 [0] 2 11" xfId="2249"/>
    <cellStyle name="쉼표 [0] 2 11 2" xfId="3934"/>
    <cellStyle name="쉼표 [0] 2 12" xfId="2250"/>
    <cellStyle name="쉼표 [0] 2 12 2" xfId="2251"/>
    <cellStyle name="쉼표 [0] 2 12 3" xfId="3935"/>
    <cellStyle name="쉼표 [0] 2 13" xfId="3589"/>
    <cellStyle name="쉼표 [0] 2 13 2" xfId="3936"/>
    <cellStyle name="쉼표 [0] 2 13 3" xfId="4093"/>
    <cellStyle name="쉼표 [0] 2 14" xfId="3937"/>
    <cellStyle name="쉼표 [0] 2 15" xfId="3938"/>
    <cellStyle name="쉼표 [0] 2 16" xfId="3939"/>
    <cellStyle name="쉼표 [0] 2 17" xfId="3940"/>
    <cellStyle name="쉼표 [0] 2 18" xfId="3941"/>
    <cellStyle name="쉼표 [0] 2 19" xfId="3942"/>
    <cellStyle name="쉼표 [0] 2 2" xfId="130"/>
    <cellStyle name="쉼표 [0] 2 2 2" xfId="2252"/>
    <cellStyle name="쉼표 [0] 2 2 2 2" xfId="2253"/>
    <cellStyle name="쉼표 [0] 2 2 2 2 2" xfId="4094"/>
    <cellStyle name="쉼표 [0] 2 2 2 3" xfId="2254"/>
    <cellStyle name="쉼표 [0] 2 2 2 3 2" xfId="4095"/>
    <cellStyle name="쉼표 [0] 2 2 2 4" xfId="2255"/>
    <cellStyle name="쉼표 [0] 2 2 2 4 2" xfId="4096"/>
    <cellStyle name="쉼표 [0] 2 2 2 5" xfId="4097"/>
    <cellStyle name="쉼표 [0] 2 2 3" xfId="3943"/>
    <cellStyle name="쉼표 [0] 2 20" xfId="3944"/>
    <cellStyle name="쉼표 [0] 2 21" xfId="3945"/>
    <cellStyle name="쉼표 [0] 2 22" xfId="3946"/>
    <cellStyle name="쉼표 [0] 2 23" xfId="3947"/>
    <cellStyle name="쉼표 [0] 2 24" xfId="3948"/>
    <cellStyle name="쉼표 [0] 2 25" xfId="3949"/>
    <cellStyle name="쉼표 [0] 2 26" xfId="3950"/>
    <cellStyle name="쉼표 [0] 2 27" xfId="3951"/>
    <cellStyle name="쉼표 [0] 2 28" xfId="3952"/>
    <cellStyle name="쉼표 [0] 2 29" xfId="3953"/>
    <cellStyle name="쉼표 [0] 2 3" xfId="2256"/>
    <cellStyle name="쉼표 [0] 2 3 2" xfId="2257"/>
    <cellStyle name="쉼표 [0] 2 3 2 2" xfId="2258"/>
    <cellStyle name="쉼표 [0] 2 3 2 2 2" xfId="4099"/>
    <cellStyle name="쉼표 [0] 2 3 2 3" xfId="2259"/>
    <cellStyle name="쉼표 [0] 2 3 2 3 2" xfId="4100"/>
    <cellStyle name="쉼표 [0] 2 3 2 4" xfId="2260"/>
    <cellStyle name="쉼표 [0] 2 3 2 4 2" xfId="4101"/>
    <cellStyle name="쉼표 [0] 2 3 2 5" xfId="4102"/>
    <cellStyle name="쉼표 [0] 2 3 3" xfId="3954"/>
    <cellStyle name="쉼표 [0] 2 30" xfId="3955"/>
    <cellStyle name="쉼표 [0] 2 31" xfId="3956"/>
    <cellStyle name="쉼표 [0] 2 32" xfId="3957"/>
    <cellStyle name="쉼표 [0] 2 33" xfId="3958"/>
    <cellStyle name="쉼표 [0] 2 34" xfId="3959"/>
    <cellStyle name="쉼표 [0] 2 35" xfId="3960"/>
    <cellStyle name="쉼표 [0] 2 36" xfId="3961"/>
    <cellStyle name="쉼표 [0] 2 37" xfId="3962"/>
    <cellStyle name="쉼표 [0] 2 38" xfId="3963"/>
    <cellStyle name="쉼표 [0] 2 39" xfId="3964"/>
    <cellStyle name="쉼표 [0] 2 4" xfId="2261"/>
    <cellStyle name="쉼표 [0] 2 4 2" xfId="2262"/>
    <cellStyle name="쉼표 [0] 2 4 2 2" xfId="4103"/>
    <cellStyle name="쉼표 [0] 2 4 3" xfId="2263"/>
    <cellStyle name="쉼표 [0] 2 4 3 2" xfId="4104"/>
    <cellStyle name="쉼표 [0] 2 4 4" xfId="2264"/>
    <cellStyle name="쉼표 [0] 2 4 4 2" xfId="4105"/>
    <cellStyle name="쉼표 [0] 2 4 5" xfId="3965"/>
    <cellStyle name="쉼표 [0] 2 4 5 2" xfId="4700"/>
    <cellStyle name="쉼표 [0] 2 4 5 3" xfId="4106"/>
    <cellStyle name="쉼표 [0] 2 40" xfId="3966"/>
    <cellStyle name="쉼표 [0] 2 41" xfId="3967"/>
    <cellStyle name="쉼표 [0] 2 42" xfId="3968"/>
    <cellStyle name="쉼표 [0] 2 43" xfId="3969"/>
    <cellStyle name="쉼표 [0] 2 44" xfId="3970"/>
    <cellStyle name="쉼표 [0] 2 45" xfId="3971"/>
    <cellStyle name="쉼표 [0] 2 46" xfId="3972"/>
    <cellStyle name="쉼표 [0] 2 47" xfId="3973"/>
    <cellStyle name="쉼표 [0] 2 48" xfId="3974"/>
    <cellStyle name="쉼표 [0] 2 49" xfId="3975"/>
    <cellStyle name="쉼표 [0] 2 5" xfId="2265"/>
    <cellStyle name="쉼표 [0] 2 5 2" xfId="2266"/>
    <cellStyle name="쉼표 [0] 2 5 2 2" xfId="4107"/>
    <cellStyle name="쉼표 [0] 2 5 3" xfId="2267"/>
    <cellStyle name="쉼표 [0] 2 5 3 2" xfId="4108"/>
    <cellStyle name="쉼표 [0] 2 5 4" xfId="2268"/>
    <cellStyle name="쉼표 [0] 2 5 4 2" xfId="4109"/>
    <cellStyle name="쉼표 [0] 2 5 5" xfId="3976"/>
    <cellStyle name="쉼표 [0] 2 5 5 2" xfId="4699"/>
    <cellStyle name="쉼표 [0] 2 5 5 3" xfId="4110"/>
    <cellStyle name="쉼표 [0] 2 50" xfId="3977"/>
    <cellStyle name="쉼표 [0] 2 51" xfId="3978"/>
    <cellStyle name="쉼표 [0] 2 52" xfId="3979"/>
    <cellStyle name="쉼표 [0] 2 53" xfId="3980"/>
    <cellStyle name="쉼표 [0] 2 54" xfId="3981"/>
    <cellStyle name="쉼표 [0] 2 55" xfId="3982"/>
    <cellStyle name="쉼표 [0] 2 56" xfId="3983"/>
    <cellStyle name="쉼표 [0] 2 57" xfId="3984"/>
    <cellStyle name="쉼표 [0] 2 58" xfId="3985"/>
    <cellStyle name="쉼표 [0] 2 59" xfId="3986"/>
    <cellStyle name="쉼표 [0] 2 6" xfId="2269"/>
    <cellStyle name="쉼표 [0] 2 6 2" xfId="2270"/>
    <cellStyle name="쉼표 [0] 2 6 2 2" xfId="4112"/>
    <cellStyle name="쉼표 [0] 2 6 3" xfId="2271"/>
    <cellStyle name="쉼표 [0] 2 6 3 2" xfId="4113"/>
    <cellStyle name="쉼표 [0] 2 6 4" xfId="2272"/>
    <cellStyle name="쉼표 [0] 2 6 4 2" xfId="4114"/>
    <cellStyle name="쉼표 [0] 2 6 5" xfId="3987"/>
    <cellStyle name="쉼표 [0] 2 6 5 2" xfId="4698"/>
    <cellStyle name="쉼표 [0] 2 6 5 3" xfId="4115"/>
    <cellStyle name="쉼표 [0] 2 60" xfId="3988"/>
    <cellStyle name="쉼표 [0] 2 61" xfId="3989"/>
    <cellStyle name="쉼표 [0] 2 62" xfId="3990"/>
    <cellStyle name="쉼표 [0] 2 63" xfId="3991"/>
    <cellStyle name="쉼표 [0] 2 64" xfId="3992"/>
    <cellStyle name="쉼표 [0] 2 65" xfId="3993"/>
    <cellStyle name="쉼표 [0] 2 66" xfId="3994"/>
    <cellStyle name="쉼표 [0] 2 67" xfId="3995"/>
    <cellStyle name="쉼표 [0] 2 68" xfId="3996"/>
    <cellStyle name="쉼표 [0] 2 7" xfId="2273"/>
    <cellStyle name="쉼표 [0] 2 7 2" xfId="2274"/>
    <cellStyle name="쉼표 [0] 2 7 2 2" xfId="4116"/>
    <cellStyle name="쉼표 [0] 2 7 3" xfId="2275"/>
    <cellStyle name="쉼표 [0] 2 7 3 2" xfId="4117"/>
    <cellStyle name="쉼표 [0] 2 7 4" xfId="2276"/>
    <cellStyle name="쉼표 [0] 2 7 4 2" xfId="4118"/>
    <cellStyle name="쉼표 [0] 2 7 5" xfId="3997"/>
    <cellStyle name="쉼표 [0] 2 7 5 2" xfId="4697"/>
    <cellStyle name="쉼표 [0] 2 7 5 3" xfId="4119"/>
    <cellStyle name="쉼표 [0] 2 8" xfId="2277"/>
    <cellStyle name="쉼표 [0] 2 8 2" xfId="2278"/>
    <cellStyle name="쉼표 [0] 2 8 2 2" xfId="4120"/>
    <cellStyle name="쉼표 [0] 2 8 3" xfId="2279"/>
    <cellStyle name="쉼표 [0] 2 8 3 2" xfId="4121"/>
    <cellStyle name="쉼표 [0] 2 8 4" xfId="2280"/>
    <cellStyle name="쉼표 [0] 2 8 4 2" xfId="4122"/>
    <cellStyle name="쉼표 [0] 2 8 5" xfId="3998"/>
    <cellStyle name="쉼표 [0] 2 8 5 2" xfId="4696"/>
    <cellStyle name="쉼표 [0] 2 8 5 3" xfId="4123"/>
    <cellStyle name="쉼표 [0] 2 9" xfId="2281"/>
    <cellStyle name="쉼표 [0] 2 9 2" xfId="4000"/>
    <cellStyle name="쉼표 [0] 2 9 3" xfId="3999"/>
    <cellStyle name="쉼표 [0] 20" xfId="4001"/>
    <cellStyle name="쉼표 [0] 21" xfId="4002"/>
    <cellStyle name="쉼표 [0] 22" xfId="4003"/>
    <cellStyle name="쉼표 [0] 23" xfId="4004"/>
    <cellStyle name="쉼표 [0] 24" xfId="4005"/>
    <cellStyle name="쉼표 [0] 25" xfId="4006"/>
    <cellStyle name="쉼표 [0] 26" xfId="4007"/>
    <cellStyle name="쉼표 [0] 27" xfId="4008"/>
    <cellStyle name="쉼표 [0] 28" xfId="4009"/>
    <cellStyle name="쉼표 [0] 29" xfId="4010"/>
    <cellStyle name="쉼표 [0] 3" xfId="11"/>
    <cellStyle name="쉼표 [0] 3 2" xfId="131"/>
    <cellStyle name="쉼표 [0] 3 2 2" xfId="2282"/>
    <cellStyle name="쉼표 [0] 3 3" xfId="132"/>
    <cellStyle name="쉼표 [0] 3 3 2" xfId="2283"/>
    <cellStyle name="쉼표 [0] 3 4" xfId="2284"/>
    <cellStyle name="쉼표 [0] 3 5" xfId="2285"/>
    <cellStyle name="쉼표 [0] 3 6" xfId="2286"/>
    <cellStyle name="쉼표 [0] 3 7" xfId="2287"/>
    <cellStyle name="쉼표 [0] 3 8" xfId="2288"/>
    <cellStyle name="쉼표 [0] 3_001. 시계열에 의한 인구" xfId="133"/>
    <cellStyle name="쉼표 [0] 30" xfId="4011"/>
    <cellStyle name="쉼표 [0] 31" xfId="4012"/>
    <cellStyle name="쉼표 [0] 32" xfId="4013"/>
    <cellStyle name="쉼표 [0] 33" xfId="4014"/>
    <cellStyle name="쉼표 [0] 34" xfId="4015"/>
    <cellStyle name="쉼표 [0] 35" xfId="4016"/>
    <cellStyle name="쉼표 [0] 36" xfId="4017"/>
    <cellStyle name="쉼표 [0] 37" xfId="4018"/>
    <cellStyle name="쉼표 [0] 38" xfId="4019"/>
    <cellStyle name="쉼표 [0] 39" xfId="4020"/>
    <cellStyle name="쉼표 [0] 4" xfId="5"/>
    <cellStyle name="쉼표 [0] 4 2" xfId="386"/>
    <cellStyle name="쉼표 [0] 40" xfId="4021"/>
    <cellStyle name="쉼표 [0] 41" xfId="4022"/>
    <cellStyle name="쉼표 [0] 42" xfId="4023"/>
    <cellStyle name="쉼표 [0] 43" xfId="4024"/>
    <cellStyle name="쉼표 [0] 44" xfId="4025"/>
    <cellStyle name="쉼표 [0] 45" xfId="4026"/>
    <cellStyle name="쉼표 [0] 46" xfId="4027"/>
    <cellStyle name="쉼표 [0] 47" xfId="4028"/>
    <cellStyle name="쉼표 [0] 48" xfId="4029"/>
    <cellStyle name="쉼표 [0] 49" xfId="4030"/>
    <cellStyle name="쉼표 [0] 5" xfId="134"/>
    <cellStyle name="쉼표 [0] 5 2" xfId="4032"/>
    <cellStyle name="쉼표 [0] 5 3" xfId="4031"/>
    <cellStyle name="쉼표 [0] 50" xfId="4033"/>
    <cellStyle name="쉼표 [0] 51" xfId="4034"/>
    <cellStyle name="쉼표 [0] 52" xfId="4035"/>
    <cellStyle name="쉼표 [0] 53" xfId="4036"/>
    <cellStyle name="쉼표 [0] 54" xfId="4037"/>
    <cellStyle name="쉼표 [0] 55" xfId="4038"/>
    <cellStyle name="쉼표 [0] 56" xfId="4039"/>
    <cellStyle name="쉼표 [0] 57" xfId="4040"/>
    <cellStyle name="쉼표 [0] 58" xfId="4041"/>
    <cellStyle name="쉼표 [0] 59" xfId="4042"/>
    <cellStyle name="쉼표 [0] 6" xfId="135"/>
    <cellStyle name="쉼표 [0] 6 2" xfId="387"/>
    <cellStyle name="쉼표 [0] 60" xfId="4043"/>
    <cellStyle name="쉼표 [0] 61" xfId="4044"/>
    <cellStyle name="쉼표 [0] 62" xfId="4045"/>
    <cellStyle name="쉼표 [0] 63" xfId="4046"/>
    <cellStyle name="쉼표 [0] 64" xfId="4047"/>
    <cellStyle name="쉼표 [0] 65" xfId="4048"/>
    <cellStyle name="쉼표 [0] 66" xfId="4049"/>
    <cellStyle name="쉼표 [0] 67" xfId="4050"/>
    <cellStyle name="쉼표 [0] 68" xfId="4051"/>
    <cellStyle name="쉼표 [0] 69" xfId="4052"/>
    <cellStyle name="쉼표 [0] 7" xfId="281"/>
    <cellStyle name="쉼표 [0] 7 10" xfId="2289"/>
    <cellStyle name="쉼표 [0] 7 2" xfId="348"/>
    <cellStyle name="쉼표 [0] 7 2 2" xfId="656"/>
    <cellStyle name="쉼표 [0] 7 2 2 2" xfId="2292"/>
    <cellStyle name="쉼표 [0] 7 2 2 3" xfId="4779"/>
    <cellStyle name="쉼표 [0] 7 2 2 4" xfId="2291"/>
    <cellStyle name="쉼표 [0] 7 2 3" xfId="601"/>
    <cellStyle name="쉼표 [0] 7 2 3 2" xfId="4124"/>
    <cellStyle name="쉼표 [0] 7 2 3 3" xfId="4754"/>
    <cellStyle name="쉼표 [0] 7 2 3 4" xfId="2293"/>
    <cellStyle name="쉼표 [0] 7 2 4" xfId="2294"/>
    <cellStyle name="쉼표 [0] 7 2 5" xfId="2295"/>
    <cellStyle name="쉼표 [0] 7 2 5 2" xfId="3078"/>
    <cellStyle name="쉼표 [0] 7 2 6" xfId="4726"/>
    <cellStyle name="쉼표 [0] 7 2 7" xfId="2290"/>
    <cellStyle name="쉼표 [0] 7 3" xfId="368"/>
    <cellStyle name="쉼표 [0] 7 3 2" xfId="676"/>
    <cellStyle name="쉼표 [0] 7 3 2 2" xfId="2298"/>
    <cellStyle name="쉼표 [0] 7 3 2 3" xfId="4790"/>
    <cellStyle name="쉼표 [0] 7 3 2 4" xfId="2297"/>
    <cellStyle name="쉼표 [0] 7 3 3" xfId="621"/>
    <cellStyle name="쉼표 [0] 7 3 3 2" xfId="4125"/>
    <cellStyle name="쉼표 [0] 7 3 3 3" xfId="4763"/>
    <cellStyle name="쉼표 [0] 7 3 3 4" xfId="2299"/>
    <cellStyle name="쉼표 [0] 7 3 4" xfId="2300"/>
    <cellStyle name="쉼표 [0] 7 3 5" xfId="2301"/>
    <cellStyle name="쉼표 [0] 7 3 5 2" xfId="3079"/>
    <cellStyle name="쉼표 [0] 7 3 6" xfId="4737"/>
    <cellStyle name="쉼표 [0] 7 3 7" xfId="2296"/>
    <cellStyle name="쉼표 [0] 7 4" xfId="645"/>
    <cellStyle name="쉼표 [0] 7 4 2" xfId="2303"/>
    <cellStyle name="쉼표 [0] 7 4 3" xfId="4772"/>
    <cellStyle name="쉼표 [0] 7 4 4" xfId="2302"/>
    <cellStyle name="쉼표 [0] 7 5" xfId="590"/>
    <cellStyle name="쉼표 [0] 7 5 2" xfId="4126"/>
    <cellStyle name="쉼표 [0] 7 5 3" xfId="4748"/>
    <cellStyle name="쉼표 [0] 7 5 4" xfId="2304"/>
    <cellStyle name="쉼표 [0] 7 6" xfId="2305"/>
    <cellStyle name="쉼표 [0] 7 7" xfId="2306"/>
    <cellStyle name="쉼표 [0] 7 7 2" xfId="3080"/>
    <cellStyle name="쉼표 [0] 7 8" xfId="4053"/>
    <cellStyle name="쉼표 [0] 7 9" xfId="4718"/>
    <cellStyle name="쉼표 [0] 70" xfId="4054"/>
    <cellStyle name="쉼표 [0] 71" xfId="4055"/>
    <cellStyle name="쉼표 [0] 72" xfId="4056"/>
    <cellStyle name="쉼표 [0] 73" xfId="4057"/>
    <cellStyle name="쉼표 [0] 74" xfId="4058"/>
    <cellStyle name="쉼표 [0] 75" xfId="4059"/>
    <cellStyle name="쉼표 [0] 76" xfId="4060"/>
    <cellStyle name="쉼표 [0] 77" xfId="4061"/>
    <cellStyle name="쉼표 [0] 78" xfId="4062"/>
    <cellStyle name="쉼표 [0] 79" xfId="4063"/>
    <cellStyle name="쉼표 [0] 8" xfId="284"/>
    <cellStyle name="쉼표 [0] 8 10" xfId="2307"/>
    <cellStyle name="쉼표 [0] 8 2" xfId="351"/>
    <cellStyle name="쉼표 [0] 8 2 2" xfId="659"/>
    <cellStyle name="쉼표 [0] 8 2 2 2" xfId="2310"/>
    <cellStyle name="쉼표 [0] 8 2 2 3" xfId="4782"/>
    <cellStyle name="쉼표 [0] 8 2 2 4" xfId="2309"/>
    <cellStyle name="쉼표 [0] 8 2 3" xfId="604"/>
    <cellStyle name="쉼표 [0] 8 2 3 2" xfId="4127"/>
    <cellStyle name="쉼표 [0] 8 2 3 3" xfId="4756"/>
    <cellStyle name="쉼표 [0] 8 2 3 4" xfId="2311"/>
    <cellStyle name="쉼표 [0] 8 2 4" xfId="2312"/>
    <cellStyle name="쉼표 [0] 8 2 5" xfId="2313"/>
    <cellStyle name="쉼표 [0] 8 2 5 2" xfId="3081"/>
    <cellStyle name="쉼표 [0] 8 2 6" xfId="4729"/>
    <cellStyle name="쉼표 [0] 8 2 7" xfId="2308"/>
    <cellStyle name="쉼표 [0] 8 3" xfId="371"/>
    <cellStyle name="쉼표 [0] 8 3 2" xfId="679"/>
    <cellStyle name="쉼표 [0] 8 3 2 2" xfId="2316"/>
    <cellStyle name="쉼표 [0] 8 3 2 3" xfId="4793"/>
    <cellStyle name="쉼표 [0] 8 3 2 4" xfId="2315"/>
    <cellStyle name="쉼표 [0] 8 3 3" xfId="624"/>
    <cellStyle name="쉼표 [0] 8 3 3 2" xfId="4128"/>
    <cellStyle name="쉼표 [0] 8 3 3 3" xfId="4765"/>
    <cellStyle name="쉼표 [0] 8 3 3 4" xfId="2317"/>
    <cellStyle name="쉼표 [0] 8 3 4" xfId="2318"/>
    <cellStyle name="쉼표 [0] 8 3 5" xfId="2319"/>
    <cellStyle name="쉼표 [0] 8 3 5 2" xfId="3082"/>
    <cellStyle name="쉼표 [0] 8 3 6" xfId="4740"/>
    <cellStyle name="쉼표 [0] 8 3 7" xfId="2314"/>
    <cellStyle name="쉼표 [0] 8 4" xfId="648"/>
    <cellStyle name="쉼표 [0] 8 4 2" xfId="2321"/>
    <cellStyle name="쉼표 [0] 8 4 3" xfId="4775"/>
    <cellStyle name="쉼표 [0] 8 4 4" xfId="2320"/>
    <cellStyle name="쉼표 [0] 8 5" xfId="593"/>
    <cellStyle name="쉼표 [0] 8 5 2" xfId="4129"/>
    <cellStyle name="쉼표 [0] 8 5 3" xfId="4751"/>
    <cellStyle name="쉼표 [0] 8 5 4" xfId="2322"/>
    <cellStyle name="쉼표 [0] 8 6" xfId="2323"/>
    <cellStyle name="쉼표 [0] 8 7" xfId="2324"/>
    <cellStyle name="쉼표 [0] 8 7 2" xfId="3083"/>
    <cellStyle name="쉼표 [0] 8 8" xfId="4064"/>
    <cellStyle name="쉼표 [0] 8 9" xfId="4721"/>
    <cellStyle name="쉼표 [0] 80" xfId="4065"/>
    <cellStyle name="쉼표 [0] 81" xfId="4066"/>
    <cellStyle name="쉼표 [0] 82" xfId="4067"/>
    <cellStyle name="쉼표 [0] 83" xfId="4068"/>
    <cellStyle name="쉼표 [0] 84" xfId="4069"/>
    <cellStyle name="쉼표 [0] 85" xfId="4070"/>
    <cellStyle name="쉼표 [0] 86" xfId="4071"/>
    <cellStyle name="쉼표 [0] 87" xfId="4072"/>
    <cellStyle name="쉼표 [0] 88" xfId="4073"/>
    <cellStyle name="쉼표 [0] 89" xfId="4074"/>
    <cellStyle name="쉼표 [0] 9" xfId="317"/>
    <cellStyle name="쉼표 [0] 9 2" xfId="4075"/>
    <cellStyle name="쉼표 [0] 90" xfId="4076"/>
    <cellStyle name="쉼표 [0] 91" xfId="4077"/>
    <cellStyle name="쉼표 [0] 92" xfId="4078"/>
    <cellStyle name="쉼표 [0] 93" xfId="4079"/>
    <cellStyle name="쉼표 [0] 94" xfId="4080"/>
    <cellStyle name="쉼표 [0] 95" xfId="4081"/>
    <cellStyle name="쉼표 [0] 96" xfId="4082"/>
    <cellStyle name="쉼표 [0] 97" xfId="4083"/>
    <cellStyle name="쉼표 [0] 98" xfId="4084"/>
    <cellStyle name="쉼표 [0] 99" xfId="4085"/>
    <cellStyle name="스타일 1" xfId="136"/>
    <cellStyle name="연결된 셀" xfId="699" builtinId="24" customBuiltin="1"/>
    <cellStyle name="연결된 셀 10" xfId="2325"/>
    <cellStyle name="연결된 셀 11" xfId="2326"/>
    <cellStyle name="연결된 셀 12" xfId="2327"/>
    <cellStyle name="연결된 셀 13" xfId="2328"/>
    <cellStyle name="연결된 셀 14" xfId="2329"/>
    <cellStyle name="연결된 셀 15" xfId="2330"/>
    <cellStyle name="연결된 셀 16" xfId="2331"/>
    <cellStyle name="연결된 셀 17" xfId="2332"/>
    <cellStyle name="연결된 셀 18" xfId="2333"/>
    <cellStyle name="연결된 셀 19" xfId="2334"/>
    <cellStyle name="연결된 셀 2" xfId="137"/>
    <cellStyle name="연결된 셀 2 2" xfId="2335"/>
    <cellStyle name="연결된 셀 20" xfId="2336"/>
    <cellStyle name="연결된 셀 21" xfId="2337"/>
    <cellStyle name="연결된 셀 22" xfId="2338"/>
    <cellStyle name="연결된 셀 23" xfId="2339"/>
    <cellStyle name="연결된 셀 24" xfId="2340"/>
    <cellStyle name="연결된 셀 25" xfId="2341"/>
    <cellStyle name="연결된 셀 26" xfId="2342"/>
    <cellStyle name="연결된 셀 27" xfId="2343"/>
    <cellStyle name="연결된 셀 28" xfId="2344"/>
    <cellStyle name="연결된 셀 29" xfId="2345"/>
    <cellStyle name="연결된 셀 3" xfId="138"/>
    <cellStyle name="연결된 셀 3 2" xfId="2346"/>
    <cellStyle name="연결된 셀 30" xfId="2347"/>
    <cellStyle name="연결된 셀 31" xfId="2348"/>
    <cellStyle name="연결된 셀 32" xfId="2349"/>
    <cellStyle name="연결된 셀 33" xfId="2350"/>
    <cellStyle name="연결된 셀 34" xfId="2351"/>
    <cellStyle name="연결된 셀 35" xfId="2352"/>
    <cellStyle name="연결된 셀 36" xfId="2353"/>
    <cellStyle name="연결된 셀 37" xfId="2354"/>
    <cellStyle name="연결된 셀 38" xfId="2355"/>
    <cellStyle name="연결된 셀 39" xfId="2356"/>
    <cellStyle name="연결된 셀 4" xfId="318"/>
    <cellStyle name="연결된 셀 4 2" xfId="2357"/>
    <cellStyle name="연결된 셀 40" xfId="2358"/>
    <cellStyle name="연결된 셀 41" xfId="3204"/>
    <cellStyle name="연결된 셀 41 2" xfId="3476"/>
    <cellStyle name="연결된 셀 42" xfId="3590"/>
    <cellStyle name="연결된 셀 5" xfId="2359"/>
    <cellStyle name="연결된 셀 6" xfId="2360"/>
    <cellStyle name="연결된 셀 7" xfId="2361"/>
    <cellStyle name="연결된 셀 8" xfId="2362"/>
    <cellStyle name="연결된 셀 9" xfId="2363"/>
    <cellStyle name="요약" xfId="703" builtinId="25" customBuiltin="1"/>
    <cellStyle name="요약 10" xfId="2364"/>
    <cellStyle name="요약 11" xfId="2365"/>
    <cellStyle name="요약 12" xfId="2366"/>
    <cellStyle name="요약 13" xfId="2367"/>
    <cellStyle name="요약 14" xfId="2368"/>
    <cellStyle name="요약 15" xfId="2369"/>
    <cellStyle name="요약 16" xfId="2370"/>
    <cellStyle name="요약 17" xfId="2371"/>
    <cellStyle name="요약 18" xfId="2372"/>
    <cellStyle name="요약 19" xfId="2373"/>
    <cellStyle name="요약 2" xfId="139"/>
    <cellStyle name="요약 2 10" xfId="2374"/>
    <cellStyle name="요약 2 11" xfId="2375"/>
    <cellStyle name="요약 2 2" xfId="357"/>
    <cellStyle name="요약 2 2 10" xfId="2376"/>
    <cellStyle name="요약 2 2 11" xfId="2377"/>
    <cellStyle name="요약 2 2 12" xfId="2378"/>
    <cellStyle name="요약 2 2 13" xfId="2379"/>
    <cellStyle name="요약 2 2 14" xfId="2380"/>
    <cellStyle name="요약 2 2 15" xfId="2381"/>
    <cellStyle name="요약 2 2 16" xfId="2382"/>
    <cellStyle name="요약 2 2 17" xfId="4086"/>
    <cellStyle name="요약 2 2 2" xfId="665"/>
    <cellStyle name="요약 2 2 2 2" xfId="2383"/>
    <cellStyle name="요약 2 2 3" xfId="610"/>
    <cellStyle name="요약 2 2 4" xfId="2384"/>
    <cellStyle name="요약 2 2 5" xfId="2385"/>
    <cellStyle name="요약 2 2 6" xfId="2386"/>
    <cellStyle name="요약 2 2 7" xfId="2387"/>
    <cellStyle name="요약 2 2 8" xfId="2388"/>
    <cellStyle name="요약 2 2 9" xfId="2389"/>
    <cellStyle name="요약 2 3" xfId="634"/>
    <cellStyle name="요약 2 4" xfId="579"/>
    <cellStyle name="요약 2 5" xfId="2390"/>
    <cellStyle name="요약 2 6" xfId="2391"/>
    <cellStyle name="요약 2 7" xfId="2392"/>
    <cellStyle name="요약 2 8" xfId="2393"/>
    <cellStyle name="요약 2 9" xfId="2394"/>
    <cellStyle name="요약 20" xfId="2395"/>
    <cellStyle name="요약 21" xfId="2396"/>
    <cellStyle name="요약 22" xfId="2397"/>
    <cellStyle name="요약 23" xfId="2398"/>
    <cellStyle name="요약 24" xfId="2399"/>
    <cellStyle name="요약 25" xfId="2400"/>
    <cellStyle name="요약 26" xfId="2401"/>
    <cellStyle name="요약 27" xfId="2402"/>
    <cellStyle name="요약 28" xfId="2403"/>
    <cellStyle name="요약 29" xfId="2404"/>
    <cellStyle name="요약 3" xfId="140"/>
    <cellStyle name="요약 3 10" xfId="2405"/>
    <cellStyle name="요약 3 11" xfId="2406"/>
    <cellStyle name="요약 3 2" xfId="358"/>
    <cellStyle name="요약 3 2 10" xfId="2407"/>
    <cellStyle name="요약 3 2 11" xfId="2408"/>
    <cellStyle name="요약 3 2 12" xfId="2409"/>
    <cellStyle name="요약 3 2 13" xfId="2410"/>
    <cellStyle name="요약 3 2 14" xfId="2411"/>
    <cellStyle name="요약 3 2 15" xfId="2412"/>
    <cellStyle name="요약 3 2 16" xfId="2413"/>
    <cellStyle name="요약 3 2 2" xfId="666"/>
    <cellStyle name="요약 3 2 2 2" xfId="2414"/>
    <cellStyle name="요약 3 2 3" xfId="611"/>
    <cellStyle name="요약 3 2 4" xfId="2415"/>
    <cellStyle name="요약 3 2 5" xfId="2416"/>
    <cellStyle name="요약 3 2 6" xfId="2417"/>
    <cellStyle name="요약 3 2 7" xfId="2418"/>
    <cellStyle name="요약 3 2 8" xfId="2419"/>
    <cellStyle name="요약 3 2 9" xfId="2420"/>
    <cellStyle name="요약 3 3" xfId="635"/>
    <cellStyle name="요약 3 4" xfId="580"/>
    <cellStyle name="요약 3 5" xfId="2421"/>
    <cellStyle name="요약 3 6" xfId="2422"/>
    <cellStyle name="요약 3 7" xfId="2423"/>
    <cellStyle name="요약 3 8" xfId="2424"/>
    <cellStyle name="요약 3 9" xfId="2425"/>
    <cellStyle name="요약 30" xfId="2426"/>
    <cellStyle name="요약 31" xfId="2427"/>
    <cellStyle name="요약 32" xfId="2428"/>
    <cellStyle name="요약 33" xfId="2429"/>
    <cellStyle name="요약 34" xfId="2430"/>
    <cellStyle name="요약 35" xfId="2431"/>
    <cellStyle name="요약 36" xfId="2432"/>
    <cellStyle name="요약 37" xfId="2433"/>
    <cellStyle name="요약 38" xfId="2434"/>
    <cellStyle name="요약 39" xfId="2435"/>
    <cellStyle name="요약 4" xfId="319"/>
    <cellStyle name="요약 4 10" xfId="2436"/>
    <cellStyle name="요약 4 11" xfId="2437"/>
    <cellStyle name="요약 4 2" xfId="373"/>
    <cellStyle name="요약 4 2 10" xfId="2438"/>
    <cellStyle name="요약 4 2 11" xfId="2439"/>
    <cellStyle name="요약 4 2 12" xfId="2440"/>
    <cellStyle name="요약 4 2 13" xfId="2441"/>
    <cellStyle name="요약 4 2 14" xfId="2442"/>
    <cellStyle name="요약 4 2 15" xfId="2443"/>
    <cellStyle name="요약 4 2 16" xfId="2444"/>
    <cellStyle name="요약 4 2 2" xfId="681"/>
    <cellStyle name="요약 4 2 2 2" xfId="2445"/>
    <cellStyle name="요약 4 2 3" xfId="626"/>
    <cellStyle name="요약 4 2 4" xfId="2446"/>
    <cellStyle name="요약 4 2 5" xfId="2447"/>
    <cellStyle name="요약 4 2 6" xfId="2448"/>
    <cellStyle name="요약 4 2 7" xfId="2449"/>
    <cellStyle name="요약 4 2 8" xfId="2450"/>
    <cellStyle name="요약 4 2 9" xfId="2451"/>
    <cellStyle name="요약 4 3" xfId="650"/>
    <cellStyle name="요약 4 4" xfId="595"/>
    <cellStyle name="요약 4 5" xfId="2452"/>
    <cellStyle name="요약 4 6" xfId="2453"/>
    <cellStyle name="요약 4 7" xfId="2454"/>
    <cellStyle name="요약 4 8" xfId="2455"/>
    <cellStyle name="요약 4 9" xfId="2456"/>
    <cellStyle name="요약 40" xfId="2457"/>
    <cellStyle name="요약 41" xfId="3208"/>
    <cellStyle name="요약 41 2" xfId="3477"/>
    <cellStyle name="요약 41 2 2" xfId="4092"/>
    <cellStyle name="요약 42" xfId="3591"/>
    <cellStyle name="요약 5" xfId="2458"/>
    <cellStyle name="요약 6" xfId="2459"/>
    <cellStyle name="요약 7" xfId="2460"/>
    <cellStyle name="요약 8" xfId="2461"/>
    <cellStyle name="요약 9" xfId="2462"/>
    <cellStyle name="우괄호_박심배수구조물공" xfId="141"/>
    <cellStyle name="우측양괄호" xfId="142"/>
    <cellStyle name="일반" xfId="143"/>
    <cellStyle name="입력" xfId="696" builtinId="20" customBuiltin="1"/>
    <cellStyle name="입력 10" xfId="2463"/>
    <cellStyle name="입력 11" xfId="2464"/>
    <cellStyle name="입력 12" xfId="2465"/>
    <cellStyle name="입력 13" xfId="2466"/>
    <cellStyle name="입력 14" xfId="2467"/>
    <cellStyle name="입력 15" xfId="2468"/>
    <cellStyle name="입력 16" xfId="2469"/>
    <cellStyle name="입력 17" xfId="2470"/>
    <cellStyle name="입력 18" xfId="2471"/>
    <cellStyle name="입력 19" xfId="2472"/>
    <cellStyle name="입력 2" xfId="144"/>
    <cellStyle name="입력 2 10" xfId="2473"/>
    <cellStyle name="입력 2 11" xfId="2474"/>
    <cellStyle name="입력 2 2" xfId="359"/>
    <cellStyle name="입력 2 2 10" xfId="2475"/>
    <cellStyle name="입력 2 2 11" xfId="2476"/>
    <cellStyle name="입력 2 2 12" xfId="2477"/>
    <cellStyle name="입력 2 2 13" xfId="2478"/>
    <cellStyle name="입력 2 2 14" xfId="2479"/>
    <cellStyle name="입력 2 2 15" xfId="2480"/>
    <cellStyle name="입력 2 2 16" xfId="2481"/>
    <cellStyle name="입력 2 2 17" xfId="4098"/>
    <cellStyle name="입력 2 2 2" xfId="667"/>
    <cellStyle name="입력 2 2 2 2" xfId="2482"/>
    <cellStyle name="입력 2 2 3" xfId="612"/>
    <cellStyle name="입력 2 2 4" xfId="2483"/>
    <cellStyle name="입력 2 2 5" xfId="2484"/>
    <cellStyle name="입력 2 2 6" xfId="2485"/>
    <cellStyle name="입력 2 2 7" xfId="2486"/>
    <cellStyle name="입력 2 2 8" xfId="2487"/>
    <cellStyle name="입력 2 2 9" xfId="2488"/>
    <cellStyle name="입력 2 3" xfId="636"/>
    <cellStyle name="입력 2 4" xfId="581"/>
    <cellStyle name="입력 2 5" xfId="2489"/>
    <cellStyle name="입력 2 6" xfId="2490"/>
    <cellStyle name="입력 2 7" xfId="2491"/>
    <cellStyle name="입력 2 8" xfId="2492"/>
    <cellStyle name="입력 2 9" xfId="2493"/>
    <cellStyle name="입력 20" xfId="2494"/>
    <cellStyle name="입력 21" xfId="2495"/>
    <cellStyle name="입력 22" xfId="2496"/>
    <cellStyle name="입력 23" xfId="2497"/>
    <cellStyle name="입력 24" xfId="2498"/>
    <cellStyle name="입력 25" xfId="2499"/>
    <cellStyle name="입력 26" xfId="2500"/>
    <cellStyle name="입력 27" xfId="2501"/>
    <cellStyle name="입력 28" xfId="2502"/>
    <cellStyle name="입력 29" xfId="2503"/>
    <cellStyle name="입력 3" xfId="145"/>
    <cellStyle name="입력 3 10" xfId="2504"/>
    <cellStyle name="입력 3 11" xfId="2505"/>
    <cellStyle name="입력 3 2" xfId="360"/>
    <cellStyle name="입력 3 2 10" xfId="2506"/>
    <cellStyle name="입력 3 2 11" xfId="2507"/>
    <cellStyle name="입력 3 2 12" xfId="2508"/>
    <cellStyle name="입력 3 2 13" xfId="2509"/>
    <cellStyle name="입력 3 2 14" xfId="2510"/>
    <cellStyle name="입력 3 2 15" xfId="2511"/>
    <cellStyle name="입력 3 2 16" xfId="2512"/>
    <cellStyle name="입력 3 2 2" xfId="668"/>
    <cellStyle name="입력 3 2 2 2" xfId="2513"/>
    <cellStyle name="입력 3 2 3" xfId="613"/>
    <cellStyle name="입력 3 2 4" xfId="2514"/>
    <cellStyle name="입력 3 2 5" xfId="2515"/>
    <cellStyle name="입력 3 2 6" xfId="2516"/>
    <cellStyle name="입력 3 2 7" xfId="2517"/>
    <cellStyle name="입력 3 2 8" xfId="2518"/>
    <cellStyle name="입력 3 2 9" xfId="2519"/>
    <cellStyle name="입력 3 3" xfId="637"/>
    <cellStyle name="입력 3 4" xfId="582"/>
    <cellStyle name="입력 3 5" xfId="2520"/>
    <cellStyle name="입력 3 6" xfId="2521"/>
    <cellStyle name="입력 3 7" xfId="2522"/>
    <cellStyle name="입력 3 8" xfId="2523"/>
    <cellStyle name="입력 3 9" xfId="2524"/>
    <cellStyle name="입력 30" xfId="2525"/>
    <cellStyle name="입력 31" xfId="2526"/>
    <cellStyle name="입력 32" xfId="2527"/>
    <cellStyle name="입력 33" xfId="2528"/>
    <cellStyle name="입력 34" xfId="2529"/>
    <cellStyle name="입력 35" xfId="2530"/>
    <cellStyle name="입력 36" xfId="2531"/>
    <cellStyle name="입력 37" xfId="2532"/>
    <cellStyle name="입력 38" xfId="2533"/>
    <cellStyle name="입력 39" xfId="2534"/>
    <cellStyle name="입력 4" xfId="320"/>
    <cellStyle name="입력 4 10" xfId="2535"/>
    <cellStyle name="입력 4 11" xfId="2536"/>
    <cellStyle name="입력 4 2" xfId="374"/>
    <cellStyle name="입력 4 2 10" xfId="2537"/>
    <cellStyle name="입력 4 2 11" xfId="2538"/>
    <cellStyle name="입력 4 2 12" xfId="2539"/>
    <cellStyle name="입력 4 2 13" xfId="2540"/>
    <cellStyle name="입력 4 2 14" xfId="2541"/>
    <cellStyle name="입력 4 2 15" xfId="2542"/>
    <cellStyle name="입력 4 2 16" xfId="2543"/>
    <cellStyle name="입력 4 2 2" xfId="682"/>
    <cellStyle name="입력 4 2 2 2" xfId="2544"/>
    <cellStyle name="입력 4 2 3" xfId="627"/>
    <cellStyle name="입력 4 2 4" xfId="2545"/>
    <cellStyle name="입력 4 2 5" xfId="2546"/>
    <cellStyle name="입력 4 2 6" xfId="2547"/>
    <cellStyle name="입력 4 2 7" xfId="2548"/>
    <cellStyle name="입력 4 2 8" xfId="2549"/>
    <cellStyle name="입력 4 2 9" xfId="2550"/>
    <cellStyle name="입력 4 3" xfId="651"/>
    <cellStyle name="입력 4 4" xfId="596"/>
    <cellStyle name="입력 4 5" xfId="2551"/>
    <cellStyle name="입력 4 6" xfId="2552"/>
    <cellStyle name="입력 4 7" xfId="2553"/>
    <cellStyle name="입력 4 8" xfId="2554"/>
    <cellStyle name="입력 4 9" xfId="2555"/>
    <cellStyle name="입력 40" xfId="2556"/>
    <cellStyle name="입력 41" xfId="3201"/>
    <cellStyle name="입력 41 2" xfId="3478"/>
    <cellStyle name="입력 41 2 2" xfId="4111"/>
    <cellStyle name="입력 42" xfId="3592"/>
    <cellStyle name="입력 5" xfId="2557"/>
    <cellStyle name="입력 6" xfId="2558"/>
    <cellStyle name="입력 7" xfId="2559"/>
    <cellStyle name="입력 8" xfId="2560"/>
    <cellStyle name="입력 9" xfId="2561"/>
    <cellStyle name="자리수" xfId="146"/>
    <cellStyle name="자리수 2" xfId="147"/>
    <cellStyle name="자리수_001. 시계열에 의한 인구" xfId="148"/>
    <cellStyle name="자리수0" xfId="149"/>
    <cellStyle name="자리수0 2" xfId="150"/>
    <cellStyle name="자리수0_001. 시계열에 의한 인구" xfId="151"/>
    <cellStyle name="제곱" xfId="152"/>
    <cellStyle name="제목" xfId="688" builtinId="15" customBuiltin="1"/>
    <cellStyle name="제목 1" xfId="689" builtinId="16" customBuiltin="1"/>
    <cellStyle name="제목 1 10" xfId="2562"/>
    <cellStyle name="제목 1 11" xfId="2563"/>
    <cellStyle name="제목 1 12" xfId="2564"/>
    <cellStyle name="제목 1 13" xfId="2565"/>
    <cellStyle name="제목 1 14" xfId="2566"/>
    <cellStyle name="제목 1 15" xfId="2567"/>
    <cellStyle name="제목 1 16" xfId="2568"/>
    <cellStyle name="제목 1 17" xfId="2569"/>
    <cellStyle name="제목 1 18" xfId="2570"/>
    <cellStyle name="제목 1 19" xfId="2571"/>
    <cellStyle name="제목 1 2" xfId="153"/>
    <cellStyle name="제목 1 2 2" xfId="2572"/>
    <cellStyle name="제목 1 20" xfId="2573"/>
    <cellStyle name="제목 1 21" xfId="2574"/>
    <cellStyle name="제목 1 22" xfId="2575"/>
    <cellStyle name="제목 1 23" xfId="2576"/>
    <cellStyle name="제목 1 24" xfId="2577"/>
    <cellStyle name="제목 1 25" xfId="2578"/>
    <cellStyle name="제목 1 26" xfId="2579"/>
    <cellStyle name="제목 1 27" xfId="2580"/>
    <cellStyle name="제목 1 28" xfId="2581"/>
    <cellStyle name="제목 1 29" xfId="2582"/>
    <cellStyle name="제목 1 3" xfId="321"/>
    <cellStyle name="제목 1 3 2" xfId="2583"/>
    <cellStyle name="제목 1 30" xfId="2584"/>
    <cellStyle name="제목 1 31" xfId="2585"/>
    <cellStyle name="제목 1 32" xfId="2586"/>
    <cellStyle name="제목 1 33" xfId="2587"/>
    <cellStyle name="제목 1 34" xfId="2588"/>
    <cellStyle name="제목 1 35" xfId="2589"/>
    <cellStyle name="제목 1 36" xfId="2590"/>
    <cellStyle name="제목 1 37" xfId="2591"/>
    <cellStyle name="제목 1 38" xfId="2592"/>
    <cellStyle name="제목 1 39" xfId="2593"/>
    <cellStyle name="제목 1 4" xfId="2594"/>
    <cellStyle name="제목 1 40" xfId="2595"/>
    <cellStyle name="제목 1 41" xfId="3194"/>
    <cellStyle name="제목 1 41 2" xfId="3479"/>
    <cellStyle name="제목 1 42" xfId="3593"/>
    <cellStyle name="제목 1 5" xfId="2596"/>
    <cellStyle name="제목 1 6" xfId="2597"/>
    <cellStyle name="제목 1 7" xfId="2598"/>
    <cellStyle name="제목 1 8" xfId="2599"/>
    <cellStyle name="제목 1 9" xfId="2600"/>
    <cellStyle name="제목 10" xfId="2601"/>
    <cellStyle name="제목 11" xfId="2602"/>
    <cellStyle name="제목 12" xfId="2603"/>
    <cellStyle name="제목 13" xfId="2604"/>
    <cellStyle name="제목 14" xfId="2605"/>
    <cellStyle name="제목 15" xfId="2606"/>
    <cellStyle name="제목 16" xfId="2607"/>
    <cellStyle name="제목 17" xfId="2608"/>
    <cellStyle name="제목 18" xfId="2609"/>
    <cellStyle name="제목 19" xfId="2610"/>
    <cellStyle name="제목 2" xfId="690" builtinId="17" customBuiltin="1"/>
    <cellStyle name="제목 2 10" xfId="2611"/>
    <cellStyle name="제목 2 11" xfId="2612"/>
    <cellStyle name="제목 2 12" xfId="2613"/>
    <cellStyle name="제목 2 13" xfId="2614"/>
    <cellStyle name="제목 2 14" xfId="2615"/>
    <cellStyle name="제목 2 15" xfId="2616"/>
    <cellStyle name="제목 2 16" xfId="2617"/>
    <cellStyle name="제목 2 17" xfId="2618"/>
    <cellStyle name="제목 2 18" xfId="2619"/>
    <cellStyle name="제목 2 19" xfId="2620"/>
    <cellStyle name="제목 2 2" xfId="154"/>
    <cellStyle name="제목 2 2 2" xfId="2621"/>
    <cellStyle name="제목 2 20" xfId="2622"/>
    <cellStyle name="제목 2 21" xfId="2623"/>
    <cellStyle name="제목 2 22" xfId="2624"/>
    <cellStyle name="제목 2 23" xfId="2625"/>
    <cellStyle name="제목 2 24" xfId="2626"/>
    <cellStyle name="제목 2 25" xfId="2627"/>
    <cellStyle name="제목 2 26" xfId="2628"/>
    <cellStyle name="제목 2 27" xfId="2629"/>
    <cellStyle name="제목 2 28" xfId="2630"/>
    <cellStyle name="제목 2 29" xfId="2631"/>
    <cellStyle name="제목 2 3" xfId="322"/>
    <cellStyle name="제목 2 3 2" xfId="2632"/>
    <cellStyle name="제목 2 30" xfId="2633"/>
    <cellStyle name="제목 2 31" xfId="2634"/>
    <cellStyle name="제목 2 32" xfId="2635"/>
    <cellStyle name="제목 2 33" xfId="2636"/>
    <cellStyle name="제목 2 34" xfId="2637"/>
    <cellStyle name="제목 2 35" xfId="2638"/>
    <cellStyle name="제목 2 36" xfId="2639"/>
    <cellStyle name="제목 2 37" xfId="2640"/>
    <cellStyle name="제목 2 38" xfId="2641"/>
    <cellStyle name="제목 2 39" xfId="2642"/>
    <cellStyle name="제목 2 4" xfId="2643"/>
    <cellStyle name="제목 2 40" xfId="2644"/>
    <cellStyle name="제목 2 41" xfId="3195"/>
    <cellStyle name="제목 2 41 2" xfId="3480"/>
    <cellStyle name="제목 2 42" xfId="3594"/>
    <cellStyle name="제목 2 5" xfId="2645"/>
    <cellStyle name="제목 2 6" xfId="2646"/>
    <cellStyle name="제목 2 7" xfId="2647"/>
    <cellStyle name="제목 2 8" xfId="2648"/>
    <cellStyle name="제목 2 9" xfId="2649"/>
    <cellStyle name="제목 20" xfId="2650"/>
    <cellStyle name="제목 21" xfId="2651"/>
    <cellStyle name="제목 22" xfId="2652"/>
    <cellStyle name="제목 23" xfId="2653"/>
    <cellStyle name="제목 24" xfId="2654"/>
    <cellStyle name="제목 25" xfId="2655"/>
    <cellStyle name="제목 26" xfId="2656"/>
    <cellStyle name="제목 27" xfId="2657"/>
    <cellStyle name="제목 28" xfId="2658"/>
    <cellStyle name="제목 29" xfId="2659"/>
    <cellStyle name="제목 3" xfId="691" builtinId="18" customBuiltin="1"/>
    <cellStyle name="제목 3 10" xfId="2660"/>
    <cellStyle name="제목 3 11" xfId="2661"/>
    <cellStyle name="제목 3 12" xfId="2662"/>
    <cellStyle name="제목 3 13" xfId="2663"/>
    <cellStyle name="제목 3 14" xfId="2664"/>
    <cellStyle name="제목 3 15" xfId="2665"/>
    <cellStyle name="제목 3 16" xfId="2666"/>
    <cellStyle name="제목 3 17" xfId="2667"/>
    <cellStyle name="제목 3 18" xfId="2668"/>
    <cellStyle name="제목 3 19" xfId="2669"/>
    <cellStyle name="제목 3 2" xfId="155"/>
    <cellStyle name="제목 3 2 2" xfId="2670"/>
    <cellStyle name="제목 3 20" xfId="2671"/>
    <cellStyle name="제목 3 21" xfId="2672"/>
    <cellStyle name="제목 3 22" xfId="2673"/>
    <cellStyle name="제목 3 23" xfId="2674"/>
    <cellStyle name="제목 3 24" xfId="2675"/>
    <cellStyle name="제목 3 25" xfId="2676"/>
    <cellStyle name="제목 3 26" xfId="2677"/>
    <cellStyle name="제목 3 27" xfId="2678"/>
    <cellStyle name="제목 3 28" xfId="2679"/>
    <cellStyle name="제목 3 29" xfId="2680"/>
    <cellStyle name="제목 3 3" xfId="323"/>
    <cellStyle name="제목 3 3 2" xfId="2681"/>
    <cellStyle name="제목 3 30" xfId="2682"/>
    <cellStyle name="제목 3 31" xfId="2683"/>
    <cellStyle name="제목 3 32" xfId="2684"/>
    <cellStyle name="제목 3 33" xfId="2685"/>
    <cellStyle name="제목 3 34" xfId="2686"/>
    <cellStyle name="제목 3 35" xfId="2687"/>
    <cellStyle name="제목 3 36" xfId="2688"/>
    <cellStyle name="제목 3 37" xfId="2689"/>
    <cellStyle name="제목 3 38" xfId="2690"/>
    <cellStyle name="제목 3 39" xfId="2691"/>
    <cellStyle name="제목 3 4" xfId="2692"/>
    <cellStyle name="제목 3 40" xfId="2693"/>
    <cellStyle name="제목 3 41" xfId="3196"/>
    <cellStyle name="제목 3 41 2" xfId="3481"/>
    <cellStyle name="제목 3 42" xfId="3595"/>
    <cellStyle name="제목 3 5" xfId="2694"/>
    <cellStyle name="제목 3 6" xfId="2695"/>
    <cellStyle name="제목 3 7" xfId="2696"/>
    <cellStyle name="제목 3 8" xfId="2697"/>
    <cellStyle name="제목 3 9" xfId="2698"/>
    <cellStyle name="제목 30" xfId="2699"/>
    <cellStyle name="제목 31" xfId="2700"/>
    <cellStyle name="제목 32" xfId="2701"/>
    <cellStyle name="제목 33" xfId="2702"/>
    <cellStyle name="제목 34" xfId="2703"/>
    <cellStyle name="제목 35" xfId="2704"/>
    <cellStyle name="제목 36" xfId="2705"/>
    <cellStyle name="제목 37" xfId="2706"/>
    <cellStyle name="제목 38" xfId="2707"/>
    <cellStyle name="제목 39" xfId="2708"/>
    <cellStyle name="제목 4" xfId="692" builtinId="19" customBuiltin="1"/>
    <cellStyle name="제목 4 10" xfId="2709"/>
    <cellStyle name="제목 4 11" xfId="2710"/>
    <cellStyle name="제목 4 12" xfId="2711"/>
    <cellStyle name="제목 4 13" xfId="2712"/>
    <cellStyle name="제목 4 14" xfId="2713"/>
    <cellStyle name="제목 4 15" xfId="2714"/>
    <cellStyle name="제목 4 16" xfId="2715"/>
    <cellStyle name="제목 4 17" xfId="2716"/>
    <cellStyle name="제목 4 18" xfId="2717"/>
    <cellStyle name="제목 4 19" xfId="2718"/>
    <cellStyle name="제목 4 2" xfId="156"/>
    <cellStyle name="제목 4 2 2" xfId="2719"/>
    <cellStyle name="제목 4 20" xfId="2720"/>
    <cellStyle name="제목 4 21" xfId="2721"/>
    <cellStyle name="제목 4 22" xfId="2722"/>
    <cellStyle name="제목 4 23" xfId="2723"/>
    <cellStyle name="제목 4 24" xfId="2724"/>
    <cellStyle name="제목 4 25" xfId="2725"/>
    <cellStyle name="제목 4 26" xfId="2726"/>
    <cellStyle name="제목 4 27" xfId="2727"/>
    <cellStyle name="제목 4 28" xfId="2728"/>
    <cellStyle name="제목 4 29" xfId="2729"/>
    <cellStyle name="제목 4 3" xfId="324"/>
    <cellStyle name="제목 4 3 2" xfId="2730"/>
    <cellStyle name="제목 4 30" xfId="2731"/>
    <cellStyle name="제목 4 31" xfId="2732"/>
    <cellStyle name="제목 4 32" xfId="2733"/>
    <cellStyle name="제목 4 33" xfId="2734"/>
    <cellStyle name="제목 4 34" xfId="2735"/>
    <cellStyle name="제목 4 35" xfId="2736"/>
    <cellStyle name="제목 4 36" xfId="2737"/>
    <cellStyle name="제목 4 37" xfId="2738"/>
    <cellStyle name="제목 4 38" xfId="2739"/>
    <cellStyle name="제목 4 39" xfId="2740"/>
    <cellStyle name="제목 4 4" xfId="2741"/>
    <cellStyle name="제목 4 40" xfId="2742"/>
    <cellStyle name="제목 4 41" xfId="3197"/>
    <cellStyle name="제목 4 41 2" xfId="3482"/>
    <cellStyle name="제목 4 42" xfId="3596"/>
    <cellStyle name="제목 4 5" xfId="2743"/>
    <cellStyle name="제목 4 6" xfId="2744"/>
    <cellStyle name="제목 4 7" xfId="2745"/>
    <cellStyle name="제목 4 8" xfId="2746"/>
    <cellStyle name="제목 4 9" xfId="2747"/>
    <cellStyle name="제목 40" xfId="2748"/>
    <cellStyle name="제목 41" xfId="2749"/>
    <cellStyle name="제목 42" xfId="2750"/>
    <cellStyle name="제목 43" xfId="2751"/>
    <cellStyle name="제목 44" xfId="3193"/>
    <cellStyle name="제목 44 2" xfId="3483"/>
    <cellStyle name="제목 45" xfId="3597"/>
    <cellStyle name="제목 5" xfId="157"/>
    <cellStyle name="제목 5 2" xfId="2752"/>
    <cellStyle name="제목 6" xfId="2753"/>
    <cellStyle name="제목 7" xfId="2754"/>
    <cellStyle name="제목 8" xfId="2755"/>
    <cellStyle name="제목 9" xfId="2756"/>
    <cellStyle name="좋음" xfId="693" builtinId="26" customBuiltin="1"/>
    <cellStyle name="좋음 10" xfId="2757"/>
    <cellStyle name="좋음 11" xfId="2758"/>
    <cellStyle name="좋음 12" xfId="2759"/>
    <cellStyle name="좋음 13" xfId="2760"/>
    <cellStyle name="좋음 14" xfId="2761"/>
    <cellStyle name="좋음 15" xfId="2762"/>
    <cellStyle name="좋음 16" xfId="2763"/>
    <cellStyle name="좋음 17" xfId="2764"/>
    <cellStyle name="좋음 18" xfId="2765"/>
    <cellStyle name="좋음 19" xfId="2766"/>
    <cellStyle name="좋음 2" xfId="158"/>
    <cellStyle name="좋음 2 2" xfId="2767"/>
    <cellStyle name="좋음 20" xfId="2768"/>
    <cellStyle name="좋음 21" xfId="2769"/>
    <cellStyle name="좋음 22" xfId="2770"/>
    <cellStyle name="좋음 23" xfId="2771"/>
    <cellStyle name="좋음 24" xfId="2772"/>
    <cellStyle name="좋음 25" xfId="2773"/>
    <cellStyle name="좋음 26" xfId="2774"/>
    <cellStyle name="좋음 27" xfId="2775"/>
    <cellStyle name="좋음 28" xfId="2776"/>
    <cellStyle name="좋음 29" xfId="2777"/>
    <cellStyle name="좋음 3" xfId="159"/>
    <cellStyle name="좋음 3 2" xfId="2778"/>
    <cellStyle name="좋음 30" xfId="2779"/>
    <cellStyle name="좋음 31" xfId="2780"/>
    <cellStyle name="좋음 32" xfId="2781"/>
    <cellStyle name="좋음 33" xfId="2782"/>
    <cellStyle name="좋음 34" xfId="2783"/>
    <cellStyle name="좋음 35" xfId="2784"/>
    <cellStyle name="좋음 36" xfId="2785"/>
    <cellStyle name="좋음 37" xfId="2786"/>
    <cellStyle name="좋음 38" xfId="2787"/>
    <cellStyle name="좋음 39" xfId="2788"/>
    <cellStyle name="좋음 4" xfId="325"/>
    <cellStyle name="좋음 4 2" xfId="2789"/>
    <cellStyle name="좋음 40" xfId="2790"/>
    <cellStyle name="좋음 41" xfId="3198"/>
    <cellStyle name="좋음 41 2" xfId="3484"/>
    <cellStyle name="좋음 42" xfId="3598"/>
    <cellStyle name="좋음 5" xfId="2791"/>
    <cellStyle name="좋음 6" xfId="2792"/>
    <cellStyle name="좋음 7" xfId="2793"/>
    <cellStyle name="좋음 8" xfId="2794"/>
    <cellStyle name="좋음 9" xfId="2795"/>
    <cellStyle name="좌괄호_박심배수구조물공" xfId="160"/>
    <cellStyle name="좌측양괄호" xfId="161"/>
    <cellStyle name="지정되지 않음" xfId="162"/>
    <cellStyle name="출력" xfId="697" builtinId="21" customBuiltin="1"/>
    <cellStyle name="출력 10" xfId="2796"/>
    <cellStyle name="출력 11" xfId="2797"/>
    <cellStyle name="출력 12" xfId="2798"/>
    <cellStyle name="출력 13" xfId="2799"/>
    <cellStyle name="출력 14" xfId="2800"/>
    <cellStyle name="출력 15" xfId="2801"/>
    <cellStyle name="출력 16" xfId="2802"/>
    <cellStyle name="출력 17" xfId="2803"/>
    <cellStyle name="출력 18" xfId="2804"/>
    <cellStyle name="출력 19" xfId="2805"/>
    <cellStyle name="출력 2" xfId="163"/>
    <cellStyle name="출력 2 10" xfId="2806"/>
    <cellStyle name="출력 2 11" xfId="2807"/>
    <cellStyle name="출력 2 2" xfId="361"/>
    <cellStyle name="출력 2 2 10" xfId="2808"/>
    <cellStyle name="출력 2 2 11" xfId="2809"/>
    <cellStyle name="출력 2 2 12" xfId="2810"/>
    <cellStyle name="출력 2 2 13" xfId="2811"/>
    <cellStyle name="출력 2 2 14" xfId="2812"/>
    <cellStyle name="출력 2 2 15" xfId="2813"/>
    <cellStyle name="출력 2 2 16" xfId="2814"/>
    <cellStyle name="출력 2 2 17" xfId="4130"/>
    <cellStyle name="출력 2 2 2" xfId="669"/>
    <cellStyle name="출력 2 2 2 2" xfId="2815"/>
    <cellStyle name="출력 2 2 3" xfId="614"/>
    <cellStyle name="출력 2 2 4" xfId="2816"/>
    <cellStyle name="출력 2 2 5" xfId="2817"/>
    <cellStyle name="출력 2 2 6" xfId="2818"/>
    <cellStyle name="출력 2 2 7" xfId="2819"/>
    <cellStyle name="출력 2 2 8" xfId="2820"/>
    <cellStyle name="출력 2 2 9" xfId="2821"/>
    <cellStyle name="출력 2 3" xfId="638"/>
    <cellStyle name="출력 2 4" xfId="583"/>
    <cellStyle name="출력 2 5" xfId="2822"/>
    <cellStyle name="출력 2 6" xfId="2823"/>
    <cellStyle name="출력 2 7" xfId="2824"/>
    <cellStyle name="출력 2 8" xfId="2825"/>
    <cellStyle name="출력 2 9" xfId="2826"/>
    <cellStyle name="출력 20" xfId="2827"/>
    <cellStyle name="출력 21" xfId="2828"/>
    <cellStyle name="출력 22" xfId="2829"/>
    <cellStyle name="출력 23" xfId="2830"/>
    <cellStyle name="출력 24" xfId="2831"/>
    <cellStyle name="출력 25" xfId="2832"/>
    <cellStyle name="출력 26" xfId="2833"/>
    <cellStyle name="출력 27" xfId="2834"/>
    <cellStyle name="출력 28" xfId="2835"/>
    <cellStyle name="출력 29" xfId="2836"/>
    <cellStyle name="출력 3" xfId="164"/>
    <cellStyle name="출력 3 10" xfId="2837"/>
    <cellStyle name="출력 3 11" xfId="2838"/>
    <cellStyle name="출력 3 2" xfId="362"/>
    <cellStyle name="출력 3 2 10" xfId="2839"/>
    <cellStyle name="출력 3 2 11" xfId="2840"/>
    <cellStyle name="출력 3 2 12" xfId="2841"/>
    <cellStyle name="출력 3 2 13" xfId="2842"/>
    <cellStyle name="출력 3 2 14" xfId="2843"/>
    <cellStyle name="출력 3 2 15" xfId="2844"/>
    <cellStyle name="출력 3 2 16" xfId="2845"/>
    <cellStyle name="출력 3 2 2" xfId="670"/>
    <cellStyle name="출력 3 2 2 2" xfId="2846"/>
    <cellStyle name="출력 3 2 3" xfId="615"/>
    <cellStyle name="출력 3 2 4" xfId="2847"/>
    <cellStyle name="출력 3 2 5" xfId="2848"/>
    <cellStyle name="출력 3 2 6" xfId="2849"/>
    <cellStyle name="출력 3 2 7" xfId="2850"/>
    <cellStyle name="출력 3 2 8" xfId="2851"/>
    <cellStyle name="출력 3 2 9" xfId="2852"/>
    <cellStyle name="출력 3 3" xfId="639"/>
    <cellStyle name="출력 3 4" xfId="584"/>
    <cellStyle name="출력 3 5" xfId="2853"/>
    <cellStyle name="출력 3 6" xfId="2854"/>
    <cellStyle name="출력 3 7" xfId="2855"/>
    <cellStyle name="출력 3 8" xfId="2856"/>
    <cellStyle name="출력 3 9" xfId="2857"/>
    <cellStyle name="출력 30" xfId="2858"/>
    <cellStyle name="출력 31" xfId="2859"/>
    <cellStyle name="출력 32" xfId="2860"/>
    <cellStyle name="출력 33" xfId="2861"/>
    <cellStyle name="출력 34" xfId="2862"/>
    <cellStyle name="출력 35" xfId="2863"/>
    <cellStyle name="출력 36" xfId="2864"/>
    <cellStyle name="출력 37" xfId="2865"/>
    <cellStyle name="출력 38" xfId="2866"/>
    <cellStyle name="출력 39" xfId="2867"/>
    <cellStyle name="출력 4" xfId="326"/>
    <cellStyle name="출력 4 10" xfId="2868"/>
    <cellStyle name="출력 4 11" xfId="2869"/>
    <cellStyle name="출력 4 2" xfId="375"/>
    <cellStyle name="출력 4 2 10" xfId="2870"/>
    <cellStyle name="출력 4 2 11" xfId="2871"/>
    <cellStyle name="출력 4 2 12" xfId="2872"/>
    <cellStyle name="출력 4 2 13" xfId="2873"/>
    <cellStyle name="출력 4 2 14" xfId="2874"/>
    <cellStyle name="출력 4 2 15" xfId="2875"/>
    <cellStyle name="출력 4 2 16" xfId="2876"/>
    <cellStyle name="출력 4 2 2" xfId="683"/>
    <cellStyle name="출력 4 2 2 2" xfId="2877"/>
    <cellStyle name="출력 4 2 3" xfId="628"/>
    <cellStyle name="출력 4 2 4" xfId="2878"/>
    <cellStyle name="출력 4 2 5" xfId="2879"/>
    <cellStyle name="출력 4 2 6" xfId="2880"/>
    <cellStyle name="출력 4 2 7" xfId="2881"/>
    <cellStyle name="출력 4 2 8" xfId="2882"/>
    <cellStyle name="출력 4 2 9" xfId="2883"/>
    <cellStyle name="출력 4 3" xfId="652"/>
    <cellStyle name="출력 4 4" xfId="597"/>
    <cellStyle name="출력 4 5" xfId="2884"/>
    <cellStyle name="출력 4 6" xfId="2885"/>
    <cellStyle name="출력 4 7" xfId="2886"/>
    <cellStyle name="출력 4 8" xfId="2887"/>
    <cellStyle name="출력 4 9" xfId="2888"/>
    <cellStyle name="출력 40" xfId="2889"/>
    <cellStyle name="출력 41" xfId="3202"/>
    <cellStyle name="출력 41 2" xfId="3485"/>
    <cellStyle name="출력 41 2 2" xfId="4131"/>
    <cellStyle name="출력 42" xfId="3599"/>
    <cellStyle name="출력 5" xfId="2890"/>
    <cellStyle name="출력 6" xfId="2891"/>
    <cellStyle name="출력 7" xfId="2892"/>
    <cellStyle name="출력 8" xfId="2893"/>
    <cellStyle name="출력 9" xfId="2894"/>
    <cellStyle name="콤" xfId="165"/>
    <cellStyle name="콤_용인시확인필요개발사업(확인)" xfId="166"/>
    <cellStyle name="콤마 [" xfId="167"/>
    <cellStyle name="콤마 [0]" xfId="168"/>
    <cellStyle name="콤마 [1]" xfId="169"/>
    <cellStyle name="콤마 [1] 2" xfId="331"/>
    <cellStyle name="콤마 [1] 2 2" xfId="653"/>
    <cellStyle name="콤마 [1] 2 2 2" xfId="2895"/>
    <cellStyle name="콤마 [1] 2 2 3" xfId="4776"/>
    <cellStyle name="콤마 [1] 2 3" xfId="598"/>
    <cellStyle name="콤마 [1] 2 3 2" xfId="4752"/>
    <cellStyle name="콤마 [1] 2 4" xfId="2896"/>
    <cellStyle name="콤마 [1] 2 5" xfId="2897"/>
    <cellStyle name="콤마 [1] 2 6" xfId="2898"/>
    <cellStyle name="콤마 [1] 2 7" xfId="2899"/>
    <cellStyle name="콤마 [1] 2 8" xfId="4723"/>
    <cellStyle name="콤마 [1] 3" xfId="363"/>
    <cellStyle name="콤마 [1] 3 10" xfId="2900"/>
    <cellStyle name="콤마 [1] 3 11" xfId="2901"/>
    <cellStyle name="콤마 [1] 3 12" xfId="2902"/>
    <cellStyle name="콤마 [1] 3 13" xfId="2903"/>
    <cellStyle name="콤마 [1] 3 14" xfId="4732"/>
    <cellStyle name="콤마 [1] 3 2" xfId="671"/>
    <cellStyle name="콤마 [1] 3 2 2" xfId="4785"/>
    <cellStyle name="콤마 [1] 3 3" xfId="616"/>
    <cellStyle name="콤마 [1] 3 3 2" xfId="4759"/>
    <cellStyle name="콤마 [1] 3 4" xfId="2904"/>
    <cellStyle name="콤마 [1] 3 5" xfId="2905"/>
    <cellStyle name="콤마 [1] 3 6" xfId="2906"/>
    <cellStyle name="콤마 [1] 3 7" xfId="2907"/>
    <cellStyle name="콤마 [1] 3 8" xfId="2908"/>
    <cellStyle name="콤마 [1] 3 9" xfId="2909"/>
    <cellStyle name="콤마 [1] 4" xfId="353"/>
    <cellStyle name="콤마 [1] 4 10" xfId="2910"/>
    <cellStyle name="콤마 [1] 4 11" xfId="2911"/>
    <cellStyle name="콤마 [1] 4 12" xfId="2912"/>
    <cellStyle name="콤마 [1] 4 13" xfId="4731"/>
    <cellStyle name="콤마 [1] 4 2" xfId="661"/>
    <cellStyle name="콤마 [1] 4 2 2" xfId="2913"/>
    <cellStyle name="콤마 [1] 4 2 3" xfId="4784"/>
    <cellStyle name="콤마 [1] 4 3" xfId="606"/>
    <cellStyle name="콤마 [1] 4 3 2" xfId="4758"/>
    <cellStyle name="콤마 [1] 4 4" xfId="2914"/>
    <cellStyle name="콤마 [1] 4 5" xfId="2915"/>
    <cellStyle name="콤마 [1] 4 6" xfId="2916"/>
    <cellStyle name="콤마 [1] 4 7" xfId="2917"/>
    <cellStyle name="콤마 [1] 4 8" xfId="2918"/>
    <cellStyle name="콤마 [1] 4 9" xfId="2919"/>
    <cellStyle name="콤마 [1] 5" xfId="640"/>
    <cellStyle name="콤마 [1] 5 2" xfId="4768"/>
    <cellStyle name="콤마 [1] 6" xfId="585"/>
    <cellStyle name="콤마 [1] 6 2" xfId="4744"/>
    <cellStyle name="콤마 [2]" xfId="170"/>
    <cellStyle name="콤마 [2] 2" xfId="171"/>
    <cellStyle name="콤마[ ]" xfId="388"/>
    <cellStyle name="콤마[*]" xfId="389"/>
    <cellStyle name="콤마[.]" xfId="390"/>
    <cellStyle name="콤마[0]" xfId="391"/>
    <cellStyle name="콤마_  종  합  " xfId="172"/>
    <cellStyle name="통" xfId="173"/>
    <cellStyle name="통_용인시확인필요개발사업(확인)" xfId="174"/>
    <cellStyle name="통화 [" xfId="175"/>
    <cellStyle name="통화 [0] 2" xfId="327"/>
    <cellStyle name="퍼센트" xfId="176"/>
    <cellStyle name="퍼센트 2" xfId="177"/>
    <cellStyle name="퍼센트_001. 시계열에 의한 인구" xfId="178"/>
    <cellStyle name="표" xfId="179"/>
    <cellStyle name="표_용인시확인필요개발사업(확인)" xfId="180"/>
    <cellStyle name="표준" xfId="0" builtinId="0"/>
    <cellStyle name="표준 10" xfId="280"/>
    <cellStyle name="표준 10 2" xfId="347"/>
    <cellStyle name="표준 10 2 2" xfId="655"/>
    <cellStyle name="표준 10 2 2 2" xfId="2922"/>
    <cellStyle name="표준 10 2 2 3" xfId="4778"/>
    <cellStyle name="표준 10 2 2 4" xfId="2921"/>
    <cellStyle name="표준 10 2 3" xfId="600"/>
    <cellStyle name="표준 10 2 4" xfId="4725"/>
    <cellStyle name="표준 10 2 5" xfId="2920"/>
    <cellStyle name="표준 10 3" xfId="346"/>
    <cellStyle name="표준 10 4" xfId="367"/>
    <cellStyle name="표준 10 4 2" xfId="675"/>
    <cellStyle name="표준 10 4 2 2" xfId="2925"/>
    <cellStyle name="표준 10 4 2 3" xfId="4789"/>
    <cellStyle name="표준 10 4 2 4" xfId="2924"/>
    <cellStyle name="표준 10 4 3" xfId="620"/>
    <cellStyle name="표준 10 4 4" xfId="4736"/>
    <cellStyle name="표준 10 4 5" xfId="2923"/>
    <cellStyle name="표준 10 5" xfId="644"/>
    <cellStyle name="표준 10 5 2" xfId="2927"/>
    <cellStyle name="표준 10 5 3" xfId="4691"/>
    <cellStyle name="표준 10 5 4" xfId="4771"/>
    <cellStyle name="표준 10 5 5" xfId="2926"/>
    <cellStyle name="표준 10 6" xfId="589"/>
    <cellStyle name="표준 10 6 2" xfId="4747"/>
    <cellStyle name="표준 10 6 3" xfId="2928"/>
    <cellStyle name="표준 10 7" xfId="2929"/>
    <cellStyle name="표준 10 8" xfId="4132"/>
    <cellStyle name="표준 10 9" xfId="4717"/>
    <cellStyle name="표준 100" xfId="3050"/>
    <cellStyle name="표준 100 2" xfId="3071"/>
    <cellStyle name="표준 100 2 2" xfId="3120"/>
    <cellStyle name="표준 100 2 2 2" xfId="3285"/>
    <cellStyle name="표준 100 2 2 2 2" xfId="3489"/>
    <cellStyle name="표준 100 2 2 2 3 2" xfId="3665"/>
    <cellStyle name="표준 100 2 2 3" xfId="3488"/>
    <cellStyle name="표준 100 2 3" xfId="3251"/>
    <cellStyle name="표준 100 2 3 2" xfId="3490"/>
    <cellStyle name="표준 100 2 4" xfId="3487"/>
    <cellStyle name="표준 100 3" xfId="3103"/>
    <cellStyle name="표준 100 3 2" xfId="3268"/>
    <cellStyle name="표준 100 3 2 2" xfId="3492"/>
    <cellStyle name="표준 100 3 3" xfId="3491"/>
    <cellStyle name="표준 100 4" xfId="3234"/>
    <cellStyle name="표준 100 4 2" xfId="3493"/>
    <cellStyle name="표준 100 5" xfId="3486"/>
    <cellStyle name="표준 100 5 2" xfId="4133"/>
    <cellStyle name="표준 101" xfId="3052"/>
    <cellStyle name="표준 101 2" xfId="4134"/>
    <cellStyle name="표준 102" xfId="3054"/>
    <cellStyle name="표준 102 2" xfId="3105"/>
    <cellStyle name="표준 102 2 2" xfId="3270"/>
    <cellStyle name="표준 102 2 2 2" xfId="3496"/>
    <cellStyle name="표준 102 2 3" xfId="3495"/>
    <cellStyle name="표준 102 3" xfId="3236"/>
    <cellStyle name="표준 102 3 2" xfId="3497"/>
    <cellStyle name="표준 102 4" xfId="3494"/>
    <cellStyle name="표준 102 4 2" xfId="4135"/>
    <cellStyle name="표준 103" xfId="3068"/>
    <cellStyle name="표준 103 2" xfId="4136"/>
    <cellStyle name="표준 104" xfId="3100"/>
    <cellStyle name="표준 104 2" xfId="3266"/>
    <cellStyle name="표준 104 2 2" xfId="3499"/>
    <cellStyle name="표준 104 3" xfId="3498"/>
    <cellStyle name="표준 104 3 2" xfId="4137"/>
    <cellStyle name="표준 105" xfId="3086"/>
    <cellStyle name="표준 105 2" xfId="4138"/>
    <cellStyle name="표준 106" xfId="3122"/>
    <cellStyle name="표준 106 2" xfId="3287"/>
    <cellStyle name="표준 106 2 2" xfId="3501"/>
    <cellStyle name="표준 106 3" xfId="3500"/>
    <cellStyle name="표준 106 3 2" xfId="4139"/>
    <cellStyle name="표준 107" xfId="3140"/>
    <cellStyle name="표준 107 2" xfId="3502"/>
    <cellStyle name="표준 108" xfId="3192"/>
    <cellStyle name="표준 108 2" xfId="4140"/>
    <cellStyle name="표준 109" xfId="2"/>
    <cellStyle name="표준 109 2" xfId="3600"/>
    <cellStyle name="표준 109 2 2" xfId="4141"/>
    <cellStyle name="표준 109 3" xfId="3306"/>
    <cellStyle name="표준 11" xfId="283"/>
    <cellStyle name="표준 11 2" xfId="350"/>
    <cellStyle name="표준 11 2 2" xfId="658"/>
    <cellStyle name="표준 11 2 2 2" xfId="2932"/>
    <cellStyle name="표준 11 2 2 3" xfId="4781"/>
    <cellStyle name="표준 11 2 2 4" xfId="2931"/>
    <cellStyle name="표준 11 2 3" xfId="603"/>
    <cellStyle name="표준 11 2 4" xfId="4728"/>
    <cellStyle name="표준 11 2 5" xfId="2930"/>
    <cellStyle name="표준 11 3" xfId="345"/>
    <cellStyle name="표준 11 3 2" xfId="4143"/>
    <cellStyle name="표준 11 4" xfId="370"/>
    <cellStyle name="표준 11 4 2" xfId="678"/>
    <cellStyle name="표준 11 4 2 2" xfId="2935"/>
    <cellStyle name="표준 11 4 2 3" xfId="4792"/>
    <cellStyle name="표준 11 4 2 4" xfId="2934"/>
    <cellStyle name="표준 11 4 3" xfId="623"/>
    <cellStyle name="표준 11 4 4" xfId="4739"/>
    <cellStyle name="표준 11 4 5" xfId="2933"/>
    <cellStyle name="표준 11 5" xfId="647"/>
    <cellStyle name="표준 11 5 2" xfId="2937"/>
    <cellStyle name="표준 11 5 3" xfId="4774"/>
    <cellStyle name="표준 11 5 4" xfId="2936"/>
    <cellStyle name="표준 11 6" xfId="592"/>
    <cellStyle name="표준 11 6 2" xfId="4750"/>
    <cellStyle name="표준 11 6 3" xfId="4142"/>
    <cellStyle name="표준 11 7" xfId="4720"/>
    <cellStyle name="표준 110" xfId="3510"/>
    <cellStyle name="표준 110 2" xfId="4144"/>
    <cellStyle name="표준 111" xfId="3524"/>
    <cellStyle name="표준 111 2" xfId="4145"/>
    <cellStyle name="표준 112" xfId="3539"/>
    <cellStyle name="표준 112 2" xfId="4146"/>
    <cellStyle name="표준 113" xfId="3554"/>
    <cellStyle name="표준 113 2" xfId="3647"/>
    <cellStyle name="표준 113 3" xfId="4147"/>
    <cellStyle name="표준 114" xfId="3614"/>
    <cellStyle name="표준 114 2" xfId="4148"/>
    <cellStyle name="표준 115" xfId="3629"/>
    <cellStyle name="표준 115 2" xfId="4149"/>
    <cellStyle name="표준 116" xfId="3651"/>
    <cellStyle name="표준 116 2" xfId="4150"/>
    <cellStyle name="표준 117" xfId="393"/>
    <cellStyle name="표준 117 2" xfId="4152"/>
    <cellStyle name="표준 117 3" xfId="4151"/>
    <cellStyle name="표준 118" xfId="394"/>
    <cellStyle name="표준 118 2" xfId="4154"/>
    <cellStyle name="표준 118 3" xfId="4153"/>
    <cellStyle name="표준 119" xfId="395"/>
    <cellStyle name="표준 119 2" xfId="4156"/>
    <cellStyle name="표준 119 3" xfId="4155"/>
    <cellStyle name="표준 12" xfId="286"/>
    <cellStyle name="표준 12 2" xfId="344"/>
    <cellStyle name="표준 12 3" xfId="4157"/>
    <cellStyle name="표준 120" xfId="3666"/>
    <cellStyle name="표준 120 2" xfId="4158"/>
    <cellStyle name="표준 121" xfId="3695"/>
    <cellStyle name="표준 121 2" xfId="4159"/>
    <cellStyle name="표준 122" xfId="4160"/>
    <cellStyle name="표준 123" xfId="4161"/>
    <cellStyle name="표준 124" xfId="4162"/>
    <cellStyle name="표준 125" xfId="4163"/>
    <cellStyle name="표준 126" xfId="4164"/>
    <cellStyle name="표준 127" xfId="4165"/>
    <cellStyle name="표준 128" xfId="4166"/>
    <cellStyle name="표준 129" xfId="4167"/>
    <cellStyle name="표준 13" xfId="329"/>
    <cellStyle name="표준 13 2" xfId="343"/>
    <cellStyle name="표준 13 3" xfId="2939"/>
    <cellStyle name="표준 13 3 2" xfId="2940"/>
    <cellStyle name="표준 13 4" xfId="2941"/>
    <cellStyle name="표준 13 4 2" xfId="4693"/>
    <cellStyle name="표준 13 5" xfId="2942"/>
    <cellStyle name="표준 13 6" xfId="2943"/>
    <cellStyle name="표준 13 6 2" xfId="3084"/>
    <cellStyle name="표준 13 7" xfId="4168"/>
    <cellStyle name="표준 13 8" xfId="4722"/>
    <cellStyle name="표준 13 9" xfId="2938"/>
    <cellStyle name="표준 130" xfId="4169"/>
    <cellStyle name="표준 131" xfId="3705"/>
    <cellStyle name="표준 132" xfId="4681"/>
    <cellStyle name="표준 133" xfId="4690"/>
    <cellStyle name="표준 134" xfId="4715"/>
    <cellStyle name="표준 135" xfId="728"/>
    <cellStyle name="표준 139" xfId="4170"/>
    <cellStyle name="표준 14" xfId="342"/>
    <cellStyle name="표준 14 2" xfId="4172"/>
    <cellStyle name="표준 14 3" xfId="4171"/>
    <cellStyle name="표준 149" xfId="4173"/>
    <cellStyle name="표준 15" xfId="341"/>
    <cellStyle name="표준 15 2" xfId="4175"/>
    <cellStyle name="표준 15 3" xfId="4174"/>
    <cellStyle name="표준 150" xfId="4176"/>
    <cellStyle name="표준 152" xfId="4177"/>
    <cellStyle name="표준 16" xfId="396"/>
    <cellStyle name="표준 16 2" xfId="4179"/>
    <cellStyle name="표준 16 3" xfId="4178"/>
    <cellStyle name="표준 17" xfId="397"/>
    <cellStyle name="표준 17 2" xfId="4181"/>
    <cellStyle name="표준 17 3" xfId="4180"/>
    <cellStyle name="표준 172" xfId="398"/>
    <cellStyle name="표준 18" xfId="399"/>
    <cellStyle name="표준 18 2" xfId="4183"/>
    <cellStyle name="표준 18 3" xfId="4182"/>
    <cellStyle name="표준 19" xfId="400"/>
    <cellStyle name="표준 19 2" xfId="4185"/>
    <cellStyle name="표준 19 3" xfId="4184"/>
    <cellStyle name="표준 2" xfId="4"/>
    <cellStyle name="표준 2 10" xfId="401"/>
    <cellStyle name="표준 2 10 2" xfId="4187"/>
    <cellStyle name="표준 2 10 3" xfId="4186"/>
    <cellStyle name="표준 2 11" xfId="402"/>
    <cellStyle name="표준 2 11 2" xfId="4189"/>
    <cellStyle name="표준 2 11 3" xfId="4188"/>
    <cellStyle name="표준 2 12" xfId="403"/>
    <cellStyle name="표준 2 12 2" xfId="4191"/>
    <cellStyle name="표준 2 12 3" xfId="4190"/>
    <cellStyle name="표준 2 13" xfId="404"/>
    <cellStyle name="표준 2 13 2" xfId="4193"/>
    <cellStyle name="표준 2 13 3" xfId="4192"/>
    <cellStyle name="표준 2 14" xfId="405"/>
    <cellStyle name="표준 2 14 2" xfId="4195"/>
    <cellStyle name="표준 2 14 3" xfId="4194"/>
    <cellStyle name="표준 2 15" xfId="406"/>
    <cellStyle name="표준 2 15 2" xfId="4197"/>
    <cellStyle name="표준 2 15 3" xfId="4196"/>
    <cellStyle name="표준 2 16" xfId="407"/>
    <cellStyle name="표준 2 16 2" xfId="4199"/>
    <cellStyle name="표준 2 16 3" xfId="4198"/>
    <cellStyle name="표준 2 17" xfId="408"/>
    <cellStyle name="표준 2 17 2" xfId="4201"/>
    <cellStyle name="표준 2 17 3" xfId="4200"/>
    <cellStyle name="표준 2 18" xfId="409"/>
    <cellStyle name="표준 2 18 2" xfId="4203"/>
    <cellStyle name="표준 2 18 3" xfId="4202"/>
    <cellStyle name="표준 2 19" xfId="410"/>
    <cellStyle name="표준 2 19 2" xfId="4205"/>
    <cellStyle name="표준 2 19 3" xfId="4204"/>
    <cellStyle name="표준 2 2" xfId="181"/>
    <cellStyle name="표준 2 2 2" xfId="380"/>
    <cellStyle name="표준 2 2 2 2" xfId="4207"/>
    <cellStyle name="표준 2 2 3" xfId="4208"/>
    <cellStyle name="표준 2 2 4" xfId="4206"/>
    <cellStyle name="표준 2 20" xfId="376"/>
    <cellStyle name="표준 2 20 2" xfId="2944"/>
    <cellStyle name="표준 2 21" xfId="2945"/>
    <cellStyle name="표준 2 21 2" xfId="4210"/>
    <cellStyle name="표준 2 21 3" xfId="4209"/>
    <cellStyle name="표준 2 22" xfId="2946"/>
    <cellStyle name="표준 2 22 2" xfId="4212"/>
    <cellStyle name="표준 2 22 3" xfId="4211"/>
    <cellStyle name="표준 2 23" xfId="2947"/>
    <cellStyle name="표준 2 23 2" xfId="4214"/>
    <cellStyle name="표준 2 23 3" xfId="4213"/>
    <cellStyle name="표준 2 24" xfId="2948"/>
    <cellStyle name="표준 2 24 2" xfId="4216"/>
    <cellStyle name="표준 2 24 3" xfId="4215"/>
    <cellStyle name="표준 2 25" xfId="2949"/>
    <cellStyle name="표준 2 25 2" xfId="4217"/>
    <cellStyle name="표준 2 26" xfId="2950"/>
    <cellStyle name="표준 2 26 2" xfId="4218"/>
    <cellStyle name="표준 2 27" xfId="4219"/>
    <cellStyle name="표준 2 28" xfId="4220"/>
    <cellStyle name="표준 2 29" xfId="4221"/>
    <cellStyle name="표준 2 3" xfId="285"/>
    <cellStyle name="표준 2 3 10" xfId="2951"/>
    <cellStyle name="표준 2 3 11" xfId="4222"/>
    <cellStyle name="표준 2 3 2" xfId="411"/>
    <cellStyle name="표준 2 3 3" xfId="2952"/>
    <cellStyle name="표준 2 3 4" xfId="2953"/>
    <cellStyle name="표준 2 3 5" xfId="2954"/>
    <cellStyle name="표준 2 3 6" xfId="2955"/>
    <cellStyle name="표준 2 3 7" xfId="2956"/>
    <cellStyle name="표준 2 3 8" xfId="2957"/>
    <cellStyle name="표준 2 3 9" xfId="2958"/>
    <cellStyle name="표준 2 30" xfId="4223"/>
    <cellStyle name="표준 2 31" xfId="4224"/>
    <cellStyle name="표준 2 32" xfId="4225"/>
    <cellStyle name="표준 2 33" xfId="4226"/>
    <cellStyle name="표준 2 34" xfId="4227"/>
    <cellStyle name="표준 2 35" xfId="4228"/>
    <cellStyle name="표준 2 36" xfId="4229"/>
    <cellStyle name="표준 2 37" xfId="4230"/>
    <cellStyle name="표준 2 38" xfId="4231"/>
    <cellStyle name="표준 2 39" xfId="4232"/>
    <cellStyle name="표준 2 4" xfId="340"/>
    <cellStyle name="표준 2 4 10" xfId="2959"/>
    <cellStyle name="표준 2 4 11" xfId="4233"/>
    <cellStyle name="표준 2 4 2" xfId="2960"/>
    <cellStyle name="표준 2 4 3" xfId="2961"/>
    <cellStyle name="표준 2 4 4" xfId="2962"/>
    <cellStyle name="표준 2 4 5" xfId="2963"/>
    <cellStyle name="표준 2 4 6" xfId="2964"/>
    <cellStyle name="표준 2 4 7" xfId="2965"/>
    <cellStyle name="표준 2 4 8" xfId="2966"/>
    <cellStyle name="표준 2 4 9" xfId="2967"/>
    <cellStyle name="표준 2 40" xfId="4234"/>
    <cellStyle name="표준 2 41" xfId="4235"/>
    <cellStyle name="표준 2 42" xfId="4236"/>
    <cellStyle name="표준 2 43" xfId="4237"/>
    <cellStyle name="표준 2 44" xfId="4238"/>
    <cellStyle name="표준 2 45" xfId="4239"/>
    <cellStyle name="표준 2 46" xfId="4240"/>
    <cellStyle name="표준 2 47" xfId="4241"/>
    <cellStyle name="표준 2 48" xfId="4242"/>
    <cellStyle name="표준 2 49" xfId="4243"/>
    <cellStyle name="표준 2 5" xfId="412"/>
    <cellStyle name="표준 2 5 10" xfId="2968"/>
    <cellStyle name="표준 2 5 11" xfId="4244"/>
    <cellStyle name="표준 2 5 2" xfId="2969"/>
    <cellStyle name="표준 2 5 3" xfId="2970"/>
    <cellStyle name="표준 2 5 4" xfId="2971"/>
    <cellStyle name="표준 2 5 5" xfId="2972"/>
    <cellStyle name="표준 2 5 6" xfId="2973"/>
    <cellStyle name="표준 2 5 7" xfId="2974"/>
    <cellStyle name="표준 2 5 8" xfId="2975"/>
    <cellStyle name="표준 2 5 9" xfId="2976"/>
    <cellStyle name="표준 2 50" xfId="4245"/>
    <cellStyle name="표준 2 51" xfId="4246"/>
    <cellStyle name="표준 2 52" xfId="4247"/>
    <cellStyle name="표준 2 53" xfId="4248"/>
    <cellStyle name="표준 2 54" xfId="4249"/>
    <cellStyle name="표준 2 55" xfId="4250"/>
    <cellStyle name="표준 2 56" xfId="4251"/>
    <cellStyle name="표준 2 57" xfId="4252"/>
    <cellStyle name="표준 2 58" xfId="4253"/>
    <cellStyle name="표준 2 59" xfId="4254"/>
    <cellStyle name="표준 2 6" xfId="413"/>
    <cellStyle name="표준 2 6 10" xfId="2977"/>
    <cellStyle name="표준 2 6 11" xfId="4255"/>
    <cellStyle name="표준 2 6 2" xfId="2978"/>
    <cellStyle name="표준 2 6 3" xfId="2979"/>
    <cellStyle name="표준 2 6 4" xfId="2980"/>
    <cellStyle name="표준 2 6 5" xfId="2981"/>
    <cellStyle name="표준 2 6 6" xfId="2982"/>
    <cellStyle name="표준 2 6 7" xfId="2983"/>
    <cellStyle name="표준 2 6 8" xfId="2984"/>
    <cellStyle name="표준 2 6 9" xfId="2985"/>
    <cellStyle name="표준 2 60" xfId="4256"/>
    <cellStyle name="표준 2 61" xfId="4257"/>
    <cellStyle name="표준 2 62" xfId="4258"/>
    <cellStyle name="표준 2 63" xfId="4259"/>
    <cellStyle name="표준 2 64" xfId="4260"/>
    <cellStyle name="표준 2 65" xfId="4261"/>
    <cellStyle name="표준 2 66" xfId="4262"/>
    <cellStyle name="표준 2 67" xfId="4263"/>
    <cellStyle name="표준 2 68" xfId="4264"/>
    <cellStyle name="표준 2 69" xfId="4265"/>
    <cellStyle name="표준 2 7" xfId="414"/>
    <cellStyle name="표준 2 7 10" xfId="2986"/>
    <cellStyle name="표준 2 7 11" xfId="4266"/>
    <cellStyle name="표준 2 7 2" xfId="2987"/>
    <cellStyle name="표준 2 7 3" xfId="2988"/>
    <cellStyle name="표준 2 7 4" xfId="2989"/>
    <cellStyle name="표준 2 7 5" xfId="2990"/>
    <cellStyle name="표준 2 7 6" xfId="2991"/>
    <cellStyle name="표준 2 7 7" xfId="2992"/>
    <cellStyle name="표준 2 7 8" xfId="2993"/>
    <cellStyle name="표준 2 7 9" xfId="2994"/>
    <cellStyle name="표준 2 70" xfId="4267"/>
    <cellStyle name="표준 2 71" xfId="4268"/>
    <cellStyle name="표준 2 72" xfId="4269"/>
    <cellStyle name="표준 2 73" xfId="4270"/>
    <cellStyle name="표준 2 8" xfId="415"/>
    <cellStyle name="표준 2 8 10" xfId="2995"/>
    <cellStyle name="표준 2 8 11" xfId="4271"/>
    <cellStyle name="표준 2 8 2" xfId="2996"/>
    <cellStyle name="표준 2 8 3" xfId="2997"/>
    <cellStyle name="표준 2 8 4" xfId="2998"/>
    <cellStyle name="표준 2 8 5" xfId="2999"/>
    <cellStyle name="표준 2 8 6" xfId="3000"/>
    <cellStyle name="표준 2 8 7" xfId="3001"/>
    <cellStyle name="표준 2 8 8" xfId="3002"/>
    <cellStyle name="표준 2 8 9" xfId="3003"/>
    <cellStyle name="표준 2 9" xfId="416"/>
    <cellStyle name="표준 2 9 2" xfId="4273"/>
    <cellStyle name="표준 2 9 3" xfId="4272"/>
    <cellStyle name="표준 2_1.2.1_(토공-관거)계획오수관거 신설(A,B-LINE)" xfId="182"/>
    <cellStyle name="표준 20" xfId="417"/>
    <cellStyle name="표준 20 2" xfId="418"/>
    <cellStyle name="표준 20 2 2" xfId="4276"/>
    <cellStyle name="표준 20 2 3" xfId="4275"/>
    <cellStyle name="표준 20 3" xfId="419"/>
    <cellStyle name="표준 20 3 2" xfId="4278"/>
    <cellStyle name="표준 20 3 3" xfId="4277"/>
    <cellStyle name="표준 20 4" xfId="420"/>
    <cellStyle name="표준 20 4 2" xfId="4280"/>
    <cellStyle name="표준 20 4 3" xfId="4279"/>
    <cellStyle name="표준 20 5" xfId="421"/>
    <cellStyle name="표준 20 5 2" xfId="4282"/>
    <cellStyle name="표준 20 5 3" xfId="4281"/>
    <cellStyle name="표준 20 6" xfId="4283"/>
    <cellStyle name="표준 20 7" xfId="4274"/>
    <cellStyle name="표준 21" xfId="422"/>
    <cellStyle name="표준 21 2" xfId="423"/>
    <cellStyle name="표준 21 2 2" xfId="4286"/>
    <cellStyle name="표준 21 2 3" xfId="4285"/>
    <cellStyle name="표준 21 3" xfId="424"/>
    <cellStyle name="표준 21 3 2" xfId="4288"/>
    <cellStyle name="표준 21 3 3" xfId="4287"/>
    <cellStyle name="표준 21 4" xfId="425"/>
    <cellStyle name="표준 21 4 2" xfId="4290"/>
    <cellStyle name="표준 21 4 3" xfId="4289"/>
    <cellStyle name="표준 21 5" xfId="426"/>
    <cellStyle name="표준 21 5 2" xfId="4292"/>
    <cellStyle name="표준 21 5 3" xfId="4291"/>
    <cellStyle name="표준 21 6" xfId="4293"/>
    <cellStyle name="표준 21 7" xfId="4284"/>
    <cellStyle name="표준 22" xfId="427"/>
    <cellStyle name="표준 22 2" xfId="428"/>
    <cellStyle name="표준 22 2 2" xfId="4296"/>
    <cellStyle name="표준 22 2 3" xfId="4295"/>
    <cellStyle name="표준 22 3" xfId="429"/>
    <cellStyle name="표준 22 3 2" xfId="4298"/>
    <cellStyle name="표준 22 3 3" xfId="4297"/>
    <cellStyle name="표준 22 4" xfId="430"/>
    <cellStyle name="표준 22 4 2" xfId="4300"/>
    <cellStyle name="표준 22 4 3" xfId="4299"/>
    <cellStyle name="표준 22 5" xfId="431"/>
    <cellStyle name="표준 22 5 2" xfId="4302"/>
    <cellStyle name="표준 22 5 3" xfId="4301"/>
    <cellStyle name="표준 22 6" xfId="4303"/>
    <cellStyle name="표준 22 7" xfId="4294"/>
    <cellStyle name="표준 23" xfId="432"/>
    <cellStyle name="표준 23 2" xfId="4305"/>
    <cellStyle name="표준 23 3" xfId="4304"/>
    <cellStyle name="표준 24" xfId="433"/>
    <cellStyle name="표준 24 2" xfId="4307"/>
    <cellStyle name="표준 24 3" xfId="4306"/>
    <cellStyle name="표준 25" xfId="434"/>
    <cellStyle name="표준 25 2" xfId="4309"/>
    <cellStyle name="표준 25 3" xfId="4308"/>
    <cellStyle name="표준 256" xfId="4310"/>
    <cellStyle name="표준 257" xfId="4311"/>
    <cellStyle name="표준 258" xfId="4312"/>
    <cellStyle name="표준 259" xfId="4313"/>
    <cellStyle name="표준 26" xfId="435"/>
    <cellStyle name="표준 26 2" xfId="4315"/>
    <cellStyle name="표준 26 3" xfId="4314"/>
    <cellStyle name="표준 260" xfId="4316"/>
    <cellStyle name="표준 261" xfId="4317"/>
    <cellStyle name="표준 262" xfId="4318"/>
    <cellStyle name="표준 263" xfId="4319"/>
    <cellStyle name="표준 264" xfId="4320"/>
    <cellStyle name="표준 265" xfId="4321"/>
    <cellStyle name="표준 266" xfId="4322"/>
    <cellStyle name="표준 267" xfId="4323"/>
    <cellStyle name="표준 268" xfId="4324"/>
    <cellStyle name="표준 269" xfId="4325"/>
    <cellStyle name="표준 27" xfId="436"/>
    <cellStyle name="표준 27 2" xfId="4327"/>
    <cellStyle name="표준 27 3" xfId="4326"/>
    <cellStyle name="표준 270" xfId="4328"/>
    <cellStyle name="표준 271" xfId="4329"/>
    <cellStyle name="표준 272" xfId="4330"/>
    <cellStyle name="표준 273" xfId="4331"/>
    <cellStyle name="표준 274" xfId="4332"/>
    <cellStyle name="표준 275" xfId="4333"/>
    <cellStyle name="표준 276" xfId="4334"/>
    <cellStyle name="표준 277" xfId="4335"/>
    <cellStyle name="표준 278" xfId="4336"/>
    <cellStyle name="표준 279" xfId="4337"/>
    <cellStyle name="표준 28" xfId="437"/>
    <cellStyle name="표준 28 2" xfId="4339"/>
    <cellStyle name="표준 28 3" xfId="4338"/>
    <cellStyle name="표준 280" xfId="4340"/>
    <cellStyle name="표준 281" xfId="4341"/>
    <cellStyle name="표준 282" xfId="4342"/>
    <cellStyle name="표준 283" xfId="4343"/>
    <cellStyle name="표준 284" xfId="4344"/>
    <cellStyle name="표준 285" xfId="4345"/>
    <cellStyle name="표준 286" xfId="4346"/>
    <cellStyle name="표준 287" xfId="4347"/>
    <cellStyle name="표준 288" xfId="4348"/>
    <cellStyle name="표준 289" xfId="4349"/>
    <cellStyle name="표준 29" xfId="438"/>
    <cellStyle name="표준 29 2" xfId="4351"/>
    <cellStyle name="표준 29 3" xfId="4350"/>
    <cellStyle name="표준 290" xfId="4352"/>
    <cellStyle name="표준 291" xfId="4353"/>
    <cellStyle name="표준 292" xfId="4354"/>
    <cellStyle name="표준 293" xfId="4355"/>
    <cellStyle name="표준 294" xfId="4356"/>
    <cellStyle name="표준 295" xfId="4357"/>
    <cellStyle name="표준 296" xfId="4358"/>
    <cellStyle name="표준 297" xfId="4359"/>
    <cellStyle name="표준 298" xfId="4360"/>
    <cellStyle name="표준 299" xfId="4361"/>
    <cellStyle name="표준 3" xfId="8"/>
    <cellStyle name="표준 3 10" xfId="3004"/>
    <cellStyle name="표준 3 11" xfId="3005"/>
    <cellStyle name="표준 3 12" xfId="3006"/>
    <cellStyle name="표준 3 13" xfId="3007"/>
    <cellStyle name="표준 3 14" xfId="3008"/>
    <cellStyle name="표준 3 15" xfId="3009"/>
    <cellStyle name="표준 3 16" xfId="3010"/>
    <cellStyle name="표준 3 17" xfId="3011"/>
    <cellStyle name="표준 3 18" xfId="3012"/>
    <cellStyle name="표준 3 19" xfId="3013"/>
    <cellStyle name="표준 3 2" xfId="183"/>
    <cellStyle name="표준 3 2 2" xfId="3014"/>
    <cellStyle name="표준 3 20" xfId="3015"/>
    <cellStyle name="표준 3 21" xfId="4362"/>
    <cellStyle name="표준 3 22" xfId="4363"/>
    <cellStyle name="표준 3 23" xfId="4364"/>
    <cellStyle name="표준 3 3" xfId="184"/>
    <cellStyle name="표준 3 3 2" xfId="3016"/>
    <cellStyle name="표준 3 4" xfId="339"/>
    <cellStyle name="표준 3 4 2" xfId="3017"/>
    <cellStyle name="표준 3 5" xfId="3018"/>
    <cellStyle name="표준 3 6" xfId="3019"/>
    <cellStyle name="표준 3 7" xfId="3020"/>
    <cellStyle name="표준 3 8" xfId="3021"/>
    <cellStyle name="표준 3 9" xfId="3022"/>
    <cellStyle name="표준 3_001. 시계열에 의한 인구" xfId="185"/>
    <cellStyle name="표준 30" xfId="439"/>
    <cellStyle name="표준 30 2" xfId="4366"/>
    <cellStyle name="표준 30 3" xfId="4365"/>
    <cellStyle name="표준 300" xfId="4367"/>
    <cellStyle name="표준 301" xfId="4368"/>
    <cellStyle name="표준 302" xfId="4369"/>
    <cellStyle name="표준 303" xfId="4370"/>
    <cellStyle name="표준 304" xfId="4371"/>
    <cellStyle name="표준 305" xfId="4372"/>
    <cellStyle name="표준 306" xfId="4373"/>
    <cellStyle name="표준 307" xfId="4374"/>
    <cellStyle name="표준 308" xfId="4375"/>
    <cellStyle name="표준 309" xfId="4376"/>
    <cellStyle name="표준 31" xfId="440"/>
    <cellStyle name="표준 31 2" xfId="4378"/>
    <cellStyle name="표준 31 3" xfId="4377"/>
    <cellStyle name="표준 310" xfId="4379"/>
    <cellStyle name="표준 311" xfId="4380"/>
    <cellStyle name="표준 312" xfId="4381"/>
    <cellStyle name="표준 313" xfId="4382"/>
    <cellStyle name="표준 314" xfId="4383"/>
    <cellStyle name="표준 315" xfId="4384"/>
    <cellStyle name="표준 316" xfId="4385"/>
    <cellStyle name="표준 317" xfId="4386"/>
    <cellStyle name="표준 318" xfId="4387"/>
    <cellStyle name="표준 319" xfId="4388"/>
    <cellStyle name="표준 32" xfId="441"/>
    <cellStyle name="표준 32 2" xfId="4390"/>
    <cellStyle name="표준 32 3" xfId="4389"/>
    <cellStyle name="표준 320" xfId="4391"/>
    <cellStyle name="표준 321" xfId="4392"/>
    <cellStyle name="표준 322" xfId="4393"/>
    <cellStyle name="표준 323" xfId="4394"/>
    <cellStyle name="표준 324" xfId="4395"/>
    <cellStyle name="표준 325" xfId="4396"/>
    <cellStyle name="표준 326" xfId="4397"/>
    <cellStyle name="표준 327" xfId="4398"/>
    <cellStyle name="표준 328" xfId="4399"/>
    <cellStyle name="표준 329" xfId="4400"/>
    <cellStyle name="표준 33" xfId="442"/>
    <cellStyle name="표준 33 2" xfId="4402"/>
    <cellStyle name="표준 33 3" xfId="4401"/>
    <cellStyle name="표준 330" xfId="4403"/>
    <cellStyle name="표준 331" xfId="4404"/>
    <cellStyle name="표준 332" xfId="4405"/>
    <cellStyle name="표준 333" xfId="4406"/>
    <cellStyle name="표준 334" xfId="4407"/>
    <cellStyle name="표준 335" xfId="4408"/>
    <cellStyle name="표준 34" xfId="443"/>
    <cellStyle name="표준 34 2" xfId="4410"/>
    <cellStyle name="표준 34 3" xfId="4409"/>
    <cellStyle name="표준 347" xfId="444"/>
    <cellStyle name="표준 35" xfId="445"/>
    <cellStyle name="표준 35 2" xfId="4412"/>
    <cellStyle name="표준 35 3" xfId="4411"/>
    <cellStyle name="표준 36" xfId="446"/>
    <cellStyle name="표준 36 2" xfId="4414"/>
    <cellStyle name="표준 36 3" xfId="4413"/>
    <cellStyle name="표준 37" xfId="447"/>
    <cellStyle name="표준 37 2" xfId="4416"/>
    <cellStyle name="표준 37 3" xfId="4415"/>
    <cellStyle name="표준 38" xfId="448"/>
    <cellStyle name="표준 38 2" xfId="449"/>
    <cellStyle name="표준 38 2 2" xfId="4419"/>
    <cellStyle name="표준 38 2 3" xfId="4418"/>
    <cellStyle name="표준 38 3" xfId="450"/>
    <cellStyle name="표준 38 3 2" xfId="4421"/>
    <cellStyle name="표준 38 3 3" xfId="4420"/>
    <cellStyle name="표준 38 4" xfId="451"/>
    <cellStyle name="표준 38 4 2" xfId="4423"/>
    <cellStyle name="표준 38 4 3" xfId="4422"/>
    <cellStyle name="표준 38 5" xfId="4424"/>
    <cellStyle name="표준 38 6" xfId="4417"/>
    <cellStyle name="표준 39" xfId="452"/>
    <cellStyle name="표준 39 2" xfId="453"/>
    <cellStyle name="표준 39 2 2" xfId="4427"/>
    <cellStyle name="표준 39 2 3" xfId="4426"/>
    <cellStyle name="표준 39 3" xfId="454"/>
    <cellStyle name="표준 39 3 2" xfId="4429"/>
    <cellStyle name="표준 39 3 3" xfId="4428"/>
    <cellStyle name="표준 39 4" xfId="455"/>
    <cellStyle name="표준 39 4 2" xfId="4431"/>
    <cellStyle name="표준 39 4 3" xfId="4430"/>
    <cellStyle name="표준 39 5" xfId="4432"/>
    <cellStyle name="표준 39 6" xfId="4425"/>
    <cellStyle name="표준 4" xfId="186"/>
    <cellStyle name="표준 4 2" xfId="338"/>
    <cellStyle name="표준 4 3" xfId="3023"/>
    <cellStyle name="표준 4 4" xfId="3702"/>
    <cellStyle name="표준 4 5" xfId="4433"/>
    <cellStyle name="표준 40" xfId="456"/>
    <cellStyle name="표준 40 2" xfId="457"/>
    <cellStyle name="표준 40 2 2" xfId="4436"/>
    <cellStyle name="표준 40 2 3" xfId="4435"/>
    <cellStyle name="표준 40 3" xfId="458"/>
    <cellStyle name="표준 40 3 2" xfId="4438"/>
    <cellStyle name="표준 40 3 3" xfId="4437"/>
    <cellStyle name="표준 40 4" xfId="459"/>
    <cellStyle name="표준 40 4 2" xfId="4440"/>
    <cellStyle name="표준 40 4 3" xfId="4439"/>
    <cellStyle name="표준 40 5" xfId="4441"/>
    <cellStyle name="표준 40 6" xfId="4434"/>
    <cellStyle name="표준 41" xfId="460"/>
    <cellStyle name="표준 41 2" xfId="461"/>
    <cellStyle name="표준 41 2 2" xfId="4444"/>
    <cellStyle name="표준 41 2 3" xfId="4443"/>
    <cellStyle name="표준 41 3" xfId="462"/>
    <cellStyle name="표준 41 3 2" xfId="4446"/>
    <cellStyle name="표준 41 3 3" xfId="4445"/>
    <cellStyle name="표준 41 4" xfId="463"/>
    <cellStyle name="표준 41 4 2" xfId="4448"/>
    <cellStyle name="표준 41 4 3" xfId="4447"/>
    <cellStyle name="표준 41 5" xfId="4449"/>
    <cellStyle name="표준 41 6" xfId="4442"/>
    <cellStyle name="표준 42" xfId="464"/>
    <cellStyle name="표준 42 2" xfId="465"/>
    <cellStyle name="표준 42 2 2" xfId="4452"/>
    <cellStyle name="표준 42 2 3" xfId="4451"/>
    <cellStyle name="표준 42 3" xfId="466"/>
    <cellStyle name="표준 42 3 2" xfId="4454"/>
    <cellStyle name="표준 42 3 3" xfId="4453"/>
    <cellStyle name="표준 42 4" xfId="467"/>
    <cellStyle name="표준 42 4 2" xfId="4456"/>
    <cellStyle name="표준 42 4 3" xfId="4455"/>
    <cellStyle name="표준 42 5" xfId="4457"/>
    <cellStyle name="표준 42 6" xfId="4450"/>
    <cellStyle name="표준 43" xfId="468"/>
    <cellStyle name="표준 43 2" xfId="4459"/>
    <cellStyle name="표준 43 3" xfId="4458"/>
    <cellStyle name="표준 44" xfId="469"/>
    <cellStyle name="표준 44 2" xfId="470"/>
    <cellStyle name="표준 44 2 2" xfId="4462"/>
    <cellStyle name="표준 44 2 3" xfId="4461"/>
    <cellStyle name="표준 44 3" xfId="471"/>
    <cellStyle name="표준 44 3 2" xfId="4464"/>
    <cellStyle name="표준 44 3 3" xfId="4463"/>
    <cellStyle name="표준 44 4" xfId="472"/>
    <cellStyle name="표준 44 4 2" xfId="4466"/>
    <cellStyle name="표준 44 4 3" xfId="4465"/>
    <cellStyle name="표준 44 5" xfId="4467"/>
    <cellStyle name="표준 44 6" xfId="4460"/>
    <cellStyle name="표준 45" xfId="473"/>
    <cellStyle name="표준 45 2" xfId="474"/>
    <cellStyle name="표준 45 2 2" xfId="4470"/>
    <cellStyle name="표준 45 2 3" xfId="4469"/>
    <cellStyle name="표준 45 3" xfId="475"/>
    <cellStyle name="표준 45 3 2" xfId="4472"/>
    <cellStyle name="표준 45 3 3" xfId="4471"/>
    <cellStyle name="표준 45 4" xfId="476"/>
    <cellStyle name="표준 45 4 2" xfId="4474"/>
    <cellStyle name="표준 45 4 3" xfId="4473"/>
    <cellStyle name="표준 45 5" xfId="4475"/>
    <cellStyle name="표준 45 6" xfId="4468"/>
    <cellStyle name="표준 46" xfId="477"/>
    <cellStyle name="표준 46 2" xfId="478"/>
    <cellStyle name="표준 46 2 2" xfId="4478"/>
    <cellStyle name="표준 46 2 3" xfId="4477"/>
    <cellStyle name="표준 46 3" xfId="479"/>
    <cellStyle name="표준 46 3 2" xfId="4480"/>
    <cellStyle name="표준 46 3 3" xfId="4479"/>
    <cellStyle name="표준 46 4" xfId="480"/>
    <cellStyle name="표준 46 4 2" xfId="4482"/>
    <cellStyle name="표준 46 4 3" xfId="4481"/>
    <cellStyle name="표준 46 5" xfId="4483"/>
    <cellStyle name="표준 46 6" xfId="4476"/>
    <cellStyle name="표준 47" xfId="481"/>
    <cellStyle name="표준 47 2" xfId="482"/>
    <cellStyle name="표준 47 2 2" xfId="4486"/>
    <cellStyle name="표준 47 2 3" xfId="4485"/>
    <cellStyle name="표준 47 3" xfId="483"/>
    <cellStyle name="표준 47 3 2" xfId="4488"/>
    <cellStyle name="표준 47 3 3" xfId="4487"/>
    <cellStyle name="표준 47 4" xfId="484"/>
    <cellStyle name="표준 47 4 2" xfId="4490"/>
    <cellStyle name="표준 47 4 3" xfId="4489"/>
    <cellStyle name="표준 47 5" xfId="4491"/>
    <cellStyle name="표준 47 6" xfId="4484"/>
    <cellStyle name="표준 48" xfId="485"/>
    <cellStyle name="표준 48 2" xfId="486"/>
    <cellStyle name="표준 48 2 2" xfId="4494"/>
    <cellStyle name="표준 48 2 3" xfId="4493"/>
    <cellStyle name="표준 48 3" xfId="487"/>
    <cellStyle name="표준 48 3 2" xfId="4496"/>
    <cellStyle name="표준 48 3 3" xfId="4495"/>
    <cellStyle name="표준 48 4" xfId="488"/>
    <cellStyle name="표준 48 4 2" xfId="4498"/>
    <cellStyle name="표준 48 4 3" xfId="4497"/>
    <cellStyle name="표준 48 5" xfId="4499"/>
    <cellStyle name="표준 48 6" xfId="4492"/>
    <cellStyle name="표준 49" xfId="489"/>
    <cellStyle name="표준 49 2" xfId="490"/>
    <cellStyle name="표준 49 2 2" xfId="4502"/>
    <cellStyle name="표준 49 2 3" xfId="4501"/>
    <cellStyle name="표준 49 3" xfId="491"/>
    <cellStyle name="표준 49 3 2" xfId="4504"/>
    <cellStyle name="표준 49 3 3" xfId="4503"/>
    <cellStyle name="표준 49 4" xfId="492"/>
    <cellStyle name="표준 49 4 2" xfId="4506"/>
    <cellStyle name="표준 49 4 3" xfId="4505"/>
    <cellStyle name="표준 49 5" xfId="4507"/>
    <cellStyle name="표준 49 6" xfId="4500"/>
    <cellStyle name="표준 5" xfId="187"/>
    <cellStyle name="표준 5 10" xfId="3024"/>
    <cellStyle name="표준 5 2" xfId="337"/>
    <cellStyle name="표준 5 3" xfId="3025"/>
    <cellStyle name="표준 5 4" xfId="3026"/>
    <cellStyle name="표준 5 5" xfId="3027"/>
    <cellStyle name="표준 5 6" xfId="3028"/>
    <cellStyle name="표준 5 7" xfId="3029"/>
    <cellStyle name="표준 5 8" xfId="3030"/>
    <cellStyle name="표준 5 9" xfId="3031"/>
    <cellStyle name="표준 50" xfId="493"/>
    <cellStyle name="표준 50 2" xfId="494"/>
    <cellStyle name="표준 50 2 2" xfId="4510"/>
    <cellStyle name="표준 50 2 3" xfId="4509"/>
    <cellStyle name="표준 50 3" xfId="495"/>
    <cellStyle name="표준 50 3 2" xfId="4512"/>
    <cellStyle name="표준 50 3 3" xfId="4511"/>
    <cellStyle name="표준 50 4" xfId="496"/>
    <cellStyle name="표준 50 4 2" xfId="4514"/>
    <cellStyle name="표준 50 4 3" xfId="4513"/>
    <cellStyle name="표준 50 5" xfId="4515"/>
    <cellStyle name="표준 50 6" xfId="4508"/>
    <cellStyle name="표준 51" xfId="497"/>
    <cellStyle name="표준 51 2" xfId="498"/>
    <cellStyle name="표준 51 2 2" xfId="4518"/>
    <cellStyle name="표준 51 2 3" xfId="4517"/>
    <cellStyle name="표준 51 3" xfId="499"/>
    <cellStyle name="표준 51 3 2" xfId="4520"/>
    <cellStyle name="표준 51 3 3" xfId="4519"/>
    <cellStyle name="표준 51 4" xfId="500"/>
    <cellStyle name="표준 51 4 2" xfId="4522"/>
    <cellStyle name="표준 51 4 3" xfId="4521"/>
    <cellStyle name="표준 51 5" xfId="4523"/>
    <cellStyle name="표준 51 6" xfId="4516"/>
    <cellStyle name="표준 52" xfId="501"/>
    <cellStyle name="표준 52 2" xfId="502"/>
    <cellStyle name="표준 52 2 2" xfId="4526"/>
    <cellStyle name="표준 52 2 3" xfId="4525"/>
    <cellStyle name="표준 52 3" xfId="503"/>
    <cellStyle name="표준 52 3 2" xfId="4528"/>
    <cellStyle name="표준 52 3 3" xfId="4527"/>
    <cellStyle name="표준 52 4" xfId="504"/>
    <cellStyle name="표준 52 4 2" xfId="4530"/>
    <cellStyle name="표준 52 4 3" xfId="4529"/>
    <cellStyle name="표준 52 5" xfId="4531"/>
    <cellStyle name="표준 52 6" xfId="4524"/>
    <cellStyle name="표준 53" xfId="505"/>
    <cellStyle name="표준 53 2" xfId="506"/>
    <cellStyle name="표준 53 2 2" xfId="4534"/>
    <cellStyle name="표준 53 2 3" xfId="4533"/>
    <cellStyle name="표준 53 3" xfId="507"/>
    <cellStyle name="표준 53 3 2" xfId="4536"/>
    <cellStyle name="표준 53 3 3" xfId="4535"/>
    <cellStyle name="표준 53 4" xfId="508"/>
    <cellStyle name="표준 53 4 2" xfId="4538"/>
    <cellStyle name="표준 53 4 3" xfId="4537"/>
    <cellStyle name="표준 53 5" xfId="4539"/>
    <cellStyle name="표준 53 6" xfId="4532"/>
    <cellStyle name="표준 54" xfId="509"/>
    <cellStyle name="표준 54 2" xfId="510"/>
    <cellStyle name="표준 54 2 2" xfId="4542"/>
    <cellStyle name="표준 54 2 3" xfId="4541"/>
    <cellStyle name="표준 54 3" xfId="511"/>
    <cellStyle name="표준 54 3 2" xfId="4544"/>
    <cellStyle name="표준 54 3 3" xfId="4543"/>
    <cellStyle name="표준 54 4" xfId="512"/>
    <cellStyle name="표준 54 4 2" xfId="4546"/>
    <cellStyle name="표준 54 4 3" xfId="4545"/>
    <cellStyle name="표준 54 5" xfId="4547"/>
    <cellStyle name="표준 54 6" xfId="4540"/>
    <cellStyle name="표준 55" xfId="513"/>
    <cellStyle name="표준 55 2" xfId="514"/>
    <cellStyle name="표준 55 2 2" xfId="4550"/>
    <cellStyle name="표준 55 2 3" xfId="4549"/>
    <cellStyle name="표준 55 3" xfId="515"/>
    <cellStyle name="표준 55 3 2" xfId="4552"/>
    <cellStyle name="표준 55 3 3" xfId="4551"/>
    <cellStyle name="표준 55 4" xfId="516"/>
    <cellStyle name="표준 55 4 2" xfId="4554"/>
    <cellStyle name="표준 55 4 3" xfId="4553"/>
    <cellStyle name="표준 55 5" xfId="4555"/>
    <cellStyle name="표준 55 6" xfId="4548"/>
    <cellStyle name="표준 56" xfId="517"/>
    <cellStyle name="표준 56 2" xfId="518"/>
    <cellStyle name="표준 56 2 2" xfId="4558"/>
    <cellStyle name="표준 56 2 3" xfId="4557"/>
    <cellStyle name="표준 56 3" xfId="519"/>
    <cellStyle name="표준 56 3 2" xfId="4560"/>
    <cellStyle name="표준 56 3 3" xfId="4559"/>
    <cellStyle name="표준 56 4" xfId="520"/>
    <cellStyle name="표준 56 4 2" xfId="4562"/>
    <cellStyle name="표준 56 4 3" xfId="4561"/>
    <cellStyle name="표준 56 5" xfId="4563"/>
    <cellStyle name="표준 56 6" xfId="4556"/>
    <cellStyle name="표준 57" xfId="521"/>
    <cellStyle name="표준 57 2" xfId="522"/>
    <cellStyle name="표준 57 2 2" xfId="4566"/>
    <cellStyle name="표준 57 2 3" xfId="4565"/>
    <cellStyle name="표준 57 3" xfId="523"/>
    <cellStyle name="표준 57 3 2" xfId="4568"/>
    <cellStyle name="표준 57 3 3" xfId="4567"/>
    <cellStyle name="표준 57 4" xfId="524"/>
    <cellStyle name="표준 57 4 2" xfId="4570"/>
    <cellStyle name="표준 57 4 3" xfId="4569"/>
    <cellStyle name="표준 57 5" xfId="4571"/>
    <cellStyle name="표준 57 6" xfId="4564"/>
    <cellStyle name="표준 58" xfId="525"/>
    <cellStyle name="표준 58 2" xfId="526"/>
    <cellStyle name="표준 58 2 2" xfId="4574"/>
    <cellStyle name="표준 58 2 3" xfId="4573"/>
    <cellStyle name="표준 58 3" xfId="527"/>
    <cellStyle name="표준 58 3 2" xfId="4576"/>
    <cellStyle name="표준 58 3 3" xfId="4575"/>
    <cellStyle name="표준 58 4" xfId="528"/>
    <cellStyle name="표준 58 4 2" xfId="4578"/>
    <cellStyle name="표준 58 4 3" xfId="4577"/>
    <cellStyle name="표준 58 5" xfId="4579"/>
    <cellStyle name="표준 58 6" xfId="4572"/>
    <cellStyle name="표준 59" xfId="529"/>
    <cellStyle name="표준 59 2" xfId="530"/>
    <cellStyle name="표준 59 2 2" xfId="4582"/>
    <cellStyle name="표준 59 2 3" xfId="4581"/>
    <cellStyle name="표준 59 3" xfId="531"/>
    <cellStyle name="표준 59 3 2" xfId="4584"/>
    <cellStyle name="표준 59 3 3" xfId="4583"/>
    <cellStyle name="표준 59 4" xfId="532"/>
    <cellStyle name="표준 59 4 2" xfId="4586"/>
    <cellStyle name="표준 59 4 3" xfId="4585"/>
    <cellStyle name="표준 59 5" xfId="4587"/>
    <cellStyle name="표준 59 6" xfId="4580"/>
    <cellStyle name="표준 6" xfId="188"/>
    <cellStyle name="표준 6 10" xfId="3032"/>
    <cellStyle name="표준 6 11" xfId="4588"/>
    <cellStyle name="표준 6 2" xfId="336"/>
    <cellStyle name="표준 6 3" xfId="3033"/>
    <cellStyle name="표준 6 4" xfId="3034"/>
    <cellStyle name="표준 6 5" xfId="3035"/>
    <cellStyle name="표준 6 6" xfId="3036"/>
    <cellStyle name="표준 6 7" xfId="3037"/>
    <cellStyle name="표준 6 8" xfId="3038"/>
    <cellStyle name="표준 6 9" xfId="3039"/>
    <cellStyle name="표준 60" xfId="533"/>
    <cellStyle name="표준 60 2" xfId="534"/>
    <cellStyle name="표준 60 2 2" xfId="4591"/>
    <cellStyle name="표준 60 2 3" xfId="4590"/>
    <cellStyle name="표준 60 3" xfId="535"/>
    <cellStyle name="표준 60 3 2" xfId="4593"/>
    <cellStyle name="표준 60 3 3" xfId="4592"/>
    <cellStyle name="표준 60 4" xfId="536"/>
    <cellStyle name="표준 60 4 2" xfId="4595"/>
    <cellStyle name="표준 60 4 3" xfId="4594"/>
    <cellStyle name="표준 60 5" xfId="4596"/>
    <cellStyle name="표준 60 6" xfId="4589"/>
    <cellStyle name="표준 61" xfId="537"/>
    <cellStyle name="표준 61 2" xfId="538"/>
    <cellStyle name="표준 61 2 2" xfId="4599"/>
    <cellStyle name="표준 61 2 3" xfId="4598"/>
    <cellStyle name="표준 61 3" xfId="539"/>
    <cellStyle name="표준 61 3 2" xfId="4601"/>
    <cellStyle name="표준 61 3 3" xfId="4600"/>
    <cellStyle name="표준 61 4" xfId="540"/>
    <cellStyle name="표준 61 4 2" xfId="4603"/>
    <cellStyle name="표준 61 4 3" xfId="4602"/>
    <cellStyle name="표준 61 5" xfId="4604"/>
    <cellStyle name="표준 61 6" xfId="4597"/>
    <cellStyle name="표준 62" xfId="541"/>
    <cellStyle name="표준 62 2" xfId="4606"/>
    <cellStyle name="표준 62 3" xfId="4605"/>
    <cellStyle name="표준 63" xfId="542"/>
    <cellStyle name="표준 63 2" xfId="4608"/>
    <cellStyle name="표준 63 3" xfId="4607"/>
    <cellStyle name="표준 64" xfId="543"/>
    <cellStyle name="표준 64 2" xfId="4610"/>
    <cellStyle name="표준 64 3" xfId="4609"/>
    <cellStyle name="표준 65" xfId="544"/>
    <cellStyle name="표준 65 2" xfId="4612"/>
    <cellStyle name="표준 65 3" xfId="4611"/>
    <cellStyle name="표준 66" xfId="545"/>
    <cellStyle name="표준 66 2" xfId="4614"/>
    <cellStyle name="표준 66 3" xfId="4613"/>
    <cellStyle name="표준 67" xfId="546"/>
    <cellStyle name="표준 67 2" xfId="4616"/>
    <cellStyle name="표준 67 3" xfId="4615"/>
    <cellStyle name="표준 68" xfId="547"/>
    <cellStyle name="표준 68 2" xfId="4618"/>
    <cellStyle name="표준 68 3" xfId="4617"/>
    <cellStyle name="표준 69" xfId="548"/>
    <cellStyle name="표준 69 2" xfId="4620"/>
    <cellStyle name="표준 69 3" xfId="4619"/>
    <cellStyle name="표준 7" xfId="189"/>
    <cellStyle name="표준 7 2" xfId="335"/>
    <cellStyle name="표준 7 3" xfId="3040"/>
    <cellStyle name="표준 7 4" xfId="3041"/>
    <cellStyle name="표준 7 5" xfId="3042"/>
    <cellStyle name="표준 7 6" xfId="3043"/>
    <cellStyle name="표준 7 7" xfId="3044"/>
    <cellStyle name="표준 7 8" xfId="3045"/>
    <cellStyle name="표준 7 9" xfId="3046"/>
    <cellStyle name="표준 70" xfId="549"/>
    <cellStyle name="표준 70 2" xfId="4622"/>
    <cellStyle name="표준 70 3" xfId="4621"/>
    <cellStyle name="표준 71" xfId="550"/>
    <cellStyle name="표준 71 2" xfId="4624"/>
    <cellStyle name="표준 71 3" xfId="4623"/>
    <cellStyle name="표준 72" xfId="551"/>
    <cellStyle name="표준 72 2" xfId="4626"/>
    <cellStyle name="표준 72 3" xfId="4625"/>
    <cellStyle name="표준 73" xfId="552"/>
    <cellStyle name="표준 73 2" xfId="4628"/>
    <cellStyle name="표준 73 3" xfId="4627"/>
    <cellStyle name="표준 74" xfId="553"/>
    <cellStyle name="표준 74 2" xfId="4630"/>
    <cellStyle name="표준 74 3" xfId="4629"/>
    <cellStyle name="표준 75" xfId="554"/>
    <cellStyle name="표준 75 2" xfId="4632"/>
    <cellStyle name="표준 75 3" xfId="4631"/>
    <cellStyle name="표준 76" xfId="555"/>
    <cellStyle name="표준 76 2" xfId="4634"/>
    <cellStyle name="표준 76 3" xfId="4633"/>
    <cellStyle name="표준 77" xfId="556"/>
    <cellStyle name="표준 77 2" xfId="4636"/>
    <cellStyle name="표준 77 3" xfId="4635"/>
    <cellStyle name="표준 78" xfId="557"/>
    <cellStyle name="표준 78 2" xfId="4638"/>
    <cellStyle name="표준 78 3" xfId="4637"/>
    <cellStyle name="표준 79" xfId="558"/>
    <cellStyle name="표준 79 2" xfId="4640"/>
    <cellStyle name="표준 79 3" xfId="4639"/>
    <cellStyle name="표준 8" xfId="190"/>
    <cellStyle name="표준 8 2" xfId="334"/>
    <cellStyle name="표준 8 3" xfId="4641"/>
    <cellStyle name="표준 80" xfId="559"/>
    <cellStyle name="표준 80 2" xfId="4643"/>
    <cellStyle name="표준 80 3" xfId="4642"/>
    <cellStyle name="표준 81" xfId="560"/>
    <cellStyle name="표준 81 2" xfId="4645"/>
    <cellStyle name="표준 81 3" xfId="4644"/>
    <cellStyle name="표준 82" xfId="561"/>
    <cellStyle name="표준 82 2" xfId="4647"/>
    <cellStyle name="표준 82 3" xfId="4646"/>
    <cellStyle name="표준 83" xfId="562"/>
    <cellStyle name="표준 83 2" xfId="4649"/>
    <cellStyle name="표준 83 3" xfId="4648"/>
    <cellStyle name="표준 84" xfId="563"/>
    <cellStyle name="표준 84 2" xfId="4651"/>
    <cellStyle name="표준 84 3" xfId="4650"/>
    <cellStyle name="표준 85" xfId="564"/>
    <cellStyle name="표준 85 2" xfId="4653"/>
    <cellStyle name="표준 85 3" xfId="4652"/>
    <cellStyle name="표준 86" xfId="565"/>
    <cellStyle name="표준 86 2" xfId="4655"/>
    <cellStyle name="표준 86 3" xfId="4654"/>
    <cellStyle name="표준 87" xfId="566"/>
    <cellStyle name="표준 87 2" xfId="4657"/>
    <cellStyle name="표준 87 3" xfId="4656"/>
    <cellStyle name="표준 88" xfId="567"/>
    <cellStyle name="표준 88 2" xfId="4659"/>
    <cellStyle name="표준 88 3" xfId="4658"/>
    <cellStyle name="표준 89" xfId="568"/>
    <cellStyle name="표준 89 2" xfId="4661"/>
    <cellStyle name="표준 89 3" xfId="4660"/>
    <cellStyle name="표준 9" xfId="191"/>
    <cellStyle name="표준 9 2" xfId="332"/>
    <cellStyle name="표준 90" xfId="569"/>
    <cellStyle name="표준 90 2" xfId="4663"/>
    <cellStyle name="표준 90 3" xfId="4662"/>
    <cellStyle name="표준 91" xfId="570"/>
    <cellStyle name="표준 91 2" xfId="4665"/>
    <cellStyle name="표준 91 3" xfId="4664"/>
    <cellStyle name="표준 92" xfId="571"/>
    <cellStyle name="표준 92 2" xfId="4667"/>
    <cellStyle name="표준 92 3" xfId="4666"/>
    <cellStyle name="표준 93" xfId="392"/>
    <cellStyle name="표준 93 2" xfId="4669"/>
    <cellStyle name="표준 93 3" xfId="4668"/>
    <cellStyle name="표준 94" xfId="3047"/>
    <cellStyle name="표준 94 2" xfId="4671"/>
    <cellStyle name="표준 94 3" xfId="4670"/>
    <cellStyle name="표준 95" xfId="729"/>
    <cellStyle name="표준 95 2" xfId="4672"/>
    <cellStyle name="표준 96" xfId="572"/>
    <cellStyle name="표준 96 2" xfId="4674"/>
    <cellStyle name="표준 96 3" xfId="4673"/>
    <cellStyle name="표준 97" xfId="3049"/>
    <cellStyle name="표준 97 2" xfId="3070"/>
    <cellStyle name="표준 97 2 2" xfId="3119"/>
    <cellStyle name="표준 97 2 2 2" xfId="3284"/>
    <cellStyle name="표준 97 2 2 2 2" xfId="3505"/>
    <cellStyle name="표준 97 2 2 3" xfId="3504"/>
    <cellStyle name="표준 97 2 3" xfId="3250"/>
    <cellStyle name="표준 97 2 3 2" xfId="3506"/>
    <cellStyle name="표준 97 2 4" xfId="3503"/>
    <cellStyle name="표준 97 3" xfId="3101"/>
    <cellStyle name="표준 97 4" xfId="3102"/>
    <cellStyle name="표준 97 4 2" xfId="3267"/>
    <cellStyle name="표준 97 4 2 2" xfId="3508"/>
    <cellStyle name="표준 97 4 3" xfId="3507"/>
    <cellStyle name="표준 97 5" xfId="3233"/>
    <cellStyle name="표준 97 5 2" xfId="3509"/>
    <cellStyle name="표준 97 6" xfId="4675"/>
    <cellStyle name="표준 98" xfId="573"/>
    <cellStyle name="표준 98 2" xfId="4677"/>
    <cellStyle name="표준 98 3" xfId="4676"/>
    <cellStyle name="표준 99" xfId="574"/>
    <cellStyle name="표준 99 2" xfId="4679"/>
    <cellStyle name="표준 99 3" xfId="4678"/>
    <cellStyle name="標準_Akia(F）-8" xfId="192"/>
    <cellStyle name="표준_공동주택관리현황(12.07.05)(1)" xfId="6"/>
    <cellStyle name="표준_상위계획 계획인구 비교검토" xfId="3"/>
    <cellStyle name="표준JKDH" xfId="4680"/>
    <cellStyle name="하이퍼링크 2" xfId="330"/>
    <cellStyle name="합산" xfId="193"/>
    <cellStyle name="합산 2" xfId="194"/>
    <cellStyle name="합산_001. 시계열에 의한 인구" xfId="195"/>
    <cellStyle name="화폐기호" xfId="196"/>
    <cellStyle name="화폐기호 2" xfId="197"/>
    <cellStyle name="화폐기호_001. 시계열에 의한 인구" xfId="198"/>
    <cellStyle name="화폐기호0" xfId="199"/>
    <cellStyle name="화폐기호0 2" xfId="200"/>
    <cellStyle name="화폐기호0_001. 시계열에 의한 인구" xfId="2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4532;&#47196;&#51229;&#53944;%202017&#45380;\05.%20&#54861;&#49457;&#44400;%20&#49688;&#46020;&#51221;&#48708;&#44592;&#48376;&#44228;&#54925;%20&#49688;&#47549;&#50857;&#50669;\&#54861;&#49457;&#44400;%20&#50857;&#49688;&#49688;&#50836;&#47049;\&#54861;&#49457;&#44400;%20&#50857;&#49688;&#49688;&#50836;&#47049;ver.11%20(&#51088;&#46041;%20&#51200;&#51109;&#46120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1%20&#44553;&#49688;&#48372;&#44553;&#4745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3.&#54861;&#49457;&#44400;&#49688;&#46020;&#51221;&#48708;&#44592;&#48376;&#44228;&#54925;/&#48372;&#44256;&#49436;/20170327/&#48512;&#47197;(&#50857;&#49688;&#47049;&#48320;&#44221;)/2.1%20&#44553;&#49688;&#48372;&#44553;&#4745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.1%20&#51021;&#47732;&#48324;%20&#51064;&#44396;&#44228;&#5492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.2%20&#45236;&#54252;&#49888;&#46020;&#49884;%20&#51064;&#44396;&#44228;&#5492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.2%20&#49324;&#50857;&#47049;%20&#50896;&#45800;&#50948;%20&#52628;&#51221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.3%20&#47785;&#54364;&#50976;&#49688;&#50984;&#52628;&#5122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.4%20&#52392;&#46160;&#48512;&#54616;&#509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급수보급률 집계표"/>
      <sheetName val="홍성읍"/>
      <sheetName val="광천읍"/>
      <sheetName val="홍북면"/>
      <sheetName val="금마면"/>
      <sheetName val="홍동면"/>
      <sheetName val="장곡면"/>
      <sheetName val="은하면"/>
      <sheetName val="결성면"/>
      <sheetName val="서부면"/>
      <sheetName val="갈산면"/>
      <sheetName val="구항면"/>
      <sheetName val="배수지별 용수공급량"/>
      <sheetName val="배수지체류시간"/>
      <sheetName val="출력안함☞"/>
      <sheetName val="리별인구"/>
      <sheetName val="계획인구(최종)"/>
      <sheetName val="정리"/>
      <sheetName val="총용수수요량"/>
      <sheetName val="아파트"/>
      <sheetName val="Sheet1"/>
      <sheetName val="Sheet2"/>
      <sheetName val="Sheet3"/>
      <sheetName val="Sheet4"/>
    </sheetNames>
    <sheetDataSet>
      <sheetData sheetId="0" refreshError="1"/>
      <sheetData sheetId="1" refreshError="1">
        <row r="38">
          <cell r="AK38">
            <v>18091</v>
          </cell>
          <cell r="AO38">
            <v>18220</v>
          </cell>
        </row>
      </sheetData>
      <sheetData sheetId="2" refreshError="1">
        <row r="41">
          <cell r="AK41">
            <v>4250</v>
          </cell>
          <cell r="AO41">
            <v>3992</v>
          </cell>
        </row>
      </sheetData>
      <sheetData sheetId="3" refreshError="1">
        <row r="39">
          <cell r="AK39">
            <v>1345</v>
          </cell>
          <cell r="AO39">
            <v>1361</v>
          </cell>
        </row>
      </sheetData>
      <sheetData sheetId="4" refreshError="1">
        <row r="38">
          <cell r="AK38">
            <v>1149</v>
          </cell>
          <cell r="AO38">
            <v>1199</v>
          </cell>
        </row>
      </sheetData>
      <sheetData sheetId="5" refreshError="1">
        <row r="38">
          <cell r="AK38">
            <v>1027</v>
          </cell>
          <cell r="AO38">
            <v>1087</v>
          </cell>
        </row>
      </sheetData>
      <sheetData sheetId="6" refreshError="1">
        <row r="38">
          <cell r="AK38">
            <v>547</v>
          </cell>
          <cell r="AO38">
            <v>1034</v>
          </cell>
        </row>
      </sheetData>
      <sheetData sheetId="7" refreshError="1">
        <row r="37">
          <cell r="D37">
            <v>2628</v>
          </cell>
        </row>
        <row r="38">
          <cell r="AO38">
            <v>1240</v>
          </cell>
        </row>
      </sheetData>
      <sheetData sheetId="8" refreshError="1">
        <row r="38">
          <cell r="D38">
            <v>2338</v>
          </cell>
          <cell r="AO38">
            <v>858</v>
          </cell>
        </row>
      </sheetData>
      <sheetData sheetId="9" refreshError="1">
        <row r="38">
          <cell r="AK38">
            <v>963</v>
          </cell>
          <cell r="AO38">
            <v>1635</v>
          </cell>
        </row>
      </sheetData>
      <sheetData sheetId="10" refreshError="1">
        <row r="39">
          <cell r="AK39">
            <v>1021</v>
          </cell>
          <cell r="AO39">
            <v>4295</v>
          </cell>
        </row>
      </sheetData>
      <sheetData sheetId="11" refreshError="1">
        <row r="38">
          <cell r="D38">
            <v>4116</v>
          </cell>
        </row>
        <row r="39">
          <cell r="AO39">
            <v>2541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급수보급률 집계표"/>
      <sheetName val="홍성읍"/>
      <sheetName val="광천읍"/>
      <sheetName val="홍북면"/>
      <sheetName val="금마면"/>
      <sheetName val="홍동면"/>
      <sheetName val="장곡면"/>
      <sheetName val="은하면"/>
      <sheetName val="결성면"/>
      <sheetName val="서부면"/>
      <sheetName val="갈산면"/>
      <sheetName val="구항면"/>
      <sheetName val="출력안함☞"/>
      <sheetName val="리별인구"/>
      <sheetName val="정리"/>
    </sheetNames>
    <sheetDataSet>
      <sheetData sheetId="0">
        <row r="4">
          <cell r="M4">
            <v>38864</v>
          </cell>
          <cell r="N4">
            <v>36168</v>
          </cell>
          <cell r="O4">
            <v>37268</v>
          </cell>
          <cell r="P4">
            <v>37418</v>
          </cell>
        </row>
        <row r="5">
          <cell r="M5">
            <v>9323</v>
          </cell>
          <cell r="N5">
            <v>8784</v>
          </cell>
          <cell r="O5">
            <v>8384</v>
          </cell>
          <cell r="P5">
            <v>8116</v>
          </cell>
        </row>
        <row r="6">
          <cell r="M6">
            <v>3181</v>
          </cell>
          <cell r="N6">
            <v>3233</v>
          </cell>
          <cell r="O6">
            <v>3086</v>
          </cell>
          <cell r="P6">
            <v>2984</v>
          </cell>
        </row>
        <row r="7">
          <cell r="M7">
            <v>2700</v>
          </cell>
          <cell r="N7">
            <v>2849</v>
          </cell>
          <cell r="O7">
            <v>2718</v>
          </cell>
          <cell r="P7">
            <v>2633</v>
          </cell>
        </row>
        <row r="8">
          <cell r="M8">
            <v>2478</v>
          </cell>
          <cell r="N8">
            <v>2586</v>
          </cell>
          <cell r="O8">
            <v>2465</v>
          </cell>
          <cell r="P8">
            <v>2392</v>
          </cell>
        </row>
        <row r="9">
          <cell r="M9">
            <v>2610</v>
          </cell>
          <cell r="N9">
            <v>2465</v>
          </cell>
          <cell r="O9">
            <v>2348</v>
          </cell>
          <cell r="P9">
            <v>2274</v>
          </cell>
        </row>
        <row r="10">
          <cell r="M10">
            <v>2187</v>
          </cell>
          <cell r="N10">
            <v>2061</v>
          </cell>
          <cell r="O10">
            <v>1967</v>
          </cell>
          <cell r="P10">
            <v>1903</v>
          </cell>
        </row>
        <row r="11">
          <cell r="M11">
            <v>1872</v>
          </cell>
          <cell r="N11">
            <v>1840</v>
          </cell>
          <cell r="O11">
            <v>1753</v>
          </cell>
          <cell r="P11">
            <v>1699</v>
          </cell>
        </row>
        <row r="12">
          <cell r="M12">
            <v>2746</v>
          </cell>
          <cell r="N12">
            <v>2765</v>
          </cell>
          <cell r="O12">
            <v>2638</v>
          </cell>
          <cell r="P12">
            <v>2551</v>
          </cell>
        </row>
        <row r="13">
          <cell r="M13">
            <v>2301</v>
          </cell>
          <cell r="N13">
            <v>2747</v>
          </cell>
          <cell r="O13">
            <v>2856</v>
          </cell>
          <cell r="P13">
            <v>2763</v>
          </cell>
        </row>
        <row r="14">
          <cell r="M14">
            <v>3303</v>
          </cell>
          <cell r="N14">
            <v>3112</v>
          </cell>
          <cell r="O14">
            <v>2967</v>
          </cell>
          <cell r="P14">
            <v>2876</v>
          </cell>
        </row>
      </sheetData>
      <sheetData sheetId="1">
        <row r="5">
          <cell r="D5">
            <v>696</v>
          </cell>
          <cell r="E5">
            <v>600</v>
          </cell>
          <cell r="F5">
            <v>551</v>
          </cell>
          <cell r="G5">
            <v>569</v>
          </cell>
          <cell r="H5">
            <v>572</v>
          </cell>
        </row>
        <row r="6">
          <cell r="D6">
            <v>1131</v>
          </cell>
          <cell r="E6">
            <v>975</v>
          </cell>
          <cell r="F6">
            <v>895</v>
          </cell>
          <cell r="G6">
            <v>924</v>
          </cell>
          <cell r="H6">
            <v>929</v>
          </cell>
        </row>
        <row r="7">
          <cell r="D7">
            <v>384</v>
          </cell>
          <cell r="E7">
            <v>331</v>
          </cell>
          <cell r="F7">
            <v>304</v>
          </cell>
          <cell r="G7">
            <v>314</v>
          </cell>
          <cell r="H7">
            <v>315</v>
          </cell>
        </row>
        <row r="8">
          <cell r="D8">
            <v>754</v>
          </cell>
          <cell r="E8">
            <v>650</v>
          </cell>
          <cell r="F8">
            <v>596</v>
          </cell>
          <cell r="G8">
            <v>616</v>
          </cell>
          <cell r="H8">
            <v>619</v>
          </cell>
        </row>
        <row r="9">
          <cell r="D9">
            <v>1632</v>
          </cell>
          <cell r="E9">
            <v>1406</v>
          </cell>
          <cell r="F9">
            <v>1291</v>
          </cell>
          <cell r="G9">
            <v>1334</v>
          </cell>
          <cell r="H9">
            <v>1340</v>
          </cell>
        </row>
        <row r="10">
          <cell r="D10">
            <v>502</v>
          </cell>
          <cell r="E10">
            <v>433</v>
          </cell>
          <cell r="F10">
            <v>397</v>
          </cell>
          <cell r="G10">
            <v>410</v>
          </cell>
          <cell r="H10">
            <v>412</v>
          </cell>
        </row>
        <row r="11">
          <cell r="D11">
            <v>820</v>
          </cell>
          <cell r="E11">
            <v>707</v>
          </cell>
          <cell r="F11">
            <v>649</v>
          </cell>
          <cell r="G11">
            <v>670</v>
          </cell>
          <cell r="H11">
            <v>673</v>
          </cell>
        </row>
        <row r="12">
          <cell r="D12">
            <v>1125</v>
          </cell>
          <cell r="E12">
            <v>969</v>
          </cell>
          <cell r="F12">
            <v>890</v>
          </cell>
          <cell r="G12">
            <v>920</v>
          </cell>
          <cell r="H12">
            <v>924</v>
          </cell>
        </row>
        <row r="13">
          <cell r="D13">
            <v>669</v>
          </cell>
          <cell r="E13">
            <v>577</v>
          </cell>
          <cell r="F13">
            <v>529</v>
          </cell>
          <cell r="G13">
            <v>547</v>
          </cell>
          <cell r="H13">
            <v>549</v>
          </cell>
        </row>
        <row r="14">
          <cell r="D14">
            <v>2286</v>
          </cell>
          <cell r="E14">
            <v>1970</v>
          </cell>
          <cell r="F14">
            <v>1808</v>
          </cell>
          <cell r="G14">
            <v>1869</v>
          </cell>
          <cell r="H14">
            <v>1877</v>
          </cell>
        </row>
        <row r="15">
          <cell r="D15">
            <v>653</v>
          </cell>
          <cell r="E15">
            <v>563</v>
          </cell>
          <cell r="F15">
            <v>517</v>
          </cell>
          <cell r="G15">
            <v>534</v>
          </cell>
          <cell r="H15">
            <v>536</v>
          </cell>
        </row>
        <row r="16">
          <cell r="D16">
            <v>1232</v>
          </cell>
          <cell r="E16">
            <v>1062</v>
          </cell>
          <cell r="F16">
            <v>974</v>
          </cell>
          <cell r="G16">
            <v>1007</v>
          </cell>
          <cell r="H16">
            <v>1012</v>
          </cell>
        </row>
        <row r="17">
          <cell r="D17">
            <v>1309</v>
          </cell>
          <cell r="E17">
            <v>1128</v>
          </cell>
          <cell r="F17">
            <v>1035</v>
          </cell>
          <cell r="G17">
            <v>1070</v>
          </cell>
          <cell r="H17">
            <v>1075</v>
          </cell>
        </row>
        <row r="19">
          <cell r="D19">
            <v>1094</v>
          </cell>
          <cell r="E19">
            <v>943</v>
          </cell>
          <cell r="F19">
            <v>865</v>
          </cell>
          <cell r="G19">
            <v>894</v>
          </cell>
          <cell r="H19">
            <v>898</v>
          </cell>
        </row>
        <row r="20">
          <cell r="D20">
            <v>605</v>
          </cell>
          <cell r="E20">
            <v>521</v>
          </cell>
          <cell r="F20">
            <v>479</v>
          </cell>
          <cell r="G20">
            <v>495</v>
          </cell>
          <cell r="H20">
            <v>497</v>
          </cell>
        </row>
        <row r="21">
          <cell r="D21">
            <v>219</v>
          </cell>
          <cell r="E21">
            <v>189</v>
          </cell>
          <cell r="F21">
            <v>173</v>
          </cell>
          <cell r="G21">
            <v>179</v>
          </cell>
          <cell r="H21">
            <v>180</v>
          </cell>
        </row>
        <row r="22">
          <cell r="D22">
            <v>1231</v>
          </cell>
          <cell r="E22">
            <v>1061</v>
          </cell>
          <cell r="F22">
            <v>974</v>
          </cell>
          <cell r="G22">
            <v>1006</v>
          </cell>
          <cell r="H22">
            <v>1011</v>
          </cell>
        </row>
        <row r="24">
          <cell r="D24">
            <v>524</v>
          </cell>
          <cell r="E24">
            <v>452</v>
          </cell>
          <cell r="F24">
            <v>414</v>
          </cell>
          <cell r="G24">
            <v>428</v>
          </cell>
          <cell r="H24">
            <v>430</v>
          </cell>
        </row>
        <row r="25">
          <cell r="D25">
            <v>264</v>
          </cell>
          <cell r="E25">
            <v>228</v>
          </cell>
          <cell r="F25">
            <v>209</v>
          </cell>
          <cell r="G25">
            <v>216</v>
          </cell>
          <cell r="H25">
            <v>217</v>
          </cell>
        </row>
        <row r="26">
          <cell r="D26">
            <v>101</v>
          </cell>
          <cell r="E26">
            <v>87</v>
          </cell>
          <cell r="F26">
            <v>80</v>
          </cell>
          <cell r="G26">
            <v>83</v>
          </cell>
          <cell r="H26">
            <v>83</v>
          </cell>
        </row>
        <row r="28">
          <cell r="D28">
            <v>394</v>
          </cell>
          <cell r="E28">
            <v>340</v>
          </cell>
          <cell r="F28">
            <v>312</v>
          </cell>
          <cell r="G28">
            <v>322</v>
          </cell>
          <cell r="H28">
            <v>324</v>
          </cell>
        </row>
        <row r="29">
          <cell r="D29">
            <v>366</v>
          </cell>
          <cell r="E29">
            <v>315</v>
          </cell>
          <cell r="F29">
            <v>290</v>
          </cell>
          <cell r="G29">
            <v>299</v>
          </cell>
          <cell r="H29">
            <v>301</v>
          </cell>
        </row>
        <row r="30">
          <cell r="D30">
            <v>775</v>
          </cell>
          <cell r="E30">
            <v>668</v>
          </cell>
          <cell r="F30">
            <v>613</v>
          </cell>
          <cell r="G30">
            <v>634</v>
          </cell>
          <cell r="H30">
            <v>636</v>
          </cell>
        </row>
        <row r="31">
          <cell r="D31">
            <v>3750</v>
          </cell>
          <cell r="E31">
            <v>3232</v>
          </cell>
          <cell r="F31">
            <v>2966</v>
          </cell>
          <cell r="G31">
            <v>3066</v>
          </cell>
          <cell r="H31">
            <v>3080</v>
          </cell>
        </row>
        <row r="33">
          <cell r="D33">
            <v>172</v>
          </cell>
          <cell r="E33">
            <v>148</v>
          </cell>
          <cell r="F33">
            <v>136</v>
          </cell>
          <cell r="G33">
            <v>141</v>
          </cell>
          <cell r="H33">
            <v>141</v>
          </cell>
        </row>
        <row r="34">
          <cell r="D34">
            <v>1517</v>
          </cell>
          <cell r="E34">
            <v>1307</v>
          </cell>
          <cell r="F34">
            <v>1200</v>
          </cell>
          <cell r="G34">
            <v>1240</v>
          </cell>
          <cell r="H34">
            <v>1246</v>
          </cell>
        </row>
        <row r="35">
          <cell r="D35">
            <v>485</v>
          </cell>
          <cell r="E35">
            <v>418</v>
          </cell>
          <cell r="F35">
            <v>384</v>
          </cell>
          <cell r="G35">
            <v>397</v>
          </cell>
          <cell r="H35">
            <v>398</v>
          </cell>
        </row>
        <row r="36">
          <cell r="D36">
            <v>1684</v>
          </cell>
          <cell r="E36">
            <v>2309</v>
          </cell>
          <cell r="F36">
            <v>2190</v>
          </cell>
          <cell r="G36">
            <v>2235</v>
          </cell>
          <cell r="H36">
            <v>2241</v>
          </cell>
        </row>
        <row r="38">
          <cell r="D38">
            <v>595</v>
          </cell>
          <cell r="E38">
            <v>513</v>
          </cell>
          <cell r="F38">
            <v>471</v>
          </cell>
          <cell r="G38">
            <v>486</v>
          </cell>
          <cell r="H38">
            <v>489</v>
          </cell>
        </row>
        <row r="39">
          <cell r="D39">
            <v>792</v>
          </cell>
          <cell r="E39">
            <v>683</v>
          </cell>
          <cell r="F39">
            <v>626</v>
          </cell>
          <cell r="G39">
            <v>648</v>
          </cell>
          <cell r="H39">
            <v>650</v>
          </cell>
        </row>
        <row r="40">
          <cell r="D40">
            <v>1896</v>
          </cell>
          <cell r="E40">
            <v>1634</v>
          </cell>
          <cell r="F40">
            <v>1500</v>
          </cell>
          <cell r="G40">
            <v>1550</v>
          </cell>
          <cell r="H40">
            <v>1557</v>
          </cell>
        </row>
        <row r="41">
          <cell r="D41">
            <v>2627</v>
          </cell>
          <cell r="E41">
            <v>4579</v>
          </cell>
          <cell r="F41">
            <v>4393</v>
          </cell>
          <cell r="G41">
            <v>4463</v>
          </cell>
          <cell r="H41">
            <v>4472</v>
          </cell>
        </row>
        <row r="42">
          <cell r="D42">
            <v>1484</v>
          </cell>
          <cell r="E42">
            <v>1279</v>
          </cell>
          <cell r="F42">
            <v>1174</v>
          </cell>
          <cell r="G42">
            <v>1213</v>
          </cell>
          <cell r="H42">
            <v>1219</v>
          </cell>
        </row>
        <row r="43">
          <cell r="D43">
            <v>1406</v>
          </cell>
          <cell r="E43">
            <v>1212</v>
          </cell>
          <cell r="F43">
            <v>1112</v>
          </cell>
          <cell r="G43">
            <v>1150</v>
          </cell>
          <cell r="H43">
            <v>1155</v>
          </cell>
        </row>
        <row r="45">
          <cell r="D45">
            <v>478</v>
          </cell>
          <cell r="E45">
            <v>412</v>
          </cell>
          <cell r="F45">
            <v>378</v>
          </cell>
          <cell r="G45">
            <v>391</v>
          </cell>
          <cell r="H45">
            <v>393</v>
          </cell>
        </row>
        <row r="46">
          <cell r="D46">
            <v>101</v>
          </cell>
          <cell r="E46">
            <v>87</v>
          </cell>
          <cell r="F46">
            <v>80</v>
          </cell>
          <cell r="G46">
            <v>83</v>
          </cell>
          <cell r="H46">
            <v>83</v>
          </cell>
        </row>
        <row r="48">
          <cell r="D48">
            <v>94</v>
          </cell>
          <cell r="E48">
            <v>81</v>
          </cell>
          <cell r="F48">
            <v>74</v>
          </cell>
          <cell r="G48">
            <v>77</v>
          </cell>
          <cell r="H48">
            <v>77</v>
          </cell>
        </row>
        <row r="50">
          <cell r="D50">
            <v>170</v>
          </cell>
          <cell r="E50">
            <v>146</v>
          </cell>
          <cell r="F50">
            <v>134</v>
          </cell>
          <cell r="G50">
            <v>139</v>
          </cell>
          <cell r="H50">
            <v>140</v>
          </cell>
        </row>
        <row r="52">
          <cell r="D52">
            <v>135</v>
          </cell>
          <cell r="E52">
            <v>193</v>
          </cell>
          <cell r="F52">
            <v>184</v>
          </cell>
          <cell r="G52">
            <v>187</v>
          </cell>
          <cell r="H52">
            <v>188</v>
          </cell>
        </row>
        <row r="53">
          <cell r="D53">
            <v>1025</v>
          </cell>
          <cell r="E53">
            <v>883</v>
          </cell>
          <cell r="F53">
            <v>811</v>
          </cell>
          <cell r="G53">
            <v>838</v>
          </cell>
          <cell r="H53">
            <v>842</v>
          </cell>
        </row>
        <row r="54">
          <cell r="D54">
            <v>673</v>
          </cell>
          <cell r="E54">
            <v>580</v>
          </cell>
          <cell r="F54">
            <v>532</v>
          </cell>
          <cell r="G54">
            <v>550</v>
          </cell>
          <cell r="H54">
            <v>553</v>
          </cell>
        </row>
        <row r="55">
          <cell r="D55">
            <v>273</v>
          </cell>
          <cell r="E55">
            <v>235</v>
          </cell>
          <cell r="F55">
            <v>216</v>
          </cell>
          <cell r="G55">
            <v>223</v>
          </cell>
          <cell r="H55">
            <v>224</v>
          </cell>
        </row>
        <row r="56">
          <cell r="D56">
            <v>169</v>
          </cell>
          <cell r="E56">
            <v>146</v>
          </cell>
          <cell r="F56">
            <v>134</v>
          </cell>
          <cell r="G56">
            <v>138</v>
          </cell>
          <cell r="H56">
            <v>139</v>
          </cell>
        </row>
        <row r="57">
          <cell r="D57">
            <v>2219</v>
          </cell>
          <cell r="E57">
            <v>2191</v>
          </cell>
          <cell r="F57">
            <v>2035</v>
          </cell>
          <cell r="G57">
            <v>2093</v>
          </cell>
          <cell r="H57">
            <v>2101</v>
          </cell>
        </row>
        <row r="59">
          <cell r="D59">
            <v>1325</v>
          </cell>
          <cell r="E59">
            <v>1142</v>
          </cell>
          <cell r="F59">
            <v>1048</v>
          </cell>
          <cell r="G59">
            <v>1083</v>
          </cell>
          <cell r="H59">
            <v>1089</v>
          </cell>
        </row>
        <row r="60">
          <cell r="D60">
            <v>157</v>
          </cell>
          <cell r="E60">
            <v>134</v>
          </cell>
          <cell r="F60">
            <v>124</v>
          </cell>
          <cell r="G60">
            <v>129</v>
          </cell>
          <cell r="H60">
            <v>129</v>
          </cell>
        </row>
        <row r="62">
          <cell r="D62">
            <v>193</v>
          </cell>
          <cell r="E62">
            <v>165</v>
          </cell>
          <cell r="F62">
            <v>152</v>
          </cell>
          <cell r="G62">
            <v>159</v>
          </cell>
          <cell r="H62">
            <v>157</v>
          </cell>
        </row>
        <row r="63">
          <cell r="D63">
            <v>113</v>
          </cell>
          <cell r="E63">
            <v>96</v>
          </cell>
          <cell r="F63">
            <v>88</v>
          </cell>
          <cell r="G63">
            <v>93</v>
          </cell>
          <cell r="H63">
            <v>92</v>
          </cell>
        </row>
      </sheetData>
      <sheetData sheetId="2">
        <row r="5">
          <cell r="D5">
            <v>270</v>
          </cell>
          <cell r="E5">
            <v>259</v>
          </cell>
          <cell r="F5">
            <v>244</v>
          </cell>
          <cell r="G5">
            <v>233</v>
          </cell>
          <cell r="H5">
            <v>225</v>
          </cell>
        </row>
        <row r="6">
          <cell r="D6">
            <v>723</v>
          </cell>
          <cell r="E6">
            <v>694</v>
          </cell>
          <cell r="F6">
            <v>654</v>
          </cell>
          <cell r="G6">
            <v>624</v>
          </cell>
          <cell r="H6">
            <v>604</v>
          </cell>
        </row>
        <row r="7">
          <cell r="D7">
            <v>375</v>
          </cell>
          <cell r="E7">
            <v>360</v>
          </cell>
          <cell r="F7">
            <v>339</v>
          </cell>
          <cell r="G7">
            <v>323</v>
          </cell>
          <cell r="H7">
            <v>313</v>
          </cell>
        </row>
        <row r="8">
          <cell r="D8">
            <v>979</v>
          </cell>
          <cell r="E8">
            <v>939</v>
          </cell>
          <cell r="F8">
            <v>885</v>
          </cell>
          <cell r="G8">
            <v>844</v>
          </cell>
          <cell r="H8">
            <v>817</v>
          </cell>
        </row>
        <row r="9">
          <cell r="D9">
            <v>606</v>
          </cell>
          <cell r="E9">
            <v>581</v>
          </cell>
          <cell r="F9">
            <v>548</v>
          </cell>
          <cell r="G9">
            <v>523</v>
          </cell>
          <cell r="H9">
            <v>506</v>
          </cell>
        </row>
        <row r="10">
          <cell r="D10">
            <v>492</v>
          </cell>
          <cell r="E10">
            <v>472</v>
          </cell>
          <cell r="F10">
            <v>445</v>
          </cell>
          <cell r="G10">
            <v>424</v>
          </cell>
          <cell r="H10">
            <v>411</v>
          </cell>
        </row>
        <row r="11">
          <cell r="D11">
            <v>402</v>
          </cell>
          <cell r="E11">
            <v>386</v>
          </cell>
          <cell r="F11">
            <v>363</v>
          </cell>
          <cell r="G11">
            <v>347</v>
          </cell>
          <cell r="H11">
            <v>336</v>
          </cell>
        </row>
        <row r="13">
          <cell r="D13">
            <v>393</v>
          </cell>
          <cell r="E13">
            <v>377</v>
          </cell>
          <cell r="F13">
            <v>355</v>
          </cell>
          <cell r="G13">
            <v>339</v>
          </cell>
          <cell r="H13">
            <v>328</v>
          </cell>
        </row>
        <row r="14">
          <cell r="D14">
            <v>1094</v>
          </cell>
          <cell r="E14">
            <v>1050</v>
          </cell>
          <cell r="F14">
            <v>989</v>
          </cell>
          <cell r="G14">
            <v>944</v>
          </cell>
          <cell r="H14">
            <v>913</v>
          </cell>
        </row>
        <row r="15">
          <cell r="D15">
            <v>408</v>
          </cell>
          <cell r="E15">
            <v>391</v>
          </cell>
          <cell r="F15">
            <v>369</v>
          </cell>
          <cell r="G15">
            <v>352</v>
          </cell>
          <cell r="H15">
            <v>341</v>
          </cell>
        </row>
        <row r="16">
          <cell r="D16">
            <v>912</v>
          </cell>
          <cell r="E16">
            <v>875</v>
          </cell>
          <cell r="F16">
            <v>824</v>
          </cell>
          <cell r="G16">
            <v>787</v>
          </cell>
          <cell r="H16">
            <v>761</v>
          </cell>
        </row>
        <row r="18">
          <cell r="D18">
            <v>128</v>
          </cell>
          <cell r="E18">
            <v>123</v>
          </cell>
          <cell r="F18">
            <v>116</v>
          </cell>
          <cell r="G18">
            <v>110</v>
          </cell>
          <cell r="H18">
            <v>107</v>
          </cell>
        </row>
        <row r="19">
          <cell r="D19">
            <v>86</v>
          </cell>
          <cell r="E19">
            <v>83</v>
          </cell>
          <cell r="F19">
            <v>78</v>
          </cell>
          <cell r="G19">
            <v>74</v>
          </cell>
          <cell r="H19">
            <v>72</v>
          </cell>
        </row>
        <row r="20">
          <cell r="D20">
            <v>217</v>
          </cell>
          <cell r="E20">
            <v>208</v>
          </cell>
          <cell r="F20">
            <v>196</v>
          </cell>
          <cell r="G20">
            <v>187</v>
          </cell>
          <cell r="H20">
            <v>181</v>
          </cell>
        </row>
        <row r="22">
          <cell r="D22">
            <v>105</v>
          </cell>
          <cell r="E22">
            <v>101</v>
          </cell>
          <cell r="F22">
            <v>95</v>
          </cell>
          <cell r="G22">
            <v>91</v>
          </cell>
          <cell r="H22">
            <v>88</v>
          </cell>
        </row>
        <row r="23">
          <cell r="D23">
            <v>138</v>
          </cell>
          <cell r="E23">
            <v>132</v>
          </cell>
          <cell r="F23">
            <v>125</v>
          </cell>
          <cell r="G23">
            <v>119</v>
          </cell>
          <cell r="H23">
            <v>115</v>
          </cell>
        </row>
        <row r="25">
          <cell r="D25">
            <v>165</v>
          </cell>
          <cell r="E25">
            <v>158</v>
          </cell>
          <cell r="F25">
            <v>149</v>
          </cell>
          <cell r="G25">
            <v>142</v>
          </cell>
          <cell r="H25">
            <v>138</v>
          </cell>
        </row>
        <row r="26">
          <cell r="D26">
            <v>110</v>
          </cell>
          <cell r="E26">
            <v>106</v>
          </cell>
          <cell r="F26">
            <v>99</v>
          </cell>
          <cell r="G26">
            <v>95</v>
          </cell>
          <cell r="H26">
            <v>92</v>
          </cell>
        </row>
        <row r="28">
          <cell r="D28">
            <v>116</v>
          </cell>
          <cell r="E28">
            <v>111</v>
          </cell>
          <cell r="F28">
            <v>105</v>
          </cell>
          <cell r="G28">
            <v>100</v>
          </cell>
          <cell r="H28">
            <v>97</v>
          </cell>
        </row>
        <row r="29">
          <cell r="D29">
            <v>178</v>
          </cell>
          <cell r="E29">
            <v>171</v>
          </cell>
          <cell r="F29">
            <v>161</v>
          </cell>
          <cell r="G29">
            <v>154</v>
          </cell>
          <cell r="H29">
            <v>149</v>
          </cell>
        </row>
        <row r="31">
          <cell r="D31">
            <v>67</v>
          </cell>
          <cell r="E31">
            <v>64</v>
          </cell>
          <cell r="F31">
            <v>61</v>
          </cell>
          <cell r="G31">
            <v>58</v>
          </cell>
          <cell r="H31">
            <v>56</v>
          </cell>
        </row>
        <row r="32">
          <cell r="D32">
            <v>89</v>
          </cell>
          <cell r="E32">
            <v>85</v>
          </cell>
          <cell r="F32">
            <v>80</v>
          </cell>
          <cell r="G32">
            <v>77</v>
          </cell>
          <cell r="H32">
            <v>74</v>
          </cell>
        </row>
        <row r="34">
          <cell r="D34">
            <v>27</v>
          </cell>
          <cell r="E34">
            <v>26</v>
          </cell>
          <cell r="F34">
            <v>24</v>
          </cell>
          <cell r="G34">
            <v>23</v>
          </cell>
          <cell r="H34">
            <v>23</v>
          </cell>
        </row>
        <row r="35">
          <cell r="D35">
            <v>117</v>
          </cell>
          <cell r="E35">
            <v>112</v>
          </cell>
          <cell r="F35">
            <v>106</v>
          </cell>
          <cell r="G35">
            <v>101</v>
          </cell>
          <cell r="H35">
            <v>98</v>
          </cell>
        </row>
        <row r="36">
          <cell r="D36">
            <v>42</v>
          </cell>
          <cell r="E36">
            <v>40</v>
          </cell>
          <cell r="F36">
            <v>38</v>
          </cell>
          <cell r="G36">
            <v>36</v>
          </cell>
          <cell r="H36">
            <v>35</v>
          </cell>
        </row>
        <row r="37">
          <cell r="D37">
            <v>131</v>
          </cell>
          <cell r="E37">
            <v>126</v>
          </cell>
          <cell r="F37">
            <v>118</v>
          </cell>
          <cell r="G37">
            <v>113</v>
          </cell>
          <cell r="H37">
            <v>109</v>
          </cell>
        </row>
        <row r="39">
          <cell r="D39">
            <v>177</v>
          </cell>
          <cell r="E39">
            <v>170</v>
          </cell>
          <cell r="F39">
            <v>160</v>
          </cell>
          <cell r="G39">
            <v>153</v>
          </cell>
          <cell r="H39">
            <v>148</v>
          </cell>
        </row>
        <row r="40">
          <cell r="D40">
            <v>348</v>
          </cell>
          <cell r="E40">
            <v>334</v>
          </cell>
          <cell r="F40">
            <v>315</v>
          </cell>
          <cell r="G40">
            <v>300</v>
          </cell>
          <cell r="H40">
            <v>290</v>
          </cell>
        </row>
        <row r="42">
          <cell r="D42">
            <v>152</v>
          </cell>
          <cell r="E42">
            <v>146</v>
          </cell>
          <cell r="F42">
            <v>137</v>
          </cell>
          <cell r="G42">
            <v>131</v>
          </cell>
          <cell r="H42">
            <v>127</v>
          </cell>
        </row>
        <row r="43">
          <cell r="D43">
            <v>162</v>
          </cell>
          <cell r="E43">
            <v>155</v>
          </cell>
          <cell r="F43">
            <v>146</v>
          </cell>
          <cell r="G43">
            <v>140</v>
          </cell>
          <cell r="H43">
            <v>135</v>
          </cell>
        </row>
        <row r="44">
          <cell r="D44">
            <v>97</v>
          </cell>
          <cell r="E44">
            <v>93</v>
          </cell>
          <cell r="F44">
            <v>88</v>
          </cell>
          <cell r="G44">
            <v>84</v>
          </cell>
          <cell r="H44">
            <v>81</v>
          </cell>
        </row>
        <row r="45">
          <cell r="D45">
            <v>62</v>
          </cell>
          <cell r="E45">
            <v>59</v>
          </cell>
          <cell r="F45">
            <v>56</v>
          </cell>
          <cell r="G45">
            <v>53</v>
          </cell>
          <cell r="H45">
            <v>52</v>
          </cell>
        </row>
        <row r="46">
          <cell r="D46">
            <v>76</v>
          </cell>
          <cell r="E46">
            <v>73</v>
          </cell>
          <cell r="F46">
            <v>69</v>
          </cell>
          <cell r="G46">
            <v>66</v>
          </cell>
          <cell r="H46">
            <v>63</v>
          </cell>
        </row>
        <row r="47">
          <cell r="D47">
            <v>59</v>
          </cell>
          <cell r="E47">
            <v>57</v>
          </cell>
          <cell r="F47">
            <v>53</v>
          </cell>
          <cell r="G47">
            <v>51</v>
          </cell>
          <cell r="H47">
            <v>49</v>
          </cell>
        </row>
        <row r="48">
          <cell r="D48">
            <v>29</v>
          </cell>
          <cell r="E48">
            <v>28</v>
          </cell>
          <cell r="F48">
            <v>26</v>
          </cell>
          <cell r="G48">
            <v>25</v>
          </cell>
          <cell r="H48">
            <v>24</v>
          </cell>
        </row>
        <row r="49">
          <cell r="D49">
            <v>20</v>
          </cell>
          <cell r="E49">
            <v>19</v>
          </cell>
          <cell r="F49">
            <v>18</v>
          </cell>
          <cell r="G49">
            <v>17</v>
          </cell>
          <cell r="H49">
            <v>17</v>
          </cell>
        </row>
        <row r="51">
          <cell r="D51">
            <v>181</v>
          </cell>
          <cell r="E51">
            <v>174</v>
          </cell>
          <cell r="F51">
            <v>164</v>
          </cell>
          <cell r="G51">
            <v>156</v>
          </cell>
          <cell r="H51">
            <v>151</v>
          </cell>
        </row>
        <row r="53">
          <cell r="D53">
            <v>158</v>
          </cell>
          <cell r="E53">
            <v>152</v>
          </cell>
          <cell r="F53">
            <v>143</v>
          </cell>
          <cell r="G53">
            <v>136</v>
          </cell>
          <cell r="H53">
            <v>132</v>
          </cell>
        </row>
        <row r="55">
          <cell r="D55">
            <v>60</v>
          </cell>
          <cell r="E55">
            <v>58</v>
          </cell>
          <cell r="F55">
            <v>54</v>
          </cell>
          <cell r="G55">
            <v>52</v>
          </cell>
          <cell r="H55">
            <v>50</v>
          </cell>
        </row>
        <row r="56">
          <cell r="D56">
            <v>113</v>
          </cell>
          <cell r="E56">
            <v>108</v>
          </cell>
          <cell r="F56">
            <v>101</v>
          </cell>
          <cell r="G56">
            <v>97</v>
          </cell>
          <cell r="H56">
            <v>95</v>
          </cell>
        </row>
        <row r="57">
          <cell r="D57">
            <v>68</v>
          </cell>
          <cell r="E57">
            <v>65</v>
          </cell>
          <cell r="F57">
            <v>61</v>
          </cell>
          <cell r="G57">
            <v>58</v>
          </cell>
          <cell r="H57">
            <v>56</v>
          </cell>
        </row>
        <row r="58">
          <cell r="D58">
            <v>126</v>
          </cell>
          <cell r="E58">
            <v>120</v>
          </cell>
          <cell r="F58">
            <v>115</v>
          </cell>
          <cell r="G58">
            <v>108</v>
          </cell>
          <cell r="H58">
            <v>104</v>
          </cell>
        </row>
      </sheetData>
      <sheetData sheetId="3">
        <row r="5">
          <cell r="D5">
            <v>218</v>
          </cell>
          <cell r="E5">
            <v>211</v>
          </cell>
          <cell r="F5">
            <v>198</v>
          </cell>
          <cell r="G5">
            <v>189</v>
          </cell>
          <cell r="H5">
            <v>183</v>
          </cell>
        </row>
        <row r="6">
          <cell r="D6">
            <v>399</v>
          </cell>
          <cell r="E6">
            <v>385</v>
          </cell>
          <cell r="F6">
            <v>363</v>
          </cell>
          <cell r="G6">
            <v>346</v>
          </cell>
          <cell r="H6">
            <v>335</v>
          </cell>
        </row>
        <row r="8">
          <cell r="D8">
            <v>201</v>
          </cell>
          <cell r="E8">
            <v>194</v>
          </cell>
          <cell r="F8">
            <v>183</v>
          </cell>
          <cell r="G8">
            <v>175</v>
          </cell>
          <cell r="H8">
            <v>169</v>
          </cell>
        </row>
        <row r="9">
          <cell r="D9">
            <v>244</v>
          </cell>
          <cell r="E9">
            <v>237</v>
          </cell>
          <cell r="F9">
            <v>222</v>
          </cell>
          <cell r="G9">
            <v>212</v>
          </cell>
          <cell r="H9">
            <v>205</v>
          </cell>
        </row>
        <row r="11">
          <cell r="D11">
            <v>227</v>
          </cell>
          <cell r="E11">
            <v>220</v>
          </cell>
          <cell r="F11">
            <v>207</v>
          </cell>
          <cell r="G11">
            <v>197</v>
          </cell>
          <cell r="H11">
            <v>191</v>
          </cell>
        </row>
        <row r="12">
          <cell r="D12">
            <v>647</v>
          </cell>
          <cell r="E12">
            <v>626</v>
          </cell>
          <cell r="F12">
            <v>589</v>
          </cell>
          <cell r="G12">
            <v>562</v>
          </cell>
          <cell r="H12">
            <v>544</v>
          </cell>
        </row>
        <row r="14">
          <cell r="D14">
            <v>115</v>
          </cell>
          <cell r="E14">
            <v>111</v>
          </cell>
          <cell r="F14">
            <v>105</v>
          </cell>
          <cell r="G14">
            <v>100</v>
          </cell>
          <cell r="H14">
            <v>97</v>
          </cell>
        </row>
        <row r="15">
          <cell r="D15">
            <v>108</v>
          </cell>
          <cell r="E15">
            <v>104</v>
          </cell>
          <cell r="F15">
            <v>98</v>
          </cell>
          <cell r="G15">
            <v>94</v>
          </cell>
          <cell r="H15">
            <v>91</v>
          </cell>
        </row>
        <row r="16">
          <cell r="D16">
            <v>166</v>
          </cell>
          <cell r="E16">
            <v>160</v>
          </cell>
          <cell r="F16">
            <v>151</v>
          </cell>
          <cell r="G16">
            <v>144</v>
          </cell>
          <cell r="H16">
            <v>139</v>
          </cell>
        </row>
        <row r="19">
          <cell r="D19">
            <v>118</v>
          </cell>
          <cell r="E19">
            <v>114</v>
          </cell>
          <cell r="F19">
            <v>107</v>
          </cell>
          <cell r="G19">
            <v>102</v>
          </cell>
          <cell r="H19">
            <v>99</v>
          </cell>
        </row>
        <row r="20">
          <cell r="D20">
            <v>257</v>
          </cell>
          <cell r="E20">
            <v>248</v>
          </cell>
          <cell r="F20">
            <v>234</v>
          </cell>
          <cell r="G20">
            <v>223</v>
          </cell>
          <cell r="H20">
            <v>216</v>
          </cell>
        </row>
        <row r="22">
          <cell r="D22">
            <v>119</v>
          </cell>
          <cell r="E22">
            <v>115</v>
          </cell>
          <cell r="F22">
            <v>108</v>
          </cell>
          <cell r="G22">
            <v>103</v>
          </cell>
          <cell r="H22">
            <v>100</v>
          </cell>
        </row>
        <row r="23">
          <cell r="D23">
            <v>149</v>
          </cell>
          <cell r="E23">
            <v>144</v>
          </cell>
          <cell r="F23">
            <v>136</v>
          </cell>
          <cell r="G23">
            <v>129</v>
          </cell>
          <cell r="H23">
            <v>125</v>
          </cell>
        </row>
        <row r="25">
          <cell r="D25">
            <v>80</v>
          </cell>
          <cell r="E25">
            <v>77</v>
          </cell>
          <cell r="F25">
            <v>73</v>
          </cell>
          <cell r="G25">
            <v>69</v>
          </cell>
          <cell r="H25">
            <v>67</v>
          </cell>
        </row>
        <row r="26">
          <cell r="D26">
            <v>92</v>
          </cell>
          <cell r="E26">
            <v>89</v>
          </cell>
          <cell r="F26">
            <v>84</v>
          </cell>
          <cell r="G26">
            <v>80</v>
          </cell>
          <cell r="H26">
            <v>77</v>
          </cell>
        </row>
        <row r="28">
          <cell r="D28">
            <v>85</v>
          </cell>
          <cell r="E28">
            <v>82</v>
          </cell>
          <cell r="F28">
            <v>77</v>
          </cell>
          <cell r="G28">
            <v>74</v>
          </cell>
          <cell r="H28">
            <v>71</v>
          </cell>
        </row>
        <row r="29">
          <cell r="D29">
            <v>83</v>
          </cell>
          <cell r="E29">
            <v>80</v>
          </cell>
          <cell r="F29">
            <v>76</v>
          </cell>
          <cell r="G29">
            <v>72</v>
          </cell>
          <cell r="H29">
            <v>70</v>
          </cell>
        </row>
        <row r="31">
          <cell r="D31">
            <v>89</v>
          </cell>
          <cell r="E31">
            <v>86</v>
          </cell>
          <cell r="F31">
            <v>81</v>
          </cell>
          <cell r="G31">
            <v>77</v>
          </cell>
          <cell r="H31">
            <v>75</v>
          </cell>
        </row>
        <row r="32">
          <cell r="D32">
            <v>131</v>
          </cell>
          <cell r="E32">
            <v>127</v>
          </cell>
          <cell r="F32">
            <v>119</v>
          </cell>
          <cell r="G32">
            <v>114</v>
          </cell>
          <cell r="H32">
            <v>110</v>
          </cell>
        </row>
        <row r="34">
          <cell r="D34">
            <v>101</v>
          </cell>
          <cell r="E34">
            <v>98</v>
          </cell>
          <cell r="F34">
            <v>92</v>
          </cell>
          <cell r="G34">
            <v>88</v>
          </cell>
          <cell r="H34">
            <v>85</v>
          </cell>
        </row>
        <row r="35">
          <cell r="D35">
            <v>122</v>
          </cell>
          <cell r="E35">
            <v>118</v>
          </cell>
          <cell r="F35">
            <v>111</v>
          </cell>
          <cell r="G35">
            <v>106</v>
          </cell>
          <cell r="H35">
            <v>103</v>
          </cell>
        </row>
        <row r="37">
          <cell r="D37">
            <v>81</v>
          </cell>
          <cell r="E37">
            <v>78</v>
          </cell>
          <cell r="F37">
            <v>74</v>
          </cell>
          <cell r="G37">
            <v>70</v>
          </cell>
          <cell r="H37">
            <v>68</v>
          </cell>
        </row>
        <row r="38">
          <cell r="D38">
            <v>83</v>
          </cell>
          <cell r="E38">
            <v>80</v>
          </cell>
          <cell r="F38">
            <v>76</v>
          </cell>
          <cell r="G38">
            <v>72</v>
          </cell>
          <cell r="H38">
            <v>70</v>
          </cell>
        </row>
        <row r="40">
          <cell r="D40">
            <v>53</v>
          </cell>
          <cell r="E40">
            <v>50</v>
          </cell>
          <cell r="F40">
            <v>48</v>
          </cell>
          <cell r="G40">
            <v>46</v>
          </cell>
          <cell r="H40">
            <v>44</v>
          </cell>
        </row>
        <row r="41">
          <cell r="D41">
            <v>70</v>
          </cell>
          <cell r="E41">
            <v>67</v>
          </cell>
          <cell r="F41">
            <v>63</v>
          </cell>
          <cell r="G41">
            <v>61</v>
          </cell>
          <cell r="H41">
            <v>59</v>
          </cell>
        </row>
        <row r="42">
          <cell r="D42">
            <v>101</v>
          </cell>
          <cell r="E42">
            <v>97</v>
          </cell>
          <cell r="F42">
            <v>91</v>
          </cell>
          <cell r="G42">
            <v>89</v>
          </cell>
          <cell r="H42">
            <v>84</v>
          </cell>
        </row>
        <row r="43">
          <cell r="D43">
            <v>36</v>
          </cell>
          <cell r="E43">
            <v>34</v>
          </cell>
          <cell r="F43">
            <v>33</v>
          </cell>
          <cell r="G43">
            <v>31</v>
          </cell>
          <cell r="H43">
            <v>31</v>
          </cell>
        </row>
      </sheetData>
      <sheetData sheetId="4">
        <row r="5">
          <cell r="D5">
            <v>134</v>
          </cell>
          <cell r="E5">
            <v>129</v>
          </cell>
          <cell r="F5">
            <v>121</v>
          </cell>
          <cell r="G5">
            <v>116</v>
          </cell>
          <cell r="H5">
            <v>112</v>
          </cell>
        </row>
        <row r="6">
          <cell r="D6">
            <v>143</v>
          </cell>
          <cell r="E6">
            <v>137</v>
          </cell>
          <cell r="F6">
            <v>129</v>
          </cell>
          <cell r="G6">
            <v>123</v>
          </cell>
          <cell r="H6">
            <v>120</v>
          </cell>
        </row>
        <row r="7">
          <cell r="D7">
            <v>223</v>
          </cell>
          <cell r="E7">
            <v>214</v>
          </cell>
          <cell r="F7">
            <v>202</v>
          </cell>
          <cell r="G7">
            <v>193</v>
          </cell>
          <cell r="H7">
            <v>186</v>
          </cell>
        </row>
        <row r="8">
          <cell r="D8">
            <v>244</v>
          </cell>
          <cell r="E8">
            <v>234</v>
          </cell>
          <cell r="F8">
            <v>221</v>
          </cell>
          <cell r="G8">
            <v>210</v>
          </cell>
          <cell r="H8">
            <v>204</v>
          </cell>
        </row>
        <row r="9">
          <cell r="D9">
            <v>115</v>
          </cell>
          <cell r="E9">
            <v>110</v>
          </cell>
          <cell r="F9">
            <v>104</v>
          </cell>
          <cell r="G9">
            <v>99</v>
          </cell>
          <cell r="H9">
            <v>96</v>
          </cell>
        </row>
        <row r="10">
          <cell r="D10">
            <v>129</v>
          </cell>
          <cell r="E10">
            <v>124</v>
          </cell>
          <cell r="F10">
            <v>117</v>
          </cell>
          <cell r="G10">
            <v>111</v>
          </cell>
          <cell r="H10">
            <v>108</v>
          </cell>
        </row>
        <row r="12">
          <cell r="D12">
            <v>120</v>
          </cell>
          <cell r="E12">
            <v>115</v>
          </cell>
          <cell r="F12">
            <v>109</v>
          </cell>
          <cell r="G12">
            <v>104</v>
          </cell>
          <cell r="H12">
            <v>100</v>
          </cell>
        </row>
        <row r="13">
          <cell r="D13">
            <v>67</v>
          </cell>
          <cell r="E13">
            <v>64</v>
          </cell>
          <cell r="F13">
            <v>61</v>
          </cell>
          <cell r="G13">
            <v>58</v>
          </cell>
          <cell r="H13">
            <v>56</v>
          </cell>
        </row>
        <row r="15">
          <cell r="D15">
            <v>208</v>
          </cell>
          <cell r="E15">
            <v>200</v>
          </cell>
          <cell r="F15">
            <v>188</v>
          </cell>
          <cell r="G15">
            <v>180</v>
          </cell>
          <cell r="H15">
            <v>174</v>
          </cell>
        </row>
        <row r="16">
          <cell r="D16">
            <v>141</v>
          </cell>
          <cell r="E16">
            <v>135</v>
          </cell>
          <cell r="F16">
            <v>128</v>
          </cell>
          <cell r="G16">
            <v>122</v>
          </cell>
          <cell r="H16">
            <v>118</v>
          </cell>
        </row>
        <row r="18">
          <cell r="D18">
            <v>123</v>
          </cell>
          <cell r="E18">
            <v>118</v>
          </cell>
          <cell r="F18">
            <v>111</v>
          </cell>
          <cell r="G18">
            <v>106</v>
          </cell>
          <cell r="H18">
            <v>103</v>
          </cell>
        </row>
        <row r="19">
          <cell r="D19">
            <v>154</v>
          </cell>
          <cell r="E19">
            <v>148</v>
          </cell>
          <cell r="F19">
            <v>139</v>
          </cell>
          <cell r="G19">
            <v>133</v>
          </cell>
          <cell r="H19">
            <v>129</v>
          </cell>
        </row>
        <row r="21">
          <cell r="D21">
            <v>68</v>
          </cell>
          <cell r="E21">
            <v>65</v>
          </cell>
          <cell r="F21">
            <v>62</v>
          </cell>
          <cell r="G21">
            <v>59</v>
          </cell>
          <cell r="H21">
            <v>57</v>
          </cell>
        </row>
        <row r="22">
          <cell r="D22">
            <v>76</v>
          </cell>
          <cell r="E22">
            <v>73</v>
          </cell>
          <cell r="F22">
            <v>69</v>
          </cell>
          <cell r="G22">
            <v>66</v>
          </cell>
          <cell r="H22">
            <v>64</v>
          </cell>
        </row>
        <row r="24">
          <cell r="D24">
            <v>129</v>
          </cell>
          <cell r="E24">
            <v>124</v>
          </cell>
          <cell r="F24">
            <v>117</v>
          </cell>
          <cell r="G24">
            <v>111</v>
          </cell>
          <cell r="H24">
            <v>108</v>
          </cell>
        </row>
        <row r="25">
          <cell r="D25">
            <v>112</v>
          </cell>
          <cell r="E25">
            <v>108</v>
          </cell>
          <cell r="F25">
            <v>101</v>
          </cell>
          <cell r="G25">
            <v>97</v>
          </cell>
          <cell r="H25">
            <v>94</v>
          </cell>
        </row>
        <row r="27">
          <cell r="D27">
            <v>46</v>
          </cell>
          <cell r="E27">
            <v>44</v>
          </cell>
          <cell r="F27">
            <v>42</v>
          </cell>
          <cell r="G27">
            <v>40</v>
          </cell>
          <cell r="H27">
            <v>38</v>
          </cell>
        </row>
        <row r="28">
          <cell r="D28">
            <v>211</v>
          </cell>
          <cell r="E28">
            <v>203</v>
          </cell>
          <cell r="F28">
            <v>191</v>
          </cell>
          <cell r="G28">
            <v>182</v>
          </cell>
          <cell r="H28">
            <v>176</v>
          </cell>
        </row>
        <row r="30">
          <cell r="D30">
            <v>86</v>
          </cell>
          <cell r="E30">
            <v>83</v>
          </cell>
          <cell r="F30">
            <v>78</v>
          </cell>
          <cell r="G30">
            <v>74</v>
          </cell>
          <cell r="H30">
            <v>72</v>
          </cell>
        </row>
        <row r="31">
          <cell r="D31">
            <v>255</v>
          </cell>
          <cell r="E31">
            <v>245</v>
          </cell>
          <cell r="F31">
            <v>231</v>
          </cell>
          <cell r="G31">
            <v>220</v>
          </cell>
          <cell r="H31">
            <v>213</v>
          </cell>
        </row>
        <row r="33">
          <cell r="D33">
            <v>250</v>
          </cell>
          <cell r="E33">
            <v>240</v>
          </cell>
          <cell r="F33">
            <v>226</v>
          </cell>
          <cell r="G33">
            <v>216</v>
          </cell>
          <cell r="H33">
            <v>209</v>
          </cell>
        </row>
        <row r="34">
          <cell r="D34">
            <v>379</v>
          </cell>
          <cell r="E34">
            <v>364</v>
          </cell>
          <cell r="F34">
            <v>343</v>
          </cell>
          <cell r="G34">
            <v>328</v>
          </cell>
          <cell r="H34">
            <v>317</v>
          </cell>
        </row>
        <row r="36">
          <cell r="D36">
            <v>163</v>
          </cell>
          <cell r="E36">
            <v>157</v>
          </cell>
          <cell r="F36">
            <v>148</v>
          </cell>
          <cell r="G36">
            <v>140</v>
          </cell>
          <cell r="H36">
            <v>136</v>
          </cell>
        </row>
        <row r="37">
          <cell r="D37">
            <v>86</v>
          </cell>
          <cell r="E37">
            <v>83</v>
          </cell>
          <cell r="F37">
            <v>78</v>
          </cell>
          <cell r="G37">
            <v>75</v>
          </cell>
          <cell r="H37">
            <v>72</v>
          </cell>
        </row>
        <row r="38">
          <cell r="D38">
            <v>123</v>
          </cell>
          <cell r="E38">
            <v>119</v>
          </cell>
          <cell r="F38">
            <v>111</v>
          </cell>
          <cell r="G38">
            <v>105</v>
          </cell>
          <cell r="H38">
            <v>103</v>
          </cell>
        </row>
        <row r="39">
          <cell r="D39">
            <v>74</v>
          </cell>
          <cell r="E39">
            <v>71</v>
          </cell>
          <cell r="F39">
            <v>67</v>
          </cell>
          <cell r="G39">
            <v>64</v>
          </cell>
          <cell r="H39">
            <v>62</v>
          </cell>
        </row>
        <row r="40">
          <cell r="D40">
            <v>90</v>
          </cell>
          <cell r="E40">
            <v>86</v>
          </cell>
          <cell r="F40">
            <v>80</v>
          </cell>
          <cell r="G40">
            <v>77</v>
          </cell>
          <cell r="H40">
            <v>74</v>
          </cell>
        </row>
      </sheetData>
      <sheetData sheetId="5">
        <row r="5">
          <cell r="D5">
            <v>110</v>
          </cell>
          <cell r="E5">
            <v>104</v>
          </cell>
          <cell r="F5">
            <v>98</v>
          </cell>
          <cell r="G5">
            <v>93</v>
          </cell>
          <cell r="H5">
            <v>90</v>
          </cell>
        </row>
        <row r="6">
          <cell r="D6">
            <v>150</v>
          </cell>
          <cell r="E6">
            <v>142</v>
          </cell>
          <cell r="F6">
            <v>134</v>
          </cell>
          <cell r="G6">
            <v>127</v>
          </cell>
          <cell r="H6">
            <v>123</v>
          </cell>
        </row>
        <row r="7">
          <cell r="D7">
            <v>55</v>
          </cell>
          <cell r="E7">
            <v>52</v>
          </cell>
          <cell r="F7">
            <v>49</v>
          </cell>
          <cell r="G7">
            <v>47</v>
          </cell>
          <cell r="H7">
            <v>45</v>
          </cell>
        </row>
        <row r="8">
          <cell r="D8">
            <v>150</v>
          </cell>
          <cell r="E8">
            <v>142</v>
          </cell>
          <cell r="F8">
            <v>134</v>
          </cell>
          <cell r="G8">
            <v>127</v>
          </cell>
          <cell r="H8">
            <v>123</v>
          </cell>
        </row>
        <row r="10">
          <cell r="D10">
            <v>93</v>
          </cell>
          <cell r="E10">
            <v>88</v>
          </cell>
          <cell r="F10">
            <v>83</v>
          </cell>
          <cell r="G10">
            <v>79</v>
          </cell>
          <cell r="H10">
            <v>76</v>
          </cell>
        </row>
        <row r="11">
          <cell r="D11">
            <v>158</v>
          </cell>
          <cell r="E11">
            <v>149</v>
          </cell>
          <cell r="F11">
            <v>141</v>
          </cell>
          <cell r="G11">
            <v>134</v>
          </cell>
          <cell r="H11">
            <v>130</v>
          </cell>
        </row>
        <row r="13">
          <cell r="D13">
            <v>113</v>
          </cell>
          <cell r="E13">
            <v>107</v>
          </cell>
          <cell r="F13">
            <v>101</v>
          </cell>
          <cell r="G13">
            <v>96</v>
          </cell>
          <cell r="H13">
            <v>93</v>
          </cell>
        </row>
        <row r="14">
          <cell r="D14">
            <v>56</v>
          </cell>
          <cell r="E14">
            <v>53</v>
          </cell>
          <cell r="F14">
            <v>50</v>
          </cell>
          <cell r="G14">
            <v>48</v>
          </cell>
          <cell r="H14">
            <v>46</v>
          </cell>
        </row>
        <row r="16">
          <cell r="D16">
            <v>120</v>
          </cell>
          <cell r="E16">
            <v>113</v>
          </cell>
          <cell r="F16">
            <v>107</v>
          </cell>
          <cell r="G16">
            <v>102</v>
          </cell>
          <cell r="H16">
            <v>99</v>
          </cell>
        </row>
        <row r="17">
          <cell r="D17">
            <v>131</v>
          </cell>
          <cell r="E17">
            <v>124</v>
          </cell>
          <cell r="F17">
            <v>117</v>
          </cell>
          <cell r="G17">
            <v>111</v>
          </cell>
          <cell r="H17">
            <v>108</v>
          </cell>
        </row>
        <row r="18">
          <cell r="D18">
            <v>130</v>
          </cell>
          <cell r="E18">
            <v>123</v>
          </cell>
          <cell r="F18">
            <v>116</v>
          </cell>
          <cell r="G18">
            <v>110</v>
          </cell>
          <cell r="H18">
            <v>107</v>
          </cell>
        </row>
        <row r="19">
          <cell r="D19">
            <v>132</v>
          </cell>
          <cell r="E19">
            <v>125</v>
          </cell>
          <cell r="F19">
            <v>118</v>
          </cell>
          <cell r="G19">
            <v>112</v>
          </cell>
          <cell r="H19">
            <v>109</v>
          </cell>
        </row>
        <row r="21">
          <cell r="D21">
            <v>171</v>
          </cell>
          <cell r="E21">
            <v>162</v>
          </cell>
          <cell r="F21">
            <v>152</v>
          </cell>
          <cell r="G21">
            <v>145</v>
          </cell>
          <cell r="H21">
            <v>141</v>
          </cell>
        </row>
        <row r="22">
          <cell r="D22">
            <v>54</v>
          </cell>
          <cell r="E22">
            <v>51</v>
          </cell>
          <cell r="F22">
            <v>48</v>
          </cell>
          <cell r="G22">
            <v>46</v>
          </cell>
          <cell r="H22">
            <v>44</v>
          </cell>
        </row>
        <row r="24">
          <cell r="D24">
            <v>100</v>
          </cell>
          <cell r="E24">
            <v>95</v>
          </cell>
          <cell r="F24">
            <v>89</v>
          </cell>
          <cell r="G24">
            <v>85</v>
          </cell>
          <cell r="H24">
            <v>82</v>
          </cell>
        </row>
        <row r="25">
          <cell r="D25">
            <v>138</v>
          </cell>
          <cell r="E25">
            <v>130</v>
          </cell>
          <cell r="F25">
            <v>123</v>
          </cell>
          <cell r="G25">
            <v>117</v>
          </cell>
          <cell r="H25">
            <v>114</v>
          </cell>
        </row>
        <row r="27">
          <cell r="D27">
            <v>107</v>
          </cell>
          <cell r="E27">
            <v>101</v>
          </cell>
          <cell r="F27">
            <v>95</v>
          </cell>
          <cell r="G27">
            <v>91</v>
          </cell>
          <cell r="H27">
            <v>88</v>
          </cell>
        </row>
        <row r="28">
          <cell r="D28">
            <v>150</v>
          </cell>
          <cell r="E28">
            <v>142</v>
          </cell>
          <cell r="F28">
            <v>135</v>
          </cell>
          <cell r="G28">
            <v>127</v>
          </cell>
          <cell r="H28">
            <v>123</v>
          </cell>
        </row>
        <row r="30">
          <cell r="D30">
            <v>135</v>
          </cell>
          <cell r="E30">
            <v>127</v>
          </cell>
          <cell r="F30">
            <v>120</v>
          </cell>
          <cell r="G30">
            <v>115</v>
          </cell>
          <cell r="H30">
            <v>111</v>
          </cell>
        </row>
        <row r="31">
          <cell r="D31">
            <v>109</v>
          </cell>
          <cell r="E31">
            <v>103</v>
          </cell>
          <cell r="F31">
            <v>97</v>
          </cell>
          <cell r="G31">
            <v>93</v>
          </cell>
          <cell r="H31">
            <v>90</v>
          </cell>
        </row>
        <row r="32">
          <cell r="D32">
            <v>108</v>
          </cell>
          <cell r="E32">
            <v>102</v>
          </cell>
          <cell r="F32">
            <v>96</v>
          </cell>
          <cell r="G32">
            <v>92</v>
          </cell>
          <cell r="H32">
            <v>89</v>
          </cell>
        </row>
        <row r="34">
          <cell r="D34">
            <v>86</v>
          </cell>
          <cell r="E34">
            <v>81</v>
          </cell>
          <cell r="F34">
            <v>77</v>
          </cell>
          <cell r="G34">
            <v>73</v>
          </cell>
          <cell r="H34">
            <v>71</v>
          </cell>
        </row>
        <row r="35">
          <cell r="D35">
            <v>75</v>
          </cell>
          <cell r="E35">
            <v>71</v>
          </cell>
          <cell r="F35">
            <v>67</v>
          </cell>
          <cell r="G35">
            <v>64</v>
          </cell>
          <cell r="H35">
            <v>62</v>
          </cell>
        </row>
        <row r="36">
          <cell r="D36">
            <v>72</v>
          </cell>
          <cell r="E36">
            <v>68</v>
          </cell>
          <cell r="F36">
            <v>65</v>
          </cell>
          <cell r="G36">
            <v>61</v>
          </cell>
          <cell r="H36">
            <v>59</v>
          </cell>
        </row>
        <row r="38">
          <cell r="D38">
            <v>140</v>
          </cell>
          <cell r="E38">
            <v>132</v>
          </cell>
          <cell r="F38">
            <v>125</v>
          </cell>
          <cell r="G38">
            <v>119</v>
          </cell>
          <cell r="H38">
            <v>115</v>
          </cell>
        </row>
        <row r="39">
          <cell r="D39">
            <v>73</v>
          </cell>
          <cell r="E39">
            <v>69</v>
          </cell>
          <cell r="F39">
            <v>65</v>
          </cell>
          <cell r="G39">
            <v>62</v>
          </cell>
          <cell r="H39">
            <v>60</v>
          </cell>
        </row>
        <row r="40">
          <cell r="D40">
            <v>125</v>
          </cell>
          <cell r="E40">
            <v>118</v>
          </cell>
          <cell r="F40">
            <v>110</v>
          </cell>
          <cell r="G40">
            <v>106</v>
          </cell>
          <cell r="H40">
            <v>103</v>
          </cell>
        </row>
        <row r="42">
          <cell r="D42">
            <v>64</v>
          </cell>
          <cell r="E42">
            <v>60</v>
          </cell>
          <cell r="F42">
            <v>56</v>
          </cell>
          <cell r="G42">
            <v>54</v>
          </cell>
          <cell r="H42">
            <v>53</v>
          </cell>
        </row>
        <row r="43">
          <cell r="D43">
            <v>66</v>
          </cell>
          <cell r="E43">
            <v>62</v>
          </cell>
          <cell r="F43">
            <v>58</v>
          </cell>
          <cell r="G43">
            <v>56</v>
          </cell>
          <cell r="H43">
            <v>54</v>
          </cell>
        </row>
        <row r="44">
          <cell r="D44">
            <v>121</v>
          </cell>
          <cell r="E44">
            <v>114</v>
          </cell>
          <cell r="F44">
            <v>108</v>
          </cell>
          <cell r="G44">
            <v>103</v>
          </cell>
          <cell r="H44">
            <v>100</v>
          </cell>
        </row>
        <row r="46">
          <cell r="D46">
            <v>92</v>
          </cell>
          <cell r="E46">
            <v>87</v>
          </cell>
          <cell r="F46">
            <v>81</v>
          </cell>
          <cell r="G46">
            <v>78</v>
          </cell>
          <cell r="H46">
            <v>76</v>
          </cell>
        </row>
        <row r="47">
          <cell r="D47">
            <v>76</v>
          </cell>
          <cell r="E47">
            <v>73</v>
          </cell>
          <cell r="F47">
            <v>67</v>
          </cell>
          <cell r="G47">
            <v>66</v>
          </cell>
          <cell r="H47">
            <v>63</v>
          </cell>
        </row>
        <row r="48">
          <cell r="D48">
            <v>67</v>
          </cell>
          <cell r="E48">
            <v>64</v>
          </cell>
          <cell r="F48">
            <v>59</v>
          </cell>
          <cell r="G48">
            <v>58</v>
          </cell>
          <cell r="H48">
            <v>54</v>
          </cell>
        </row>
      </sheetData>
      <sheetData sheetId="6">
        <row r="5">
          <cell r="D5">
            <v>238</v>
          </cell>
          <cell r="E5">
            <v>230</v>
          </cell>
          <cell r="F5">
            <v>216</v>
          </cell>
          <cell r="G5">
            <v>207</v>
          </cell>
          <cell r="H5">
            <v>200</v>
          </cell>
        </row>
        <row r="6">
          <cell r="D6">
            <v>97</v>
          </cell>
          <cell r="E6">
            <v>94</v>
          </cell>
          <cell r="F6">
            <v>88</v>
          </cell>
          <cell r="G6">
            <v>84</v>
          </cell>
          <cell r="H6">
            <v>81</v>
          </cell>
        </row>
        <row r="8">
          <cell r="D8">
            <v>54</v>
          </cell>
          <cell r="E8">
            <v>52</v>
          </cell>
          <cell r="F8">
            <v>49</v>
          </cell>
          <cell r="G8">
            <v>47</v>
          </cell>
          <cell r="H8">
            <v>45</v>
          </cell>
        </row>
        <row r="9">
          <cell r="D9">
            <v>75</v>
          </cell>
          <cell r="E9">
            <v>72</v>
          </cell>
          <cell r="F9">
            <v>68</v>
          </cell>
          <cell r="G9">
            <v>65</v>
          </cell>
          <cell r="H9">
            <v>63</v>
          </cell>
        </row>
        <row r="10">
          <cell r="D10">
            <v>87</v>
          </cell>
          <cell r="E10">
            <v>84</v>
          </cell>
          <cell r="F10">
            <v>79</v>
          </cell>
          <cell r="G10">
            <v>76</v>
          </cell>
          <cell r="H10">
            <v>73</v>
          </cell>
        </row>
        <row r="12">
          <cell r="D12">
            <v>89</v>
          </cell>
          <cell r="E12">
            <v>86</v>
          </cell>
          <cell r="F12">
            <v>81</v>
          </cell>
          <cell r="G12">
            <v>77</v>
          </cell>
          <cell r="H12">
            <v>75</v>
          </cell>
        </row>
        <row r="13">
          <cell r="D13">
            <v>58</v>
          </cell>
          <cell r="E13">
            <v>56</v>
          </cell>
          <cell r="F13">
            <v>53</v>
          </cell>
          <cell r="G13">
            <v>50</v>
          </cell>
          <cell r="H13">
            <v>49</v>
          </cell>
        </row>
        <row r="15">
          <cell r="D15">
            <v>110</v>
          </cell>
          <cell r="E15">
            <v>106</v>
          </cell>
          <cell r="F15">
            <v>100</v>
          </cell>
          <cell r="G15">
            <v>95</v>
          </cell>
          <cell r="H15">
            <v>92</v>
          </cell>
        </row>
        <row r="16">
          <cell r="D16">
            <v>81</v>
          </cell>
          <cell r="E16">
            <v>78</v>
          </cell>
          <cell r="F16">
            <v>74</v>
          </cell>
          <cell r="G16">
            <v>70</v>
          </cell>
          <cell r="H16">
            <v>68</v>
          </cell>
        </row>
        <row r="17">
          <cell r="D17">
            <v>93</v>
          </cell>
          <cell r="E17">
            <v>90</v>
          </cell>
          <cell r="F17">
            <v>85</v>
          </cell>
          <cell r="G17">
            <v>81</v>
          </cell>
          <cell r="H17">
            <v>78</v>
          </cell>
        </row>
        <row r="18">
          <cell r="D18">
            <v>140</v>
          </cell>
          <cell r="E18">
            <v>135</v>
          </cell>
          <cell r="F18">
            <v>127</v>
          </cell>
          <cell r="G18">
            <v>121</v>
          </cell>
          <cell r="H18">
            <v>118</v>
          </cell>
        </row>
        <row r="19">
          <cell r="D19">
            <v>105</v>
          </cell>
          <cell r="E19">
            <v>101</v>
          </cell>
          <cell r="F19">
            <v>95</v>
          </cell>
          <cell r="G19">
            <v>91</v>
          </cell>
          <cell r="H19">
            <v>88</v>
          </cell>
        </row>
        <row r="21">
          <cell r="D21">
            <v>106</v>
          </cell>
          <cell r="E21">
            <v>102</v>
          </cell>
          <cell r="F21">
            <v>96</v>
          </cell>
          <cell r="G21">
            <v>92</v>
          </cell>
          <cell r="H21">
            <v>89</v>
          </cell>
        </row>
        <row r="22">
          <cell r="D22">
            <v>106</v>
          </cell>
          <cell r="E22">
            <v>102</v>
          </cell>
          <cell r="F22">
            <v>96</v>
          </cell>
          <cell r="G22">
            <v>92</v>
          </cell>
          <cell r="H22">
            <v>89</v>
          </cell>
        </row>
        <row r="23">
          <cell r="D23">
            <v>141</v>
          </cell>
          <cell r="E23">
            <v>136</v>
          </cell>
          <cell r="F23">
            <v>128</v>
          </cell>
          <cell r="G23">
            <v>122</v>
          </cell>
          <cell r="H23">
            <v>118</v>
          </cell>
        </row>
        <row r="25">
          <cell r="D25">
            <v>227</v>
          </cell>
          <cell r="E25">
            <v>219</v>
          </cell>
          <cell r="F25">
            <v>206</v>
          </cell>
          <cell r="G25">
            <v>197</v>
          </cell>
          <cell r="H25">
            <v>190</v>
          </cell>
        </row>
        <row r="26">
          <cell r="D26">
            <v>91</v>
          </cell>
          <cell r="E26">
            <v>88</v>
          </cell>
          <cell r="F26">
            <v>83</v>
          </cell>
          <cell r="G26">
            <v>79</v>
          </cell>
          <cell r="H26">
            <v>76</v>
          </cell>
        </row>
        <row r="28">
          <cell r="D28">
            <v>86</v>
          </cell>
          <cell r="E28">
            <v>83</v>
          </cell>
          <cell r="F28">
            <v>78</v>
          </cell>
          <cell r="G28">
            <v>75</v>
          </cell>
          <cell r="H28">
            <v>72</v>
          </cell>
        </row>
        <row r="29">
          <cell r="D29">
            <v>118</v>
          </cell>
          <cell r="E29">
            <v>114</v>
          </cell>
          <cell r="F29">
            <v>107</v>
          </cell>
          <cell r="G29">
            <v>102</v>
          </cell>
          <cell r="H29">
            <v>99</v>
          </cell>
        </row>
        <row r="31">
          <cell r="D31">
            <v>80</v>
          </cell>
          <cell r="E31">
            <v>77</v>
          </cell>
          <cell r="F31">
            <v>73</v>
          </cell>
          <cell r="G31">
            <v>69</v>
          </cell>
          <cell r="H31">
            <v>67</v>
          </cell>
        </row>
        <row r="32">
          <cell r="D32">
            <v>87</v>
          </cell>
          <cell r="E32">
            <v>84</v>
          </cell>
          <cell r="F32">
            <v>79</v>
          </cell>
          <cell r="G32">
            <v>76</v>
          </cell>
          <cell r="H32">
            <v>73</v>
          </cell>
        </row>
        <row r="34">
          <cell r="D34">
            <v>103</v>
          </cell>
          <cell r="E34">
            <v>99</v>
          </cell>
          <cell r="F34">
            <v>94</v>
          </cell>
          <cell r="G34">
            <v>89</v>
          </cell>
          <cell r="H34">
            <v>86</v>
          </cell>
        </row>
        <row r="35">
          <cell r="D35">
            <v>121</v>
          </cell>
          <cell r="E35">
            <v>117</v>
          </cell>
          <cell r="F35">
            <v>110</v>
          </cell>
          <cell r="G35">
            <v>105</v>
          </cell>
          <cell r="H35">
            <v>102</v>
          </cell>
        </row>
        <row r="37">
          <cell r="D37">
            <v>106</v>
          </cell>
          <cell r="E37">
            <v>102</v>
          </cell>
          <cell r="F37">
            <v>96</v>
          </cell>
          <cell r="G37">
            <v>92</v>
          </cell>
          <cell r="H37">
            <v>89</v>
          </cell>
        </row>
        <row r="38">
          <cell r="D38">
            <v>50</v>
          </cell>
          <cell r="E38">
            <v>48</v>
          </cell>
          <cell r="F38">
            <v>45</v>
          </cell>
          <cell r="G38">
            <v>43</v>
          </cell>
          <cell r="H38">
            <v>42</v>
          </cell>
        </row>
        <row r="40">
          <cell r="D40">
            <v>113</v>
          </cell>
          <cell r="E40">
            <v>109</v>
          </cell>
          <cell r="F40">
            <v>103</v>
          </cell>
          <cell r="G40">
            <v>98</v>
          </cell>
          <cell r="H40">
            <v>95</v>
          </cell>
        </row>
        <row r="41">
          <cell r="D41">
            <v>47</v>
          </cell>
          <cell r="E41">
            <v>45</v>
          </cell>
          <cell r="F41">
            <v>43</v>
          </cell>
          <cell r="G41">
            <v>41</v>
          </cell>
          <cell r="H41">
            <v>39</v>
          </cell>
        </row>
        <row r="43">
          <cell r="D43">
            <v>110</v>
          </cell>
          <cell r="E43">
            <v>106</v>
          </cell>
          <cell r="F43">
            <v>101</v>
          </cell>
          <cell r="G43">
            <v>96</v>
          </cell>
          <cell r="H43">
            <v>94</v>
          </cell>
        </row>
        <row r="44">
          <cell r="D44">
            <v>38</v>
          </cell>
          <cell r="E44">
            <v>37</v>
          </cell>
          <cell r="F44">
            <v>35</v>
          </cell>
          <cell r="G44">
            <v>33</v>
          </cell>
          <cell r="H44">
            <v>33</v>
          </cell>
        </row>
        <row r="46">
          <cell r="D46">
            <v>143</v>
          </cell>
          <cell r="E46">
            <v>138</v>
          </cell>
          <cell r="F46">
            <v>130</v>
          </cell>
          <cell r="G46">
            <v>123</v>
          </cell>
          <cell r="H46">
            <v>120</v>
          </cell>
        </row>
        <row r="47">
          <cell r="D47">
            <v>54</v>
          </cell>
          <cell r="E47">
            <v>53</v>
          </cell>
          <cell r="F47">
            <v>50</v>
          </cell>
          <cell r="G47">
            <v>48</v>
          </cell>
          <cell r="H47">
            <v>45</v>
          </cell>
        </row>
        <row r="48">
          <cell r="D48">
            <v>84</v>
          </cell>
          <cell r="E48">
            <v>82</v>
          </cell>
          <cell r="F48">
            <v>77</v>
          </cell>
          <cell r="G48">
            <v>74</v>
          </cell>
          <cell r="H48">
            <v>71</v>
          </cell>
        </row>
      </sheetData>
      <sheetData sheetId="7">
        <row r="5">
          <cell r="D5">
            <v>122</v>
          </cell>
          <cell r="E5">
            <v>121</v>
          </cell>
          <cell r="F5">
            <v>114</v>
          </cell>
          <cell r="G5">
            <v>109</v>
          </cell>
          <cell r="H5">
            <v>105</v>
          </cell>
        </row>
        <row r="6">
          <cell r="D6">
            <v>82</v>
          </cell>
          <cell r="E6">
            <v>81</v>
          </cell>
          <cell r="F6">
            <v>77</v>
          </cell>
          <cell r="G6">
            <v>73</v>
          </cell>
          <cell r="H6">
            <v>71</v>
          </cell>
        </row>
        <row r="7">
          <cell r="D7">
            <v>54</v>
          </cell>
          <cell r="E7">
            <v>54</v>
          </cell>
          <cell r="F7">
            <v>50</v>
          </cell>
          <cell r="G7">
            <v>48</v>
          </cell>
          <cell r="H7">
            <v>47</v>
          </cell>
        </row>
        <row r="8">
          <cell r="D8">
            <v>132</v>
          </cell>
          <cell r="E8">
            <v>131</v>
          </cell>
          <cell r="F8">
            <v>123</v>
          </cell>
          <cell r="G8">
            <v>118</v>
          </cell>
          <cell r="H8">
            <v>114</v>
          </cell>
        </row>
        <row r="10">
          <cell r="D10">
            <v>106</v>
          </cell>
          <cell r="E10">
            <v>105</v>
          </cell>
          <cell r="F10">
            <v>99</v>
          </cell>
          <cell r="G10">
            <v>94</v>
          </cell>
          <cell r="H10">
            <v>91</v>
          </cell>
        </row>
        <row r="11">
          <cell r="D11">
            <v>123</v>
          </cell>
          <cell r="E11">
            <v>122</v>
          </cell>
          <cell r="F11">
            <v>115</v>
          </cell>
          <cell r="G11">
            <v>110</v>
          </cell>
          <cell r="H11">
            <v>106</v>
          </cell>
        </row>
        <row r="12">
          <cell r="D12">
            <v>202</v>
          </cell>
          <cell r="E12">
            <v>200</v>
          </cell>
          <cell r="F12">
            <v>189</v>
          </cell>
          <cell r="G12">
            <v>180</v>
          </cell>
          <cell r="H12">
            <v>174</v>
          </cell>
        </row>
        <row r="14">
          <cell r="D14">
            <v>223</v>
          </cell>
          <cell r="E14">
            <v>221</v>
          </cell>
          <cell r="F14">
            <v>208</v>
          </cell>
          <cell r="G14">
            <v>199</v>
          </cell>
          <cell r="H14">
            <v>192</v>
          </cell>
        </row>
        <row r="15">
          <cell r="D15">
            <v>119</v>
          </cell>
          <cell r="E15">
            <v>118</v>
          </cell>
          <cell r="F15">
            <v>111</v>
          </cell>
          <cell r="G15">
            <v>106</v>
          </cell>
          <cell r="H15">
            <v>103</v>
          </cell>
        </row>
        <row r="17">
          <cell r="D17">
            <v>70</v>
          </cell>
          <cell r="E17">
            <v>69</v>
          </cell>
          <cell r="F17">
            <v>65</v>
          </cell>
          <cell r="G17">
            <v>62</v>
          </cell>
          <cell r="H17">
            <v>60</v>
          </cell>
        </row>
        <row r="18">
          <cell r="D18">
            <v>49</v>
          </cell>
          <cell r="E18">
            <v>49</v>
          </cell>
          <cell r="F18">
            <v>46</v>
          </cell>
          <cell r="G18">
            <v>44</v>
          </cell>
          <cell r="H18">
            <v>42</v>
          </cell>
        </row>
        <row r="19">
          <cell r="D19">
            <v>84</v>
          </cell>
          <cell r="E19">
            <v>83</v>
          </cell>
          <cell r="F19">
            <v>78</v>
          </cell>
          <cell r="G19">
            <v>75</v>
          </cell>
          <cell r="H19">
            <v>72</v>
          </cell>
        </row>
        <row r="20">
          <cell r="D20">
            <v>59</v>
          </cell>
          <cell r="E20">
            <v>58</v>
          </cell>
          <cell r="F20">
            <v>55</v>
          </cell>
          <cell r="G20">
            <v>53</v>
          </cell>
          <cell r="H20">
            <v>51</v>
          </cell>
        </row>
        <row r="21">
          <cell r="D21">
            <v>182</v>
          </cell>
          <cell r="E21">
            <v>180</v>
          </cell>
          <cell r="F21">
            <v>170</v>
          </cell>
          <cell r="G21">
            <v>162</v>
          </cell>
          <cell r="H21">
            <v>157</v>
          </cell>
        </row>
        <row r="23">
          <cell r="D23">
            <v>63</v>
          </cell>
          <cell r="E23">
            <v>62</v>
          </cell>
          <cell r="F23">
            <v>59</v>
          </cell>
          <cell r="G23">
            <v>56</v>
          </cell>
          <cell r="H23">
            <v>54</v>
          </cell>
        </row>
        <row r="24">
          <cell r="D24">
            <v>103</v>
          </cell>
          <cell r="E24">
            <v>102</v>
          </cell>
          <cell r="F24">
            <v>96</v>
          </cell>
          <cell r="G24">
            <v>92</v>
          </cell>
          <cell r="H24">
            <v>89</v>
          </cell>
        </row>
        <row r="26">
          <cell r="D26">
            <v>79</v>
          </cell>
          <cell r="E26">
            <v>78</v>
          </cell>
          <cell r="F26">
            <v>74</v>
          </cell>
          <cell r="G26">
            <v>70</v>
          </cell>
          <cell r="H26">
            <v>68</v>
          </cell>
        </row>
        <row r="27">
          <cell r="D27">
            <v>89</v>
          </cell>
          <cell r="E27">
            <v>88</v>
          </cell>
          <cell r="F27">
            <v>83</v>
          </cell>
          <cell r="G27">
            <v>79</v>
          </cell>
          <cell r="H27">
            <v>77</v>
          </cell>
        </row>
        <row r="29">
          <cell r="D29">
            <v>82</v>
          </cell>
          <cell r="E29">
            <v>81</v>
          </cell>
          <cell r="F29">
            <v>77</v>
          </cell>
          <cell r="G29">
            <v>73</v>
          </cell>
          <cell r="H29">
            <v>71</v>
          </cell>
        </row>
        <row r="30">
          <cell r="D30">
            <v>76</v>
          </cell>
          <cell r="E30">
            <v>75</v>
          </cell>
          <cell r="F30">
            <v>71</v>
          </cell>
          <cell r="G30">
            <v>68</v>
          </cell>
          <cell r="H30">
            <v>66</v>
          </cell>
        </row>
        <row r="31">
          <cell r="D31">
            <v>58</v>
          </cell>
          <cell r="E31">
            <v>57</v>
          </cell>
          <cell r="F31">
            <v>54</v>
          </cell>
          <cell r="G31">
            <v>52</v>
          </cell>
          <cell r="H31">
            <v>50</v>
          </cell>
        </row>
        <row r="32">
          <cell r="D32">
            <v>73</v>
          </cell>
          <cell r="E32">
            <v>73</v>
          </cell>
          <cell r="F32">
            <v>68</v>
          </cell>
          <cell r="G32">
            <v>65</v>
          </cell>
          <cell r="H32">
            <v>63</v>
          </cell>
        </row>
        <row r="34">
          <cell r="D34">
            <v>183</v>
          </cell>
          <cell r="E34">
            <v>182</v>
          </cell>
          <cell r="F34">
            <v>171</v>
          </cell>
          <cell r="G34">
            <v>163</v>
          </cell>
          <cell r="H34">
            <v>158</v>
          </cell>
        </row>
        <row r="35">
          <cell r="D35">
            <v>93</v>
          </cell>
          <cell r="E35">
            <v>93</v>
          </cell>
          <cell r="F35">
            <v>87</v>
          </cell>
          <cell r="G35">
            <v>83</v>
          </cell>
          <cell r="H35">
            <v>80</v>
          </cell>
        </row>
        <row r="36">
          <cell r="D36">
            <v>122</v>
          </cell>
          <cell r="E36">
            <v>122</v>
          </cell>
          <cell r="F36">
            <v>115</v>
          </cell>
          <cell r="G36">
            <v>108</v>
          </cell>
          <cell r="H36">
            <v>106</v>
          </cell>
        </row>
      </sheetData>
      <sheetData sheetId="8">
        <row r="5">
          <cell r="D5">
            <v>328</v>
          </cell>
          <cell r="E5">
            <v>319</v>
          </cell>
          <cell r="F5">
            <v>301</v>
          </cell>
          <cell r="G5">
            <v>287</v>
          </cell>
          <cell r="H5">
            <v>278</v>
          </cell>
        </row>
        <row r="6">
          <cell r="D6">
            <v>97</v>
          </cell>
          <cell r="E6">
            <v>94</v>
          </cell>
          <cell r="F6">
            <v>89</v>
          </cell>
          <cell r="G6">
            <v>85</v>
          </cell>
          <cell r="H6">
            <v>82</v>
          </cell>
        </row>
        <row r="8">
          <cell r="D8">
            <v>45</v>
          </cell>
          <cell r="E8">
            <v>44</v>
          </cell>
          <cell r="F8">
            <v>41</v>
          </cell>
          <cell r="G8">
            <v>39</v>
          </cell>
          <cell r="H8">
            <v>38</v>
          </cell>
        </row>
        <row r="9">
          <cell r="D9">
            <v>63</v>
          </cell>
          <cell r="E9">
            <v>61</v>
          </cell>
          <cell r="F9">
            <v>58</v>
          </cell>
          <cell r="G9">
            <v>55</v>
          </cell>
          <cell r="H9">
            <v>53</v>
          </cell>
        </row>
        <row r="10">
          <cell r="D10">
            <v>152</v>
          </cell>
          <cell r="E10">
            <v>148</v>
          </cell>
          <cell r="F10">
            <v>139</v>
          </cell>
          <cell r="G10">
            <v>133</v>
          </cell>
          <cell r="H10">
            <v>129</v>
          </cell>
        </row>
        <row r="12">
          <cell r="D12">
            <v>59</v>
          </cell>
          <cell r="E12">
            <v>57</v>
          </cell>
          <cell r="F12">
            <v>54</v>
          </cell>
          <cell r="G12">
            <v>52</v>
          </cell>
          <cell r="H12">
            <v>50</v>
          </cell>
        </row>
        <row r="13">
          <cell r="D13">
            <v>54</v>
          </cell>
          <cell r="E13">
            <v>53</v>
          </cell>
          <cell r="F13">
            <v>50</v>
          </cell>
          <cell r="G13">
            <v>47</v>
          </cell>
          <cell r="H13">
            <v>46</v>
          </cell>
        </row>
        <row r="14">
          <cell r="D14">
            <v>104</v>
          </cell>
          <cell r="E14">
            <v>101</v>
          </cell>
          <cell r="F14">
            <v>95</v>
          </cell>
          <cell r="G14">
            <v>91</v>
          </cell>
          <cell r="H14">
            <v>88</v>
          </cell>
        </row>
        <row r="16">
          <cell r="D16">
            <v>81</v>
          </cell>
          <cell r="E16">
            <v>79</v>
          </cell>
          <cell r="F16">
            <v>74</v>
          </cell>
          <cell r="G16">
            <v>71</v>
          </cell>
          <cell r="H16">
            <v>69</v>
          </cell>
        </row>
        <row r="17">
          <cell r="D17">
            <v>87</v>
          </cell>
          <cell r="E17">
            <v>85</v>
          </cell>
          <cell r="F17">
            <v>80</v>
          </cell>
          <cell r="G17">
            <v>76</v>
          </cell>
          <cell r="H17">
            <v>74</v>
          </cell>
        </row>
        <row r="18">
          <cell r="D18">
            <v>75</v>
          </cell>
          <cell r="E18">
            <v>73</v>
          </cell>
          <cell r="F18">
            <v>69</v>
          </cell>
          <cell r="G18">
            <v>66</v>
          </cell>
          <cell r="H18">
            <v>64</v>
          </cell>
        </row>
        <row r="20">
          <cell r="D20">
            <v>147</v>
          </cell>
          <cell r="E20">
            <v>143</v>
          </cell>
          <cell r="F20">
            <v>135</v>
          </cell>
          <cell r="G20">
            <v>129</v>
          </cell>
          <cell r="H20">
            <v>125</v>
          </cell>
        </row>
        <row r="21">
          <cell r="D21">
            <v>107</v>
          </cell>
          <cell r="E21">
            <v>104</v>
          </cell>
          <cell r="F21">
            <v>98</v>
          </cell>
          <cell r="G21">
            <v>94</v>
          </cell>
          <cell r="H21">
            <v>91</v>
          </cell>
        </row>
        <row r="23">
          <cell r="D23">
            <v>90</v>
          </cell>
          <cell r="E23">
            <v>88</v>
          </cell>
          <cell r="F23">
            <v>83</v>
          </cell>
          <cell r="G23">
            <v>79</v>
          </cell>
          <cell r="H23">
            <v>76</v>
          </cell>
        </row>
        <row r="24">
          <cell r="D24">
            <v>81</v>
          </cell>
          <cell r="E24">
            <v>79</v>
          </cell>
          <cell r="F24">
            <v>74</v>
          </cell>
          <cell r="G24">
            <v>71</v>
          </cell>
          <cell r="H24">
            <v>69</v>
          </cell>
        </row>
        <row r="26">
          <cell r="D26">
            <v>72</v>
          </cell>
          <cell r="E26">
            <v>70</v>
          </cell>
          <cell r="F26">
            <v>66</v>
          </cell>
          <cell r="G26">
            <v>63</v>
          </cell>
          <cell r="H26">
            <v>61</v>
          </cell>
        </row>
        <row r="27">
          <cell r="D27">
            <v>54</v>
          </cell>
          <cell r="E27">
            <v>53</v>
          </cell>
          <cell r="F27">
            <v>50</v>
          </cell>
          <cell r="G27">
            <v>47</v>
          </cell>
          <cell r="H27">
            <v>46</v>
          </cell>
        </row>
        <row r="28">
          <cell r="D28">
            <v>51</v>
          </cell>
          <cell r="E28">
            <v>50</v>
          </cell>
          <cell r="F28">
            <v>47</v>
          </cell>
          <cell r="G28">
            <v>45</v>
          </cell>
          <cell r="H28">
            <v>43</v>
          </cell>
        </row>
        <row r="29">
          <cell r="D29">
            <v>52</v>
          </cell>
          <cell r="E29">
            <v>51</v>
          </cell>
          <cell r="F29">
            <v>48</v>
          </cell>
          <cell r="G29">
            <v>46</v>
          </cell>
          <cell r="H29">
            <v>44</v>
          </cell>
        </row>
        <row r="31">
          <cell r="D31">
            <v>58</v>
          </cell>
          <cell r="E31">
            <v>56</v>
          </cell>
          <cell r="F31">
            <v>53</v>
          </cell>
          <cell r="G31">
            <v>51</v>
          </cell>
          <cell r="H31">
            <v>49</v>
          </cell>
        </row>
        <row r="32">
          <cell r="D32">
            <v>123</v>
          </cell>
          <cell r="E32">
            <v>120</v>
          </cell>
          <cell r="F32">
            <v>113</v>
          </cell>
          <cell r="G32">
            <v>108</v>
          </cell>
          <cell r="H32">
            <v>104</v>
          </cell>
        </row>
        <row r="33">
          <cell r="D33">
            <v>59</v>
          </cell>
          <cell r="E33">
            <v>57</v>
          </cell>
          <cell r="F33">
            <v>54</v>
          </cell>
          <cell r="G33">
            <v>52</v>
          </cell>
          <cell r="H33">
            <v>50</v>
          </cell>
        </row>
        <row r="35">
          <cell r="D35">
            <v>117</v>
          </cell>
          <cell r="E35">
            <v>113</v>
          </cell>
          <cell r="F35">
            <v>107</v>
          </cell>
          <cell r="G35">
            <v>102</v>
          </cell>
          <cell r="H35">
            <v>99</v>
          </cell>
        </row>
        <row r="36">
          <cell r="D36">
            <v>88</v>
          </cell>
          <cell r="E36">
            <v>86</v>
          </cell>
          <cell r="F36">
            <v>81</v>
          </cell>
          <cell r="G36">
            <v>77</v>
          </cell>
          <cell r="H36">
            <v>74</v>
          </cell>
        </row>
        <row r="37">
          <cell r="D37">
            <v>94</v>
          </cell>
          <cell r="E37">
            <v>93</v>
          </cell>
          <cell r="F37">
            <v>86</v>
          </cell>
          <cell r="G37">
            <v>81</v>
          </cell>
          <cell r="H37">
            <v>79</v>
          </cell>
        </row>
      </sheetData>
      <sheetData sheetId="9">
        <row r="5">
          <cell r="D5">
            <v>96</v>
          </cell>
          <cell r="E5">
            <v>91</v>
          </cell>
          <cell r="F5">
            <v>85</v>
          </cell>
          <cell r="G5">
            <v>82</v>
          </cell>
          <cell r="H5">
            <v>79</v>
          </cell>
        </row>
        <row r="6">
          <cell r="D6">
            <v>291</v>
          </cell>
          <cell r="E6">
            <v>275</v>
          </cell>
          <cell r="F6">
            <v>259</v>
          </cell>
          <cell r="G6">
            <v>247</v>
          </cell>
          <cell r="H6">
            <v>239</v>
          </cell>
        </row>
        <row r="7">
          <cell r="D7">
            <v>122</v>
          </cell>
          <cell r="E7">
            <v>115</v>
          </cell>
          <cell r="F7">
            <v>109</v>
          </cell>
          <cell r="G7">
            <v>104</v>
          </cell>
          <cell r="H7">
            <v>100</v>
          </cell>
        </row>
        <row r="9">
          <cell r="D9">
            <v>124</v>
          </cell>
          <cell r="E9">
            <v>117</v>
          </cell>
          <cell r="F9">
            <v>110</v>
          </cell>
          <cell r="G9">
            <v>105</v>
          </cell>
          <cell r="H9">
            <v>102</v>
          </cell>
        </row>
        <row r="10">
          <cell r="D10">
            <v>66</v>
          </cell>
          <cell r="E10">
            <v>62</v>
          </cell>
          <cell r="F10">
            <v>59</v>
          </cell>
          <cell r="G10">
            <v>56</v>
          </cell>
          <cell r="H10">
            <v>54</v>
          </cell>
        </row>
        <row r="12">
          <cell r="D12">
            <v>124</v>
          </cell>
          <cell r="E12">
            <v>117</v>
          </cell>
          <cell r="F12">
            <v>110</v>
          </cell>
          <cell r="G12">
            <v>105</v>
          </cell>
          <cell r="H12">
            <v>102</v>
          </cell>
        </row>
        <row r="13">
          <cell r="D13">
            <v>114</v>
          </cell>
          <cell r="E13">
            <v>108</v>
          </cell>
          <cell r="F13">
            <v>101</v>
          </cell>
          <cell r="G13">
            <v>97</v>
          </cell>
          <cell r="H13">
            <v>94</v>
          </cell>
        </row>
        <row r="14">
          <cell r="D14">
            <v>179</v>
          </cell>
          <cell r="E14">
            <v>169</v>
          </cell>
          <cell r="F14">
            <v>159</v>
          </cell>
          <cell r="G14">
            <v>152</v>
          </cell>
          <cell r="H14">
            <v>147</v>
          </cell>
        </row>
        <row r="15">
          <cell r="D15">
            <v>82</v>
          </cell>
          <cell r="E15">
            <v>77</v>
          </cell>
          <cell r="F15">
            <v>73</v>
          </cell>
          <cell r="G15">
            <v>70</v>
          </cell>
          <cell r="H15">
            <v>67</v>
          </cell>
        </row>
        <row r="17">
          <cell r="D17">
            <v>123</v>
          </cell>
          <cell r="E17">
            <v>116</v>
          </cell>
          <cell r="F17">
            <v>109</v>
          </cell>
          <cell r="G17">
            <v>104</v>
          </cell>
          <cell r="H17">
            <v>101</v>
          </cell>
        </row>
        <row r="18">
          <cell r="D18">
            <v>163</v>
          </cell>
          <cell r="E18">
            <v>154</v>
          </cell>
          <cell r="F18">
            <v>145</v>
          </cell>
          <cell r="G18">
            <v>138</v>
          </cell>
          <cell r="H18">
            <v>134</v>
          </cell>
        </row>
        <row r="20">
          <cell r="D20">
            <v>100</v>
          </cell>
          <cell r="E20">
            <v>94</v>
          </cell>
          <cell r="F20">
            <v>89</v>
          </cell>
          <cell r="G20">
            <v>85</v>
          </cell>
          <cell r="H20">
            <v>82</v>
          </cell>
        </row>
        <row r="21">
          <cell r="D21">
            <v>79</v>
          </cell>
          <cell r="E21">
            <v>75</v>
          </cell>
          <cell r="F21">
            <v>70</v>
          </cell>
          <cell r="G21">
            <v>67</v>
          </cell>
          <cell r="H21">
            <v>65</v>
          </cell>
        </row>
        <row r="23">
          <cell r="D23">
            <v>145</v>
          </cell>
          <cell r="E23">
            <v>137</v>
          </cell>
          <cell r="F23">
            <v>129</v>
          </cell>
          <cell r="G23">
            <v>123</v>
          </cell>
          <cell r="H23">
            <v>119</v>
          </cell>
        </row>
        <row r="24">
          <cell r="D24">
            <v>267</v>
          </cell>
          <cell r="E24">
            <v>252</v>
          </cell>
          <cell r="F24">
            <v>238</v>
          </cell>
          <cell r="G24">
            <v>227</v>
          </cell>
          <cell r="H24">
            <v>219</v>
          </cell>
        </row>
        <row r="26">
          <cell r="D26">
            <v>466</v>
          </cell>
          <cell r="E26">
            <v>440</v>
          </cell>
          <cell r="F26">
            <v>415</v>
          </cell>
          <cell r="G26">
            <v>396</v>
          </cell>
          <cell r="H26">
            <v>383</v>
          </cell>
        </row>
        <row r="27">
          <cell r="D27">
            <v>111</v>
          </cell>
          <cell r="E27">
            <v>105</v>
          </cell>
          <cell r="F27">
            <v>99</v>
          </cell>
          <cell r="G27">
            <v>94</v>
          </cell>
          <cell r="H27">
            <v>91</v>
          </cell>
        </row>
        <row r="28">
          <cell r="D28">
            <v>87</v>
          </cell>
          <cell r="E28">
            <v>82</v>
          </cell>
          <cell r="F28">
            <v>77</v>
          </cell>
          <cell r="G28">
            <v>74</v>
          </cell>
          <cell r="H28">
            <v>71</v>
          </cell>
        </row>
        <row r="30">
          <cell r="D30">
            <v>121</v>
          </cell>
          <cell r="E30">
            <v>114</v>
          </cell>
          <cell r="F30">
            <v>108</v>
          </cell>
          <cell r="G30">
            <v>103</v>
          </cell>
          <cell r="H30">
            <v>99</v>
          </cell>
        </row>
        <row r="31">
          <cell r="D31">
            <v>62</v>
          </cell>
          <cell r="E31">
            <v>59</v>
          </cell>
          <cell r="F31">
            <v>55</v>
          </cell>
          <cell r="G31">
            <v>53</v>
          </cell>
          <cell r="H31">
            <v>51</v>
          </cell>
        </row>
        <row r="32">
          <cell r="D32">
            <v>106</v>
          </cell>
          <cell r="E32">
            <v>100</v>
          </cell>
          <cell r="F32">
            <v>94</v>
          </cell>
          <cell r="G32">
            <v>90</v>
          </cell>
          <cell r="H32">
            <v>87</v>
          </cell>
        </row>
        <row r="34">
          <cell r="D34">
            <v>97</v>
          </cell>
          <cell r="E34">
            <v>92</v>
          </cell>
          <cell r="F34">
            <v>86</v>
          </cell>
          <cell r="G34">
            <v>82</v>
          </cell>
          <cell r="H34">
            <v>80</v>
          </cell>
        </row>
        <row r="35">
          <cell r="D35">
            <v>64</v>
          </cell>
          <cell r="E35">
            <v>60</v>
          </cell>
          <cell r="F35">
            <v>57</v>
          </cell>
          <cell r="G35">
            <v>54</v>
          </cell>
          <cell r="H35">
            <v>53</v>
          </cell>
        </row>
        <row r="36">
          <cell r="D36">
            <v>34</v>
          </cell>
          <cell r="E36">
            <v>32</v>
          </cell>
          <cell r="F36">
            <v>30</v>
          </cell>
          <cell r="G36">
            <v>29</v>
          </cell>
          <cell r="H36">
            <v>28</v>
          </cell>
        </row>
        <row r="37">
          <cell r="D37">
            <v>83</v>
          </cell>
          <cell r="E37">
            <v>78</v>
          </cell>
          <cell r="F37">
            <v>74</v>
          </cell>
          <cell r="G37">
            <v>70</v>
          </cell>
          <cell r="H37">
            <v>68</v>
          </cell>
        </row>
        <row r="39">
          <cell r="D39">
            <v>45</v>
          </cell>
          <cell r="E39">
            <v>43</v>
          </cell>
          <cell r="F39">
            <v>40</v>
          </cell>
          <cell r="G39">
            <v>38</v>
          </cell>
          <cell r="H39">
            <v>37</v>
          </cell>
        </row>
        <row r="40">
          <cell r="D40">
            <v>79</v>
          </cell>
          <cell r="E40">
            <v>75</v>
          </cell>
          <cell r="F40">
            <v>71</v>
          </cell>
          <cell r="G40">
            <v>67</v>
          </cell>
          <cell r="H40">
            <v>65</v>
          </cell>
        </row>
        <row r="41">
          <cell r="D41">
            <v>83</v>
          </cell>
          <cell r="E41">
            <v>79</v>
          </cell>
          <cell r="F41">
            <v>75</v>
          </cell>
          <cell r="G41">
            <v>70</v>
          </cell>
          <cell r="H41">
            <v>68</v>
          </cell>
        </row>
        <row r="42">
          <cell r="D42">
            <v>70</v>
          </cell>
          <cell r="E42">
            <v>66</v>
          </cell>
          <cell r="F42">
            <v>62</v>
          </cell>
          <cell r="G42">
            <v>60</v>
          </cell>
          <cell r="H42">
            <v>59</v>
          </cell>
        </row>
      </sheetData>
      <sheetData sheetId="10">
        <row r="5">
          <cell r="D5">
            <v>402</v>
          </cell>
          <cell r="E5">
            <v>391</v>
          </cell>
          <cell r="F5">
            <v>368</v>
          </cell>
          <cell r="G5">
            <v>351</v>
          </cell>
          <cell r="H5">
            <v>340</v>
          </cell>
        </row>
        <row r="6">
          <cell r="D6">
            <v>451</v>
          </cell>
          <cell r="E6">
            <v>438</v>
          </cell>
          <cell r="F6">
            <v>413</v>
          </cell>
          <cell r="G6">
            <v>394</v>
          </cell>
          <cell r="H6">
            <v>381</v>
          </cell>
        </row>
        <row r="8">
          <cell r="D8">
            <v>282</v>
          </cell>
          <cell r="E8">
            <v>274</v>
          </cell>
          <cell r="F8">
            <v>258</v>
          </cell>
          <cell r="G8">
            <v>246</v>
          </cell>
          <cell r="H8">
            <v>238</v>
          </cell>
        </row>
        <row r="9">
          <cell r="D9">
            <v>74</v>
          </cell>
          <cell r="E9">
            <v>72</v>
          </cell>
          <cell r="F9">
            <v>68</v>
          </cell>
          <cell r="G9">
            <v>65</v>
          </cell>
          <cell r="H9">
            <v>63</v>
          </cell>
        </row>
        <row r="11">
          <cell r="D11">
            <v>85</v>
          </cell>
          <cell r="E11">
            <v>83</v>
          </cell>
          <cell r="F11">
            <v>78</v>
          </cell>
          <cell r="G11">
            <v>74</v>
          </cell>
          <cell r="H11">
            <v>72</v>
          </cell>
        </row>
        <row r="12">
          <cell r="D12">
            <v>75</v>
          </cell>
          <cell r="E12">
            <v>73</v>
          </cell>
          <cell r="F12">
            <v>69</v>
          </cell>
          <cell r="G12">
            <v>66</v>
          </cell>
          <cell r="H12">
            <v>63</v>
          </cell>
        </row>
        <row r="13">
          <cell r="D13">
            <v>132</v>
          </cell>
          <cell r="E13">
            <v>128</v>
          </cell>
          <cell r="F13">
            <v>121</v>
          </cell>
          <cell r="G13">
            <v>115</v>
          </cell>
          <cell r="H13">
            <v>112</v>
          </cell>
        </row>
        <row r="15">
          <cell r="D15">
            <v>69</v>
          </cell>
          <cell r="E15">
            <v>67</v>
          </cell>
          <cell r="F15">
            <v>63</v>
          </cell>
          <cell r="G15">
            <v>60</v>
          </cell>
          <cell r="H15">
            <v>58</v>
          </cell>
        </row>
        <row r="16">
          <cell r="D16">
            <v>115</v>
          </cell>
          <cell r="E16">
            <v>112</v>
          </cell>
          <cell r="F16">
            <v>105</v>
          </cell>
          <cell r="G16">
            <v>100</v>
          </cell>
          <cell r="H16">
            <v>97</v>
          </cell>
        </row>
        <row r="17">
          <cell r="D17">
            <v>42</v>
          </cell>
          <cell r="E17">
            <v>41</v>
          </cell>
          <cell r="F17">
            <v>38</v>
          </cell>
          <cell r="G17">
            <v>37</v>
          </cell>
          <cell r="H17">
            <v>36</v>
          </cell>
        </row>
        <row r="18">
          <cell r="D18">
            <v>173</v>
          </cell>
          <cell r="E18">
            <v>168</v>
          </cell>
          <cell r="F18">
            <v>158</v>
          </cell>
          <cell r="G18">
            <v>151</v>
          </cell>
          <cell r="H18">
            <v>146</v>
          </cell>
        </row>
        <row r="19">
          <cell r="D19">
            <v>133</v>
          </cell>
          <cell r="E19">
            <v>129</v>
          </cell>
          <cell r="F19">
            <v>122</v>
          </cell>
          <cell r="G19">
            <v>116</v>
          </cell>
          <cell r="H19">
            <v>112</v>
          </cell>
        </row>
        <row r="21">
          <cell r="D21">
            <v>48</v>
          </cell>
          <cell r="E21">
            <v>47</v>
          </cell>
          <cell r="F21">
            <v>44</v>
          </cell>
          <cell r="G21">
            <v>42</v>
          </cell>
          <cell r="H21">
            <v>41</v>
          </cell>
        </row>
        <row r="22">
          <cell r="D22">
            <v>154</v>
          </cell>
          <cell r="E22">
            <v>150</v>
          </cell>
          <cell r="F22">
            <v>141</v>
          </cell>
          <cell r="G22">
            <v>135</v>
          </cell>
          <cell r="H22">
            <v>130</v>
          </cell>
        </row>
        <row r="24">
          <cell r="D24">
            <v>115</v>
          </cell>
          <cell r="E24">
            <v>112</v>
          </cell>
          <cell r="F24">
            <v>105</v>
          </cell>
          <cell r="G24">
            <v>100</v>
          </cell>
          <cell r="H24">
            <v>97</v>
          </cell>
        </row>
        <row r="25">
          <cell r="D25">
            <v>115</v>
          </cell>
          <cell r="E25">
            <v>112</v>
          </cell>
          <cell r="F25">
            <v>105</v>
          </cell>
          <cell r="G25">
            <v>100</v>
          </cell>
          <cell r="H25">
            <v>97</v>
          </cell>
        </row>
        <row r="27">
          <cell r="D27">
            <v>82</v>
          </cell>
          <cell r="E27">
            <v>80</v>
          </cell>
          <cell r="F27">
            <v>75</v>
          </cell>
          <cell r="G27">
            <v>72</v>
          </cell>
          <cell r="H27">
            <v>69</v>
          </cell>
        </row>
        <row r="28">
          <cell r="D28">
            <v>113</v>
          </cell>
          <cell r="E28">
            <v>110</v>
          </cell>
          <cell r="F28">
            <v>103</v>
          </cell>
          <cell r="G28">
            <v>99</v>
          </cell>
          <cell r="H28">
            <v>96</v>
          </cell>
        </row>
        <row r="30">
          <cell r="D30">
            <v>80</v>
          </cell>
          <cell r="E30">
            <v>78</v>
          </cell>
          <cell r="F30">
            <v>73</v>
          </cell>
          <cell r="G30">
            <v>70</v>
          </cell>
          <cell r="H30">
            <v>68</v>
          </cell>
        </row>
        <row r="31">
          <cell r="D31">
            <v>123</v>
          </cell>
          <cell r="E31">
            <v>120</v>
          </cell>
          <cell r="F31">
            <v>113</v>
          </cell>
          <cell r="G31">
            <v>107</v>
          </cell>
          <cell r="H31">
            <v>104</v>
          </cell>
        </row>
        <row r="33">
          <cell r="D33">
            <v>102</v>
          </cell>
          <cell r="E33">
            <v>99</v>
          </cell>
          <cell r="F33">
            <v>93</v>
          </cell>
          <cell r="G33">
            <v>89</v>
          </cell>
          <cell r="H33">
            <v>86</v>
          </cell>
        </row>
        <row r="34">
          <cell r="D34">
            <v>139</v>
          </cell>
          <cell r="E34">
            <v>135</v>
          </cell>
          <cell r="F34">
            <v>127</v>
          </cell>
          <cell r="G34">
            <v>121</v>
          </cell>
          <cell r="H34">
            <v>117</v>
          </cell>
        </row>
        <row r="35">
          <cell r="D35">
            <v>221</v>
          </cell>
          <cell r="E35">
            <v>215</v>
          </cell>
          <cell r="F35">
            <v>202</v>
          </cell>
          <cell r="G35">
            <v>193</v>
          </cell>
          <cell r="H35">
            <v>187</v>
          </cell>
        </row>
        <row r="37">
          <cell r="D37">
            <v>93</v>
          </cell>
          <cell r="E37">
            <v>89</v>
          </cell>
          <cell r="F37">
            <v>85</v>
          </cell>
          <cell r="G37">
            <v>81</v>
          </cell>
          <cell r="H37">
            <v>79</v>
          </cell>
        </row>
        <row r="38">
          <cell r="D38">
            <v>98</v>
          </cell>
          <cell r="E38">
            <v>95</v>
          </cell>
          <cell r="F38">
            <v>90</v>
          </cell>
          <cell r="G38">
            <v>86</v>
          </cell>
          <cell r="H38">
            <v>82</v>
          </cell>
        </row>
        <row r="40">
          <cell r="D40">
            <v>64</v>
          </cell>
          <cell r="E40">
            <v>62</v>
          </cell>
          <cell r="F40">
            <v>59</v>
          </cell>
          <cell r="G40">
            <v>56</v>
          </cell>
          <cell r="H40">
            <v>54</v>
          </cell>
        </row>
        <row r="41">
          <cell r="D41">
            <v>51</v>
          </cell>
          <cell r="E41">
            <v>50</v>
          </cell>
          <cell r="F41">
            <v>47</v>
          </cell>
          <cell r="G41">
            <v>45</v>
          </cell>
          <cell r="H41">
            <v>43</v>
          </cell>
        </row>
        <row r="42">
          <cell r="D42">
            <v>146</v>
          </cell>
          <cell r="E42">
            <v>141</v>
          </cell>
          <cell r="F42">
            <v>135</v>
          </cell>
          <cell r="G42">
            <v>128</v>
          </cell>
          <cell r="H42">
            <v>124</v>
          </cell>
        </row>
        <row r="43">
          <cell r="D43">
            <v>95</v>
          </cell>
          <cell r="E43">
            <v>91</v>
          </cell>
          <cell r="F43">
            <v>87</v>
          </cell>
          <cell r="G43">
            <v>83</v>
          </cell>
          <cell r="H43">
            <v>81</v>
          </cell>
        </row>
      </sheetData>
      <sheetData sheetId="11">
        <row r="5">
          <cell r="D5">
            <v>158</v>
          </cell>
          <cell r="E5">
            <v>154</v>
          </cell>
          <cell r="F5">
            <v>145</v>
          </cell>
          <cell r="G5">
            <v>138</v>
          </cell>
          <cell r="H5">
            <v>134</v>
          </cell>
        </row>
        <row r="6">
          <cell r="D6">
            <v>136</v>
          </cell>
          <cell r="E6">
            <v>132</v>
          </cell>
          <cell r="F6">
            <v>125</v>
          </cell>
          <cell r="G6">
            <v>119</v>
          </cell>
          <cell r="H6">
            <v>115</v>
          </cell>
        </row>
        <row r="8">
          <cell r="D8">
            <v>710</v>
          </cell>
          <cell r="E8">
            <v>690</v>
          </cell>
          <cell r="F8">
            <v>650</v>
          </cell>
          <cell r="G8">
            <v>620</v>
          </cell>
          <cell r="H8">
            <v>601</v>
          </cell>
        </row>
        <row r="9">
          <cell r="D9">
            <v>256</v>
          </cell>
          <cell r="E9">
            <v>249</v>
          </cell>
          <cell r="F9">
            <v>234</v>
          </cell>
          <cell r="G9">
            <v>224</v>
          </cell>
          <cell r="H9">
            <v>217</v>
          </cell>
        </row>
        <row r="11">
          <cell r="D11">
            <v>181</v>
          </cell>
          <cell r="E11">
            <v>176</v>
          </cell>
          <cell r="F11">
            <v>166</v>
          </cell>
          <cell r="G11">
            <v>158</v>
          </cell>
          <cell r="H11">
            <v>153</v>
          </cell>
        </row>
        <row r="12">
          <cell r="D12">
            <v>81</v>
          </cell>
          <cell r="E12">
            <v>79</v>
          </cell>
          <cell r="F12">
            <v>74</v>
          </cell>
          <cell r="G12">
            <v>71</v>
          </cell>
          <cell r="H12">
            <v>69</v>
          </cell>
        </row>
        <row r="13">
          <cell r="D13">
            <v>132</v>
          </cell>
          <cell r="E13">
            <v>128</v>
          </cell>
          <cell r="F13">
            <v>121</v>
          </cell>
          <cell r="G13">
            <v>115</v>
          </cell>
          <cell r="H13">
            <v>112</v>
          </cell>
        </row>
        <row r="15">
          <cell r="D15">
            <v>144</v>
          </cell>
          <cell r="E15">
            <v>140</v>
          </cell>
          <cell r="F15">
            <v>132</v>
          </cell>
          <cell r="G15">
            <v>126</v>
          </cell>
          <cell r="H15">
            <v>122</v>
          </cell>
        </row>
        <row r="16">
          <cell r="D16">
            <v>106</v>
          </cell>
          <cell r="E16">
            <v>103</v>
          </cell>
          <cell r="F16">
            <v>97</v>
          </cell>
          <cell r="G16">
            <v>93</v>
          </cell>
          <cell r="H16">
            <v>90</v>
          </cell>
        </row>
        <row r="18">
          <cell r="D18">
            <v>107</v>
          </cell>
          <cell r="E18">
            <v>104</v>
          </cell>
          <cell r="F18">
            <v>98</v>
          </cell>
          <cell r="G18">
            <v>94</v>
          </cell>
          <cell r="H18">
            <v>91</v>
          </cell>
        </row>
        <row r="19">
          <cell r="D19">
            <v>68</v>
          </cell>
          <cell r="E19">
            <v>66</v>
          </cell>
          <cell r="F19">
            <v>62</v>
          </cell>
          <cell r="G19">
            <v>59</v>
          </cell>
          <cell r="H19">
            <v>58</v>
          </cell>
        </row>
        <row r="21">
          <cell r="D21">
            <v>106</v>
          </cell>
          <cell r="E21">
            <v>103</v>
          </cell>
          <cell r="F21">
            <v>97</v>
          </cell>
          <cell r="G21">
            <v>93</v>
          </cell>
          <cell r="H21">
            <v>90</v>
          </cell>
        </row>
        <row r="22">
          <cell r="D22">
            <v>109</v>
          </cell>
          <cell r="E22">
            <v>106</v>
          </cell>
          <cell r="F22">
            <v>100</v>
          </cell>
          <cell r="G22">
            <v>95</v>
          </cell>
          <cell r="H22">
            <v>92</v>
          </cell>
        </row>
        <row r="23">
          <cell r="D23">
            <v>98</v>
          </cell>
          <cell r="E23">
            <v>95</v>
          </cell>
          <cell r="F23">
            <v>90</v>
          </cell>
          <cell r="G23">
            <v>86</v>
          </cell>
          <cell r="H23">
            <v>83</v>
          </cell>
        </row>
        <row r="25">
          <cell r="D25">
            <v>114</v>
          </cell>
          <cell r="E25">
            <v>111</v>
          </cell>
          <cell r="F25">
            <v>104</v>
          </cell>
          <cell r="G25">
            <v>100</v>
          </cell>
          <cell r="H25">
            <v>96</v>
          </cell>
        </row>
        <row r="26">
          <cell r="D26">
            <v>243</v>
          </cell>
          <cell r="E26">
            <v>236</v>
          </cell>
          <cell r="F26">
            <v>223</v>
          </cell>
          <cell r="G26">
            <v>212</v>
          </cell>
          <cell r="H26">
            <v>206</v>
          </cell>
        </row>
        <row r="27">
          <cell r="D27">
            <v>78</v>
          </cell>
          <cell r="E27">
            <v>76</v>
          </cell>
          <cell r="F27">
            <v>71</v>
          </cell>
          <cell r="G27">
            <v>68</v>
          </cell>
          <cell r="H27">
            <v>66</v>
          </cell>
        </row>
        <row r="29">
          <cell r="D29">
            <v>70</v>
          </cell>
          <cell r="E29">
            <v>68</v>
          </cell>
          <cell r="F29">
            <v>64</v>
          </cell>
          <cell r="G29">
            <v>61</v>
          </cell>
          <cell r="H29">
            <v>59</v>
          </cell>
        </row>
        <row r="30">
          <cell r="D30">
            <v>104</v>
          </cell>
          <cell r="E30">
            <v>101</v>
          </cell>
          <cell r="F30">
            <v>95</v>
          </cell>
          <cell r="G30">
            <v>91</v>
          </cell>
          <cell r="H30">
            <v>88</v>
          </cell>
        </row>
        <row r="32">
          <cell r="D32">
            <v>210</v>
          </cell>
          <cell r="E32">
            <v>204</v>
          </cell>
          <cell r="F32">
            <v>192</v>
          </cell>
          <cell r="G32">
            <v>184</v>
          </cell>
          <cell r="H32">
            <v>177</v>
          </cell>
        </row>
        <row r="33">
          <cell r="D33">
            <v>91</v>
          </cell>
          <cell r="E33">
            <v>88</v>
          </cell>
          <cell r="F33">
            <v>84</v>
          </cell>
          <cell r="G33">
            <v>80</v>
          </cell>
          <cell r="H33">
            <v>76</v>
          </cell>
        </row>
        <row r="35">
          <cell r="D35">
            <v>741</v>
          </cell>
          <cell r="E35">
            <v>720</v>
          </cell>
          <cell r="F35">
            <v>679</v>
          </cell>
          <cell r="G35">
            <v>647</v>
          </cell>
          <cell r="H35">
            <v>626</v>
          </cell>
        </row>
        <row r="36">
          <cell r="D36">
            <v>73</v>
          </cell>
          <cell r="E36">
            <v>72</v>
          </cell>
          <cell r="F36">
            <v>67</v>
          </cell>
          <cell r="G36">
            <v>63</v>
          </cell>
          <cell r="H36">
            <v>61</v>
          </cell>
        </row>
      </sheetData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급수보급률 집계표"/>
      <sheetName val="홍성읍"/>
      <sheetName val="광천읍"/>
      <sheetName val="홍북면"/>
      <sheetName val="금마면"/>
      <sheetName val="홍동면"/>
      <sheetName val="장곡면"/>
      <sheetName val="은하면"/>
      <sheetName val="결성면"/>
      <sheetName val="서부면"/>
      <sheetName val="갈산면"/>
      <sheetName val="구항면"/>
      <sheetName val="출력안함☞"/>
      <sheetName val="리별인구"/>
      <sheetName val="계획인구(최종)"/>
      <sheetName val="정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P4">
            <v>696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자연적인구보정(최종)"/>
      <sheetName val="1.1 가.과거10년 인구"/>
      <sheetName val="1.1 나.과거10년 인구(읍면별)"/>
      <sheetName val="1.1 다.과거인구추이분석"/>
      <sheetName val="1.2.1수학적인구 추정(전체)-10년치"/>
      <sheetName val="1.2.2조성법"/>
      <sheetName val="생잔모형법(홍성군)"/>
      <sheetName val="생잔모형법(충청남도)"/>
      <sheetName val="통계청 장래인구 추계"/>
      <sheetName val="1.2.1 사회적인구 계획"/>
      <sheetName val="외부유입율"/>
      <sheetName val="내포외부유입율"/>
      <sheetName val="1.3 계획인구(읍면지역)"/>
      <sheetName val="계획인구(최종)"/>
      <sheetName val="---&gt;출력xxxx"/>
      <sheetName val="충남('15) 5세 계급별 인구(내포포함)"/>
      <sheetName val="홍성군('15) 5세 계급별 인구(내포제외)"/>
      <sheetName val="홍성군('15) 5세 계급별 인구 (내포포함)"/>
      <sheetName val="#1. 장래인구 성비"/>
      <sheetName val="#2. 모의 연령별 출산율"/>
      <sheetName val="#3. 생잔율"/>
      <sheetName val="#4. 생명표"/>
      <sheetName val="홍성군 인구현황(2015)"/>
      <sheetName val="요약보고서 삽도용"/>
      <sheetName val="Sheet1"/>
    </sheetNames>
    <sheetDataSet>
      <sheetData sheetId="0"/>
      <sheetData sheetId="1"/>
      <sheetData sheetId="2"/>
      <sheetData sheetId="3"/>
      <sheetData sheetId="4">
        <row r="15">
          <cell r="B15">
            <v>83739</v>
          </cell>
        </row>
        <row r="20">
          <cell r="E20">
            <v>82797</v>
          </cell>
        </row>
        <row r="25">
          <cell r="E25">
            <v>80479</v>
          </cell>
        </row>
        <row r="30">
          <cell r="E30">
            <v>78227</v>
          </cell>
        </row>
        <row r="35">
          <cell r="E35">
            <v>76040</v>
          </cell>
        </row>
      </sheetData>
      <sheetData sheetId="5">
        <row r="7">
          <cell r="B7">
            <v>42299</v>
          </cell>
          <cell r="C7">
            <v>42038</v>
          </cell>
          <cell r="D7">
            <v>42024</v>
          </cell>
          <cell r="E7">
            <v>41716</v>
          </cell>
          <cell r="F7">
            <v>41197</v>
          </cell>
        </row>
        <row r="8">
          <cell r="B8">
            <v>10258</v>
          </cell>
          <cell r="C8">
            <v>10195</v>
          </cell>
          <cell r="D8">
            <v>10191</v>
          </cell>
          <cell r="E8">
            <v>10117</v>
          </cell>
          <cell r="F8">
            <v>9991</v>
          </cell>
        </row>
        <row r="9">
          <cell r="B9">
            <v>4175</v>
          </cell>
          <cell r="C9">
            <v>4149</v>
          </cell>
          <cell r="D9">
            <v>4148</v>
          </cell>
          <cell r="E9">
            <v>4117</v>
          </cell>
          <cell r="F9">
            <v>4066</v>
          </cell>
        </row>
        <row r="10">
          <cell r="B10">
            <v>3705</v>
          </cell>
          <cell r="C10">
            <v>3682</v>
          </cell>
          <cell r="D10">
            <v>3681</v>
          </cell>
          <cell r="E10">
            <v>3654</v>
          </cell>
          <cell r="F10">
            <v>3608</v>
          </cell>
        </row>
        <row r="11">
          <cell r="B11">
            <v>3527</v>
          </cell>
          <cell r="C11">
            <v>3505</v>
          </cell>
          <cell r="D11">
            <v>3504</v>
          </cell>
          <cell r="E11">
            <v>3478</v>
          </cell>
          <cell r="F11">
            <v>3435</v>
          </cell>
        </row>
        <row r="12">
          <cell r="B12">
            <v>3238</v>
          </cell>
          <cell r="C12">
            <v>3218</v>
          </cell>
          <cell r="D12">
            <v>3217</v>
          </cell>
          <cell r="E12">
            <v>3193</v>
          </cell>
          <cell r="F12">
            <v>3154</v>
          </cell>
        </row>
        <row r="13">
          <cell r="B13">
            <v>2628</v>
          </cell>
          <cell r="C13">
            <v>2612</v>
          </cell>
          <cell r="D13">
            <v>2611</v>
          </cell>
          <cell r="E13">
            <v>2592</v>
          </cell>
          <cell r="F13">
            <v>2560</v>
          </cell>
        </row>
        <row r="14">
          <cell r="B14">
            <v>2338</v>
          </cell>
          <cell r="C14">
            <v>2324</v>
          </cell>
          <cell r="D14">
            <v>2323</v>
          </cell>
          <cell r="E14">
            <v>2306</v>
          </cell>
          <cell r="F14">
            <v>2277</v>
          </cell>
        </row>
        <row r="15">
          <cell r="B15">
            <v>3583</v>
          </cell>
          <cell r="C15">
            <v>3561</v>
          </cell>
          <cell r="D15">
            <v>3560</v>
          </cell>
          <cell r="E15">
            <v>3534</v>
          </cell>
          <cell r="F15">
            <v>3490</v>
          </cell>
        </row>
        <row r="16">
          <cell r="B16">
            <v>3872</v>
          </cell>
          <cell r="C16">
            <v>3848</v>
          </cell>
          <cell r="D16">
            <v>3847</v>
          </cell>
          <cell r="E16">
            <v>3819</v>
          </cell>
          <cell r="F16">
            <v>3771</v>
          </cell>
        </row>
        <row r="17">
          <cell r="B17">
            <v>4116</v>
          </cell>
          <cell r="C17">
            <v>4090</v>
          </cell>
          <cell r="D17">
            <v>4088</v>
          </cell>
          <cell r="E17">
            <v>4059</v>
          </cell>
          <cell r="F17">
            <v>4008</v>
          </cell>
        </row>
      </sheetData>
      <sheetData sheetId="6"/>
      <sheetData sheetId="7"/>
      <sheetData sheetId="8"/>
      <sheetData sheetId="9">
        <row r="4">
          <cell r="H4">
            <v>858</v>
          </cell>
        </row>
        <row r="6">
          <cell r="H6">
            <v>2315</v>
          </cell>
        </row>
        <row r="7">
          <cell r="H7">
            <v>279</v>
          </cell>
        </row>
        <row r="8">
          <cell r="H8">
            <v>77</v>
          </cell>
        </row>
      </sheetData>
      <sheetData sheetId="10"/>
      <sheetData sheetId="11"/>
      <sheetData sheetId="12"/>
      <sheetData sheetId="13">
        <row r="90">
          <cell r="E90">
            <v>3559</v>
          </cell>
          <cell r="F90">
            <v>3353</v>
          </cell>
          <cell r="G90">
            <v>3199</v>
          </cell>
          <cell r="H90">
            <v>3097</v>
          </cell>
        </row>
        <row r="138">
          <cell r="D138" t="str">
            <v>2020년</v>
          </cell>
          <cell r="E138" t="str">
            <v>2025년</v>
          </cell>
          <cell r="F138" t="str">
            <v>2030년</v>
          </cell>
          <cell r="G138" t="str">
            <v>2035년</v>
          </cell>
        </row>
        <row r="139">
          <cell r="D139">
            <v>76371</v>
          </cell>
          <cell r="E139">
            <v>71071</v>
          </cell>
          <cell r="F139">
            <v>70471</v>
          </cell>
          <cell r="G139">
            <v>69471</v>
          </cell>
        </row>
        <row r="140">
          <cell r="D140">
            <v>36451</v>
          </cell>
          <cell r="E140">
            <v>33458</v>
          </cell>
          <cell r="F140">
            <v>34583</v>
          </cell>
          <cell r="G140">
            <v>34736</v>
          </cell>
        </row>
        <row r="141">
          <cell r="D141">
            <v>9841</v>
          </cell>
          <cell r="E141">
            <v>9272</v>
          </cell>
          <cell r="F141">
            <v>8847</v>
          </cell>
          <cell r="G141">
            <v>8563</v>
          </cell>
        </row>
        <row r="142">
          <cell r="D142">
            <v>4032</v>
          </cell>
          <cell r="E142">
            <v>3799</v>
          </cell>
          <cell r="F142">
            <v>3625</v>
          </cell>
          <cell r="G142">
            <v>3508</v>
          </cell>
        </row>
        <row r="143">
          <cell r="D143">
            <v>3559</v>
          </cell>
          <cell r="E143">
            <v>3353</v>
          </cell>
          <cell r="F143">
            <v>3199</v>
          </cell>
          <cell r="G143">
            <v>3097</v>
          </cell>
        </row>
        <row r="144">
          <cell r="D144">
            <v>3334</v>
          </cell>
          <cell r="E144">
            <v>3141</v>
          </cell>
          <cell r="F144">
            <v>2997</v>
          </cell>
          <cell r="G144">
            <v>2901</v>
          </cell>
        </row>
        <row r="145">
          <cell r="D145">
            <v>3125</v>
          </cell>
          <cell r="E145">
            <v>2945</v>
          </cell>
          <cell r="F145">
            <v>2810</v>
          </cell>
          <cell r="G145">
            <v>2719</v>
          </cell>
        </row>
        <row r="146">
          <cell r="D146">
            <v>2605</v>
          </cell>
          <cell r="E146">
            <v>2455</v>
          </cell>
          <cell r="F146">
            <v>2342</v>
          </cell>
          <cell r="G146">
            <v>2267</v>
          </cell>
        </row>
        <row r="147">
          <cell r="D147">
            <v>2277</v>
          </cell>
          <cell r="E147">
            <v>2145</v>
          </cell>
          <cell r="F147">
            <v>2047</v>
          </cell>
          <cell r="G147">
            <v>1981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.3 계획인구(내포신도시지역)"/>
      <sheetName val="내포신도시인구계획"/>
      <sheetName val="인구유입(NEW)"/>
      <sheetName val="추세선"/>
      <sheetName val="생활용수"/>
      <sheetName val="가정용수"/>
      <sheetName val="비가정용수"/>
      <sheetName val="출력안함☞"/>
      <sheetName val="블록별용적율및연면적"/>
      <sheetName val="내포신도시_비가정용수량"/>
      <sheetName val="Sheet5"/>
    </sheetNames>
    <sheetDataSet>
      <sheetData sheetId="0"/>
      <sheetData sheetId="1">
        <row r="27">
          <cell r="E27">
            <v>36500</v>
          </cell>
          <cell r="F27">
            <v>58200</v>
          </cell>
          <cell r="G27">
            <v>58200</v>
          </cell>
          <cell r="H27">
            <v>58200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상위 계획검토"/>
      <sheetName val="상수도사용량(홍성군통계)"/>
      <sheetName val="사용량 원단위(수학적 추정)"/>
      <sheetName val="홍성군(가정)"/>
      <sheetName val="홍성군(비가정)"/>
      <sheetName val="홍성군(가정+비가정)(20년치 추정)"/>
      <sheetName val="홍성군(가정+비가정)(10년치 추정)"/>
      <sheetName val="출력안함☞"/>
      <sheetName val="홍성읍 과거급수현황"/>
      <sheetName val="용도별 사용수량"/>
      <sheetName val="상수도통계 용도별수량"/>
      <sheetName val="홍성군통계 용도별수량"/>
      <sheetName val="상수도사용량(홍성군)"/>
      <sheetName val="내포사용량원단위 추정"/>
      <sheetName val="Sheet1"/>
      <sheetName val="Sheet1 (2)"/>
    </sheetNames>
    <sheetDataSet>
      <sheetData sheetId="0">
        <row r="12">
          <cell r="E12">
            <v>257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상위비교"/>
      <sheetName val="유수율현황"/>
    </sheetNames>
    <sheetDataSet>
      <sheetData sheetId="0">
        <row r="12">
          <cell r="E12">
            <v>85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상위계획검토"/>
      <sheetName val="홍성 (보정)"/>
      <sheetName val="출력안함☞"/>
      <sheetName val="보고서용 첨두부하율 표"/>
      <sheetName val="홍성 (원본)"/>
    </sheetNames>
    <sheetDataSet>
      <sheetData sheetId="0">
        <row r="16">
          <cell r="D16">
            <v>1.3</v>
          </cell>
        </row>
        <row r="19">
          <cell r="D19">
            <v>1.35</v>
          </cell>
          <cell r="E19">
            <v>1.5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8" sqref="K28"/>
    </sheetView>
  </sheetViews>
  <sheetFormatPr defaultRowHeight="16.5"/>
  <sheetData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92"/>
  <sheetViews>
    <sheetView view="pageBreakPreview" topLeftCell="M6" zoomScaleSheetLayoutView="100" workbookViewId="0">
      <selection activeCell="X38" sqref="X38"/>
    </sheetView>
  </sheetViews>
  <sheetFormatPr defaultRowHeight="11.25"/>
  <cols>
    <col min="1" max="1" width="15.25" style="105" customWidth="1"/>
    <col min="2" max="2" width="13.75" style="105" customWidth="1"/>
    <col min="3" max="5" width="9.5" style="105" customWidth="1"/>
    <col min="6" max="6" width="9.5" style="106" customWidth="1"/>
    <col min="7" max="22" width="9.5" style="105" customWidth="1"/>
    <col min="23" max="23" width="11" style="105" bestFit="1" customWidth="1"/>
    <col min="24" max="256" width="9" style="105"/>
    <col min="257" max="257" width="15.25" style="105" customWidth="1"/>
    <col min="258" max="258" width="13.75" style="105" customWidth="1"/>
    <col min="259" max="278" width="9.5" style="105" customWidth="1"/>
    <col min="279" max="279" width="11" style="105" bestFit="1" customWidth="1"/>
    <col min="280" max="512" width="9" style="105"/>
    <col min="513" max="513" width="15.25" style="105" customWidth="1"/>
    <col min="514" max="514" width="13.75" style="105" customWidth="1"/>
    <col min="515" max="534" width="9.5" style="105" customWidth="1"/>
    <col min="535" max="535" width="11" style="105" bestFit="1" customWidth="1"/>
    <col min="536" max="768" width="9" style="105"/>
    <col min="769" max="769" width="15.25" style="105" customWidth="1"/>
    <col min="770" max="770" width="13.75" style="105" customWidth="1"/>
    <col min="771" max="790" width="9.5" style="105" customWidth="1"/>
    <col min="791" max="791" width="11" style="105" bestFit="1" customWidth="1"/>
    <col min="792" max="1024" width="9" style="105"/>
    <col min="1025" max="1025" width="15.25" style="105" customWidth="1"/>
    <col min="1026" max="1026" width="13.75" style="105" customWidth="1"/>
    <col min="1027" max="1046" width="9.5" style="105" customWidth="1"/>
    <col min="1047" max="1047" width="11" style="105" bestFit="1" customWidth="1"/>
    <col min="1048" max="1280" width="9" style="105"/>
    <col min="1281" max="1281" width="15.25" style="105" customWidth="1"/>
    <col min="1282" max="1282" width="13.75" style="105" customWidth="1"/>
    <col min="1283" max="1302" width="9.5" style="105" customWidth="1"/>
    <col min="1303" max="1303" width="11" style="105" bestFit="1" customWidth="1"/>
    <col min="1304" max="1536" width="9" style="105"/>
    <col min="1537" max="1537" width="15.25" style="105" customWidth="1"/>
    <col min="1538" max="1538" width="13.75" style="105" customWidth="1"/>
    <col min="1539" max="1558" width="9.5" style="105" customWidth="1"/>
    <col min="1559" max="1559" width="11" style="105" bestFit="1" customWidth="1"/>
    <col min="1560" max="1792" width="9" style="105"/>
    <col min="1793" max="1793" width="15.25" style="105" customWidth="1"/>
    <col min="1794" max="1794" width="13.75" style="105" customWidth="1"/>
    <col min="1795" max="1814" width="9.5" style="105" customWidth="1"/>
    <col min="1815" max="1815" width="11" style="105" bestFit="1" customWidth="1"/>
    <col min="1816" max="2048" width="9" style="105"/>
    <col min="2049" max="2049" width="15.25" style="105" customWidth="1"/>
    <col min="2050" max="2050" width="13.75" style="105" customWidth="1"/>
    <col min="2051" max="2070" width="9.5" style="105" customWidth="1"/>
    <col min="2071" max="2071" width="11" style="105" bestFit="1" customWidth="1"/>
    <col min="2072" max="2304" width="9" style="105"/>
    <col min="2305" max="2305" width="15.25" style="105" customWidth="1"/>
    <col min="2306" max="2306" width="13.75" style="105" customWidth="1"/>
    <col min="2307" max="2326" width="9.5" style="105" customWidth="1"/>
    <col min="2327" max="2327" width="11" style="105" bestFit="1" customWidth="1"/>
    <col min="2328" max="2560" width="9" style="105"/>
    <col min="2561" max="2561" width="15.25" style="105" customWidth="1"/>
    <col min="2562" max="2562" width="13.75" style="105" customWidth="1"/>
    <col min="2563" max="2582" width="9.5" style="105" customWidth="1"/>
    <col min="2583" max="2583" width="11" style="105" bestFit="1" customWidth="1"/>
    <col min="2584" max="2816" width="9" style="105"/>
    <col min="2817" max="2817" width="15.25" style="105" customWidth="1"/>
    <col min="2818" max="2818" width="13.75" style="105" customWidth="1"/>
    <col min="2819" max="2838" width="9.5" style="105" customWidth="1"/>
    <col min="2839" max="2839" width="11" style="105" bestFit="1" customWidth="1"/>
    <col min="2840" max="3072" width="9" style="105"/>
    <col min="3073" max="3073" width="15.25" style="105" customWidth="1"/>
    <col min="3074" max="3074" width="13.75" style="105" customWidth="1"/>
    <col min="3075" max="3094" width="9.5" style="105" customWidth="1"/>
    <col min="3095" max="3095" width="11" style="105" bestFit="1" customWidth="1"/>
    <col min="3096" max="3328" width="9" style="105"/>
    <col min="3329" max="3329" width="15.25" style="105" customWidth="1"/>
    <col min="3330" max="3330" width="13.75" style="105" customWidth="1"/>
    <col min="3331" max="3350" width="9.5" style="105" customWidth="1"/>
    <col min="3351" max="3351" width="11" style="105" bestFit="1" customWidth="1"/>
    <col min="3352" max="3584" width="9" style="105"/>
    <col min="3585" max="3585" width="15.25" style="105" customWidth="1"/>
    <col min="3586" max="3586" width="13.75" style="105" customWidth="1"/>
    <col min="3587" max="3606" width="9.5" style="105" customWidth="1"/>
    <col min="3607" max="3607" width="11" style="105" bestFit="1" customWidth="1"/>
    <col min="3608" max="3840" width="9" style="105"/>
    <col min="3841" max="3841" width="15.25" style="105" customWidth="1"/>
    <col min="3842" max="3842" width="13.75" style="105" customWidth="1"/>
    <col min="3843" max="3862" width="9.5" style="105" customWidth="1"/>
    <col min="3863" max="3863" width="11" style="105" bestFit="1" customWidth="1"/>
    <col min="3864" max="4096" width="9" style="105"/>
    <col min="4097" max="4097" width="15.25" style="105" customWidth="1"/>
    <col min="4098" max="4098" width="13.75" style="105" customWidth="1"/>
    <col min="4099" max="4118" width="9.5" style="105" customWidth="1"/>
    <col min="4119" max="4119" width="11" style="105" bestFit="1" customWidth="1"/>
    <col min="4120" max="4352" width="9" style="105"/>
    <col min="4353" max="4353" width="15.25" style="105" customWidth="1"/>
    <col min="4354" max="4354" width="13.75" style="105" customWidth="1"/>
    <col min="4355" max="4374" width="9.5" style="105" customWidth="1"/>
    <col min="4375" max="4375" width="11" style="105" bestFit="1" customWidth="1"/>
    <col min="4376" max="4608" width="9" style="105"/>
    <col min="4609" max="4609" width="15.25" style="105" customWidth="1"/>
    <col min="4610" max="4610" width="13.75" style="105" customWidth="1"/>
    <col min="4611" max="4630" width="9.5" style="105" customWidth="1"/>
    <col min="4631" max="4631" width="11" style="105" bestFit="1" customWidth="1"/>
    <col min="4632" max="4864" width="9" style="105"/>
    <col min="4865" max="4865" width="15.25" style="105" customWidth="1"/>
    <col min="4866" max="4866" width="13.75" style="105" customWidth="1"/>
    <col min="4867" max="4886" width="9.5" style="105" customWidth="1"/>
    <col min="4887" max="4887" width="11" style="105" bestFit="1" customWidth="1"/>
    <col min="4888" max="5120" width="9" style="105"/>
    <col min="5121" max="5121" width="15.25" style="105" customWidth="1"/>
    <col min="5122" max="5122" width="13.75" style="105" customWidth="1"/>
    <col min="5123" max="5142" width="9.5" style="105" customWidth="1"/>
    <col min="5143" max="5143" width="11" style="105" bestFit="1" customWidth="1"/>
    <col min="5144" max="5376" width="9" style="105"/>
    <col min="5377" max="5377" width="15.25" style="105" customWidth="1"/>
    <col min="5378" max="5378" width="13.75" style="105" customWidth="1"/>
    <col min="5379" max="5398" width="9.5" style="105" customWidth="1"/>
    <col min="5399" max="5399" width="11" style="105" bestFit="1" customWidth="1"/>
    <col min="5400" max="5632" width="9" style="105"/>
    <col min="5633" max="5633" width="15.25" style="105" customWidth="1"/>
    <col min="5634" max="5634" width="13.75" style="105" customWidth="1"/>
    <col min="5635" max="5654" width="9.5" style="105" customWidth="1"/>
    <col min="5655" max="5655" width="11" style="105" bestFit="1" customWidth="1"/>
    <col min="5656" max="5888" width="9" style="105"/>
    <col min="5889" max="5889" width="15.25" style="105" customWidth="1"/>
    <col min="5890" max="5890" width="13.75" style="105" customWidth="1"/>
    <col min="5891" max="5910" width="9.5" style="105" customWidth="1"/>
    <col min="5911" max="5911" width="11" style="105" bestFit="1" customWidth="1"/>
    <col min="5912" max="6144" width="9" style="105"/>
    <col min="6145" max="6145" width="15.25" style="105" customWidth="1"/>
    <col min="6146" max="6146" width="13.75" style="105" customWidth="1"/>
    <col min="6147" max="6166" width="9.5" style="105" customWidth="1"/>
    <col min="6167" max="6167" width="11" style="105" bestFit="1" customWidth="1"/>
    <col min="6168" max="6400" width="9" style="105"/>
    <col min="6401" max="6401" width="15.25" style="105" customWidth="1"/>
    <col min="6402" max="6402" width="13.75" style="105" customWidth="1"/>
    <col min="6403" max="6422" width="9.5" style="105" customWidth="1"/>
    <col min="6423" max="6423" width="11" style="105" bestFit="1" customWidth="1"/>
    <col min="6424" max="6656" width="9" style="105"/>
    <col min="6657" max="6657" width="15.25" style="105" customWidth="1"/>
    <col min="6658" max="6658" width="13.75" style="105" customWidth="1"/>
    <col min="6659" max="6678" width="9.5" style="105" customWidth="1"/>
    <col min="6679" max="6679" width="11" style="105" bestFit="1" customWidth="1"/>
    <col min="6680" max="6912" width="9" style="105"/>
    <col min="6913" max="6913" width="15.25" style="105" customWidth="1"/>
    <col min="6914" max="6914" width="13.75" style="105" customWidth="1"/>
    <col min="6915" max="6934" width="9.5" style="105" customWidth="1"/>
    <col min="6935" max="6935" width="11" style="105" bestFit="1" customWidth="1"/>
    <col min="6936" max="7168" width="9" style="105"/>
    <col min="7169" max="7169" width="15.25" style="105" customWidth="1"/>
    <col min="7170" max="7170" width="13.75" style="105" customWidth="1"/>
    <col min="7171" max="7190" width="9.5" style="105" customWidth="1"/>
    <col min="7191" max="7191" width="11" style="105" bestFit="1" customWidth="1"/>
    <col min="7192" max="7424" width="9" style="105"/>
    <col min="7425" max="7425" width="15.25" style="105" customWidth="1"/>
    <col min="7426" max="7426" width="13.75" style="105" customWidth="1"/>
    <col min="7427" max="7446" width="9.5" style="105" customWidth="1"/>
    <col min="7447" max="7447" width="11" style="105" bestFit="1" customWidth="1"/>
    <col min="7448" max="7680" width="9" style="105"/>
    <col min="7681" max="7681" width="15.25" style="105" customWidth="1"/>
    <col min="7682" max="7682" width="13.75" style="105" customWidth="1"/>
    <col min="7683" max="7702" width="9.5" style="105" customWidth="1"/>
    <col min="7703" max="7703" width="11" style="105" bestFit="1" customWidth="1"/>
    <col min="7704" max="7936" width="9" style="105"/>
    <col min="7937" max="7937" width="15.25" style="105" customWidth="1"/>
    <col min="7938" max="7938" width="13.75" style="105" customWidth="1"/>
    <col min="7939" max="7958" width="9.5" style="105" customWidth="1"/>
    <col min="7959" max="7959" width="11" style="105" bestFit="1" customWidth="1"/>
    <col min="7960" max="8192" width="9" style="105"/>
    <col min="8193" max="8193" width="15.25" style="105" customWidth="1"/>
    <col min="8194" max="8194" width="13.75" style="105" customWidth="1"/>
    <col min="8195" max="8214" width="9.5" style="105" customWidth="1"/>
    <col min="8215" max="8215" width="11" style="105" bestFit="1" customWidth="1"/>
    <col min="8216" max="8448" width="9" style="105"/>
    <col min="8449" max="8449" width="15.25" style="105" customWidth="1"/>
    <col min="8450" max="8450" width="13.75" style="105" customWidth="1"/>
    <col min="8451" max="8470" width="9.5" style="105" customWidth="1"/>
    <col min="8471" max="8471" width="11" style="105" bestFit="1" customWidth="1"/>
    <col min="8472" max="8704" width="9" style="105"/>
    <col min="8705" max="8705" width="15.25" style="105" customWidth="1"/>
    <col min="8706" max="8706" width="13.75" style="105" customWidth="1"/>
    <col min="8707" max="8726" width="9.5" style="105" customWidth="1"/>
    <col min="8727" max="8727" width="11" style="105" bestFit="1" customWidth="1"/>
    <col min="8728" max="8960" width="9" style="105"/>
    <col min="8961" max="8961" width="15.25" style="105" customWidth="1"/>
    <col min="8962" max="8962" width="13.75" style="105" customWidth="1"/>
    <col min="8963" max="8982" width="9.5" style="105" customWidth="1"/>
    <col min="8983" max="8983" width="11" style="105" bestFit="1" customWidth="1"/>
    <col min="8984" max="9216" width="9" style="105"/>
    <col min="9217" max="9217" width="15.25" style="105" customWidth="1"/>
    <col min="9218" max="9218" width="13.75" style="105" customWidth="1"/>
    <col min="9219" max="9238" width="9.5" style="105" customWidth="1"/>
    <col min="9239" max="9239" width="11" style="105" bestFit="1" customWidth="1"/>
    <col min="9240" max="9472" width="9" style="105"/>
    <col min="9473" max="9473" width="15.25" style="105" customWidth="1"/>
    <col min="9474" max="9474" width="13.75" style="105" customWidth="1"/>
    <col min="9475" max="9494" width="9.5" style="105" customWidth="1"/>
    <col min="9495" max="9495" width="11" style="105" bestFit="1" customWidth="1"/>
    <col min="9496" max="9728" width="9" style="105"/>
    <col min="9729" max="9729" width="15.25" style="105" customWidth="1"/>
    <col min="9730" max="9730" width="13.75" style="105" customWidth="1"/>
    <col min="9731" max="9750" width="9.5" style="105" customWidth="1"/>
    <col min="9751" max="9751" width="11" style="105" bestFit="1" customWidth="1"/>
    <col min="9752" max="9984" width="9" style="105"/>
    <col min="9985" max="9985" width="15.25" style="105" customWidth="1"/>
    <col min="9986" max="9986" width="13.75" style="105" customWidth="1"/>
    <col min="9987" max="10006" width="9.5" style="105" customWidth="1"/>
    <col min="10007" max="10007" width="11" style="105" bestFit="1" customWidth="1"/>
    <col min="10008" max="10240" width="9" style="105"/>
    <col min="10241" max="10241" width="15.25" style="105" customWidth="1"/>
    <col min="10242" max="10242" width="13.75" style="105" customWidth="1"/>
    <col min="10243" max="10262" width="9.5" style="105" customWidth="1"/>
    <col min="10263" max="10263" width="11" style="105" bestFit="1" customWidth="1"/>
    <col min="10264" max="10496" width="9" style="105"/>
    <col min="10497" max="10497" width="15.25" style="105" customWidth="1"/>
    <col min="10498" max="10498" width="13.75" style="105" customWidth="1"/>
    <col min="10499" max="10518" width="9.5" style="105" customWidth="1"/>
    <col min="10519" max="10519" width="11" style="105" bestFit="1" customWidth="1"/>
    <col min="10520" max="10752" width="9" style="105"/>
    <col min="10753" max="10753" width="15.25" style="105" customWidth="1"/>
    <col min="10754" max="10754" width="13.75" style="105" customWidth="1"/>
    <col min="10755" max="10774" width="9.5" style="105" customWidth="1"/>
    <col min="10775" max="10775" width="11" style="105" bestFit="1" customWidth="1"/>
    <col min="10776" max="11008" width="9" style="105"/>
    <col min="11009" max="11009" width="15.25" style="105" customWidth="1"/>
    <col min="11010" max="11010" width="13.75" style="105" customWidth="1"/>
    <col min="11011" max="11030" width="9.5" style="105" customWidth="1"/>
    <col min="11031" max="11031" width="11" style="105" bestFit="1" customWidth="1"/>
    <col min="11032" max="11264" width="9" style="105"/>
    <col min="11265" max="11265" width="15.25" style="105" customWidth="1"/>
    <col min="11266" max="11266" width="13.75" style="105" customWidth="1"/>
    <col min="11267" max="11286" width="9.5" style="105" customWidth="1"/>
    <col min="11287" max="11287" width="11" style="105" bestFit="1" customWidth="1"/>
    <col min="11288" max="11520" width="9" style="105"/>
    <col min="11521" max="11521" width="15.25" style="105" customWidth="1"/>
    <col min="11522" max="11522" width="13.75" style="105" customWidth="1"/>
    <col min="11523" max="11542" width="9.5" style="105" customWidth="1"/>
    <col min="11543" max="11543" width="11" style="105" bestFit="1" customWidth="1"/>
    <col min="11544" max="11776" width="9" style="105"/>
    <col min="11777" max="11777" width="15.25" style="105" customWidth="1"/>
    <col min="11778" max="11778" width="13.75" style="105" customWidth="1"/>
    <col min="11779" max="11798" width="9.5" style="105" customWidth="1"/>
    <col min="11799" max="11799" width="11" style="105" bestFit="1" customWidth="1"/>
    <col min="11800" max="12032" width="9" style="105"/>
    <col min="12033" max="12033" width="15.25" style="105" customWidth="1"/>
    <col min="12034" max="12034" width="13.75" style="105" customWidth="1"/>
    <col min="12035" max="12054" width="9.5" style="105" customWidth="1"/>
    <col min="12055" max="12055" width="11" style="105" bestFit="1" customWidth="1"/>
    <col min="12056" max="12288" width="9" style="105"/>
    <col min="12289" max="12289" width="15.25" style="105" customWidth="1"/>
    <col min="12290" max="12290" width="13.75" style="105" customWidth="1"/>
    <col min="12291" max="12310" width="9.5" style="105" customWidth="1"/>
    <col min="12311" max="12311" width="11" style="105" bestFit="1" customWidth="1"/>
    <col min="12312" max="12544" width="9" style="105"/>
    <col min="12545" max="12545" width="15.25" style="105" customWidth="1"/>
    <col min="12546" max="12546" width="13.75" style="105" customWidth="1"/>
    <col min="12547" max="12566" width="9.5" style="105" customWidth="1"/>
    <col min="12567" max="12567" width="11" style="105" bestFit="1" customWidth="1"/>
    <col min="12568" max="12800" width="9" style="105"/>
    <col min="12801" max="12801" width="15.25" style="105" customWidth="1"/>
    <col min="12802" max="12802" width="13.75" style="105" customWidth="1"/>
    <col min="12803" max="12822" width="9.5" style="105" customWidth="1"/>
    <col min="12823" max="12823" width="11" style="105" bestFit="1" customWidth="1"/>
    <col min="12824" max="13056" width="9" style="105"/>
    <col min="13057" max="13057" width="15.25" style="105" customWidth="1"/>
    <col min="13058" max="13058" width="13.75" style="105" customWidth="1"/>
    <col min="13059" max="13078" width="9.5" style="105" customWidth="1"/>
    <col min="13079" max="13079" width="11" style="105" bestFit="1" customWidth="1"/>
    <col min="13080" max="13312" width="9" style="105"/>
    <col min="13313" max="13313" width="15.25" style="105" customWidth="1"/>
    <col min="13314" max="13314" width="13.75" style="105" customWidth="1"/>
    <col min="13315" max="13334" width="9.5" style="105" customWidth="1"/>
    <col min="13335" max="13335" width="11" style="105" bestFit="1" customWidth="1"/>
    <col min="13336" max="13568" width="9" style="105"/>
    <col min="13569" max="13569" width="15.25" style="105" customWidth="1"/>
    <col min="13570" max="13570" width="13.75" style="105" customWidth="1"/>
    <col min="13571" max="13590" width="9.5" style="105" customWidth="1"/>
    <col min="13591" max="13591" width="11" style="105" bestFit="1" customWidth="1"/>
    <col min="13592" max="13824" width="9" style="105"/>
    <col min="13825" max="13825" width="15.25" style="105" customWidth="1"/>
    <col min="13826" max="13826" width="13.75" style="105" customWidth="1"/>
    <col min="13827" max="13846" width="9.5" style="105" customWidth="1"/>
    <col min="13847" max="13847" width="11" style="105" bestFit="1" customWidth="1"/>
    <col min="13848" max="14080" width="9" style="105"/>
    <col min="14081" max="14081" width="15.25" style="105" customWidth="1"/>
    <col min="14082" max="14082" width="13.75" style="105" customWidth="1"/>
    <col min="14083" max="14102" width="9.5" style="105" customWidth="1"/>
    <col min="14103" max="14103" width="11" style="105" bestFit="1" customWidth="1"/>
    <col min="14104" max="14336" width="9" style="105"/>
    <col min="14337" max="14337" width="15.25" style="105" customWidth="1"/>
    <col min="14338" max="14338" width="13.75" style="105" customWidth="1"/>
    <col min="14339" max="14358" width="9.5" style="105" customWidth="1"/>
    <col min="14359" max="14359" width="11" style="105" bestFit="1" customWidth="1"/>
    <col min="14360" max="14592" width="9" style="105"/>
    <col min="14593" max="14593" width="15.25" style="105" customWidth="1"/>
    <col min="14594" max="14594" width="13.75" style="105" customWidth="1"/>
    <col min="14595" max="14614" width="9.5" style="105" customWidth="1"/>
    <col min="14615" max="14615" width="11" style="105" bestFit="1" customWidth="1"/>
    <col min="14616" max="14848" width="9" style="105"/>
    <col min="14849" max="14849" width="15.25" style="105" customWidth="1"/>
    <col min="14850" max="14850" width="13.75" style="105" customWidth="1"/>
    <col min="14851" max="14870" width="9.5" style="105" customWidth="1"/>
    <col min="14871" max="14871" width="11" style="105" bestFit="1" customWidth="1"/>
    <col min="14872" max="15104" width="9" style="105"/>
    <col min="15105" max="15105" width="15.25" style="105" customWidth="1"/>
    <col min="15106" max="15106" width="13.75" style="105" customWidth="1"/>
    <col min="15107" max="15126" width="9.5" style="105" customWidth="1"/>
    <col min="15127" max="15127" width="11" style="105" bestFit="1" customWidth="1"/>
    <col min="15128" max="15360" width="9" style="105"/>
    <col min="15361" max="15361" width="15.25" style="105" customWidth="1"/>
    <col min="15362" max="15362" width="13.75" style="105" customWidth="1"/>
    <col min="15363" max="15382" width="9.5" style="105" customWidth="1"/>
    <col min="15383" max="15383" width="11" style="105" bestFit="1" customWidth="1"/>
    <col min="15384" max="15616" width="9" style="105"/>
    <col min="15617" max="15617" width="15.25" style="105" customWidth="1"/>
    <col min="15618" max="15618" width="13.75" style="105" customWidth="1"/>
    <col min="15619" max="15638" width="9.5" style="105" customWidth="1"/>
    <col min="15639" max="15639" width="11" style="105" bestFit="1" customWidth="1"/>
    <col min="15640" max="15872" width="9" style="105"/>
    <col min="15873" max="15873" width="15.25" style="105" customWidth="1"/>
    <col min="15874" max="15874" width="13.75" style="105" customWidth="1"/>
    <col min="15875" max="15894" width="9.5" style="105" customWidth="1"/>
    <col min="15895" max="15895" width="11" style="105" bestFit="1" customWidth="1"/>
    <col min="15896" max="16128" width="9" style="105"/>
    <col min="16129" max="16129" width="15.25" style="105" customWidth="1"/>
    <col min="16130" max="16130" width="13.75" style="105" customWidth="1"/>
    <col min="16131" max="16150" width="9.5" style="105" customWidth="1"/>
    <col min="16151" max="16151" width="11" style="105" bestFit="1" customWidth="1"/>
    <col min="16152" max="16384" width="9" style="105"/>
  </cols>
  <sheetData>
    <row r="1" spans="1:22" ht="16.5" customHeight="1">
      <c r="A1" s="104" t="s">
        <v>672</v>
      </c>
    </row>
    <row r="2" spans="1:22" s="106" customFormat="1" ht="8.25" customHeight="1">
      <c r="A2" s="586" t="s">
        <v>673</v>
      </c>
      <c r="B2" s="584"/>
      <c r="C2" s="584">
        <v>2015</v>
      </c>
      <c r="D2" s="584"/>
      <c r="E2" s="584"/>
      <c r="F2" s="584"/>
      <c r="G2" s="584">
        <v>2020</v>
      </c>
      <c r="H2" s="584"/>
      <c r="I2" s="584"/>
      <c r="J2" s="584"/>
      <c r="K2" s="584">
        <v>2025</v>
      </c>
      <c r="L2" s="584"/>
      <c r="M2" s="584"/>
      <c r="N2" s="584"/>
      <c r="O2" s="584">
        <v>2030</v>
      </c>
      <c r="P2" s="584"/>
      <c r="Q2" s="584"/>
      <c r="R2" s="584"/>
      <c r="S2" s="584">
        <v>2035</v>
      </c>
      <c r="T2" s="584"/>
      <c r="U2" s="584"/>
      <c r="V2" s="585"/>
    </row>
    <row r="3" spans="1:22" s="106" customFormat="1" ht="24" customHeight="1">
      <c r="A3" s="587"/>
      <c r="B3" s="588"/>
      <c r="C3" s="411" t="s">
        <v>674</v>
      </c>
      <c r="D3" s="107" t="s">
        <v>675</v>
      </c>
      <c r="E3" s="411" t="s">
        <v>676</v>
      </c>
      <c r="F3" s="411" t="s">
        <v>677</v>
      </c>
      <c r="G3" s="411" t="s">
        <v>674</v>
      </c>
      <c r="H3" s="107" t="s">
        <v>675</v>
      </c>
      <c r="I3" s="411" t="s">
        <v>676</v>
      </c>
      <c r="J3" s="411" t="s">
        <v>677</v>
      </c>
      <c r="K3" s="411" t="s">
        <v>674</v>
      </c>
      <c r="L3" s="107" t="s">
        <v>675</v>
      </c>
      <c r="M3" s="411" t="s">
        <v>676</v>
      </c>
      <c r="N3" s="411" t="s">
        <v>677</v>
      </c>
      <c r="O3" s="411" t="s">
        <v>674</v>
      </c>
      <c r="P3" s="107" t="s">
        <v>675</v>
      </c>
      <c r="Q3" s="411" t="s">
        <v>676</v>
      </c>
      <c r="R3" s="411" t="s">
        <v>677</v>
      </c>
      <c r="S3" s="411" t="s">
        <v>674</v>
      </c>
      <c r="T3" s="107" t="s">
        <v>675</v>
      </c>
      <c r="U3" s="411" t="s">
        <v>676</v>
      </c>
      <c r="V3" s="108" t="s">
        <v>677</v>
      </c>
    </row>
    <row r="4" spans="1:22" s="114" customFormat="1" ht="13.5" customHeight="1">
      <c r="A4" s="580" t="s">
        <v>678</v>
      </c>
      <c r="B4" s="109" t="s">
        <v>44</v>
      </c>
      <c r="C4" s="110">
        <f>결성면!AK41</f>
        <v>0</v>
      </c>
      <c r="D4" s="111">
        <f>결성면!AK48</f>
        <v>0</v>
      </c>
      <c r="E4" s="110">
        <f>결성면!AK55</f>
        <v>0</v>
      </c>
      <c r="F4" s="112">
        <f>SUM(C4:E4)</f>
        <v>0</v>
      </c>
      <c r="G4" s="110">
        <f>결성면!AL41</f>
        <v>0</v>
      </c>
      <c r="H4" s="111">
        <f>결성면!AL48</f>
        <v>0</v>
      </c>
      <c r="I4" s="110">
        <f>결성면!AL55</f>
        <v>0</v>
      </c>
      <c r="J4" s="112">
        <f>SUM(G4:I4)</f>
        <v>0</v>
      </c>
      <c r="K4" s="110">
        <f>결성면!AM41</f>
        <v>29</v>
      </c>
      <c r="L4" s="111">
        <f>결성면!AM48</f>
        <v>0</v>
      </c>
      <c r="M4" s="110">
        <f>결성면!AM55</f>
        <v>0</v>
      </c>
      <c r="N4" s="112">
        <f>SUM(K4:M4)</f>
        <v>29</v>
      </c>
      <c r="O4" s="110">
        <f>결성면!AN41</f>
        <v>28</v>
      </c>
      <c r="P4" s="111">
        <f>결성면!AN48</f>
        <v>0</v>
      </c>
      <c r="Q4" s="110">
        <f>결성면!AN55</f>
        <v>0</v>
      </c>
      <c r="R4" s="112">
        <f>SUM(O4:Q4)</f>
        <v>28</v>
      </c>
      <c r="S4" s="110">
        <f>결성면!AO41</f>
        <v>27</v>
      </c>
      <c r="T4" s="111">
        <f>결성면!AO48</f>
        <v>0</v>
      </c>
      <c r="U4" s="110">
        <f>결성면!AO55</f>
        <v>0</v>
      </c>
      <c r="V4" s="113">
        <f>SUM(S4:U4)</f>
        <v>27</v>
      </c>
    </row>
    <row r="5" spans="1:22" ht="14.1" customHeight="1">
      <c r="A5" s="580"/>
      <c r="B5" s="115" t="s">
        <v>46</v>
      </c>
      <c r="C5" s="116">
        <f>갈산면!AK40</f>
        <v>435</v>
      </c>
      <c r="D5" s="116">
        <f>갈산면!AK47</f>
        <v>0</v>
      </c>
      <c r="E5" s="116">
        <f>갈산면!AK54</f>
        <v>0</v>
      </c>
      <c r="F5" s="112">
        <f>SUM(C5:E5)</f>
        <v>435</v>
      </c>
      <c r="G5" s="116">
        <f>갈산면!AL40</f>
        <v>474</v>
      </c>
      <c r="H5" s="116">
        <f>갈산면!AL47</f>
        <v>0</v>
      </c>
      <c r="I5" s="116">
        <f>갈산면!AL54</f>
        <v>0</v>
      </c>
      <c r="J5" s="112">
        <f>SUM(G5:I5)</f>
        <v>474</v>
      </c>
      <c r="K5" s="116">
        <f>갈산면!AM40</f>
        <v>587</v>
      </c>
      <c r="L5" s="116">
        <f>갈산면!AM47</f>
        <v>0</v>
      </c>
      <c r="M5" s="116">
        <f>갈산면!AM54</f>
        <v>0</v>
      </c>
      <c r="N5" s="112">
        <f>SUM(K5:M5)</f>
        <v>587</v>
      </c>
      <c r="O5" s="116">
        <f>갈산면!AN40</f>
        <v>655</v>
      </c>
      <c r="P5" s="116">
        <f>갈산면!AN47</f>
        <v>0</v>
      </c>
      <c r="Q5" s="116">
        <f>갈산면!AN54</f>
        <v>0</v>
      </c>
      <c r="R5" s="112">
        <f>SUM(O5:Q5)</f>
        <v>655</v>
      </c>
      <c r="S5" s="116">
        <f>갈산면!AO40</f>
        <v>634</v>
      </c>
      <c r="T5" s="116">
        <f>갈산면!AO47</f>
        <v>0</v>
      </c>
      <c r="U5" s="116">
        <f>갈산면!AO54</f>
        <v>0</v>
      </c>
      <c r="V5" s="113">
        <f>SUM(S5:U5)</f>
        <v>634</v>
      </c>
    </row>
    <row r="6" spans="1:22" s="121" customFormat="1" ht="14.1" customHeight="1">
      <c r="A6" s="580"/>
      <c r="B6" s="117" t="s">
        <v>49</v>
      </c>
      <c r="C6" s="118">
        <f>SUM(C4:C5)</f>
        <v>435</v>
      </c>
      <c r="D6" s="118">
        <f t="shared" ref="D6:V6" si="0">SUM(D4:D5)</f>
        <v>0</v>
      </c>
      <c r="E6" s="118">
        <f t="shared" si="0"/>
        <v>0</v>
      </c>
      <c r="F6" s="119">
        <f t="shared" si="0"/>
        <v>435</v>
      </c>
      <c r="G6" s="118">
        <f t="shared" si="0"/>
        <v>474</v>
      </c>
      <c r="H6" s="118">
        <f t="shared" si="0"/>
        <v>0</v>
      </c>
      <c r="I6" s="118">
        <f t="shared" si="0"/>
        <v>0</v>
      </c>
      <c r="J6" s="119">
        <f t="shared" si="0"/>
        <v>474</v>
      </c>
      <c r="K6" s="118">
        <f t="shared" si="0"/>
        <v>616</v>
      </c>
      <c r="L6" s="118">
        <f t="shared" si="0"/>
        <v>0</v>
      </c>
      <c r="M6" s="118">
        <f t="shared" si="0"/>
        <v>0</v>
      </c>
      <c r="N6" s="119">
        <f t="shared" si="0"/>
        <v>616</v>
      </c>
      <c r="O6" s="118">
        <f t="shared" si="0"/>
        <v>683</v>
      </c>
      <c r="P6" s="118">
        <f t="shared" si="0"/>
        <v>0</v>
      </c>
      <c r="Q6" s="118">
        <f t="shared" si="0"/>
        <v>0</v>
      </c>
      <c r="R6" s="119">
        <f t="shared" si="0"/>
        <v>683</v>
      </c>
      <c r="S6" s="118">
        <f t="shared" si="0"/>
        <v>661</v>
      </c>
      <c r="T6" s="118">
        <f t="shared" si="0"/>
        <v>0</v>
      </c>
      <c r="U6" s="118">
        <f t="shared" si="0"/>
        <v>0</v>
      </c>
      <c r="V6" s="120">
        <f t="shared" si="0"/>
        <v>661</v>
      </c>
    </row>
    <row r="7" spans="1:22" s="122" customFormat="1" ht="14.1" customHeight="1">
      <c r="A7" s="580" t="s">
        <v>679</v>
      </c>
      <c r="B7" s="115" t="s">
        <v>46</v>
      </c>
      <c r="C7" s="116">
        <f>갈산면!AK42</f>
        <v>355</v>
      </c>
      <c r="D7" s="116">
        <f>갈산면!AK49</f>
        <v>111</v>
      </c>
      <c r="E7" s="116">
        <f>갈산면!AK56</f>
        <v>0</v>
      </c>
      <c r="F7" s="112">
        <f t="shared" ref="F7:F62" si="1">SUM(C7:E7)</f>
        <v>466</v>
      </c>
      <c r="G7" s="116">
        <f>갈산면!AL42</f>
        <v>375</v>
      </c>
      <c r="H7" s="116">
        <f>갈산면!AL49</f>
        <v>111</v>
      </c>
      <c r="I7" s="116">
        <f>갈산면!AL56</f>
        <v>0</v>
      </c>
      <c r="J7" s="112">
        <f t="shared" ref="J7:J62" si="2">SUM(G7:I7)</f>
        <v>486</v>
      </c>
      <c r="K7" s="116">
        <f>갈산면!AM42</f>
        <v>450</v>
      </c>
      <c r="L7" s="116">
        <f>갈산면!AM49</f>
        <v>111</v>
      </c>
      <c r="M7" s="116">
        <f>갈산면!AM56</f>
        <v>0</v>
      </c>
      <c r="N7" s="112">
        <f t="shared" ref="N7:N62" si="3">SUM(K7:M7)</f>
        <v>561</v>
      </c>
      <c r="O7" s="116">
        <f>갈산면!AN42</f>
        <v>428</v>
      </c>
      <c r="P7" s="116">
        <f>갈산면!AN49</f>
        <v>111</v>
      </c>
      <c r="Q7" s="116">
        <f>갈산면!AN56</f>
        <v>0</v>
      </c>
      <c r="R7" s="112">
        <f t="shared" ref="R7:R62" si="4">SUM(O7:Q7)</f>
        <v>539</v>
      </c>
      <c r="S7" s="116">
        <f>갈산면!AO42</f>
        <v>414</v>
      </c>
      <c r="T7" s="116">
        <f>갈산면!AO49</f>
        <v>111</v>
      </c>
      <c r="U7" s="116">
        <f>갈산면!AO56</f>
        <v>0</v>
      </c>
      <c r="V7" s="113">
        <f t="shared" ref="V7:V62" si="5">SUM(S7:U7)</f>
        <v>525</v>
      </c>
    </row>
    <row r="8" spans="1:22" s="123" customFormat="1" ht="14.1" customHeight="1">
      <c r="A8" s="580"/>
      <c r="B8" s="117" t="s">
        <v>49</v>
      </c>
      <c r="C8" s="118">
        <f t="shared" ref="C8:V8" si="6">SUM(C7)</f>
        <v>355</v>
      </c>
      <c r="D8" s="118">
        <f t="shared" si="6"/>
        <v>111</v>
      </c>
      <c r="E8" s="118">
        <f t="shared" si="6"/>
        <v>0</v>
      </c>
      <c r="F8" s="119">
        <f t="shared" si="6"/>
        <v>466</v>
      </c>
      <c r="G8" s="118">
        <f t="shared" si="6"/>
        <v>375</v>
      </c>
      <c r="H8" s="118">
        <f t="shared" si="6"/>
        <v>111</v>
      </c>
      <c r="I8" s="118">
        <f t="shared" si="6"/>
        <v>0</v>
      </c>
      <c r="J8" s="119">
        <f t="shared" si="6"/>
        <v>486</v>
      </c>
      <c r="K8" s="118">
        <f t="shared" si="6"/>
        <v>450</v>
      </c>
      <c r="L8" s="118">
        <f t="shared" si="6"/>
        <v>111</v>
      </c>
      <c r="M8" s="118">
        <f t="shared" si="6"/>
        <v>0</v>
      </c>
      <c r="N8" s="119">
        <f t="shared" si="6"/>
        <v>561</v>
      </c>
      <c r="O8" s="118">
        <f t="shared" si="6"/>
        <v>428</v>
      </c>
      <c r="P8" s="118">
        <f t="shared" si="6"/>
        <v>111</v>
      </c>
      <c r="Q8" s="118">
        <f t="shared" si="6"/>
        <v>0</v>
      </c>
      <c r="R8" s="119">
        <f t="shared" si="6"/>
        <v>539</v>
      </c>
      <c r="S8" s="118">
        <f t="shared" si="6"/>
        <v>414</v>
      </c>
      <c r="T8" s="118">
        <f t="shared" si="6"/>
        <v>111</v>
      </c>
      <c r="U8" s="118">
        <f t="shared" si="6"/>
        <v>0</v>
      </c>
      <c r="V8" s="120">
        <f t="shared" si="6"/>
        <v>525</v>
      </c>
    </row>
    <row r="9" spans="1:22" s="124" customFormat="1" ht="14.1" customHeight="1">
      <c r="A9" s="580" t="s">
        <v>680</v>
      </c>
      <c r="B9" s="115" t="s">
        <v>46</v>
      </c>
      <c r="C9" s="116">
        <f>갈산면!AK44</f>
        <v>0</v>
      </c>
      <c r="D9" s="116">
        <f>갈산면!AK51</f>
        <v>105</v>
      </c>
      <c r="E9" s="116">
        <f>갈산면!AK58</f>
        <v>0</v>
      </c>
      <c r="F9" s="112">
        <f t="shared" si="1"/>
        <v>105</v>
      </c>
      <c r="G9" s="116">
        <f>갈산면!AL44</f>
        <v>0</v>
      </c>
      <c r="H9" s="116">
        <f>갈산면!AL51</f>
        <v>1301</v>
      </c>
      <c r="I9" s="116">
        <f>갈산면!AL58</f>
        <v>0</v>
      </c>
      <c r="J9" s="112">
        <f t="shared" si="2"/>
        <v>1301</v>
      </c>
      <c r="K9" s="116">
        <f>갈산면!AM44</f>
        <v>0</v>
      </c>
      <c r="L9" s="116">
        <f>갈산면!AM51</f>
        <v>2497</v>
      </c>
      <c r="M9" s="116">
        <f>갈산면!AM58</f>
        <v>0</v>
      </c>
      <c r="N9" s="112">
        <f t="shared" si="3"/>
        <v>2497</v>
      </c>
      <c r="O9" s="116">
        <f>갈산면!AN44</f>
        <v>0</v>
      </c>
      <c r="P9" s="116">
        <f>갈산면!AN51</f>
        <v>2497</v>
      </c>
      <c r="Q9" s="116">
        <f>갈산면!AN58</f>
        <v>0</v>
      </c>
      <c r="R9" s="112">
        <f t="shared" si="4"/>
        <v>2497</v>
      </c>
      <c r="S9" s="116">
        <f>갈산면!AO44</f>
        <v>0</v>
      </c>
      <c r="T9" s="116">
        <f>갈산면!AO51</f>
        <v>2497</v>
      </c>
      <c r="U9" s="116">
        <f>갈산면!AO58</f>
        <v>0</v>
      </c>
      <c r="V9" s="113">
        <f t="shared" si="5"/>
        <v>2497</v>
      </c>
    </row>
    <row r="10" spans="1:22" s="125" customFormat="1" ht="14.1" customHeight="1">
      <c r="A10" s="580"/>
      <c r="B10" s="117" t="s">
        <v>49</v>
      </c>
      <c r="C10" s="118">
        <f t="shared" ref="C10:V10" si="7">SUM(C9)</f>
        <v>0</v>
      </c>
      <c r="D10" s="118">
        <f t="shared" si="7"/>
        <v>105</v>
      </c>
      <c r="E10" s="118">
        <f t="shared" si="7"/>
        <v>0</v>
      </c>
      <c r="F10" s="119">
        <f t="shared" si="7"/>
        <v>105</v>
      </c>
      <c r="G10" s="118">
        <f t="shared" si="7"/>
        <v>0</v>
      </c>
      <c r="H10" s="118">
        <f t="shared" si="7"/>
        <v>1301</v>
      </c>
      <c r="I10" s="118">
        <f t="shared" si="7"/>
        <v>0</v>
      </c>
      <c r="J10" s="119">
        <f t="shared" si="7"/>
        <v>1301</v>
      </c>
      <c r="K10" s="118">
        <f t="shared" si="7"/>
        <v>0</v>
      </c>
      <c r="L10" s="118">
        <f t="shared" si="7"/>
        <v>2497</v>
      </c>
      <c r="M10" s="118">
        <f t="shared" si="7"/>
        <v>0</v>
      </c>
      <c r="N10" s="119">
        <f t="shared" si="7"/>
        <v>2497</v>
      </c>
      <c r="O10" s="118">
        <f t="shared" si="7"/>
        <v>0</v>
      </c>
      <c r="P10" s="118">
        <f t="shared" si="7"/>
        <v>2497</v>
      </c>
      <c r="Q10" s="118">
        <f t="shared" si="7"/>
        <v>0</v>
      </c>
      <c r="R10" s="119">
        <f t="shared" si="7"/>
        <v>2497</v>
      </c>
      <c r="S10" s="118">
        <f t="shared" si="7"/>
        <v>0</v>
      </c>
      <c r="T10" s="118">
        <f t="shared" si="7"/>
        <v>2497</v>
      </c>
      <c r="U10" s="118">
        <f t="shared" si="7"/>
        <v>0</v>
      </c>
      <c r="V10" s="120">
        <f t="shared" si="7"/>
        <v>2497</v>
      </c>
    </row>
    <row r="11" spans="1:22" s="126" customFormat="1" ht="14.1" customHeight="1">
      <c r="A11" s="580" t="s">
        <v>681</v>
      </c>
      <c r="B11" s="115" t="s">
        <v>46</v>
      </c>
      <c r="C11" s="116">
        <f>갈산면!AK45</f>
        <v>0</v>
      </c>
      <c r="D11" s="116">
        <f>갈산면!AK52</f>
        <v>0</v>
      </c>
      <c r="E11" s="116">
        <f>갈산면!AK58</f>
        <v>0</v>
      </c>
      <c r="F11" s="112">
        <f t="shared" si="1"/>
        <v>0</v>
      </c>
      <c r="G11" s="116">
        <f>갈산면!AL45</f>
        <v>0</v>
      </c>
      <c r="H11" s="116">
        <f>갈산면!AL52</f>
        <v>215</v>
      </c>
      <c r="I11" s="116">
        <f>갈산면!AL59</f>
        <v>0</v>
      </c>
      <c r="J11" s="112">
        <f t="shared" si="2"/>
        <v>215</v>
      </c>
      <c r="K11" s="116">
        <f>갈산면!AM45</f>
        <v>0</v>
      </c>
      <c r="L11" s="116">
        <f>갈산면!AM52</f>
        <v>429</v>
      </c>
      <c r="M11" s="116">
        <f>갈산면!AM59</f>
        <v>0</v>
      </c>
      <c r="N11" s="112">
        <f t="shared" si="3"/>
        <v>429</v>
      </c>
      <c r="O11" s="116">
        <f>갈산면!AN45</f>
        <v>0</v>
      </c>
      <c r="P11" s="116">
        <f>갈산면!AN52</f>
        <v>429</v>
      </c>
      <c r="Q11" s="116">
        <f>갈산면!AN59</f>
        <v>0</v>
      </c>
      <c r="R11" s="112">
        <f t="shared" si="4"/>
        <v>429</v>
      </c>
      <c r="S11" s="116">
        <f>갈산면!AO45</f>
        <v>0</v>
      </c>
      <c r="T11" s="116">
        <f>갈산면!AO52</f>
        <v>429</v>
      </c>
      <c r="U11" s="116">
        <f>갈산면!AO58</f>
        <v>0</v>
      </c>
      <c r="V11" s="113">
        <f t="shared" si="5"/>
        <v>429</v>
      </c>
    </row>
    <row r="12" spans="1:22" s="125" customFormat="1" ht="14.1" customHeight="1">
      <c r="A12" s="580"/>
      <c r="B12" s="117" t="s">
        <v>49</v>
      </c>
      <c r="C12" s="118">
        <f>SUM(C11)</f>
        <v>0</v>
      </c>
      <c r="D12" s="118">
        <f>SUM(D11)</f>
        <v>0</v>
      </c>
      <c r="E12" s="118">
        <f>SUM(E11)</f>
        <v>0</v>
      </c>
      <c r="F12" s="119">
        <f>SUM(C12:E12)</f>
        <v>0</v>
      </c>
      <c r="G12" s="118">
        <f>SUM(G11)</f>
        <v>0</v>
      </c>
      <c r="H12" s="118">
        <f>SUM(H11)</f>
        <v>215</v>
      </c>
      <c r="I12" s="118">
        <f>SUM(I11)</f>
        <v>0</v>
      </c>
      <c r="J12" s="119">
        <f t="shared" si="2"/>
        <v>215</v>
      </c>
      <c r="K12" s="118">
        <f>SUM(K11)</f>
        <v>0</v>
      </c>
      <c r="L12" s="118">
        <f>SUM(L11)</f>
        <v>429</v>
      </c>
      <c r="M12" s="118">
        <f>SUM(M11)</f>
        <v>0</v>
      </c>
      <c r="N12" s="119">
        <f t="shared" si="3"/>
        <v>429</v>
      </c>
      <c r="O12" s="118">
        <f>SUM(O11)</f>
        <v>0</v>
      </c>
      <c r="P12" s="118">
        <f>SUM(P11)</f>
        <v>429</v>
      </c>
      <c r="Q12" s="118">
        <f>SUM(Q11)</f>
        <v>0</v>
      </c>
      <c r="R12" s="119">
        <f t="shared" si="4"/>
        <v>429</v>
      </c>
      <c r="S12" s="118">
        <f>SUM(S11)</f>
        <v>0</v>
      </c>
      <c r="T12" s="118">
        <f>SUM(T11)</f>
        <v>429</v>
      </c>
      <c r="U12" s="118">
        <f>SUM(U11)</f>
        <v>0</v>
      </c>
      <c r="V12" s="120">
        <f t="shared" si="5"/>
        <v>429</v>
      </c>
    </row>
    <row r="13" spans="1:22" s="127" customFormat="1" ht="14.1" customHeight="1">
      <c r="A13" s="580" t="s">
        <v>682</v>
      </c>
      <c r="B13" s="115" t="s">
        <v>46</v>
      </c>
      <c r="C13" s="116">
        <f>갈산면!AK41</f>
        <v>15</v>
      </c>
      <c r="D13" s="116">
        <f>갈산면!AK48</f>
        <v>0</v>
      </c>
      <c r="E13" s="116">
        <f>갈산면!AK55</f>
        <v>0</v>
      </c>
      <c r="F13" s="112">
        <f t="shared" si="1"/>
        <v>15</v>
      </c>
      <c r="G13" s="116">
        <f>갈산면!AL41</f>
        <v>14</v>
      </c>
      <c r="H13" s="116">
        <f>갈산면!AL48</f>
        <v>0</v>
      </c>
      <c r="I13" s="116">
        <f>갈산면!AL55</f>
        <v>0</v>
      </c>
      <c r="J13" s="112">
        <f t="shared" si="2"/>
        <v>14</v>
      </c>
      <c r="K13" s="116">
        <f>갈산면!AM41</f>
        <v>0</v>
      </c>
      <c r="L13" s="116">
        <f>갈산면!AM48</f>
        <v>0</v>
      </c>
      <c r="M13" s="116">
        <f>갈산면!AM55</f>
        <v>0</v>
      </c>
      <c r="N13" s="112">
        <f t="shared" si="3"/>
        <v>0</v>
      </c>
      <c r="O13" s="116">
        <f>갈산면!AN41</f>
        <v>0</v>
      </c>
      <c r="P13" s="116">
        <f>갈산면!AN48</f>
        <v>0</v>
      </c>
      <c r="Q13" s="116">
        <f>갈산면!AN55</f>
        <v>0</v>
      </c>
      <c r="R13" s="112">
        <f t="shared" si="4"/>
        <v>0</v>
      </c>
      <c r="S13" s="116">
        <f>갈산면!AO41</f>
        <v>0</v>
      </c>
      <c r="T13" s="116">
        <f>갈산면!AO48</f>
        <v>0</v>
      </c>
      <c r="U13" s="116">
        <f>갈산면!AO55</f>
        <v>0</v>
      </c>
      <c r="V13" s="113">
        <f t="shared" si="5"/>
        <v>0</v>
      </c>
    </row>
    <row r="14" spans="1:22" s="127" customFormat="1" ht="14.1" customHeight="1">
      <c r="A14" s="580"/>
      <c r="B14" s="115" t="s">
        <v>47</v>
      </c>
      <c r="C14" s="116">
        <f>구항면!AK40</f>
        <v>413</v>
      </c>
      <c r="D14" s="116">
        <f>구항면!AK47</f>
        <v>0</v>
      </c>
      <c r="E14" s="116">
        <f>구항면!AK54</f>
        <v>0</v>
      </c>
      <c r="F14" s="112">
        <f t="shared" si="1"/>
        <v>413</v>
      </c>
      <c r="G14" s="116">
        <f>구항면!AL40</f>
        <v>319</v>
      </c>
      <c r="H14" s="116">
        <f>구항면!AL47</f>
        <v>0</v>
      </c>
      <c r="I14" s="116">
        <f>구항면!AL54</f>
        <v>0</v>
      </c>
      <c r="J14" s="112">
        <f t="shared" si="2"/>
        <v>319</v>
      </c>
      <c r="K14" s="116">
        <f>구항면!AM40</f>
        <v>0</v>
      </c>
      <c r="L14" s="116">
        <f>구항면!AM47</f>
        <v>0</v>
      </c>
      <c r="M14" s="116">
        <f>구항면!AM54</f>
        <v>0</v>
      </c>
      <c r="N14" s="112">
        <f t="shared" si="3"/>
        <v>0</v>
      </c>
      <c r="O14" s="116">
        <f>구항면!AN40</f>
        <v>0</v>
      </c>
      <c r="P14" s="116">
        <f>구항면!AN47</f>
        <v>0</v>
      </c>
      <c r="Q14" s="116">
        <f>구항면!AN54</f>
        <v>0</v>
      </c>
      <c r="R14" s="112">
        <f t="shared" si="4"/>
        <v>0</v>
      </c>
      <c r="S14" s="116">
        <f>구항면!AO40</f>
        <v>0</v>
      </c>
      <c r="T14" s="116">
        <f>구항면!AO47</f>
        <v>0</v>
      </c>
      <c r="U14" s="116">
        <f>구항면!AO54</f>
        <v>0</v>
      </c>
      <c r="V14" s="113">
        <f t="shared" si="5"/>
        <v>0</v>
      </c>
    </row>
    <row r="15" spans="1:22" s="125" customFormat="1" ht="14.1" customHeight="1">
      <c r="A15" s="580"/>
      <c r="B15" s="117" t="s">
        <v>49</v>
      </c>
      <c r="C15" s="118">
        <f t="shared" ref="C15:V15" si="8">SUM(C13:C14)</f>
        <v>428</v>
      </c>
      <c r="D15" s="118">
        <f t="shared" si="8"/>
        <v>0</v>
      </c>
      <c r="E15" s="118">
        <f t="shared" si="8"/>
        <v>0</v>
      </c>
      <c r="F15" s="119">
        <f t="shared" si="8"/>
        <v>428</v>
      </c>
      <c r="G15" s="118">
        <f t="shared" si="8"/>
        <v>333</v>
      </c>
      <c r="H15" s="118">
        <f t="shared" si="8"/>
        <v>0</v>
      </c>
      <c r="I15" s="118">
        <f t="shared" si="8"/>
        <v>0</v>
      </c>
      <c r="J15" s="119">
        <f t="shared" si="8"/>
        <v>333</v>
      </c>
      <c r="K15" s="118">
        <f t="shared" si="8"/>
        <v>0</v>
      </c>
      <c r="L15" s="118">
        <f t="shared" si="8"/>
        <v>0</v>
      </c>
      <c r="M15" s="118">
        <f t="shared" si="8"/>
        <v>0</v>
      </c>
      <c r="N15" s="119">
        <f t="shared" si="8"/>
        <v>0</v>
      </c>
      <c r="O15" s="118">
        <f t="shared" si="8"/>
        <v>0</v>
      </c>
      <c r="P15" s="118">
        <f t="shared" si="8"/>
        <v>0</v>
      </c>
      <c r="Q15" s="118">
        <f t="shared" si="8"/>
        <v>0</v>
      </c>
      <c r="R15" s="119">
        <f t="shared" si="8"/>
        <v>0</v>
      </c>
      <c r="S15" s="118">
        <f t="shared" si="8"/>
        <v>0</v>
      </c>
      <c r="T15" s="118">
        <f t="shared" si="8"/>
        <v>0</v>
      </c>
      <c r="U15" s="118">
        <f t="shared" si="8"/>
        <v>0</v>
      </c>
      <c r="V15" s="120">
        <f t="shared" si="8"/>
        <v>0</v>
      </c>
    </row>
    <row r="16" spans="1:22" s="17" customFormat="1" ht="14.1" customHeight="1">
      <c r="A16" s="580" t="s">
        <v>683</v>
      </c>
      <c r="B16" s="115" t="s">
        <v>38</v>
      </c>
      <c r="C16" s="116">
        <f>광천읍!AK48</f>
        <v>0</v>
      </c>
      <c r="D16" s="116">
        <f>광천읍!AK56</f>
        <v>0</v>
      </c>
      <c r="E16" s="116">
        <f>광천읍!AK64</f>
        <v>0</v>
      </c>
      <c r="F16" s="112">
        <f t="shared" si="1"/>
        <v>0</v>
      </c>
      <c r="G16" s="116">
        <f>광천읍!AL48</f>
        <v>32</v>
      </c>
      <c r="H16" s="116">
        <f>광천읍!AL56</f>
        <v>0</v>
      </c>
      <c r="I16" s="116">
        <f>광천읍!AL64</f>
        <v>0</v>
      </c>
      <c r="J16" s="112">
        <f t="shared" si="2"/>
        <v>32</v>
      </c>
      <c r="K16" s="116">
        <f>광천읍!AM48</f>
        <v>30</v>
      </c>
      <c r="L16" s="116">
        <f>광천읍!AM56</f>
        <v>0</v>
      </c>
      <c r="M16" s="116">
        <f>광천읍!AM64</f>
        <v>0</v>
      </c>
      <c r="N16" s="112">
        <f t="shared" si="3"/>
        <v>30</v>
      </c>
      <c r="O16" s="116">
        <f>광천읍!AN48</f>
        <v>29</v>
      </c>
      <c r="P16" s="116">
        <f>광천읍!AN56</f>
        <v>0</v>
      </c>
      <c r="Q16" s="116">
        <f>광천읍!AN64</f>
        <v>0</v>
      </c>
      <c r="R16" s="112">
        <f t="shared" si="4"/>
        <v>29</v>
      </c>
      <c r="S16" s="116">
        <f>광천읍!AO48</f>
        <v>28</v>
      </c>
      <c r="T16" s="116">
        <f>광천읍!AO56</f>
        <v>0</v>
      </c>
      <c r="U16" s="116">
        <f>광천읍!AO64</f>
        <v>0</v>
      </c>
      <c r="V16" s="113">
        <f t="shared" si="5"/>
        <v>28</v>
      </c>
    </row>
    <row r="17" spans="1:23" s="17" customFormat="1" ht="14.1" customHeight="1">
      <c r="A17" s="580"/>
      <c r="B17" s="115" t="s">
        <v>47</v>
      </c>
      <c r="C17" s="116">
        <f>구항면!AK41</f>
        <v>0</v>
      </c>
      <c r="D17" s="116">
        <f>구항면!AK48</f>
        <v>0</v>
      </c>
      <c r="E17" s="116">
        <f>구항면!AK55</f>
        <v>0</v>
      </c>
      <c r="F17" s="112">
        <f t="shared" si="1"/>
        <v>0</v>
      </c>
      <c r="G17" s="116">
        <f>구항면!AL41</f>
        <v>993</v>
      </c>
      <c r="H17" s="116">
        <f>구항면!AL48</f>
        <v>1231</v>
      </c>
      <c r="I17" s="116">
        <f>구항면!AL55</f>
        <v>0</v>
      </c>
      <c r="J17" s="112">
        <f t="shared" si="2"/>
        <v>2224</v>
      </c>
      <c r="K17" s="116">
        <f>구항면!AM41</f>
        <v>1235</v>
      </c>
      <c r="L17" s="116">
        <f>구항면!AM48</f>
        <v>1231</v>
      </c>
      <c r="M17" s="116">
        <f>구항면!AM55</f>
        <v>0</v>
      </c>
      <c r="N17" s="112">
        <f t="shared" si="3"/>
        <v>2466</v>
      </c>
      <c r="O17" s="116">
        <f>구항면!AN41</f>
        <v>1180</v>
      </c>
      <c r="P17" s="116">
        <f>구항면!AN48</f>
        <v>1231</v>
      </c>
      <c r="Q17" s="116">
        <f>구항면!AN55</f>
        <v>0</v>
      </c>
      <c r="R17" s="112">
        <f t="shared" si="4"/>
        <v>2411</v>
      </c>
      <c r="S17" s="116">
        <f>구항면!AO41</f>
        <v>1142</v>
      </c>
      <c r="T17" s="116">
        <f>구항면!AO48</f>
        <v>1231</v>
      </c>
      <c r="U17" s="116">
        <f>구항면!AO55</f>
        <v>0</v>
      </c>
      <c r="V17" s="113">
        <f t="shared" si="5"/>
        <v>2373</v>
      </c>
      <c r="W17" s="105"/>
    </row>
    <row r="18" spans="1:23" s="17" customFormat="1" ht="14.1" customHeight="1">
      <c r="A18" s="580"/>
      <c r="B18" s="115" t="s">
        <v>46</v>
      </c>
      <c r="C18" s="116">
        <f>갈산면!AK43</f>
        <v>0</v>
      </c>
      <c r="D18" s="116">
        <f>갈산면!AK50</f>
        <v>0</v>
      </c>
      <c r="E18" s="116">
        <f>갈산면!AK57</f>
        <v>0</v>
      </c>
      <c r="F18" s="112">
        <f t="shared" si="1"/>
        <v>0</v>
      </c>
      <c r="G18" s="116">
        <f>갈산면!AL43</f>
        <v>76</v>
      </c>
      <c r="H18" s="116">
        <f>갈산면!AL50</f>
        <v>0</v>
      </c>
      <c r="I18" s="116">
        <f>갈산면!AL57</f>
        <v>0</v>
      </c>
      <c r="J18" s="112">
        <f t="shared" si="2"/>
        <v>76</v>
      </c>
      <c r="K18" s="116">
        <f>갈산면!AM43</f>
        <v>85</v>
      </c>
      <c r="L18" s="116">
        <f>갈산면!AM50</f>
        <v>0</v>
      </c>
      <c r="M18" s="116">
        <f>갈산면!AM57</f>
        <v>0</v>
      </c>
      <c r="N18" s="112">
        <f t="shared" si="3"/>
        <v>85</v>
      </c>
      <c r="O18" s="116">
        <f>갈산면!AN43</f>
        <v>82</v>
      </c>
      <c r="P18" s="116">
        <f>갈산면!AN50</f>
        <v>0</v>
      </c>
      <c r="Q18" s="116">
        <f>갈산면!AN57</f>
        <v>0</v>
      </c>
      <c r="R18" s="112">
        <f t="shared" si="4"/>
        <v>82</v>
      </c>
      <c r="S18" s="116">
        <f>갈산면!AO43</f>
        <v>80</v>
      </c>
      <c r="T18" s="116">
        <f>갈산면!AO50</f>
        <v>0</v>
      </c>
      <c r="U18" s="116">
        <f>갈산면!AO57</f>
        <v>0</v>
      </c>
      <c r="V18" s="113">
        <f t="shared" si="5"/>
        <v>80</v>
      </c>
      <c r="W18" s="105"/>
    </row>
    <row r="19" spans="1:23" s="125" customFormat="1" ht="14.1" customHeight="1">
      <c r="A19" s="580"/>
      <c r="B19" s="117" t="s">
        <v>49</v>
      </c>
      <c r="C19" s="118">
        <f t="shared" ref="C19:V19" si="9">SUM(C16:C18)</f>
        <v>0</v>
      </c>
      <c r="D19" s="118">
        <f t="shared" si="9"/>
        <v>0</v>
      </c>
      <c r="E19" s="118">
        <f t="shared" si="9"/>
        <v>0</v>
      </c>
      <c r="F19" s="119">
        <f t="shared" si="9"/>
        <v>0</v>
      </c>
      <c r="G19" s="118">
        <f t="shared" si="9"/>
        <v>1101</v>
      </c>
      <c r="H19" s="118">
        <f t="shared" si="9"/>
        <v>1231</v>
      </c>
      <c r="I19" s="118">
        <f t="shared" si="9"/>
        <v>0</v>
      </c>
      <c r="J19" s="119">
        <f t="shared" si="9"/>
        <v>2332</v>
      </c>
      <c r="K19" s="118">
        <f t="shared" si="9"/>
        <v>1350</v>
      </c>
      <c r="L19" s="118">
        <f t="shared" si="9"/>
        <v>1231</v>
      </c>
      <c r="M19" s="118">
        <f t="shared" si="9"/>
        <v>0</v>
      </c>
      <c r="N19" s="119">
        <f t="shared" si="9"/>
        <v>2581</v>
      </c>
      <c r="O19" s="118">
        <f t="shared" si="9"/>
        <v>1291</v>
      </c>
      <c r="P19" s="118">
        <f t="shared" si="9"/>
        <v>1231</v>
      </c>
      <c r="Q19" s="118">
        <f t="shared" si="9"/>
        <v>0</v>
      </c>
      <c r="R19" s="119">
        <f t="shared" si="9"/>
        <v>2522</v>
      </c>
      <c r="S19" s="118">
        <f t="shared" si="9"/>
        <v>1250</v>
      </c>
      <c r="T19" s="118">
        <f t="shared" si="9"/>
        <v>1231</v>
      </c>
      <c r="U19" s="118">
        <f t="shared" si="9"/>
        <v>0</v>
      </c>
      <c r="V19" s="119">
        <f t="shared" si="9"/>
        <v>2481</v>
      </c>
    </row>
    <row r="20" spans="1:23" s="17" customFormat="1" ht="14.1" customHeight="1">
      <c r="A20" s="580" t="s">
        <v>684</v>
      </c>
      <c r="B20" s="115" t="s">
        <v>45</v>
      </c>
      <c r="C20" s="116">
        <f>서부면!AK40</f>
        <v>0</v>
      </c>
      <c r="D20" s="116">
        <f>서부면!AK47</f>
        <v>0</v>
      </c>
      <c r="E20" s="116">
        <f>서부면!AK54</f>
        <v>0</v>
      </c>
      <c r="F20" s="112">
        <f t="shared" si="1"/>
        <v>0</v>
      </c>
      <c r="G20" s="116">
        <f>서부면!AL40</f>
        <v>1120</v>
      </c>
      <c r="H20" s="116">
        <f>서부면!AL47</f>
        <v>0</v>
      </c>
      <c r="I20" s="116">
        <f>서부면!AL54</f>
        <v>473</v>
      </c>
      <c r="J20" s="112">
        <f t="shared" si="2"/>
        <v>1593</v>
      </c>
      <c r="K20" s="116">
        <f>서부면!AM40</f>
        <v>1128</v>
      </c>
      <c r="L20" s="116">
        <f>서부면!AM47</f>
        <v>0</v>
      </c>
      <c r="M20" s="116">
        <f>서부면!AM54</f>
        <v>473</v>
      </c>
      <c r="N20" s="112">
        <f t="shared" si="3"/>
        <v>1601</v>
      </c>
      <c r="O20" s="116">
        <f>서부면!AN40</f>
        <v>1076</v>
      </c>
      <c r="P20" s="116">
        <f>서부면!AN47</f>
        <v>0</v>
      </c>
      <c r="Q20" s="116">
        <f>서부면!AN54</f>
        <v>473</v>
      </c>
      <c r="R20" s="112">
        <f t="shared" si="4"/>
        <v>1549</v>
      </c>
      <c r="S20" s="116">
        <f>서부면!AO40</f>
        <v>1041</v>
      </c>
      <c r="T20" s="116">
        <f>서부면!AO47</f>
        <v>0</v>
      </c>
      <c r="U20" s="116">
        <f>서부면!AO54</f>
        <v>473</v>
      </c>
      <c r="V20" s="113">
        <f t="shared" si="5"/>
        <v>1514</v>
      </c>
    </row>
    <row r="21" spans="1:23" s="125" customFormat="1" ht="14.1" customHeight="1">
      <c r="A21" s="580"/>
      <c r="B21" s="117" t="s">
        <v>49</v>
      </c>
      <c r="C21" s="118">
        <f>SUM(C20)</f>
        <v>0</v>
      </c>
      <c r="D21" s="118">
        <f>SUM(D20)</f>
        <v>0</v>
      </c>
      <c r="E21" s="118">
        <f>SUM(E20)</f>
        <v>0</v>
      </c>
      <c r="F21" s="112">
        <f t="shared" si="1"/>
        <v>0</v>
      </c>
      <c r="G21" s="118">
        <f>SUM(G20)</f>
        <v>1120</v>
      </c>
      <c r="H21" s="118">
        <f>SUM(H20)</f>
        <v>0</v>
      </c>
      <c r="I21" s="118">
        <f>SUM(I20)</f>
        <v>473</v>
      </c>
      <c r="J21" s="119">
        <f t="shared" si="2"/>
        <v>1593</v>
      </c>
      <c r="K21" s="118">
        <f>SUM(K20)</f>
        <v>1128</v>
      </c>
      <c r="L21" s="118">
        <f>SUM(L20)</f>
        <v>0</v>
      </c>
      <c r="M21" s="118">
        <f>SUM(M20)</f>
        <v>473</v>
      </c>
      <c r="N21" s="119">
        <f t="shared" si="3"/>
        <v>1601</v>
      </c>
      <c r="O21" s="118">
        <f>SUM(O20)</f>
        <v>1076</v>
      </c>
      <c r="P21" s="118">
        <f>SUM(P20)</f>
        <v>0</v>
      </c>
      <c r="Q21" s="118">
        <f>SUM(Q20)</f>
        <v>473</v>
      </c>
      <c r="R21" s="119">
        <f t="shared" si="4"/>
        <v>1549</v>
      </c>
      <c r="S21" s="118">
        <f>SUM(S20)</f>
        <v>1041</v>
      </c>
      <c r="T21" s="118">
        <f>SUM(T20)</f>
        <v>0</v>
      </c>
      <c r="U21" s="118">
        <f>SUM(U20)</f>
        <v>473</v>
      </c>
      <c r="V21" s="120">
        <f t="shared" si="5"/>
        <v>1514</v>
      </c>
    </row>
    <row r="22" spans="1:23" s="125" customFormat="1" ht="14.1" customHeight="1">
      <c r="A22" s="580" t="s">
        <v>685</v>
      </c>
      <c r="B22" s="115" t="s">
        <v>43</v>
      </c>
      <c r="C22" s="116">
        <f>은하면!AK39</f>
        <v>823</v>
      </c>
      <c r="D22" s="116">
        <f>은하면!AK46</f>
        <v>34</v>
      </c>
      <c r="E22" s="116">
        <f>은하면!AK53</f>
        <v>0</v>
      </c>
      <c r="F22" s="112">
        <f t="shared" si="1"/>
        <v>857</v>
      </c>
      <c r="G22" s="116">
        <f>은하면!AL39</f>
        <v>815</v>
      </c>
      <c r="H22" s="116">
        <f>은하면!AL46</f>
        <v>34</v>
      </c>
      <c r="I22" s="116">
        <f>은하면!AL53</f>
        <v>0</v>
      </c>
      <c r="J22" s="112">
        <f t="shared" si="2"/>
        <v>849</v>
      </c>
      <c r="K22" s="116">
        <f>은하면!AM39</f>
        <v>769</v>
      </c>
      <c r="L22" s="116">
        <f>은하면!AM46</f>
        <v>34</v>
      </c>
      <c r="M22" s="116">
        <f>은하면!AM53</f>
        <v>0</v>
      </c>
      <c r="N22" s="112">
        <f t="shared" si="3"/>
        <v>803</v>
      </c>
      <c r="O22" s="116">
        <f>은하면!AN39</f>
        <v>734</v>
      </c>
      <c r="P22" s="116">
        <f>은하면!AN46</f>
        <v>34</v>
      </c>
      <c r="Q22" s="116">
        <f>은하면!AN53</f>
        <v>0</v>
      </c>
      <c r="R22" s="112">
        <f t="shared" si="4"/>
        <v>768</v>
      </c>
      <c r="S22" s="116">
        <f>은하면!AO39</f>
        <v>709</v>
      </c>
      <c r="T22" s="116">
        <f>은하면!AO46</f>
        <v>34</v>
      </c>
      <c r="U22" s="116">
        <f>은하면!AO53</f>
        <v>0</v>
      </c>
      <c r="V22" s="112">
        <f t="shared" si="5"/>
        <v>743</v>
      </c>
    </row>
    <row r="23" spans="1:23" s="17" customFormat="1" ht="14.1" customHeight="1">
      <c r="A23" s="580"/>
      <c r="B23" s="115" t="s">
        <v>44</v>
      </c>
      <c r="C23" s="116">
        <f>결성면!AK39</f>
        <v>732</v>
      </c>
      <c r="D23" s="116">
        <f>결성면!AK46</f>
        <v>84</v>
      </c>
      <c r="E23" s="116">
        <f>결성면!AK53</f>
        <v>0</v>
      </c>
      <c r="F23" s="112">
        <f t="shared" si="1"/>
        <v>816</v>
      </c>
      <c r="G23" s="116">
        <f>결성면!AL39</f>
        <v>29</v>
      </c>
      <c r="H23" s="116">
        <f>결성면!AL46</f>
        <v>0</v>
      </c>
      <c r="I23" s="116">
        <f>결성면!AL53</f>
        <v>0</v>
      </c>
      <c r="J23" s="112">
        <f t="shared" si="2"/>
        <v>29</v>
      </c>
      <c r="K23" s="116">
        <f>결성면!AM39</f>
        <v>28</v>
      </c>
      <c r="L23" s="116">
        <f>결성면!AM46</f>
        <v>0</v>
      </c>
      <c r="M23" s="116">
        <f>결성면!AM53</f>
        <v>0</v>
      </c>
      <c r="N23" s="112">
        <f t="shared" si="3"/>
        <v>28</v>
      </c>
      <c r="O23" s="116">
        <f>결성면!AN39</f>
        <v>27</v>
      </c>
      <c r="P23" s="116">
        <f>결성면!AN46</f>
        <v>0</v>
      </c>
      <c r="Q23" s="116">
        <f>결성면!AN53</f>
        <v>0</v>
      </c>
      <c r="R23" s="112">
        <f t="shared" si="4"/>
        <v>27</v>
      </c>
      <c r="S23" s="116">
        <f>결성면!AO39</f>
        <v>26</v>
      </c>
      <c r="T23" s="116">
        <f>결성면!AO46</f>
        <v>0</v>
      </c>
      <c r="U23" s="116">
        <f>결성면!AO53</f>
        <v>0</v>
      </c>
      <c r="V23" s="113">
        <f t="shared" si="5"/>
        <v>26</v>
      </c>
    </row>
    <row r="24" spans="1:23" s="125" customFormat="1" ht="14.1" customHeight="1">
      <c r="A24" s="580"/>
      <c r="B24" s="117" t="s">
        <v>49</v>
      </c>
      <c r="C24" s="118">
        <f t="shared" ref="C24:V24" si="10">SUM(C22:C23)</f>
        <v>1555</v>
      </c>
      <c r="D24" s="118">
        <f t="shared" si="10"/>
        <v>118</v>
      </c>
      <c r="E24" s="118">
        <f t="shared" si="10"/>
        <v>0</v>
      </c>
      <c r="F24" s="119">
        <f t="shared" si="10"/>
        <v>1673</v>
      </c>
      <c r="G24" s="128">
        <f t="shared" si="10"/>
        <v>844</v>
      </c>
      <c r="H24" s="118">
        <f t="shared" si="10"/>
        <v>34</v>
      </c>
      <c r="I24" s="118">
        <f t="shared" si="10"/>
        <v>0</v>
      </c>
      <c r="J24" s="119">
        <f t="shared" si="10"/>
        <v>878</v>
      </c>
      <c r="K24" s="118">
        <f t="shared" si="10"/>
        <v>797</v>
      </c>
      <c r="L24" s="118">
        <f t="shared" si="10"/>
        <v>34</v>
      </c>
      <c r="M24" s="118">
        <f t="shared" si="10"/>
        <v>0</v>
      </c>
      <c r="N24" s="119">
        <f t="shared" si="10"/>
        <v>831</v>
      </c>
      <c r="O24" s="118">
        <f t="shared" si="10"/>
        <v>761</v>
      </c>
      <c r="P24" s="118">
        <f t="shared" si="10"/>
        <v>34</v>
      </c>
      <c r="Q24" s="118">
        <f t="shared" si="10"/>
        <v>0</v>
      </c>
      <c r="R24" s="119">
        <f t="shared" si="10"/>
        <v>795</v>
      </c>
      <c r="S24" s="118">
        <f t="shared" si="10"/>
        <v>735</v>
      </c>
      <c r="T24" s="118">
        <f t="shared" si="10"/>
        <v>34</v>
      </c>
      <c r="U24" s="118">
        <f t="shared" si="10"/>
        <v>0</v>
      </c>
      <c r="V24" s="119">
        <f t="shared" si="10"/>
        <v>769</v>
      </c>
    </row>
    <row r="25" spans="1:23" ht="14.1" customHeight="1">
      <c r="A25" s="580" t="s">
        <v>669</v>
      </c>
      <c r="B25" s="115" t="s">
        <v>44</v>
      </c>
      <c r="C25" s="116">
        <f>결성면!AK40</f>
        <v>53</v>
      </c>
      <c r="D25" s="116">
        <f>결성면!AK47</f>
        <v>0</v>
      </c>
      <c r="E25" s="116">
        <f>결성면!AK54</f>
        <v>0</v>
      </c>
      <c r="F25" s="112">
        <f t="shared" si="1"/>
        <v>53</v>
      </c>
      <c r="G25" s="116">
        <f>결성면!AL40</f>
        <v>735</v>
      </c>
      <c r="H25" s="116">
        <f>결성면!AL47</f>
        <v>84</v>
      </c>
      <c r="I25" s="116">
        <f>결성면!AL54</f>
        <v>0</v>
      </c>
      <c r="J25" s="112">
        <f t="shared" si="2"/>
        <v>819</v>
      </c>
      <c r="K25" s="116">
        <f>결성면!AM40</f>
        <v>694</v>
      </c>
      <c r="L25" s="116">
        <f>결성면!AM47</f>
        <v>84</v>
      </c>
      <c r="M25" s="116">
        <f>결성면!AM54</f>
        <v>0</v>
      </c>
      <c r="N25" s="112">
        <f t="shared" si="3"/>
        <v>778</v>
      </c>
      <c r="O25" s="116">
        <f>결성면!AN40</f>
        <v>660</v>
      </c>
      <c r="P25" s="116">
        <f>결성면!AN47</f>
        <v>84</v>
      </c>
      <c r="Q25" s="116">
        <f>결성면!AN54</f>
        <v>0</v>
      </c>
      <c r="R25" s="112">
        <f t="shared" si="4"/>
        <v>744</v>
      </c>
      <c r="S25" s="116">
        <f>결성면!AO40</f>
        <v>640</v>
      </c>
      <c r="T25" s="116">
        <f>결성면!AO47</f>
        <v>84</v>
      </c>
      <c r="U25" s="116">
        <f>결성면!AO54</f>
        <v>0</v>
      </c>
      <c r="V25" s="113">
        <f t="shared" si="5"/>
        <v>724</v>
      </c>
    </row>
    <row r="26" spans="1:23" ht="14.1" customHeight="1">
      <c r="A26" s="580"/>
      <c r="B26" s="115" t="s">
        <v>43</v>
      </c>
      <c r="C26" s="116">
        <f>은하면!AK40</f>
        <v>78</v>
      </c>
      <c r="D26" s="116">
        <f>은하면!AK47</f>
        <v>0</v>
      </c>
      <c r="E26" s="116">
        <f>은하면!AK54</f>
        <v>0</v>
      </c>
      <c r="F26" s="112">
        <f t="shared" si="1"/>
        <v>78</v>
      </c>
      <c r="G26" s="116">
        <f>은하면!AL40</f>
        <v>77</v>
      </c>
      <c r="H26" s="116">
        <f>은하면!AL47</f>
        <v>0</v>
      </c>
      <c r="I26" s="116">
        <f>은하면!AL54</f>
        <v>0</v>
      </c>
      <c r="J26" s="112">
        <f t="shared" si="2"/>
        <v>77</v>
      </c>
      <c r="K26" s="116">
        <f>은하면!AM40</f>
        <v>72</v>
      </c>
      <c r="L26" s="116">
        <f>은하면!AM47</f>
        <v>0</v>
      </c>
      <c r="M26" s="116">
        <f>은하면!AM54</f>
        <v>0</v>
      </c>
      <c r="N26" s="112">
        <f t="shared" si="3"/>
        <v>72</v>
      </c>
      <c r="O26" s="116">
        <f>은하면!AN40</f>
        <v>69</v>
      </c>
      <c r="P26" s="116">
        <f>은하면!AN47</f>
        <v>0</v>
      </c>
      <c r="Q26" s="116">
        <f>은하면!AN54</f>
        <v>0</v>
      </c>
      <c r="R26" s="112">
        <f t="shared" si="4"/>
        <v>69</v>
      </c>
      <c r="S26" s="116">
        <f>은하면!AO40</f>
        <v>67</v>
      </c>
      <c r="T26" s="116">
        <f>은하면!AO47</f>
        <v>0</v>
      </c>
      <c r="U26" s="116">
        <f>은하면!AO54</f>
        <v>0</v>
      </c>
      <c r="V26" s="113">
        <f t="shared" si="5"/>
        <v>67</v>
      </c>
    </row>
    <row r="27" spans="1:23" ht="14.1" customHeight="1">
      <c r="A27" s="580"/>
      <c r="B27" s="115" t="s">
        <v>45</v>
      </c>
      <c r="C27" s="116">
        <f>서부면!AK39</f>
        <v>963</v>
      </c>
      <c r="D27" s="116">
        <f>서부면!AK46</f>
        <v>0</v>
      </c>
      <c r="E27" s="116">
        <f>서부면!AK53</f>
        <v>0</v>
      </c>
      <c r="F27" s="112">
        <f t="shared" si="1"/>
        <v>963</v>
      </c>
      <c r="G27" s="116">
        <f>서부면!AL39</f>
        <v>0</v>
      </c>
      <c r="H27" s="116">
        <f>서부면!AL46</f>
        <v>0</v>
      </c>
      <c r="I27" s="116">
        <f>서부면!AL53</f>
        <v>0</v>
      </c>
      <c r="J27" s="112">
        <f t="shared" si="2"/>
        <v>0</v>
      </c>
      <c r="K27" s="116">
        <f>서부면!AM39</f>
        <v>0</v>
      </c>
      <c r="L27" s="116">
        <f>서부면!AM46</f>
        <v>0</v>
      </c>
      <c r="M27" s="116">
        <f>서부면!AM53</f>
        <v>0</v>
      </c>
      <c r="N27" s="112">
        <f t="shared" si="3"/>
        <v>0</v>
      </c>
      <c r="O27" s="116">
        <f>서부면!AN39</f>
        <v>0</v>
      </c>
      <c r="P27" s="116">
        <f>서부면!AN46</f>
        <v>0</v>
      </c>
      <c r="Q27" s="116">
        <f>서부면!AN53</f>
        <v>0</v>
      </c>
      <c r="R27" s="112">
        <f t="shared" si="4"/>
        <v>0</v>
      </c>
      <c r="S27" s="116">
        <f>서부면!AO39</f>
        <v>0</v>
      </c>
      <c r="T27" s="116">
        <f>서부면!AO46</f>
        <v>0</v>
      </c>
      <c r="U27" s="116">
        <f>서부면!AO53</f>
        <v>0</v>
      </c>
      <c r="V27" s="113">
        <f t="shared" si="5"/>
        <v>0</v>
      </c>
    </row>
    <row r="28" spans="1:23" s="125" customFormat="1" ht="14.1" customHeight="1">
      <c r="A28" s="580"/>
      <c r="B28" s="117" t="s">
        <v>49</v>
      </c>
      <c r="C28" s="118">
        <f>SUM(C25:C27)</f>
        <v>1094</v>
      </c>
      <c r="D28" s="118">
        <f>SUM(D25:D27)</f>
        <v>0</v>
      </c>
      <c r="E28" s="118">
        <f>SUM(E25:E27)</f>
        <v>0</v>
      </c>
      <c r="F28" s="119">
        <f t="shared" si="1"/>
        <v>1094</v>
      </c>
      <c r="G28" s="118">
        <f>SUM(G25:G27)</f>
        <v>812</v>
      </c>
      <c r="H28" s="118">
        <f>SUM(H25:H27)</f>
        <v>84</v>
      </c>
      <c r="I28" s="118">
        <f>SUM(I25:I27)</f>
        <v>0</v>
      </c>
      <c r="J28" s="119">
        <f t="shared" si="2"/>
        <v>896</v>
      </c>
      <c r="K28" s="118">
        <f>SUM(K25:K27)</f>
        <v>766</v>
      </c>
      <c r="L28" s="118">
        <f>SUM(L25:L27)</f>
        <v>84</v>
      </c>
      <c r="M28" s="118">
        <f>SUM(M25:M27)</f>
        <v>0</v>
      </c>
      <c r="N28" s="119">
        <f t="shared" si="3"/>
        <v>850</v>
      </c>
      <c r="O28" s="118">
        <f>SUM(O25:O27)</f>
        <v>729</v>
      </c>
      <c r="P28" s="118">
        <f>SUM(P25:P27)</f>
        <v>84</v>
      </c>
      <c r="Q28" s="118">
        <f>SUM(Q25:Q27)</f>
        <v>0</v>
      </c>
      <c r="R28" s="119">
        <f t="shared" si="4"/>
        <v>813</v>
      </c>
      <c r="S28" s="118">
        <f>SUM(S25:S27)</f>
        <v>707</v>
      </c>
      <c r="T28" s="118">
        <f>SUM(T25:T27)</f>
        <v>84</v>
      </c>
      <c r="U28" s="118">
        <f>SUM(U25:U27)</f>
        <v>0</v>
      </c>
      <c r="V28" s="120">
        <f t="shared" si="5"/>
        <v>791</v>
      </c>
    </row>
    <row r="29" spans="1:23" s="127" customFormat="1" ht="14.1" customHeight="1">
      <c r="A29" s="583" t="s">
        <v>986</v>
      </c>
      <c r="B29" s="115" t="s">
        <v>37</v>
      </c>
      <c r="C29" s="116">
        <f>홍성읍!AK39-405</f>
        <v>14333</v>
      </c>
      <c r="D29" s="116">
        <f>홍성읍!AK46</f>
        <v>0</v>
      </c>
      <c r="E29" s="116">
        <f>홍성읍!AK53</f>
        <v>1341</v>
      </c>
      <c r="F29" s="112">
        <f t="shared" si="1"/>
        <v>15674</v>
      </c>
      <c r="G29" s="116">
        <f>홍성읍!AL39-405</f>
        <v>13832</v>
      </c>
      <c r="H29" s="116">
        <f>홍성읍!AL46</f>
        <v>0</v>
      </c>
      <c r="I29" s="116">
        <f>홍성읍!AL53</f>
        <v>1341</v>
      </c>
      <c r="J29" s="112">
        <f t="shared" si="2"/>
        <v>15173</v>
      </c>
      <c r="K29" s="116">
        <f>홍성읍!AM39</f>
        <v>6399</v>
      </c>
      <c r="L29" s="116">
        <f>홍성읍!AM46</f>
        <v>0</v>
      </c>
      <c r="M29" s="116">
        <f>홍성읍!AM53</f>
        <v>1268</v>
      </c>
      <c r="N29" s="112">
        <f t="shared" si="3"/>
        <v>7667</v>
      </c>
      <c r="O29" s="116">
        <f>홍성읍!AN39</f>
        <v>6577</v>
      </c>
      <c r="P29" s="116">
        <f>홍성읍!AN46</f>
        <v>0</v>
      </c>
      <c r="Q29" s="116">
        <f>홍성읍!AN53</f>
        <v>1268</v>
      </c>
      <c r="R29" s="112">
        <f t="shared" si="4"/>
        <v>7845</v>
      </c>
      <c r="S29" s="116">
        <f>홍성읍!AO39</f>
        <v>6603</v>
      </c>
      <c r="T29" s="116">
        <f>홍성읍!AO46</f>
        <v>0</v>
      </c>
      <c r="U29" s="116">
        <f>홍성읍!AO53</f>
        <v>1268</v>
      </c>
      <c r="V29" s="113">
        <f t="shared" si="5"/>
        <v>7871</v>
      </c>
    </row>
    <row r="30" spans="1:23" s="125" customFormat="1" ht="14.1" customHeight="1">
      <c r="A30" s="583"/>
      <c r="B30" s="117" t="s">
        <v>49</v>
      </c>
      <c r="C30" s="118">
        <f t="shared" ref="C30:V30" si="11">SUM(C29)</f>
        <v>14333</v>
      </c>
      <c r="D30" s="118">
        <f t="shared" si="11"/>
        <v>0</v>
      </c>
      <c r="E30" s="118">
        <f t="shared" si="11"/>
        <v>1341</v>
      </c>
      <c r="F30" s="119">
        <f t="shared" si="11"/>
        <v>15674</v>
      </c>
      <c r="G30" s="118">
        <f t="shared" si="11"/>
        <v>13832</v>
      </c>
      <c r="H30" s="118">
        <f t="shared" si="11"/>
        <v>0</v>
      </c>
      <c r="I30" s="118">
        <f t="shared" si="11"/>
        <v>1341</v>
      </c>
      <c r="J30" s="119">
        <f t="shared" si="11"/>
        <v>15173</v>
      </c>
      <c r="K30" s="118">
        <f t="shared" si="11"/>
        <v>6399</v>
      </c>
      <c r="L30" s="118">
        <f t="shared" si="11"/>
        <v>0</v>
      </c>
      <c r="M30" s="118">
        <f t="shared" si="11"/>
        <v>1268</v>
      </c>
      <c r="N30" s="119">
        <f t="shared" si="11"/>
        <v>7667</v>
      </c>
      <c r="O30" s="118">
        <f t="shared" si="11"/>
        <v>6577</v>
      </c>
      <c r="P30" s="118">
        <f t="shared" si="11"/>
        <v>0</v>
      </c>
      <c r="Q30" s="118">
        <f t="shared" si="11"/>
        <v>1268</v>
      </c>
      <c r="R30" s="119">
        <f t="shared" si="11"/>
        <v>7845</v>
      </c>
      <c r="S30" s="118">
        <f t="shared" si="11"/>
        <v>6603</v>
      </c>
      <c r="T30" s="118">
        <f t="shared" si="11"/>
        <v>0</v>
      </c>
      <c r="U30" s="118">
        <f t="shared" si="11"/>
        <v>1268</v>
      </c>
      <c r="V30" s="120">
        <f t="shared" si="11"/>
        <v>7871</v>
      </c>
    </row>
    <row r="31" spans="1:23" s="17" customFormat="1" ht="14.1" customHeight="1">
      <c r="A31" s="580" t="s">
        <v>985</v>
      </c>
      <c r="B31" s="115" t="s">
        <v>37</v>
      </c>
      <c r="C31" s="116">
        <f>홍성읍!AK43</f>
        <v>0</v>
      </c>
      <c r="D31" s="116">
        <f>홍성읍!AK50</f>
        <v>0</v>
      </c>
      <c r="E31" s="116">
        <f>홍성읍!AK57</f>
        <v>0</v>
      </c>
      <c r="F31" s="112">
        <f t="shared" si="1"/>
        <v>0</v>
      </c>
      <c r="G31" s="116">
        <f>홍성읍!AL43</f>
        <v>0</v>
      </c>
      <c r="H31" s="116">
        <f>홍성읍!AL50</f>
        <v>0</v>
      </c>
      <c r="I31" s="116">
        <f>홍성읍!AL57</f>
        <v>0</v>
      </c>
      <c r="J31" s="112">
        <f t="shared" si="2"/>
        <v>0</v>
      </c>
      <c r="K31" s="116">
        <f>홍성읍!AM43</f>
        <v>8106</v>
      </c>
      <c r="L31" s="116">
        <f>홍성읍!AM50</f>
        <v>0</v>
      </c>
      <c r="M31" s="116">
        <f>홍성읍!AM57</f>
        <v>73</v>
      </c>
      <c r="N31" s="112">
        <f t="shared" si="3"/>
        <v>8179</v>
      </c>
      <c r="O31" s="116">
        <f>홍성읍!AN43</f>
        <v>8368</v>
      </c>
      <c r="P31" s="116">
        <f>홍성읍!AN50</f>
        <v>0</v>
      </c>
      <c r="Q31" s="116">
        <f>홍성읍!AN57</f>
        <v>73</v>
      </c>
      <c r="R31" s="112">
        <f t="shared" si="4"/>
        <v>8441</v>
      </c>
      <c r="S31" s="116">
        <f>홍성읍!AO43</f>
        <v>8404</v>
      </c>
      <c r="T31" s="116">
        <f>홍성읍!AO50</f>
        <v>0</v>
      </c>
      <c r="U31" s="116">
        <f>홍성읍!AO57</f>
        <v>73</v>
      </c>
      <c r="V31" s="113">
        <f t="shared" si="5"/>
        <v>8477</v>
      </c>
    </row>
    <row r="32" spans="1:23" s="17" customFormat="1" ht="14.1" customHeight="1">
      <c r="A32" s="580"/>
      <c r="B32" s="115" t="s">
        <v>39</v>
      </c>
      <c r="C32" s="116">
        <f>홍북면!AK43</f>
        <v>0</v>
      </c>
      <c r="D32" s="116">
        <f>홍북면!AK50</f>
        <v>0</v>
      </c>
      <c r="E32" s="116">
        <f>홍북면!AK57</f>
        <v>0</v>
      </c>
      <c r="F32" s="112">
        <f t="shared" si="1"/>
        <v>0</v>
      </c>
      <c r="G32" s="116">
        <f>홍북면!AL43</f>
        <v>0</v>
      </c>
      <c r="H32" s="116">
        <f>홍북면!AL50</f>
        <v>0</v>
      </c>
      <c r="I32" s="116">
        <f>홍북면!AL57</f>
        <v>0</v>
      </c>
      <c r="J32" s="112">
        <f t="shared" si="2"/>
        <v>0</v>
      </c>
      <c r="K32" s="116">
        <f>홍북면!AM43</f>
        <v>184</v>
      </c>
      <c r="L32" s="116">
        <f>홍북면!AM50</f>
        <v>0</v>
      </c>
      <c r="M32" s="116">
        <f>홍북면!AM57</f>
        <v>0</v>
      </c>
      <c r="N32" s="112">
        <f t="shared" si="3"/>
        <v>184</v>
      </c>
      <c r="O32" s="116">
        <f>홍북면!AN43</f>
        <v>176</v>
      </c>
      <c r="P32" s="116">
        <f>홍북면!AN50</f>
        <v>0</v>
      </c>
      <c r="Q32" s="116">
        <f>홍북면!AN57</f>
        <v>0</v>
      </c>
      <c r="R32" s="112">
        <f t="shared" si="4"/>
        <v>176</v>
      </c>
      <c r="S32" s="116">
        <f>홍북면!AO43</f>
        <v>170</v>
      </c>
      <c r="T32" s="116">
        <f>홍북면!AO50</f>
        <v>0</v>
      </c>
      <c r="U32" s="116">
        <f>홍북면!AO57</f>
        <v>0</v>
      </c>
      <c r="V32" s="112">
        <f t="shared" si="5"/>
        <v>170</v>
      </c>
    </row>
    <row r="33" spans="1:23" s="125" customFormat="1" ht="14.1" customHeight="1">
      <c r="A33" s="580"/>
      <c r="B33" s="117" t="s">
        <v>49</v>
      </c>
      <c r="C33" s="118">
        <f t="shared" ref="C33:V33" si="12">SUM(C31:C32)</f>
        <v>0</v>
      </c>
      <c r="D33" s="118">
        <f t="shared" si="12"/>
        <v>0</v>
      </c>
      <c r="E33" s="118">
        <f t="shared" si="12"/>
        <v>0</v>
      </c>
      <c r="F33" s="119">
        <f t="shared" si="12"/>
        <v>0</v>
      </c>
      <c r="G33" s="118">
        <f t="shared" si="12"/>
        <v>0</v>
      </c>
      <c r="H33" s="118">
        <f t="shared" si="12"/>
        <v>0</v>
      </c>
      <c r="I33" s="118">
        <f t="shared" si="12"/>
        <v>0</v>
      </c>
      <c r="J33" s="119">
        <f t="shared" si="12"/>
        <v>0</v>
      </c>
      <c r="K33" s="118">
        <f t="shared" si="12"/>
        <v>8290</v>
      </c>
      <c r="L33" s="118">
        <f t="shared" si="12"/>
        <v>0</v>
      </c>
      <c r="M33" s="118">
        <f t="shared" si="12"/>
        <v>73</v>
      </c>
      <c r="N33" s="119">
        <f t="shared" si="12"/>
        <v>8363</v>
      </c>
      <c r="O33" s="118">
        <f t="shared" si="12"/>
        <v>8544</v>
      </c>
      <c r="P33" s="118">
        <f t="shared" si="12"/>
        <v>0</v>
      </c>
      <c r="Q33" s="118">
        <f t="shared" si="12"/>
        <v>73</v>
      </c>
      <c r="R33" s="119">
        <f t="shared" si="12"/>
        <v>8617</v>
      </c>
      <c r="S33" s="118">
        <f t="shared" si="12"/>
        <v>8574</v>
      </c>
      <c r="T33" s="118">
        <f t="shared" si="12"/>
        <v>0</v>
      </c>
      <c r="U33" s="118">
        <f t="shared" si="12"/>
        <v>73</v>
      </c>
      <c r="V33" s="119">
        <f t="shared" si="12"/>
        <v>8647</v>
      </c>
      <c r="W33" s="129">
        <f>V33+V30</f>
        <v>16518</v>
      </c>
    </row>
    <row r="34" spans="1:23" s="125" customFormat="1" ht="14.1" customHeight="1">
      <c r="A34" s="580" t="s">
        <v>686</v>
      </c>
      <c r="B34" s="115" t="s">
        <v>37</v>
      </c>
      <c r="C34" s="116">
        <f>홍성읍!AK44</f>
        <v>210</v>
      </c>
      <c r="D34" s="116">
        <f>홍성읍!AK51</f>
        <v>0</v>
      </c>
      <c r="E34" s="116">
        <f>홍성읍!AK59</f>
        <v>0</v>
      </c>
      <c r="F34" s="112">
        <f t="shared" si="1"/>
        <v>210</v>
      </c>
      <c r="G34" s="116">
        <f>홍성읍!AL44</f>
        <v>214</v>
      </c>
      <c r="H34" s="116">
        <f>홍성읍!AL51</f>
        <v>0</v>
      </c>
      <c r="I34" s="116">
        <f>홍성읍!AL59</f>
        <v>0</v>
      </c>
      <c r="J34" s="112">
        <f t="shared" si="2"/>
        <v>214</v>
      </c>
      <c r="K34" s="130">
        <f>홍성읍!AM44</f>
        <v>252</v>
      </c>
      <c r="L34" s="116">
        <f>홍성읍!AM51</f>
        <v>0</v>
      </c>
      <c r="M34" s="116">
        <f>홍성읍!AM59</f>
        <v>0</v>
      </c>
      <c r="N34" s="112">
        <f t="shared" si="3"/>
        <v>252</v>
      </c>
      <c r="O34" s="116">
        <f>홍성읍!AN44</f>
        <v>260</v>
      </c>
      <c r="P34" s="116">
        <f>홍성읍!AN51</f>
        <v>0</v>
      </c>
      <c r="Q34" s="116">
        <f>홍성읍!AN59</f>
        <v>0</v>
      </c>
      <c r="R34" s="112">
        <f t="shared" si="4"/>
        <v>260</v>
      </c>
      <c r="S34" s="131">
        <f>홍성읍!AO44</f>
        <v>260</v>
      </c>
      <c r="T34" s="116">
        <f>홍성읍!AO51</f>
        <v>0</v>
      </c>
      <c r="U34" s="116">
        <f>홍성읍!AO59</f>
        <v>0</v>
      </c>
      <c r="V34" s="112">
        <f t="shared" si="5"/>
        <v>260</v>
      </c>
    </row>
    <row r="35" spans="1:23" ht="14.1" customHeight="1">
      <c r="A35" s="580"/>
      <c r="B35" s="115" t="s">
        <v>38</v>
      </c>
      <c r="C35" s="116">
        <f>광천읍!AK43</f>
        <v>565</v>
      </c>
      <c r="D35" s="116">
        <f>광천읍!AK51</f>
        <v>0</v>
      </c>
      <c r="E35" s="116">
        <f>광천읍!AK59</f>
        <v>0</v>
      </c>
      <c r="F35" s="112">
        <f t="shared" si="1"/>
        <v>565</v>
      </c>
      <c r="G35" s="116">
        <f>광천읍!AL43</f>
        <v>538</v>
      </c>
      <c r="H35" s="116">
        <f>광천읍!AL51</f>
        <v>0</v>
      </c>
      <c r="I35" s="116">
        <f>광천읍!AL59</f>
        <v>0</v>
      </c>
      <c r="J35" s="112">
        <f t="shared" si="2"/>
        <v>538</v>
      </c>
      <c r="K35" s="130">
        <f>광천읍!AM43</f>
        <v>509</v>
      </c>
      <c r="L35" s="116">
        <f>광천읍!AM51</f>
        <v>0</v>
      </c>
      <c r="M35" s="116">
        <f>광천읍!AM59</f>
        <v>0</v>
      </c>
      <c r="N35" s="112">
        <f t="shared" si="3"/>
        <v>509</v>
      </c>
      <c r="O35" s="116">
        <f>광천읍!AN43</f>
        <v>486</v>
      </c>
      <c r="P35" s="116">
        <f>광천읍!AN51</f>
        <v>0</v>
      </c>
      <c r="Q35" s="116">
        <f>광천읍!AN59</f>
        <v>0</v>
      </c>
      <c r="R35" s="112">
        <f t="shared" si="4"/>
        <v>486</v>
      </c>
      <c r="S35" s="131">
        <f>광천읍!AO43</f>
        <v>470</v>
      </c>
      <c r="T35" s="116">
        <f>광천읍!AO51</f>
        <v>0</v>
      </c>
      <c r="U35" s="116">
        <f>광천읍!AO59</f>
        <v>0</v>
      </c>
      <c r="V35" s="113">
        <f t="shared" si="5"/>
        <v>470</v>
      </c>
    </row>
    <row r="36" spans="1:23" ht="14.1" customHeight="1">
      <c r="A36" s="580"/>
      <c r="B36" s="115" t="s">
        <v>40</v>
      </c>
      <c r="C36" s="116">
        <f>금마면!AK39</f>
        <v>104</v>
      </c>
      <c r="D36" s="116">
        <f>금마면!AK46</f>
        <v>0</v>
      </c>
      <c r="E36" s="116">
        <f>금마면!AK53</f>
        <v>0</v>
      </c>
      <c r="F36" s="112">
        <f t="shared" si="1"/>
        <v>104</v>
      </c>
      <c r="G36" s="116">
        <f>금마면!AL39</f>
        <v>98</v>
      </c>
      <c r="H36" s="116">
        <f>금마면!AL46</f>
        <v>0</v>
      </c>
      <c r="I36" s="116">
        <f>금마면!AL53</f>
        <v>0</v>
      </c>
      <c r="J36" s="112">
        <f t="shared" si="2"/>
        <v>98</v>
      </c>
      <c r="K36" s="130">
        <f>금마면!AM39</f>
        <v>94</v>
      </c>
      <c r="L36" s="116">
        <f>금마면!AM46</f>
        <v>0</v>
      </c>
      <c r="M36" s="116">
        <f>금마면!AM53</f>
        <v>0</v>
      </c>
      <c r="N36" s="112">
        <f t="shared" si="3"/>
        <v>94</v>
      </c>
      <c r="O36" s="116">
        <f>금마면!AN39</f>
        <v>89</v>
      </c>
      <c r="P36" s="116">
        <f>금마면!AN46</f>
        <v>0</v>
      </c>
      <c r="Q36" s="116">
        <f>금마면!AN53</f>
        <v>0</v>
      </c>
      <c r="R36" s="112">
        <f t="shared" si="4"/>
        <v>89</v>
      </c>
      <c r="S36" s="131">
        <f>금마면!AO39</f>
        <v>87</v>
      </c>
      <c r="T36" s="116">
        <f>금마면!AO46</f>
        <v>0</v>
      </c>
      <c r="U36" s="116">
        <f>금마면!AO53</f>
        <v>0</v>
      </c>
      <c r="V36" s="113">
        <f t="shared" si="5"/>
        <v>87</v>
      </c>
    </row>
    <row r="37" spans="1:23" ht="14.1" customHeight="1">
      <c r="A37" s="580"/>
      <c r="B37" s="115" t="s">
        <v>41</v>
      </c>
      <c r="C37" s="116">
        <f>홍동면!AK39</f>
        <v>1027</v>
      </c>
      <c r="D37" s="116">
        <f>홍동면!AK46</f>
        <v>0</v>
      </c>
      <c r="E37" s="116">
        <f>홍동면!AK53</f>
        <v>0</v>
      </c>
      <c r="F37" s="112">
        <f t="shared" si="1"/>
        <v>1027</v>
      </c>
      <c r="G37" s="116">
        <f>홍동면!AL39</f>
        <v>1011</v>
      </c>
      <c r="H37" s="116">
        <f>홍동면!AL46</f>
        <v>0</v>
      </c>
      <c r="I37" s="116">
        <f>홍동면!AL53</f>
        <v>0</v>
      </c>
      <c r="J37" s="112">
        <f t="shared" si="2"/>
        <v>1011</v>
      </c>
      <c r="K37" s="130">
        <f>홍동면!AM39</f>
        <v>1055</v>
      </c>
      <c r="L37" s="116">
        <f>홍동면!AM46</f>
        <v>0</v>
      </c>
      <c r="M37" s="116">
        <f>홍동면!AM53</f>
        <v>0</v>
      </c>
      <c r="N37" s="112">
        <f t="shared" si="3"/>
        <v>1055</v>
      </c>
      <c r="O37" s="116">
        <f>홍동면!AN39</f>
        <v>1006</v>
      </c>
      <c r="P37" s="116">
        <f>홍동면!AN46</f>
        <v>0</v>
      </c>
      <c r="Q37" s="116">
        <f>홍동면!AN53</f>
        <v>0</v>
      </c>
      <c r="R37" s="112">
        <f t="shared" si="4"/>
        <v>1006</v>
      </c>
      <c r="S37" s="131">
        <f>홍동면!AO39</f>
        <v>976</v>
      </c>
      <c r="T37" s="116">
        <f>홍동면!AO46</f>
        <v>0</v>
      </c>
      <c r="U37" s="116">
        <f>홍동면!AO53</f>
        <v>0</v>
      </c>
      <c r="V37" s="113">
        <f t="shared" si="5"/>
        <v>976</v>
      </c>
    </row>
    <row r="38" spans="1:23" ht="14.1" customHeight="1">
      <c r="A38" s="580"/>
      <c r="B38" s="115" t="s">
        <v>42</v>
      </c>
      <c r="C38" s="116">
        <f>장곡면!AK39</f>
        <v>547</v>
      </c>
      <c r="D38" s="116">
        <f>장곡면!AK46</f>
        <v>0</v>
      </c>
      <c r="E38" s="116">
        <f>장곡면!AK53</f>
        <v>0</v>
      </c>
      <c r="F38" s="112">
        <f t="shared" si="1"/>
        <v>547</v>
      </c>
      <c r="G38" s="116">
        <f>장곡면!AL39</f>
        <v>1065</v>
      </c>
      <c r="H38" s="116">
        <f>장곡면!AL46</f>
        <v>0</v>
      </c>
      <c r="I38" s="116">
        <f>장곡면!AL53</f>
        <v>0</v>
      </c>
      <c r="J38" s="112">
        <f t="shared" si="2"/>
        <v>1065</v>
      </c>
      <c r="K38" s="130">
        <f>장곡면!AM39</f>
        <v>1006</v>
      </c>
      <c r="L38" s="116">
        <f>장곡면!AM46</f>
        <v>0</v>
      </c>
      <c r="M38" s="116">
        <f>장곡면!AM53</f>
        <v>0</v>
      </c>
      <c r="N38" s="112">
        <f t="shared" si="3"/>
        <v>1006</v>
      </c>
      <c r="O38" s="116">
        <f>장곡면!AN39</f>
        <v>958</v>
      </c>
      <c r="P38" s="116">
        <f>장곡면!AN46</f>
        <v>0</v>
      </c>
      <c r="Q38" s="116">
        <f>장곡면!AN53</f>
        <v>0</v>
      </c>
      <c r="R38" s="112">
        <f t="shared" si="4"/>
        <v>958</v>
      </c>
      <c r="S38" s="131">
        <f>장곡면!AO39</f>
        <v>928</v>
      </c>
      <c r="T38" s="116">
        <f>장곡면!AO46</f>
        <v>0</v>
      </c>
      <c r="U38" s="116">
        <f>장곡면!AO53</f>
        <v>0</v>
      </c>
      <c r="V38" s="113">
        <f t="shared" si="5"/>
        <v>928</v>
      </c>
    </row>
    <row r="39" spans="1:23" ht="14.1" customHeight="1">
      <c r="A39" s="580"/>
      <c r="B39" s="115" t="s">
        <v>47</v>
      </c>
      <c r="C39" s="116">
        <f>구항면!AK44</f>
        <v>36</v>
      </c>
      <c r="D39" s="116">
        <f>구항면!AK51</f>
        <v>0</v>
      </c>
      <c r="E39" s="116">
        <f>구항면!AK58</f>
        <v>0</v>
      </c>
      <c r="F39" s="112">
        <f t="shared" si="1"/>
        <v>36</v>
      </c>
      <c r="G39" s="116">
        <f>구항면!AL44</f>
        <v>35</v>
      </c>
      <c r="H39" s="116">
        <f>구항면!AL51</f>
        <v>0</v>
      </c>
      <c r="I39" s="116">
        <f>구항면!AL58</f>
        <v>0</v>
      </c>
      <c r="J39" s="112">
        <f t="shared" si="2"/>
        <v>35</v>
      </c>
      <c r="K39" s="130">
        <f>구항면!AM44</f>
        <v>33</v>
      </c>
      <c r="L39" s="116">
        <f>구항면!AM51</f>
        <v>0</v>
      </c>
      <c r="M39" s="116">
        <f>구항면!AM58</f>
        <v>0</v>
      </c>
      <c r="N39" s="112">
        <f t="shared" si="3"/>
        <v>33</v>
      </c>
      <c r="O39" s="116">
        <f>구항면!AN44</f>
        <v>31</v>
      </c>
      <c r="P39" s="116">
        <f>구항면!AN51</f>
        <v>0</v>
      </c>
      <c r="Q39" s="116">
        <f>구항면!AN58</f>
        <v>0</v>
      </c>
      <c r="R39" s="112">
        <f t="shared" si="4"/>
        <v>31</v>
      </c>
      <c r="S39" s="131">
        <f>구항면!AO44</f>
        <v>31</v>
      </c>
      <c r="T39" s="116">
        <f>구항면!AO51</f>
        <v>0</v>
      </c>
      <c r="U39" s="116">
        <f>구항면!AO58</f>
        <v>0</v>
      </c>
      <c r="V39" s="112">
        <f t="shared" si="5"/>
        <v>31</v>
      </c>
    </row>
    <row r="40" spans="1:23" s="125" customFormat="1" ht="14.1" customHeight="1">
      <c r="A40" s="580"/>
      <c r="B40" s="117" t="s">
        <v>49</v>
      </c>
      <c r="C40" s="118">
        <f t="shared" ref="C40:V40" si="13">SUM(C34:C39)</f>
        <v>2489</v>
      </c>
      <c r="D40" s="118">
        <f t="shared" si="13"/>
        <v>0</v>
      </c>
      <c r="E40" s="118">
        <f t="shared" si="13"/>
        <v>0</v>
      </c>
      <c r="F40" s="119">
        <f t="shared" si="13"/>
        <v>2489</v>
      </c>
      <c r="G40" s="118">
        <f t="shared" si="13"/>
        <v>2961</v>
      </c>
      <c r="H40" s="118">
        <f t="shared" si="13"/>
        <v>0</v>
      </c>
      <c r="I40" s="118">
        <f t="shared" si="13"/>
        <v>0</v>
      </c>
      <c r="J40" s="119">
        <f t="shared" si="13"/>
        <v>2961</v>
      </c>
      <c r="K40" s="132">
        <f t="shared" si="13"/>
        <v>2949</v>
      </c>
      <c r="L40" s="118">
        <f t="shared" si="13"/>
        <v>0</v>
      </c>
      <c r="M40" s="118">
        <f t="shared" si="13"/>
        <v>0</v>
      </c>
      <c r="N40" s="119">
        <f t="shared" si="13"/>
        <v>2949</v>
      </c>
      <c r="O40" s="118">
        <f t="shared" si="13"/>
        <v>2830</v>
      </c>
      <c r="P40" s="118">
        <f t="shared" si="13"/>
        <v>0</v>
      </c>
      <c r="Q40" s="118">
        <f t="shared" si="13"/>
        <v>0</v>
      </c>
      <c r="R40" s="119">
        <f t="shared" si="13"/>
        <v>2830</v>
      </c>
      <c r="S40" s="128">
        <f t="shared" si="13"/>
        <v>2752</v>
      </c>
      <c r="T40" s="118">
        <f>SUM(T34:T39)</f>
        <v>0</v>
      </c>
      <c r="U40" s="118">
        <f t="shared" si="13"/>
        <v>0</v>
      </c>
      <c r="V40" s="119">
        <f t="shared" si="13"/>
        <v>2752</v>
      </c>
    </row>
    <row r="41" spans="1:23" ht="14.1" customHeight="1">
      <c r="A41" s="580" t="s">
        <v>284</v>
      </c>
      <c r="B41" s="115" t="s">
        <v>38</v>
      </c>
      <c r="C41" s="116">
        <f>광천읍!AK42</f>
        <v>2690</v>
      </c>
      <c r="D41" s="116">
        <f>광천읍!AK50</f>
        <v>0</v>
      </c>
      <c r="E41" s="116">
        <f>광천읍!AK58</f>
        <v>0</v>
      </c>
      <c r="F41" s="112">
        <f t="shared" si="1"/>
        <v>2690</v>
      </c>
      <c r="G41" s="116">
        <f>광천읍!AL42</f>
        <v>2582</v>
      </c>
      <c r="H41" s="116">
        <f>광천읍!AL50</f>
        <v>0</v>
      </c>
      <c r="I41" s="116">
        <f>광천읍!AL58</f>
        <v>0</v>
      </c>
      <c r="J41" s="112">
        <f t="shared" si="2"/>
        <v>2582</v>
      </c>
      <c r="K41" s="130">
        <f>광천읍!AM42</f>
        <v>2433</v>
      </c>
      <c r="L41" s="116">
        <f>광천읍!AM50</f>
        <v>0</v>
      </c>
      <c r="M41" s="116">
        <f>광천읍!AM58</f>
        <v>0</v>
      </c>
      <c r="N41" s="112">
        <f t="shared" si="3"/>
        <v>2433</v>
      </c>
      <c r="O41" s="116">
        <f>광천읍!AN42</f>
        <v>2321</v>
      </c>
      <c r="P41" s="116">
        <f>광천읍!AN50</f>
        <v>0</v>
      </c>
      <c r="Q41" s="116">
        <f>광천읍!AN58</f>
        <v>0</v>
      </c>
      <c r="R41" s="112">
        <f t="shared" si="4"/>
        <v>2321</v>
      </c>
      <c r="S41" s="116">
        <f>광천읍!AO42</f>
        <v>2247</v>
      </c>
      <c r="T41" s="116">
        <f>광천읍!AO50</f>
        <v>0</v>
      </c>
      <c r="U41" s="116">
        <f>광천읍!AO58</f>
        <v>0</v>
      </c>
      <c r="V41" s="113">
        <f t="shared" si="5"/>
        <v>2247</v>
      </c>
    </row>
    <row r="42" spans="1:23" s="125" customFormat="1" ht="14.1" customHeight="1">
      <c r="A42" s="580"/>
      <c r="B42" s="117" t="s">
        <v>49</v>
      </c>
      <c r="C42" s="118">
        <f t="shared" ref="C42:V42" si="14">SUM(C41:C41)</f>
        <v>2690</v>
      </c>
      <c r="D42" s="118">
        <f t="shared" si="14"/>
        <v>0</v>
      </c>
      <c r="E42" s="118">
        <f t="shared" si="14"/>
        <v>0</v>
      </c>
      <c r="F42" s="119">
        <f t="shared" si="14"/>
        <v>2690</v>
      </c>
      <c r="G42" s="118">
        <f t="shared" si="14"/>
        <v>2582</v>
      </c>
      <c r="H42" s="118">
        <f t="shared" si="14"/>
        <v>0</v>
      </c>
      <c r="I42" s="118">
        <f t="shared" si="14"/>
        <v>0</v>
      </c>
      <c r="J42" s="119">
        <f t="shared" si="14"/>
        <v>2582</v>
      </c>
      <c r="K42" s="133">
        <f t="shared" si="14"/>
        <v>2433</v>
      </c>
      <c r="L42" s="118">
        <f t="shared" si="14"/>
        <v>0</v>
      </c>
      <c r="M42" s="118">
        <f t="shared" si="14"/>
        <v>0</v>
      </c>
      <c r="N42" s="119">
        <f t="shared" si="14"/>
        <v>2433</v>
      </c>
      <c r="O42" s="118">
        <f t="shared" si="14"/>
        <v>2321</v>
      </c>
      <c r="P42" s="118">
        <f t="shared" si="14"/>
        <v>0</v>
      </c>
      <c r="Q42" s="118">
        <f t="shared" si="14"/>
        <v>0</v>
      </c>
      <c r="R42" s="119">
        <f t="shared" si="14"/>
        <v>2321</v>
      </c>
      <c r="S42" s="118">
        <f t="shared" si="14"/>
        <v>2247</v>
      </c>
      <c r="T42" s="118">
        <f t="shared" si="14"/>
        <v>0</v>
      </c>
      <c r="U42" s="118">
        <f t="shared" si="14"/>
        <v>0</v>
      </c>
      <c r="V42" s="120">
        <f t="shared" si="14"/>
        <v>2247</v>
      </c>
    </row>
    <row r="43" spans="1:23" ht="14.1" customHeight="1">
      <c r="A43" s="580" t="s">
        <v>687</v>
      </c>
      <c r="B43" s="115" t="s">
        <v>39</v>
      </c>
      <c r="C43" s="116">
        <f>홍북면!AK40</f>
        <v>1120</v>
      </c>
      <c r="D43" s="116">
        <f>홍북면!AK47</f>
        <v>0</v>
      </c>
      <c r="E43" s="116">
        <f>홍북면!AK54</f>
        <v>0</v>
      </c>
      <c r="F43" s="112">
        <f t="shared" si="1"/>
        <v>1120</v>
      </c>
      <c r="G43" s="116">
        <f>홍북면!AL40</f>
        <v>1102</v>
      </c>
      <c r="H43" s="116">
        <f>홍북면!AL47</f>
        <v>0</v>
      </c>
      <c r="I43" s="116">
        <f>홍북면!AL54</f>
        <v>0</v>
      </c>
      <c r="J43" s="112">
        <f t="shared" si="2"/>
        <v>1102</v>
      </c>
      <c r="K43" s="116">
        <f>홍북면!AM40</f>
        <v>1135</v>
      </c>
      <c r="L43" s="116">
        <f>홍북면!AM47</f>
        <v>0</v>
      </c>
      <c r="M43" s="116">
        <f>홍북면!AM54</f>
        <v>0</v>
      </c>
      <c r="N43" s="112">
        <f t="shared" si="3"/>
        <v>1135</v>
      </c>
      <c r="O43" s="116">
        <f>홍북면!AN40</f>
        <v>1083</v>
      </c>
      <c r="P43" s="116">
        <f>홍북면!AN47</f>
        <v>0</v>
      </c>
      <c r="Q43" s="116">
        <f>홍북면!AN54</f>
        <v>0</v>
      </c>
      <c r="R43" s="112">
        <f t="shared" si="4"/>
        <v>1083</v>
      </c>
      <c r="S43" s="116">
        <f>홍북면!AO40</f>
        <v>1047</v>
      </c>
      <c r="T43" s="116">
        <f>홍북면!AO47</f>
        <v>0</v>
      </c>
      <c r="U43" s="116">
        <f>홍북면!AO54</f>
        <v>0</v>
      </c>
      <c r="V43" s="113">
        <f t="shared" si="5"/>
        <v>1047</v>
      </c>
    </row>
    <row r="44" spans="1:23" ht="14.1" customHeight="1">
      <c r="A44" s="580"/>
      <c r="B44" s="115" t="s">
        <v>40</v>
      </c>
      <c r="C44" s="116">
        <f>금마면!AK40</f>
        <v>1045</v>
      </c>
      <c r="D44" s="116">
        <f>금마면!AK47</f>
        <v>0</v>
      </c>
      <c r="E44" s="116">
        <f>금마면!AK54</f>
        <v>0</v>
      </c>
      <c r="F44" s="112">
        <f t="shared" si="1"/>
        <v>1045</v>
      </c>
      <c r="G44" s="116">
        <f>금마면!AL40</f>
        <v>1004</v>
      </c>
      <c r="H44" s="116">
        <f>금마면!AL47</f>
        <v>0</v>
      </c>
      <c r="I44" s="116">
        <f>금마면!AL54</f>
        <v>0</v>
      </c>
      <c r="J44" s="112">
        <f t="shared" si="2"/>
        <v>1004</v>
      </c>
      <c r="K44" s="116">
        <f>금마면!AM40</f>
        <v>1068</v>
      </c>
      <c r="L44" s="116">
        <f>금마면!AM47</f>
        <v>0</v>
      </c>
      <c r="M44" s="116">
        <f>금마면!AM54</f>
        <v>0</v>
      </c>
      <c r="N44" s="112">
        <f t="shared" si="3"/>
        <v>1068</v>
      </c>
      <c r="O44" s="116">
        <f>금마면!AN40</f>
        <v>1020</v>
      </c>
      <c r="P44" s="116">
        <f>금마면!AN47</f>
        <v>0</v>
      </c>
      <c r="Q44" s="116">
        <f>금마면!AN54</f>
        <v>0</v>
      </c>
      <c r="R44" s="112">
        <f t="shared" si="4"/>
        <v>1020</v>
      </c>
      <c r="S44" s="116">
        <f>금마면!AO40</f>
        <v>987</v>
      </c>
      <c r="T44" s="116">
        <f>금마면!AO47</f>
        <v>0</v>
      </c>
      <c r="U44" s="116">
        <f>금마면!AO54</f>
        <v>0</v>
      </c>
      <c r="V44" s="113">
        <f t="shared" si="5"/>
        <v>987</v>
      </c>
    </row>
    <row r="45" spans="1:23" ht="14.1" customHeight="1">
      <c r="A45" s="580"/>
      <c r="B45" s="134" t="s">
        <v>688</v>
      </c>
      <c r="C45" s="135">
        <v>4640</v>
      </c>
      <c r="D45" s="136">
        <v>0</v>
      </c>
      <c r="E45" s="136">
        <v>0</v>
      </c>
      <c r="F45" s="137">
        <f t="shared" si="1"/>
        <v>4640</v>
      </c>
      <c r="G45" s="135">
        <v>15652</v>
      </c>
      <c r="H45" s="138">
        <f>4402+4600</f>
        <v>9002</v>
      </c>
      <c r="I45" s="136">
        <v>0</v>
      </c>
      <c r="J45" s="137">
        <f t="shared" si="2"/>
        <v>24654</v>
      </c>
      <c r="K45" s="135">
        <v>24957</v>
      </c>
      <c r="L45" s="138">
        <f>8802</f>
        <v>8802</v>
      </c>
      <c r="M45" s="136">
        <v>0</v>
      </c>
      <c r="N45" s="137">
        <f t="shared" si="3"/>
        <v>33759</v>
      </c>
      <c r="O45" s="135">
        <v>24957</v>
      </c>
      <c r="P45" s="138">
        <f>8802</f>
        <v>8802</v>
      </c>
      <c r="Q45" s="136">
        <v>0</v>
      </c>
      <c r="R45" s="137">
        <f t="shared" si="4"/>
        <v>33759</v>
      </c>
      <c r="S45" s="135">
        <v>24957</v>
      </c>
      <c r="T45" s="138">
        <f>8802</f>
        <v>8802</v>
      </c>
      <c r="U45" s="136">
        <v>0</v>
      </c>
      <c r="V45" s="139">
        <f t="shared" si="5"/>
        <v>33759</v>
      </c>
    </row>
    <row r="46" spans="1:23" ht="14.1" customHeight="1">
      <c r="A46" s="580"/>
      <c r="B46" s="134" t="s">
        <v>689</v>
      </c>
      <c r="C46" s="135">
        <f>59+93+145</f>
        <v>297</v>
      </c>
      <c r="D46" s="136">
        <v>0</v>
      </c>
      <c r="E46" s="136">
        <v>0</v>
      </c>
      <c r="F46" s="137">
        <f t="shared" si="1"/>
        <v>297</v>
      </c>
      <c r="G46" s="135">
        <f>8428+93+145</f>
        <v>8666</v>
      </c>
      <c r="H46" s="140"/>
      <c r="I46" s="136">
        <v>0</v>
      </c>
      <c r="J46" s="137">
        <f t="shared" si="2"/>
        <v>8666</v>
      </c>
      <c r="K46" s="135">
        <f>17533+93+145</f>
        <v>17771</v>
      </c>
      <c r="L46" s="140">
        <v>4600</v>
      </c>
      <c r="M46" s="136">
        <v>0</v>
      </c>
      <c r="N46" s="137">
        <f t="shared" si="3"/>
        <v>22371</v>
      </c>
      <c r="O46" s="135">
        <f>17533+93+145</f>
        <v>17771</v>
      </c>
      <c r="P46" s="140">
        <v>4600</v>
      </c>
      <c r="Q46" s="136">
        <v>0</v>
      </c>
      <c r="R46" s="137">
        <f t="shared" si="4"/>
        <v>22371</v>
      </c>
      <c r="S46" s="135">
        <f>17533+93+145</f>
        <v>17771</v>
      </c>
      <c r="T46" s="140">
        <v>4600</v>
      </c>
      <c r="U46" s="136">
        <v>0</v>
      </c>
      <c r="V46" s="139">
        <f t="shared" si="5"/>
        <v>22371</v>
      </c>
    </row>
    <row r="47" spans="1:23" s="121" customFormat="1" ht="14.1" customHeight="1">
      <c r="A47" s="580"/>
      <c r="B47" s="117" t="s">
        <v>49</v>
      </c>
      <c r="C47" s="133">
        <f t="shared" ref="C47:V47" si="15">SUM(C43:C46)</f>
        <v>7102</v>
      </c>
      <c r="D47" s="133">
        <f t="shared" si="15"/>
        <v>0</v>
      </c>
      <c r="E47" s="133">
        <f t="shared" si="15"/>
        <v>0</v>
      </c>
      <c r="F47" s="119">
        <f t="shared" si="15"/>
        <v>7102</v>
      </c>
      <c r="G47" s="133">
        <f t="shared" si="15"/>
        <v>26424</v>
      </c>
      <c r="H47" s="133">
        <f t="shared" si="15"/>
        <v>9002</v>
      </c>
      <c r="I47" s="133">
        <f t="shared" si="15"/>
        <v>0</v>
      </c>
      <c r="J47" s="119">
        <f t="shared" si="15"/>
        <v>35426</v>
      </c>
      <c r="K47" s="133">
        <f t="shared" si="15"/>
        <v>44931</v>
      </c>
      <c r="L47" s="133">
        <f t="shared" si="15"/>
        <v>13402</v>
      </c>
      <c r="M47" s="133">
        <f t="shared" si="15"/>
        <v>0</v>
      </c>
      <c r="N47" s="119">
        <f t="shared" si="15"/>
        <v>58333</v>
      </c>
      <c r="O47" s="133">
        <f t="shared" si="15"/>
        <v>44831</v>
      </c>
      <c r="P47" s="133">
        <f t="shared" si="15"/>
        <v>13402</v>
      </c>
      <c r="Q47" s="133">
        <f t="shared" si="15"/>
        <v>0</v>
      </c>
      <c r="R47" s="119">
        <f t="shared" si="15"/>
        <v>58233</v>
      </c>
      <c r="S47" s="133">
        <f t="shared" si="15"/>
        <v>44762</v>
      </c>
      <c r="T47" s="133">
        <f t="shared" si="15"/>
        <v>13402</v>
      </c>
      <c r="U47" s="133">
        <f t="shared" si="15"/>
        <v>0</v>
      </c>
      <c r="V47" s="119">
        <f t="shared" si="15"/>
        <v>58164</v>
      </c>
    </row>
    <row r="48" spans="1:23" ht="14.1" customHeight="1">
      <c r="A48" s="580" t="s">
        <v>690</v>
      </c>
      <c r="B48" s="115" t="s">
        <v>37</v>
      </c>
      <c r="C48" s="116">
        <f>홍성읍!AK41</f>
        <v>170</v>
      </c>
      <c r="D48" s="116">
        <f>홍성읍!AK48</f>
        <v>0</v>
      </c>
      <c r="E48" s="116">
        <f>홍성읍!AK55</f>
        <v>0</v>
      </c>
      <c r="F48" s="112">
        <f t="shared" si="1"/>
        <v>170</v>
      </c>
      <c r="G48" s="116">
        <f>홍성읍!AL41</f>
        <v>0</v>
      </c>
      <c r="H48" s="116">
        <f>홍성읍!AL48</f>
        <v>0</v>
      </c>
      <c r="I48" s="116">
        <f>홍성읍!AL55</f>
        <v>0</v>
      </c>
      <c r="J48" s="112">
        <f t="shared" si="2"/>
        <v>0</v>
      </c>
      <c r="K48" s="116">
        <f>홍성읍!AM41</f>
        <v>0</v>
      </c>
      <c r="L48" s="116">
        <f>홍성읍!AM48</f>
        <v>0</v>
      </c>
      <c r="M48" s="116">
        <f>홍성읍!AM55</f>
        <v>0</v>
      </c>
      <c r="N48" s="112">
        <f t="shared" si="3"/>
        <v>0</v>
      </c>
      <c r="O48" s="116">
        <f>홍성읍!AN41</f>
        <v>0</v>
      </c>
      <c r="P48" s="116">
        <f>홍성읍!AN48</f>
        <v>0</v>
      </c>
      <c r="Q48" s="116">
        <f>홍성읍!AN55</f>
        <v>0</v>
      </c>
      <c r="R48" s="112">
        <f t="shared" si="4"/>
        <v>0</v>
      </c>
      <c r="S48" s="130">
        <f>홍성읍!AO41</f>
        <v>0</v>
      </c>
      <c r="T48" s="130">
        <f>홍성읍!AO48</f>
        <v>0</v>
      </c>
      <c r="U48" s="130">
        <f>홍성읍!AO55</f>
        <v>0</v>
      </c>
      <c r="V48" s="113">
        <f t="shared" si="5"/>
        <v>0</v>
      </c>
    </row>
    <row r="49" spans="1:22" ht="14.1" customHeight="1">
      <c r="A49" s="580"/>
      <c r="B49" s="115" t="s">
        <v>47</v>
      </c>
      <c r="C49" s="116">
        <f>구항면!AK43</f>
        <v>73</v>
      </c>
      <c r="D49" s="116">
        <f>구항면!AK50</f>
        <v>1231</v>
      </c>
      <c r="E49" s="116">
        <f>구항면!AK57</f>
        <v>0</v>
      </c>
      <c r="F49" s="112">
        <f t="shared" si="1"/>
        <v>1304</v>
      </c>
      <c r="G49" s="116">
        <f>구항면!AL43</f>
        <v>0</v>
      </c>
      <c r="H49" s="116">
        <f>구항면!AL50</f>
        <v>0</v>
      </c>
      <c r="I49" s="116">
        <f>구항면!AL57</f>
        <v>0</v>
      </c>
      <c r="J49" s="112">
        <f t="shared" si="2"/>
        <v>0</v>
      </c>
      <c r="K49" s="116">
        <f>구항면!AM43</f>
        <v>0</v>
      </c>
      <c r="L49" s="116">
        <f>구항면!AM50</f>
        <v>0</v>
      </c>
      <c r="M49" s="116">
        <f>구항면!AM57</f>
        <v>0</v>
      </c>
      <c r="N49" s="112">
        <f t="shared" si="3"/>
        <v>0</v>
      </c>
      <c r="O49" s="116">
        <f>구항면!AN43</f>
        <v>0</v>
      </c>
      <c r="P49" s="116">
        <f>구항면!AN50</f>
        <v>0</v>
      </c>
      <c r="Q49" s="116">
        <f>구항면!AN57</f>
        <v>0</v>
      </c>
      <c r="R49" s="112">
        <f t="shared" si="4"/>
        <v>0</v>
      </c>
      <c r="S49" s="116">
        <f>구항면!AO43</f>
        <v>0</v>
      </c>
      <c r="T49" s="116">
        <f>구항면!AO50</f>
        <v>0</v>
      </c>
      <c r="U49" s="116">
        <f>구항면!AO57</f>
        <v>0</v>
      </c>
      <c r="V49" s="113">
        <f t="shared" si="5"/>
        <v>0</v>
      </c>
    </row>
    <row r="50" spans="1:22" ht="14.1" customHeight="1">
      <c r="A50" s="580"/>
      <c r="B50" s="115" t="s">
        <v>38</v>
      </c>
      <c r="C50" s="116">
        <f>광천읍!AK47</f>
        <v>24</v>
      </c>
      <c r="D50" s="116">
        <f>광천읍!AK55</f>
        <v>0</v>
      </c>
      <c r="E50" s="116">
        <f>광천읍!AK63</f>
        <v>0</v>
      </c>
      <c r="F50" s="112">
        <f t="shared" si="1"/>
        <v>24</v>
      </c>
      <c r="G50" s="116">
        <f>광천읍!AL47</f>
        <v>0</v>
      </c>
      <c r="H50" s="116">
        <f>광천읍!AL55</f>
        <v>0</v>
      </c>
      <c r="I50" s="116">
        <f>광천읍!AL63</f>
        <v>0</v>
      </c>
      <c r="J50" s="112">
        <f t="shared" si="2"/>
        <v>0</v>
      </c>
      <c r="K50" s="116">
        <f>광천읍!AM47</f>
        <v>0</v>
      </c>
      <c r="L50" s="116">
        <f>광천읍!AM55</f>
        <v>0</v>
      </c>
      <c r="M50" s="116">
        <f>광천읍!AM63</f>
        <v>0</v>
      </c>
      <c r="N50" s="112">
        <f t="shared" si="3"/>
        <v>0</v>
      </c>
      <c r="O50" s="116">
        <f>광천읍!AN47</f>
        <v>0</v>
      </c>
      <c r="P50" s="116">
        <f>광천읍!AN55</f>
        <v>0</v>
      </c>
      <c r="Q50" s="116">
        <f>광천읍!AN63</f>
        <v>0</v>
      </c>
      <c r="R50" s="112">
        <f t="shared" si="4"/>
        <v>0</v>
      </c>
      <c r="S50" s="116">
        <f>광천읍!AN47</f>
        <v>0</v>
      </c>
      <c r="T50" s="116">
        <f>광천읍!AO55</f>
        <v>0</v>
      </c>
      <c r="U50" s="116">
        <f>광천읍!AO63</f>
        <v>0</v>
      </c>
      <c r="V50" s="113">
        <f t="shared" si="5"/>
        <v>0</v>
      </c>
    </row>
    <row r="51" spans="1:22" s="121" customFormat="1" ht="14.1" customHeight="1">
      <c r="A51" s="580"/>
      <c r="B51" s="117" t="s">
        <v>49</v>
      </c>
      <c r="C51" s="118">
        <f t="shared" ref="C51:V51" si="16">SUM(C48:C50)</f>
        <v>267</v>
      </c>
      <c r="D51" s="118">
        <f t="shared" si="16"/>
        <v>1231</v>
      </c>
      <c r="E51" s="118">
        <f t="shared" si="16"/>
        <v>0</v>
      </c>
      <c r="F51" s="119">
        <f t="shared" si="16"/>
        <v>1498</v>
      </c>
      <c r="G51" s="118">
        <f t="shared" si="16"/>
        <v>0</v>
      </c>
      <c r="H51" s="118">
        <f t="shared" si="16"/>
        <v>0</v>
      </c>
      <c r="I51" s="118">
        <f t="shared" si="16"/>
        <v>0</v>
      </c>
      <c r="J51" s="119">
        <f t="shared" si="16"/>
        <v>0</v>
      </c>
      <c r="K51" s="118">
        <f t="shared" si="16"/>
        <v>0</v>
      </c>
      <c r="L51" s="118">
        <f t="shared" si="16"/>
        <v>0</v>
      </c>
      <c r="M51" s="118">
        <f t="shared" si="16"/>
        <v>0</v>
      </c>
      <c r="N51" s="119">
        <f t="shared" si="16"/>
        <v>0</v>
      </c>
      <c r="O51" s="118">
        <f t="shared" si="16"/>
        <v>0</v>
      </c>
      <c r="P51" s="118">
        <f t="shared" si="16"/>
        <v>0</v>
      </c>
      <c r="Q51" s="118">
        <f t="shared" si="16"/>
        <v>0</v>
      </c>
      <c r="R51" s="119">
        <f t="shared" si="16"/>
        <v>0</v>
      </c>
      <c r="S51" s="118">
        <f t="shared" si="16"/>
        <v>0</v>
      </c>
      <c r="T51" s="118">
        <f t="shared" si="16"/>
        <v>0</v>
      </c>
      <c r="U51" s="118">
        <f t="shared" si="16"/>
        <v>0</v>
      </c>
      <c r="V51" s="119">
        <f t="shared" si="16"/>
        <v>0</v>
      </c>
    </row>
    <row r="52" spans="1:22" ht="14.1" customHeight="1">
      <c r="A52" s="580" t="s">
        <v>691</v>
      </c>
      <c r="B52" s="115" t="s">
        <v>37</v>
      </c>
      <c r="C52" s="116">
        <f>홍성읍!AK42+405</f>
        <v>2037</v>
      </c>
      <c r="D52" s="116">
        <f>홍성읍!AK49</f>
        <v>0</v>
      </c>
      <c r="E52" s="116">
        <f>홍성읍!AK56</f>
        <v>0</v>
      </c>
      <c r="F52" s="112">
        <f t="shared" si="1"/>
        <v>2037</v>
      </c>
      <c r="G52" s="116">
        <f>홍성읍!AL42+405</f>
        <v>1811</v>
      </c>
      <c r="H52" s="116">
        <f>홍성읍!AL49</f>
        <v>0</v>
      </c>
      <c r="I52" s="116">
        <f>홍성읍!AL56</f>
        <v>0</v>
      </c>
      <c r="J52" s="112">
        <f t="shared" si="2"/>
        <v>1811</v>
      </c>
      <c r="K52" s="116">
        <f>홍성읍!AM42</f>
        <v>0</v>
      </c>
      <c r="L52" s="116">
        <f>홍성읍!AM49</f>
        <v>0</v>
      </c>
      <c r="M52" s="116">
        <f>홍성읍!AM56</f>
        <v>0</v>
      </c>
      <c r="N52" s="112">
        <f t="shared" si="3"/>
        <v>0</v>
      </c>
      <c r="O52" s="116">
        <f>홍성읍!AN42</f>
        <v>0</v>
      </c>
      <c r="P52" s="116">
        <f>홍성읍!AN49</f>
        <v>0</v>
      </c>
      <c r="Q52" s="116">
        <f>홍성읍!AN56</f>
        <v>0</v>
      </c>
      <c r="R52" s="112">
        <f t="shared" si="4"/>
        <v>0</v>
      </c>
      <c r="S52" s="116">
        <f>홍성읍!AO42</f>
        <v>0</v>
      </c>
      <c r="T52" s="116">
        <f>홍성읍!AO49</f>
        <v>0</v>
      </c>
      <c r="U52" s="116">
        <f>홍성읍!AO56</f>
        <v>0</v>
      </c>
      <c r="V52" s="113">
        <f t="shared" si="5"/>
        <v>0</v>
      </c>
    </row>
    <row r="53" spans="1:22" ht="14.1" customHeight="1">
      <c r="A53" s="580"/>
      <c r="B53" s="115" t="s">
        <v>39</v>
      </c>
      <c r="C53" s="116">
        <f>홍북면!AK44</f>
        <v>225</v>
      </c>
      <c r="D53" s="116">
        <f>홍북면!AK51</f>
        <v>0</v>
      </c>
      <c r="E53" s="116">
        <f>홍북면!AK58</f>
        <v>0</v>
      </c>
      <c r="F53" s="112">
        <f t="shared" si="1"/>
        <v>225</v>
      </c>
      <c r="G53" s="116">
        <f>홍북면!AL44</f>
        <v>196</v>
      </c>
      <c r="H53" s="116">
        <f>홍북면!AL51</f>
        <v>0</v>
      </c>
      <c r="I53" s="116">
        <f>홍북면!AL58</f>
        <v>0</v>
      </c>
      <c r="J53" s="112">
        <f t="shared" si="2"/>
        <v>196</v>
      </c>
      <c r="K53" s="116">
        <f>홍북면!AM44</f>
        <v>0</v>
      </c>
      <c r="L53" s="116">
        <f>홍북면!AM51</f>
        <v>0</v>
      </c>
      <c r="M53" s="116">
        <f>홍북면!AM58</f>
        <v>0</v>
      </c>
      <c r="N53" s="112">
        <f t="shared" si="3"/>
        <v>0</v>
      </c>
      <c r="O53" s="116">
        <f>홍북면!AN44</f>
        <v>0</v>
      </c>
      <c r="P53" s="116">
        <f>홍북면!AN51</f>
        <v>0</v>
      </c>
      <c r="Q53" s="116">
        <f>홍북면!AN58</f>
        <v>0</v>
      </c>
      <c r="R53" s="112">
        <f t="shared" si="4"/>
        <v>0</v>
      </c>
      <c r="S53" s="116">
        <f>홍북면!AO44</f>
        <v>0</v>
      </c>
      <c r="T53" s="116">
        <f>홍북면!AO51</f>
        <v>0</v>
      </c>
      <c r="U53" s="116">
        <f>홍북면!AO58</f>
        <v>0</v>
      </c>
      <c r="V53" s="113">
        <f t="shared" si="5"/>
        <v>0</v>
      </c>
    </row>
    <row r="54" spans="1:22" s="121" customFormat="1" ht="14.1" customHeight="1">
      <c r="A54" s="580"/>
      <c r="B54" s="117" t="s">
        <v>49</v>
      </c>
      <c r="C54" s="118">
        <f t="shared" ref="C54:V54" si="17">SUM(C52:C53)</f>
        <v>2262</v>
      </c>
      <c r="D54" s="118">
        <f t="shared" si="17"/>
        <v>0</v>
      </c>
      <c r="E54" s="118">
        <f t="shared" si="17"/>
        <v>0</v>
      </c>
      <c r="F54" s="119">
        <f t="shared" si="17"/>
        <v>2262</v>
      </c>
      <c r="G54" s="118">
        <f t="shared" si="17"/>
        <v>2007</v>
      </c>
      <c r="H54" s="118">
        <f t="shared" si="17"/>
        <v>0</v>
      </c>
      <c r="I54" s="118">
        <f t="shared" si="17"/>
        <v>0</v>
      </c>
      <c r="J54" s="119">
        <f t="shared" si="17"/>
        <v>2007</v>
      </c>
      <c r="K54" s="118">
        <f t="shared" si="17"/>
        <v>0</v>
      </c>
      <c r="L54" s="118">
        <f t="shared" si="17"/>
        <v>0</v>
      </c>
      <c r="M54" s="118">
        <f t="shared" si="17"/>
        <v>0</v>
      </c>
      <c r="N54" s="119">
        <f t="shared" si="17"/>
        <v>0</v>
      </c>
      <c r="O54" s="118">
        <f t="shared" si="17"/>
        <v>0</v>
      </c>
      <c r="P54" s="118">
        <f t="shared" si="17"/>
        <v>0</v>
      </c>
      <c r="Q54" s="118">
        <f t="shared" si="17"/>
        <v>0</v>
      </c>
      <c r="R54" s="119">
        <f t="shared" si="17"/>
        <v>0</v>
      </c>
      <c r="S54" s="118">
        <f t="shared" si="17"/>
        <v>0</v>
      </c>
      <c r="T54" s="118">
        <f t="shared" si="17"/>
        <v>0</v>
      </c>
      <c r="U54" s="118">
        <f t="shared" si="17"/>
        <v>0</v>
      </c>
      <c r="V54" s="119">
        <f t="shared" si="17"/>
        <v>0</v>
      </c>
    </row>
    <row r="55" spans="1:22" ht="14.1" customHeight="1">
      <c r="A55" s="580" t="s">
        <v>692</v>
      </c>
      <c r="B55" s="115" t="s">
        <v>38</v>
      </c>
      <c r="C55" s="116">
        <f>광천읍!AK44</f>
        <v>60</v>
      </c>
      <c r="D55" s="116">
        <f>광천읍!AK52</f>
        <v>294</v>
      </c>
      <c r="E55" s="116">
        <f>광천읍!AK60</f>
        <v>0</v>
      </c>
      <c r="F55" s="112">
        <f t="shared" si="1"/>
        <v>354</v>
      </c>
      <c r="G55" s="116">
        <f>광천읍!AL44</f>
        <v>58</v>
      </c>
      <c r="H55" s="116">
        <f>광천읍!AL52</f>
        <v>294</v>
      </c>
      <c r="I55" s="116">
        <f>광천읍!AL60</f>
        <v>0</v>
      </c>
      <c r="J55" s="112">
        <f t="shared" si="2"/>
        <v>352</v>
      </c>
      <c r="K55" s="116">
        <f>광천읍!AM44</f>
        <v>54</v>
      </c>
      <c r="L55" s="116">
        <f>광천읍!AM52</f>
        <v>294</v>
      </c>
      <c r="M55" s="116">
        <f>광천읍!AM60</f>
        <v>0</v>
      </c>
      <c r="N55" s="112">
        <f t="shared" si="3"/>
        <v>348</v>
      </c>
      <c r="O55" s="116">
        <f>광천읍!AN44</f>
        <v>52</v>
      </c>
      <c r="P55" s="116">
        <f>광천읍!AN52</f>
        <v>294</v>
      </c>
      <c r="Q55" s="116">
        <f>광천읍!AN60</f>
        <v>0</v>
      </c>
      <c r="R55" s="112">
        <f t="shared" si="4"/>
        <v>346</v>
      </c>
      <c r="S55" s="116">
        <f>광천읍!AO44</f>
        <v>50</v>
      </c>
      <c r="T55" s="116">
        <f>광천읍!AO52</f>
        <v>294</v>
      </c>
      <c r="U55" s="116">
        <f>광천읍!AO60</f>
        <v>0</v>
      </c>
      <c r="V55" s="113">
        <f t="shared" si="5"/>
        <v>344</v>
      </c>
    </row>
    <row r="56" spans="1:22" s="121" customFormat="1" ht="14.1" customHeight="1">
      <c r="A56" s="580"/>
      <c r="B56" s="117" t="s">
        <v>49</v>
      </c>
      <c r="C56" s="118">
        <f t="shared" ref="C56:V56" si="18">SUM(C55)</f>
        <v>60</v>
      </c>
      <c r="D56" s="118">
        <f t="shared" si="18"/>
        <v>294</v>
      </c>
      <c r="E56" s="118">
        <f t="shared" si="18"/>
        <v>0</v>
      </c>
      <c r="F56" s="119">
        <f t="shared" si="18"/>
        <v>354</v>
      </c>
      <c r="G56" s="118">
        <f t="shared" si="18"/>
        <v>58</v>
      </c>
      <c r="H56" s="118">
        <f t="shared" si="18"/>
        <v>294</v>
      </c>
      <c r="I56" s="118">
        <f t="shared" si="18"/>
        <v>0</v>
      </c>
      <c r="J56" s="119">
        <f t="shared" si="18"/>
        <v>352</v>
      </c>
      <c r="K56" s="118">
        <f t="shared" si="18"/>
        <v>54</v>
      </c>
      <c r="L56" s="118">
        <f t="shared" si="18"/>
        <v>294</v>
      </c>
      <c r="M56" s="118">
        <f t="shared" si="18"/>
        <v>0</v>
      </c>
      <c r="N56" s="119">
        <f t="shared" si="18"/>
        <v>348</v>
      </c>
      <c r="O56" s="118">
        <f t="shared" si="18"/>
        <v>52</v>
      </c>
      <c r="P56" s="118">
        <f t="shared" si="18"/>
        <v>294</v>
      </c>
      <c r="Q56" s="118">
        <f t="shared" si="18"/>
        <v>0</v>
      </c>
      <c r="R56" s="119">
        <f t="shared" si="18"/>
        <v>346</v>
      </c>
      <c r="S56" s="118">
        <f t="shared" si="18"/>
        <v>50</v>
      </c>
      <c r="T56" s="118">
        <f t="shared" si="18"/>
        <v>294</v>
      </c>
      <c r="U56" s="118">
        <f t="shared" si="18"/>
        <v>0</v>
      </c>
      <c r="V56" s="120">
        <f t="shared" si="18"/>
        <v>344</v>
      </c>
    </row>
    <row r="57" spans="1:22" ht="14.1" customHeight="1">
      <c r="A57" s="580" t="s">
        <v>693</v>
      </c>
      <c r="B57" s="115" t="s">
        <v>38</v>
      </c>
      <c r="C57" s="116">
        <f>광천읍!AK45</f>
        <v>182</v>
      </c>
      <c r="D57" s="116">
        <f>광천읍!AK53</f>
        <v>0</v>
      </c>
      <c r="E57" s="116">
        <f>광천읍!AK61</f>
        <v>0</v>
      </c>
      <c r="F57" s="112">
        <f t="shared" si="1"/>
        <v>182</v>
      </c>
      <c r="G57" s="116">
        <f>광천읍!AL45</f>
        <v>175</v>
      </c>
      <c r="H57" s="116">
        <f>광천읍!AL53</f>
        <v>0</v>
      </c>
      <c r="I57" s="116">
        <f>광천읍!AL61</f>
        <v>0</v>
      </c>
      <c r="J57" s="112">
        <f>SUM(G57:I57)</f>
        <v>175</v>
      </c>
      <c r="K57" s="116">
        <f>광천읍!AM45</f>
        <v>164</v>
      </c>
      <c r="L57" s="116">
        <f>광천읍!AM53</f>
        <v>0</v>
      </c>
      <c r="M57" s="116">
        <f>광천읍!AM61</f>
        <v>0</v>
      </c>
      <c r="N57" s="112">
        <f>SUM(K57:M57)</f>
        <v>164</v>
      </c>
      <c r="O57" s="116">
        <f>광천읍!AN45</f>
        <v>157</v>
      </c>
      <c r="P57" s="116">
        <f>광천읍!AN53</f>
        <v>0</v>
      </c>
      <c r="Q57" s="116">
        <f>광천읍!AN61</f>
        <v>0</v>
      </c>
      <c r="R57" s="112">
        <f>SUM(O57:Q57)</f>
        <v>157</v>
      </c>
      <c r="S57" s="116">
        <f>광천읍!AO45</f>
        <v>152</v>
      </c>
      <c r="T57" s="116">
        <f>광천읍!AO53</f>
        <v>0</v>
      </c>
      <c r="U57" s="116">
        <f>광천읍!AO61</f>
        <v>0</v>
      </c>
      <c r="V57" s="112">
        <f>SUM(S57:U57)</f>
        <v>152</v>
      </c>
    </row>
    <row r="58" spans="1:22" ht="14.1" customHeight="1">
      <c r="A58" s="580"/>
      <c r="B58" s="115" t="s">
        <v>43</v>
      </c>
      <c r="C58" s="116">
        <f>은하면!AK41</f>
        <v>0</v>
      </c>
      <c r="D58" s="116">
        <f>은하면!AK48</f>
        <v>339</v>
      </c>
      <c r="E58" s="116">
        <f>은하면!AK55</f>
        <v>0</v>
      </c>
      <c r="F58" s="112">
        <f t="shared" si="1"/>
        <v>339</v>
      </c>
      <c r="G58" s="116">
        <f>은하면!AL41</f>
        <v>0</v>
      </c>
      <c r="H58" s="116">
        <f>은하면!AL48</f>
        <v>339</v>
      </c>
      <c r="I58" s="116">
        <f>은하면!AL55</f>
        <v>0</v>
      </c>
      <c r="J58" s="112">
        <f>SUM(G58:I58)</f>
        <v>339</v>
      </c>
      <c r="K58" s="116">
        <f>은하면!AM41</f>
        <v>0</v>
      </c>
      <c r="L58" s="116">
        <f>은하면!AM48</f>
        <v>339</v>
      </c>
      <c r="M58" s="116">
        <f>은하면!AM55</f>
        <v>0</v>
      </c>
      <c r="N58" s="112">
        <f>SUM(K58:M58)</f>
        <v>339</v>
      </c>
      <c r="O58" s="116">
        <f>은하면!AN41</f>
        <v>0</v>
      </c>
      <c r="P58" s="116">
        <f>은하면!AN48</f>
        <v>339</v>
      </c>
      <c r="Q58" s="116">
        <f>은하면!AN55</f>
        <v>0</v>
      </c>
      <c r="R58" s="112">
        <f>SUM(O58:Q58)</f>
        <v>339</v>
      </c>
      <c r="S58" s="116">
        <f>은하면!AO41</f>
        <v>0</v>
      </c>
      <c r="T58" s="116">
        <f>은하면!AO48</f>
        <v>339</v>
      </c>
      <c r="U58" s="116">
        <f>은하면!AO55</f>
        <v>0</v>
      </c>
      <c r="V58" s="112">
        <f>SUM(S58:U58)</f>
        <v>339</v>
      </c>
    </row>
    <row r="59" spans="1:22" s="121" customFormat="1" ht="14.1" customHeight="1">
      <c r="A59" s="580"/>
      <c r="B59" s="117" t="s">
        <v>49</v>
      </c>
      <c r="C59" s="118">
        <f t="shared" ref="C59:V59" si="19">SUM(C57:C58)</f>
        <v>182</v>
      </c>
      <c r="D59" s="118">
        <f t="shared" si="19"/>
        <v>339</v>
      </c>
      <c r="E59" s="118">
        <f t="shared" si="19"/>
        <v>0</v>
      </c>
      <c r="F59" s="119">
        <f t="shared" si="19"/>
        <v>521</v>
      </c>
      <c r="G59" s="118">
        <f t="shared" si="19"/>
        <v>175</v>
      </c>
      <c r="H59" s="118">
        <f t="shared" si="19"/>
        <v>339</v>
      </c>
      <c r="I59" s="118">
        <f t="shared" si="19"/>
        <v>0</v>
      </c>
      <c r="J59" s="119">
        <f t="shared" si="19"/>
        <v>514</v>
      </c>
      <c r="K59" s="118">
        <f t="shared" si="19"/>
        <v>164</v>
      </c>
      <c r="L59" s="118">
        <f t="shared" si="19"/>
        <v>339</v>
      </c>
      <c r="M59" s="118">
        <f t="shared" si="19"/>
        <v>0</v>
      </c>
      <c r="N59" s="119">
        <f t="shared" si="19"/>
        <v>503</v>
      </c>
      <c r="O59" s="118">
        <f t="shared" si="19"/>
        <v>157</v>
      </c>
      <c r="P59" s="118">
        <f t="shared" si="19"/>
        <v>339</v>
      </c>
      <c r="Q59" s="118">
        <f t="shared" si="19"/>
        <v>0</v>
      </c>
      <c r="R59" s="119">
        <f t="shared" si="19"/>
        <v>496</v>
      </c>
      <c r="S59" s="118">
        <f t="shared" si="19"/>
        <v>152</v>
      </c>
      <c r="T59" s="118">
        <f t="shared" si="19"/>
        <v>339</v>
      </c>
      <c r="U59" s="118">
        <f t="shared" si="19"/>
        <v>0</v>
      </c>
      <c r="V59" s="119">
        <f t="shared" si="19"/>
        <v>491</v>
      </c>
    </row>
    <row r="60" spans="1:22" ht="14.1" customHeight="1">
      <c r="A60" s="580" t="s">
        <v>694</v>
      </c>
      <c r="B60" s="115" t="s">
        <v>38</v>
      </c>
      <c r="C60" s="116">
        <f>광천읍!AK46</f>
        <v>435</v>
      </c>
      <c r="D60" s="116">
        <f>광천읍!AK54</f>
        <v>0</v>
      </c>
      <c r="E60" s="116">
        <f>광천읍!AK62</f>
        <v>0</v>
      </c>
      <c r="F60" s="112">
        <f t="shared" si="1"/>
        <v>435</v>
      </c>
      <c r="G60" s="116">
        <f>광천읍!AL46</f>
        <v>419</v>
      </c>
      <c r="H60" s="116">
        <f>광천읍!AL54</f>
        <v>0</v>
      </c>
      <c r="I60" s="116">
        <f>광천읍!AL62</f>
        <v>0</v>
      </c>
      <c r="J60" s="112">
        <f t="shared" si="2"/>
        <v>419</v>
      </c>
      <c r="K60" s="116">
        <f>광천읍!AM46</f>
        <v>394</v>
      </c>
      <c r="L60" s="116">
        <f>광천읍!AM54</f>
        <v>0</v>
      </c>
      <c r="M60" s="116">
        <f>광천읍!AM62</f>
        <v>0</v>
      </c>
      <c r="N60" s="112">
        <f t="shared" si="3"/>
        <v>394</v>
      </c>
      <c r="O60" s="116">
        <f>광천읍!AN46</f>
        <v>376</v>
      </c>
      <c r="P60" s="116">
        <f>광천읍!AN54</f>
        <v>0</v>
      </c>
      <c r="Q60" s="116">
        <f>광천읍!AN62</f>
        <v>0</v>
      </c>
      <c r="R60" s="112">
        <f t="shared" si="4"/>
        <v>376</v>
      </c>
      <c r="S60" s="116">
        <f>광천읍!AO46</f>
        <v>364</v>
      </c>
      <c r="T60" s="116">
        <f>광천읍!AO54</f>
        <v>0</v>
      </c>
      <c r="U60" s="116">
        <f>광천읍!AO62</f>
        <v>0</v>
      </c>
      <c r="V60" s="113">
        <f t="shared" si="5"/>
        <v>364</v>
      </c>
    </row>
    <row r="61" spans="1:22" s="121" customFormat="1" ht="14.1" customHeight="1">
      <c r="A61" s="580"/>
      <c r="B61" s="117" t="s">
        <v>49</v>
      </c>
      <c r="C61" s="118">
        <f t="shared" ref="C61:V61" si="20">SUM(C60)</f>
        <v>435</v>
      </c>
      <c r="D61" s="118">
        <f t="shared" si="20"/>
        <v>0</v>
      </c>
      <c r="E61" s="118">
        <f t="shared" si="20"/>
        <v>0</v>
      </c>
      <c r="F61" s="119">
        <f t="shared" si="20"/>
        <v>435</v>
      </c>
      <c r="G61" s="118">
        <f t="shared" si="20"/>
        <v>419</v>
      </c>
      <c r="H61" s="118">
        <f t="shared" si="20"/>
        <v>0</v>
      </c>
      <c r="I61" s="118">
        <f t="shared" si="20"/>
        <v>0</v>
      </c>
      <c r="J61" s="119">
        <f t="shared" si="20"/>
        <v>419</v>
      </c>
      <c r="K61" s="118">
        <f t="shared" si="20"/>
        <v>394</v>
      </c>
      <c r="L61" s="118">
        <f t="shared" si="20"/>
        <v>0</v>
      </c>
      <c r="M61" s="118">
        <f t="shared" si="20"/>
        <v>0</v>
      </c>
      <c r="N61" s="119">
        <f t="shared" si="20"/>
        <v>394</v>
      </c>
      <c r="O61" s="118">
        <f t="shared" si="20"/>
        <v>376</v>
      </c>
      <c r="P61" s="118">
        <f t="shared" si="20"/>
        <v>0</v>
      </c>
      <c r="Q61" s="118">
        <f t="shared" si="20"/>
        <v>0</v>
      </c>
      <c r="R61" s="119">
        <f t="shared" si="20"/>
        <v>376</v>
      </c>
      <c r="S61" s="118">
        <f t="shared" si="20"/>
        <v>364</v>
      </c>
      <c r="T61" s="118">
        <f t="shared" si="20"/>
        <v>0</v>
      </c>
      <c r="U61" s="118">
        <f t="shared" si="20"/>
        <v>0</v>
      </c>
      <c r="V61" s="120">
        <f t="shared" si="20"/>
        <v>364</v>
      </c>
    </row>
    <row r="62" spans="1:22" ht="14.1" customHeight="1">
      <c r="A62" s="580" t="s">
        <v>695</v>
      </c>
      <c r="B62" s="115" t="s">
        <v>47</v>
      </c>
      <c r="C62" s="116">
        <f>구항면!AK42</f>
        <v>142</v>
      </c>
      <c r="D62" s="116">
        <f>구항면!AK49</f>
        <v>0</v>
      </c>
      <c r="E62" s="116">
        <f>구항면!AK56</f>
        <v>0</v>
      </c>
      <c r="F62" s="112">
        <f t="shared" si="1"/>
        <v>142</v>
      </c>
      <c r="G62" s="116">
        <f>구항면!AL42</f>
        <v>0</v>
      </c>
      <c r="H62" s="116">
        <f>구항면!AL49</f>
        <v>0</v>
      </c>
      <c r="I62" s="116">
        <f>구항면!AL56</f>
        <v>0</v>
      </c>
      <c r="J62" s="112">
        <f t="shared" si="2"/>
        <v>0</v>
      </c>
      <c r="K62" s="116">
        <f>구항면!AM42</f>
        <v>0</v>
      </c>
      <c r="L62" s="116">
        <f>구항면!AM49</f>
        <v>0</v>
      </c>
      <c r="M62" s="116">
        <f>구항면!AM56</f>
        <v>0</v>
      </c>
      <c r="N62" s="112">
        <f t="shared" si="3"/>
        <v>0</v>
      </c>
      <c r="O62" s="116">
        <f>구항면!AN42</f>
        <v>0</v>
      </c>
      <c r="P62" s="116">
        <f>구항면!AN49</f>
        <v>0</v>
      </c>
      <c r="Q62" s="116">
        <f>구항면!AN56</f>
        <v>0</v>
      </c>
      <c r="R62" s="112">
        <f t="shared" si="4"/>
        <v>0</v>
      </c>
      <c r="S62" s="116">
        <f>구항면!AO42</f>
        <v>0</v>
      </c>
      <c r="T62" s="116">
        <f>구항면!AO49</f>
        <v>0</v>
      </c>
      <c r="U62" s="116">
        <f>구항면!AO56</f>
        <v>0</v>
      </c>
      <c r="V62" s="113">
        <f t="shared" si="5"/>
        <v>0</v>
      </c>
    </row>
    <row r="63" spans="1:22" s="121" customFormat="1" ht="14.1" customHeight="1">
      <c r="A63" s="580"/>
      <c r="B63" s="117" t="s">
        <v>49</v>
      </c>
      <c r="C63" s="118">
        <f t="shared" ref="C63:V63" si="21">SUM(C62)</f>
        <v>142</v>
      </c>
      <c r="D63" s="118">
        <f t="shared" si="21"/>
        <v>0</v>
      </c>
      <c r="E63" s="118">
        <f t="shared" si="21"/>
        <v>0</v>
      </c>
      <c r="F63" s="119">
        <f t="shared" si="21"/>
        <v>142</v>
      </c>
      <c r="G63" s="118">
        <f t="shared" si="21"/>
        <v>0</v>
      </c>
      <c r="H63" s="118">
        <f t="shared" si="21"/>
        <v>0</v>
      </c>
      <c r="I63" s="118">
        <f t="shared" si="21"/>
        <v>0</v>
      </c>
      <c r="J63" s="119">
        <f t="shared" si="21"/>
        <v>0</v>
      </c>
      <c r="K63" s="118">
        <f t="shared" si="21"/>
        <v>0</v>
      </c>
      <c r="L63" s="118">
        <f t="shared" si="21"/>
        <v>0</v>
      </c>
      <c r="M63" s="118">
        <f t="shared" si="21"/>
        <v>0</v>
      </c>
      <c r="N63" s="119">
        <f t="shared" si="21"/>
        <v>0</v>
      </c>
      <c r="O63" s="118">
        <f t="shared" si="21"/>
        <v>0</v>
      </c>
      <c r="P63" s="118">
        <f t="shared" si="21"/>
        <v>0</v>
      </c>
      <c r="Q63" s="118">
        <f t="shared" si="21"/>
        <v>0</v>
      </c>
      <c r="R63" s="119">
        <f t="shared" si="21"/>
        <v>0</v>
      </c>
      <c r="S63" s="118">
        <f t="shared" si="21"/>
        <v>0</v>
      </c>
      <c r="T63" s="118">
        <f t="shared" si="21"/>
        <v>0</v>
      </c>
      <c r="U63" s="118">
        <f t="shared" si="21"/>
        <v>0</v>
      </c>
      <c r="V63" s="120">
        <f t="shared" si="21"/>
        <v>0</v>
      </c>
    </row>
    <row r="64" spans="1:22" s="143" customFormat="1" ht="14.1" customHeight="1">
      <c r="A64" s="581" t="s">
        <v>696</v>
      </c>
      <c r="B64" s="582"/>
      <c r="C64" s="141">
        <f t="shared" ref="C64:V64" si="22">SUM(C6,C8,C10,C12,C15,C19,C21,C24,C28,C30,C33,C40,C42,C47,C51,C54,C56,C59,C61,C63)</f>
        <v>33829</v>
      </c>
      <c r="D64" s="141">
        <f t="shared" si="22"/>
        <v>2198</v>
      </c>
      <c r="E64" s="141">
        <f t="shared" si="22"/>
        <v>1341</v>
      </c>
      <c r="F64" s="141">
        <f t="shared" si="22"/>
        <v>37368</v>
      </c>
      <c r="G64" s="141">
        <f t="shared" si="22"/>
        <v>53517</v>
      </c>
      <c r="H64" s="141">
        <f t="shared" si="22"/>
        <v>12611</v>
      </c>
      <c r="I64" s="141">
        <f t="shared" si="22"/>
        <v>1814</v>
      </c>
      <c r="J64" s="141">
        <f t="shared" si="22"/>
        <v>67942</v>
      </c>
      <c r="K64" s="141">
        <f t="shared" si="22"/>
        <v>70721</v>
      </c>
      <c r="L64" s="141">
        <f t="shared" si="22"/>
        <v>18421</v>
      </c>
      <c r="M64" s="141">
        <f t="shared" si="22"/>
        <v>1814</v>
      </c>
      <c r="N64" s="141">
        <f t="shared" si="22"/>
        <v>90956</v>
      </c>
      <c r="O64" s="141">
        <f t="shared" si="22"/>
        <v>70656</v>
      </c>
      <c r="P64" s="141">
        <f t="shared" si="22"/>
        <v>18421</v>
      </c>
      <c r="Q64" s="141">
        <f t="shared" si="22"/>
        <v>1814</v>
      </c>
      <c r="R64" s="141">
        <f t="shared" si="22"/>
        <v>90891</v>
      </c>
      <c r="S64" s="141">
        <f t="shared" si="22"/>
        <v>70312</v>
      </c>
      <c r="T64" s="141">
        <f t="shared" si="22"/>
        <v>18421</v>
      </c>
      <c r="U64" s="141">
        <f t="shared" si="22"/>
        <v>1814</v>
      </c>
      <c r="V64" s="142">
        <f t="shared" si="22"/>
        <v>90547</v>
      </c>
    </row>
    <row r="66" spans="1:22">
      <c r="S66" s="144">
        <f>S64-S45-S46</f>
        <v>27584</v>
      </c>
    </row>
    <row r="67" spans="1:22">
      <c r="A67" s="105" t="s">
        <v>1113</v>
      </c>
      <c r="F67" s="741">
        <f>F43+F44</f>
        <v>2165</v>
      </c>
      <c r="J67" s="741">
        <f>J43+J44</f>
        <v>2106</v>
      </c>
      <c r="N67" s="741">
        <f>N43+N44</f>
        <v>2203</v>
      </c>
      <c r="R67" s="741">
        <f>R43+R44</f>
        <v>2103</v>
      </c>
      <c r="V67" s="741">
        <f>V43+V44</f>
        <v>2034</v>
      </c>
    </row>
    <row r="68" spans="1:22">
      <c r="A68" s="105" t="s">
        <v>1114</v>
      </c>
      <c r="F68" s="741">
        <f>F45+F46</f>
        <v>4937</v>
      </c>
      <c r="J68" s="741">
        <f>J45+J46</f>
        <v>33320</v>
      </c>
      <c r="N68" s="741">
        <f>N45+N46</f>
        <v>56130</v>
      </c>
      <c r="R68" s="741">
        <f>R45+R46</f>
        <v>56130</v>
      </c>
      <c r="V68" s="741">
        <f>V45+V46</f>
        <v>56130</v>
      </c>
    </row>
    <row r="70" spans="1:22">
      <c r="B70" s="145"/>
      <c r="C70" s="145"/>
      <c r="D70" s="145"/>
      <c r="E70" s="145"/>
      <c r="F70" s="146"/>
      <c r="G70" s="145"/>
      <c r="H70" s="145"/>
      <c r="I70" s="145"/>
      <c r="J70" s="145"/>
      <c r="K70" s="145"/>
      <c r="L70" s="147">
        <f>[1]홍성읍!AO38+[1]광천읍!AO41+[1]홍북면!AO39+[1]금마면!AO38+[1]홍동면!AO38+[1]장곡면!AO38+[1]은하면!AO38+[1]결성면!AO38+[1]서부면!AO38+[1]갈산면!AO39+[1]구항면!AO39</f>
        <v>37462</v>
      </c>
      <c r="M70" s="147">
        <f>L70+V45+V46</f>
        <v>93592</v>
      </c>
      <c r="N70" s="145"/>
      <c r="O70" s="145"/>
      <c r="P70" s="145"/>
      <c r="Q70" s="145"/>
      <c r="R70" s="145"/>
    </row>
    <row r="71" spans="1:22">
      <c r="B71" s="145"/>
      <c r="C71" s="145"/>
      <c r="D71" s="145"/>
      <c r="E71" s="145"/>
      <c r="F71" s="146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</row>
    <row r="72" spans="1:22" ht="12">
      <c r="B72" s="145"/>
      <c r="C72" s="148"/>
      <c r="D72" s="148"/>
      <c r="E72" s="148"/>
      <c r="F72" s="148"/>
      <c r="G72" s="148"/>
      <c r="H72" s="145"/>
      <c r="I72" s="145"/>
      <c r="J72" s="145"/>
      <c r="K72" s="148"/>
      <c r="L72" s="145"/>
      <c r="M72" s="145"/>
      <c r="N72" s="145"/>
      <c r="O72" s="145"/>
      <c r="P72" s="145"/>
      <c r="Q72" s="145"/>
      <c r="R72" s="145"/>
      <c r="V72" s="144">
        <f>V64-V45-V46</f>
        <v>34417</v>
      </c>
    </row>
    <row r="73" spans="1:22" ht="12">
      <c r="B73" s="145"/>
      <c r="C73" s="148"/>
      <c r="D73" s="148"/>
      <c r="E73" s="148"/>
      <c r="F73" s="148"/>
      <c r="G73" s="148"/>
      <c r="H73" s="145"/>
      <c r="I73" s="145"/>
      <c r="J73" s="145"/>
      <c r="K73" s="148"/>
      <c r="L73" s="145"/>
      <c r="M73" s="145"/>
      <c r="N73" s="145"/>
      <c r="O73" s="145"/>
      <c r="P73" s="145"/>
      <c r="Q73" s="145"/>
      <c r="R73" s="145"/>
    </row>
    <row r="74" spans="1:22">
      <c r="B74" s="145"/>
      <c r="C74" s="147"/>
      <c r="D74" s="147"/>
      <c r="E74" s="147"/>
      <c r="F74" s="147"/>
      <c r="G74" s="147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</row>
    <row r="75" spans="1:22">
      <c r="B75" s="145"/>
      <c r="C75" s="149">
        <f>[1]홍성읍!AO38</f>
        <v>18220</v>
      </c>
      <c r="D75" s="147">
        <f>[1]광천읍!AO41</f>
        <v>3992</v>
      </c>
      <c r="E75" s="147">
        <f>[1]홍북면!AO39</f>
        <v>1361</v>
      </c>
      <c r="F75" s="150">
        <f>[1]금마면!AO38</f>
        <v>1199</v>
      </c>
      <c r="G75" s="147">
        <f>[1]홍동면!AO38</f>
        <v>1087</v>
      </c>
      <c r="H75" s="147">
        <f>[1]장곡면!AO38</f>
        <v>1034</v>
      </c>
      <c r="I75" s="147">
        <f>[1]은하면!AO38</f>
        <v>1240</v>
      </c>
      <c r="J75" s="147">
        <f>[1]결성면!AO38</f>
        <v>858</v>
      </c>
      <c r="K75" s="147">
        <f>[1]서부면!AO38</f>
        <v>1635</v>
      </c>
      <c r="L75" s="147">
        <f>[1]갈산면!AO39</f>
        <v>4295</v>
      </c>
      <c r="M75" s="147">
        <f>[1]구항면!AO39</f>
        <v>2541</v>
      </c>
      <c r="N75" s="145"/>
      <c r="O75" s="145"/>
      <c r="P75" s="145"/>
      <c r="Q75" s="145"/>
      <c r="R75" s="145"/>
    </row>
    <row r="76" spans="1:22">
      <c r="B76" s="145"/>
      <c r="C76" s="145"/>
      <c r="D76" s="145"/>
      <c r="E76" s="145"/>
      <c r="F76" s="146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</row>
    <row r="77" spans="1:22" ht="16.5">
      <c r="B77" s="145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</row>
    <row r="78" spans="1:22" ht="12">
      <c r="B78" s="145"/>
      <c r="C78" s="152"/>
      <c r="D78" s="152"/>
      <c r="E78" s="152"/>
      <c r="F78" s="152"/>
      <c r="G78" s="152"/>
      <c r="H78" s="152"/>
      <c r="I78" s="152"/>
      <c r="J78" s="152"/>
      <c r="K78" s="152"/>
      <c r="L78" s="145"/>
      <c r="M78" s="145"/>
      <c r="N78" s="145"/>
      <c r="O78" s="152"/>
      <c r="P78" s="152"/>
      <c r="Q78" s="145"/>
      <c r="R78" s="152"/>
    </row>
    <row r="79" spans="1:22" ht="12">
      <c r="B79" s="145"/>
      <c r="C79" s="153"/>
      <c r="D79" s="153"/>
      <c r="E79" s="154"/>
      <c r="F79" s="154"/>
      <c r="G79" s="154"/>
      <c r="H79" s="154"/>
      <c r="I79" s="154"/>
      <c r="J79" s="154"/>
      <c r="K79" s="154"/>
      <c r="L79" s="145"/>
      <c r="M79" s="145"/>
      <c r="N79" s="145"/>
      <c r="O79" s="154"/>
      <c r="P79" s="154"/>
      <c r="Q79" s="145"/>
      <c r="R79" s="154"/>
    </row>
    <row r="80" spans="1:22" ht="12">
      <c r="B80" s="145"/>
      <c r="C80" s="153"/>
      <c r="D80" s="153"/>
      <c r="E80" s="154"/>
      <c r="F80" s="154"/>
      <c r="G80" s="154"/>
      <c r="H80" s="154"/>
      <c r="I80" s="154"/>
      <c r="J80" s="154"/>
      <c r="K80" s="154"/>
      <c r="L80" s="145"/>
      <c r="M80" s="145"/>
      <c r="N80" s="145"/>
      <c r="O80" s="154"/>
      <c r="P80" s="154"/>
      <c r="Q80" s="145"/>
      <c r="R80" s="154"/>
    </row>
    <row r="81" spans="2:18" ht="12">
      <c r="B81" s="145"/>
      <c r="C81" s="153"/>
      <c r="D81" s="153"/>
      <c r="E81" s="154"/>
      <c r="F81" s="154"/>
      <c r="G81" s="154"/>
      <c r="H81" s="154"/>
      <c r="I81" s="154"/>
      <c r="J81" s="154"/>
      <c r="K81" s="154"/>
      <c r="L81" s="145"/>
      <c r="M81" s="145"/>
      <c r="N81" s="145"/>
      <c r="O81" s="154"/>
      <c r="P81" s="154"/>
      <c r="Q81" s="145"/>
      <c r="R81" s="154"/>
    </row>
    <row r="82" spans="2:18" ht="12">
      <c r="B82" s="145"/>
      <c r="C82" s="155"/>
      <c r="D82" s="155"/>
      <c r="E82" s="156"/>
      <c r="F82" s="156"/>
      <c r="G82" s="156"/>
      <c r="H82" s="156"/>
      <c r="I82" s="156"/>
      <c r="J82" s="156"/>
      <c r="K82" s="156"/>
      <c r="L82" s="145"/>
      <c r="M82" s="145"/>
      <c r="N82" s="145"/>
      <c r="O82" s="156"/>
      <c r="P82" s="156"/>
      <c r="Q82" s="145"/>
      <c r="R82" s="156"/>
    </row>
    <row r="83" spans="2:18">
      <c r="B83" s="145"/>
      <c r="C83" s="145"/>
      <c r="D83" s="145"/>
      <c r="E83" s="145"/>
      <c r="F83" s="146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</row>
    <row r="84" spans="2:18">
      <c r="B84" s="145"/>
      <c r="C84" s="145"/>
      <c r="D84" s="145"/>
      <c r="E84" s="145"/>
      <c r="F84" s="146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</row>
    <row r="85" spans="2:18">
      <c r="B85" s="145"/>
      <c r="F85" s="105"/>
    </row>
    <row r="86" spans="2:18" ht="12">
      <c r="B86" s="145"/>
      <c r="C86" s="145"/>
      <c r="D86" s="145"/>
      <c r="E86" s="145"/>
      <c r="F86" s="146"/>
      <c r="G86" s="154"/>
      <c r="H86" s="154"/>
      <c r="I86" s="154"/>
      <c r="J86" s="154"/>
      <c r="K86" s="145"/>
      <c r="L86" s="145"/>
      <c r="M86" s="145"/>
      <c r="N86" s="145"/>
      <c r="O86" s="145"/>
      <c r="P86" s="145"/>
      <c r="Q86" s="145"/>
      <c r="R86" s="145"/>
    </row>
    <row r="87" spans="2:18">
      <c r="B87" s="145"/>
      <c r="C87" s="145"/>
      <c r="D87" s="145"/>
      <c r="E87" s="145"/>
      <c r="F87" s="146"/>
      <c r="G87" s="147"/>
      <c r="H87" s="147"/>
      <c r="I87" s="147"/>
      <c r="J87" s="147"/>
      <c r="K87" s="145"/>
      <c r="L87" s="145"/>
      <c r="M87" s="145"/>
      <c r="N87" s="145"/>
      <c r="O87" s="145"/>
      <c r="P87" s="145"/>
      <c r="Q87" s="145"/>
      <c r="R87" s="145"/>
    </row>
    <row r="88" spans="2:18">
      <c r="B88" s="145"/>
      <c r="C88" s="145"/>
      <c r="D88" s="145"/>
      <c r="E88" s="145"/>
      <c r="F88" s="146"/>
      <c r="G88" s="147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</row>
    <row r="89" spans="2:18">
      <c r="B89" s="145"/>
      <c r="C89" s="145"/>
      <c r="D89" s="145"/>
      <c r="E89" s="145"/>
      <c r="F89" s="146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</row>
    <row r="90" spans="2:18">
      <c r="B90" s="145"/>
      <c r="C90" s="145"/>
      <c r="D90" s="145"/>
      <c r="E90" s="145"/>
      <c r="F90" s="146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</row>
    <row r="91" spans="2:18">
      <c r="B91" s="145"/>
      <c r="C91" s="145"/>
      <c r="D91" s="145"/>
      <c r="E91" s="145"/>
      <c r="F91" s="146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</row>
    <row r="92" spans="2:18">
      <c r="B92" s="145"/>
      <c r="C92" s="145"/>
      <c r="D92" s="145"/>
      <c r="E92" s="145"/>
      <c r="F92" s="146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</row>
  </sheetData>
  <mergeCells count="27">
    <mergeCell ref="S2:V2"/>
    <mergeCell ref="A2:B3"/>
    <mergeCell ref="C2:F2"/>
    <mergeCell ref="G2:J2"/>
    <mergeCell ref="K2:N2"/>
    <mergeCell ref="O2:R2"/>
    <mergeCell ref="A31:A33"/>
    <mergeCell ref="A4:A6"/>
    <mergeCell ref="A7:A8"/>
    <mergeCell ref="A9:A10"/>
    <mergeCell ref="A11:A12"/>
    <mergeCell ref="A13:A15"/>
    <mergeCell ref="A16:A19"/>
    <mergeCell ref="A20:A21"/>
    <mergeCell ref="A22:A24"/>
    <mergeCell ref="A25:A28"/>
    <mergeCell ref="A29:A30"/>
    <mergeCell ref="A57:A59"/>
    <mergeCell ref="A60:A61"/>
    <mergeCell ref="A62:A63"/>
    <mergeCell ref="A64:B64"/>
    <mergeCell ref="A34:A40"/>
    <mergeCell ref="A41:A42"/>
    <mergeCell ref="A43:A47"/>
    <mergeCell ref="A48:A51"/>
    <mergeCell ref="A52:A54"/>
    <mergeCell ref="A55:A56"/>
  </mergeCells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0" orientation="landscape" r:id="rId1"/>
  <colBreaks count="1" manualBreakCount="1">
    <brk id="22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81"/>
  <sheetViews>
    <sheetView tabSelected="1" view="pageBreakPreview" topLeftCell="A7" zoomScaleSheetLayoutView="100" workbookViewId="0">
      <selection activeCell="Q14" sqref="Q14"/>
    </sheetView>
  </sheetViews>
  <sheetFormatPr defaultRowHeight="11.25"/>
  <cols>
    <col min="1" max="1" width="18.75" style="105" customWidth="1"/>
    <col min="2" max="16" width="13.25" style="105" customWidth="1"/>
    <col min="17" max="255" width="9" style="105"/>
    <col min="256" max="256" width="18.75" style="105" customWidth="1"/>
    <col min="257" max="271" width="13.25" style="105" customWidth="1"/>
    <col min="272" max="511" width="9" style="105"/>
    <col min="512" max="512" width="18.75" style="105" customWidth="1"/>
    <col min="513" max="527" width="13.25" style="105" customWidth="1"/>
    <col min="528" max="767" width="9" style="105"/>
    <col min="768" max="768" width="18.75" style="105" customWidth="1"/>
    <col min="769" max="783" width="13.25" style="105" customWidth="1"/>
    <col min="784" max="1023" width="9" style="105"/>
    <col min="1024" max="1024" width="18.75" style="105" customWidth="1"/>
    <col min="1025" max="1039" width="13.25" style="105" customWidth="1"/>
    <col min="1040" max="1279" width="9" style="105"/>
    <col min="1280" max="1280" width="18.75" style="105" customWidth="1"/>
    <col min="1281" max="1295" width="13.25" style="105" customWidth="1"/>
    <col min="1296" max="1535" width="9" style="105"/>
    <col min="1536" max="1536" width="18.75" style="105" customWidth="1"/>
    <col min="1537" max="1551" width="13.25" style="105" customWidth="1"/>
    <col min="1552" max="1791" width="9" style="105"/>
    <col min="1792" max="1792" width="18.75" style="105" customWidth="1"/>
    <col min="1793" max="1807" width="13.25" style="105" customWidth="1"/>
    <col min="1808" max="2047" width="9" style="105"/>
    <col min="2048" max="2048" width="18.75" style="105" customWidth="1"/>
    <col min="2049" max="2063" width="13.25" style="105" customWidth="1"/>
    <col min="2064" max="2303" width="9" style="105"/>
    <col min="2304" max="2304" width="18.75" style="105" customWidth="1"/>
    <col min="2305" max="2319" width="13.25" style="105" customWidth="1"/>
    <col min="2320" max="2559" width="9" style="105"/>
    <col min="2560" max="2560" width="18.75" style="105" customWidth="1"/>
    <col min="2561" max="2575" width="13.25" style="105" customWidth="1"/>
    <col min="2576" max="2815" width="9" style="105"/>
    <col min="2816" max="2816" width="18.75" style="105" customWidth="1"/>
    <col min="2817" max="2831" width="13.25" style="105" customWidth="1"/>
    <col min="2832" max="3071" width="9" style="105"/>
    <col min="3072" max="3072" width="18.75" style="105" customWidth="1"/>
    <col min="3073" max="3087" width="13.25" style="105" customWidth="1"/>
    <col min="3088" max="3327" width="9" style="105"/>
    <col min="3328" max="3328" width="18.75" style="105" customWidth="1"/>
    <col min="3329" max="3343" width="13.25" style="105" customWidth="1"/>
    <col min="3344" max="3583" width="9" style="105"/>
    <col min="3584" max="3584" width="18.75" style="105" customWidth="1"/>
    <col min="3585" max="3599" width="13.25" style="105" customWidth="1"/>
    <col min="3600" max="3839" width="9" style="105"/>
    <col min="3840" max="3840" width="18.75" style="105" customWidth="1"/>
    <col min="3841" max="3855" width="13.25" style="105" customWidth="1"/>
    <col min="3856" max="4095" width="9" style="105"/>
    <col min="4096" max="4096" width="18.75" style="105" customWidth="1"/>
    <col min="4097" max="4111" width="13.25" style="105" customWidth="1"/>
    <col min="4112" max="4351" width="9" style="105"/>
    <col min="4352" max="4352" width="18.75" style="105" customWidth="1"/>
    <col min="4353" max="4367" width="13.25" style="105" customWidth="1"/>
    <col min="4368" max="4607" width="9" style="105"/>
    <col min="4608" max="4608" width="18.75" style="105" customWidth="1"/>
    <col min="4609" max="4623" width="13.25" style="105" customWidth="1"/>
    <col min="4624" max="4863" width="9" style="105"/>
    <col min="4864" max="4864" width="18.75" style="105" customWidth="1"/>
    <col min="4865" max="4879" width="13.25" style="105" customWidth="1"/>
    <col min="4880" max="5119" width="9" style="105"/>
    <col min="5120" max="5120" width="18.75" style="105" customWidth="1"/>
    <col min="5121" max="5135" width="13.25" style="105" customWidth="1"/>
    <col min="5136" max="5375" width="9" style="105"/>
    <col min="5376" max="5376" width="18.75" style="105" customWidth="1"/>
    <col min="5377" max="5391" width="13.25" style="105" customWidth="1"/>
    <col min="5392" max="5631" width="9" style="105"/>
    <col min="5632" max="5632" width="18.75" style="105" customWidth="1"/>
    <col min="5633" max="5647" width="13.25" style="105" customWidth="1"/>
    <col min="5648" max="5887" width="9" style="105"/>
    <col min="5888" max="5888" width="18.75" style="105" customWidth="1"/>
    <col min="5889" max="5903" width="13.25" style="105" customWidth="1"/>
    <col min="5904" max="6143" width="9" style="105"/>
    <col min="6144" max="6144" width="18.75" style="105" customWidth="1"/>
    <col min="6145" max="6159" width="13.25" style="105" customWidth="1"/>
    <col min="6160" max="6399" width="9" style="105"/>
    <col min="6400" max="6400" width="18.75" style="105" customWidth="1"/>
    <col min="6401" max="6415" width="13.25" style="105" customWidth="1"/>
    <col min="6416" max="6655" width="9" style="105"/>
    <col min="6656" max="6656" width="18.75" style="105" customWidth="1"/>
    <col min="6657" max="6671" width="13.25" style="105" customWidth="1"/>
    <col min="6672" max="6911" width="9" style="105"/>
    <col min="6912" max="6912" width="18.75" style="105" customWidth="1"/>
    <col min="6913" max="6927" width="13.25" style="105" customWidth="1"/>
    <col min="6928" max="7167" width="9" style="105"/>
    <col min="7168" max="7168" width="18.75" style="105" customWidth="1"/>
    <col min="7169" max="7183" width="13.25" style="105" customWidth="1"/>
    <col min="7184" max="7423" width="9" style="105"/>
    <col min="7424" max="7424" width="18.75" style="105" customWidth="1"/>
    <col min="7425" max="7439" width="13.25" style="105" customWidth="1"/>
    <col min="7440" max="7679" width="9" style="105"/>
    <col min="7680" max="7680" width="18.75" style="105" customWidth="1"/>
    <col min="7681" max="7695" width="13.25" style="105" customWidth="1"/>
    <col min="7696" max="7935" width="9" style="105"/>
    <col min="7936" max="7936" width="18.75" style="105" customWidth="1"/>
    <col min="7937" max="7951" width="13.25" style="105" customWidth="1"/>
    <col min="7952" max="8191" width="9" style="105"/>
    <col min="8192" max="8192" width="18.75" style="105" customWidth="1"/>
    <col min="8193" max="8207" width="13.25" style="105" customWidth="1"/>
    <col min="8208" max="8447" width="9" style="105"/>
    <col min="8448" max="8448" width="18.75" style="105" customWidth="1"/>
    <col min="8449" max="8463" width="13.25" style="105" customWidth="1"/>
    <col min="8464" max="8703" width="9" style="105"/>
    <col min="8704" max="8704" width="18.75" style="105" customWidth="1"/>
    <col min="8705" max="8719" width="13.25" style="105" customWidth="1"/>
    <col min="8720" max="8959" width="9" style="105"/>
    <col min="8960" max="8960" width="18.75" style="105" customWidth="1"/>
    <col min="8961" max="8975" width="13.25" style="105" customWidth="1"/>
    <col min="8976" max="9215" width="9" style="105"/>
    <col min="9216" max="9216" width="18.75" style="105" customWidth="1"/>
    <col min="9217" max="9231" width="13.25" style="105" customWidth="1"/>
    <col min="9232" max="9471" width="9" style="105"/>
    <col min="9472" max="9472" width="18.75" style="105" customWidth="1"/>
    <col min="9473" max="9487" width="13.25" style="105" customWidth="1"/>
    <col min="9488" max="9727" width="9" style="105"/>
    <col min="9728" max="9728" width="18.75" style="105" customWidth="1"/>
    <col min="9729" max="9743" width="13.25" style="105" customWidth="1"/>
    <col min="9744" max="9983" width="9" style="105"/>
    <col min="9984" max="9984" width="18.75" style="105" customWidth="1"/>
    <col min="9985" max="9999" width="13.25" style="105" customWidth="1"/>
    <col min="10000" max="10239" width="9" style="105"/>
    <col min="10240" max="10240" width="18.75" style="105" customWidth="1"/>
    <col min="10241" max="10255" width="13.25" style="105" customWidth="1"/>
    <col min="10256" max="10495" width="9" style="105"/>
    <col min="10496" max="10496" width="18.75" style="105" customWidth="1"/>
    <col min="10497" max="10511" width="13.25" style="105" customWidth="1"/>
    <col min="10512" max="10751" width="9" style="105"/>
    <col min="10752" max="10752" width="18.75" style="105" customWidth="1"/>
    <col min="10753" max="10767" width="13.25" style="105" customWidth="1"/>
    <col min="10768" max="11007" width="9" style="105"/>
    <col min="11008" max="11008" width="18.75" style="105" customWidth="1"/>
    <col min="11009" max="11023" width="13.25" style="105" customWidth="1"/>
    <col min="11024" max="11263" width="9" style="105"/>
    <col min="11264" max="11264" width="18.75" style="105" customWidth="1"/>
    <col min="11265" max="11279" width="13.25" style="105" customWidth="1"/>
    <col min="11280" max="11519" width="9" style="105"/>
    <col min="11520" max="11520" width="18.75" style="105" customWidth="1"/>
    <col min="11521" max="11535" width="13.25" style="105" customWidth="1"/>
    <col min="11536" max="11775" width="9" style="105"/>
    <col min="11776" max="11776" width="18.75" style="105" customWidth="1"/>
    <col min="11777" max="11791" width="13.25" style="105" customWidth="1"/>
    <col min="11792" max="12031" width="9" style="105"/>
    <col min="12032" max="12032" width="18.75" style="105" customWidth="1"/>
    <col min="12033" max="12047" width="13.25" style="105" customWidth="1"/>
    <col min="12048" max="12287" width="9" style="105"/>
    <col min="12288" max="12288" width="18.75" style="105" customWidth="1"/>
    <col min="12289" max="12303" width="13.25" style="105" customWidth="1"/>
    <col min="12304" max="12543" width="9" style="105"/>
    <col min="12544" max="12544" width="18.75" style="105" customWidth="1"/>
    <col min="12545" max="12559" width="13.25" style="105" customWidth="1"/>
    <col min="12560" max="12799" width="9" style="105"/>
    <col min="12800" max="12800" width="18.75" style="105" customWidth="1"/>
    <col min="12801" max="12815" width="13.25" style="105" customWidth="1"/>
    <col min="12816" max="13055" width="9" style="105"/>
    <col min="13056" max="13056" width="18.75" style="105" customWidth="1"/>
    <col min="13057" max="13071" width="13.25" style="105" customWidth="1"/>
    <col min="13072" max="13311" width="9" style="105"/>
    <col min="13312" max="13312" width="18.75" style="105" customWidth="1"/>
    <col min="13313" max="13327" width="13.25" style="105" customWidth="1"/>
    <col min="13328" max="13567" width="9" style="105"/>
    <col min="13568" max="13568" width="18.75" style="105" customWidth="1"/>
    <col min="13569" max="13583" width="13.25" style="105" customWidth="1"/>
    <col min="13584" max="13823" width="9" style="105"/>
    <col min="13824" max="13824" width="18.75" style="105" customWidth="1"/>
    <col min="13825" max="13839" width="13.25" style="105" customWidth="1"/>
    <col min="13840" max="14079" width="9" style="105"/>
    <col min="14080" max="14080" width="18.75" style="105" customWidth="1"/>
    <col min="14081" max="14095" width="13.25" style="105" customWidth="1"/>
    <col min="14096" max="14335" width="9" style="105"/>
    <col min="14336" max="14336" width="18.75" style="105" customWidth="1"/>
    <col min="14337" max="14351" width="13.25" style="105" customWidth="1"/>
    <col min="14352" max="14591" width="9" style="105"/>
    <col min="14592" max="14592" width="18.75" style="105" customWidth="1"/>
    <col min="14593" max="14607" width="13.25" style="105" customWidth="1"/>
    <col min="14608" max="14847" width="9" style="105"/>
    <col min="14848" max="14848" width="18.75" style="105" customWidth="1"/>
    <col min="14849" max="14863" width="13.25" style="105" customWidth="1"/>
    <col min="14864" max="15103" width="9" style="105"/>
    <col min="15104" max="15104" width="18.75" style="105" customWidth="1"/>
    <col min="15105" max="15119" width="13.25" style="105" customWidth="1"/>
    <col min="15120" max="15359" width="9" style="105"/>
    <col min="15360" max="15360" width="18.75" style="105" customWidth="1"/>
    <col min="15361" max="15375" width="13.25" style="105" customWidth="1"/>
    <col min="15376" max="15615" width="9" style="105"/>
    <col min="15616" max="15616" width="18.75" style="105" customWidth="1"/>
    <col min="15617" max="15631" width="13.25" style="105" customWidth="1"/>
    <col min="15632" max="15871" width="9" style="105"/>
    <col min="15872" max="15872" width="18.75" style="105" customWidth="1"/>
    <col min="15873" max="15887" width="13.25" style="105" customWidth="1"/>
    <col min="15888" max="16127" width="9" style="105"/>
    <col min="16128" max="16128" width="18.75" style="105" customWidth="1"/>
    <col min="16129" max="16143" width="13.25" style="105" customWidth="1"/>
    <col min="16144" max="16384" width="9" style="105"/>
  </cols>
  <sheetData>
    <row r="1" spans="1:16" ht="34.5" customHeight="1">
      <c r="A1" s="104" t="s">
        <v>672</v>
      </c>
    </row>
    <row r="2" spans="1:16" ht="34.5" customHeight="1">
      <c r="A2" s="593" t="s">
        <v>673</v>
      </c>
      <c r="B2" s="591">
        <v>2015</v>
      </c>
      <c r="C2" s="591"/>
      <c r="D2" s="591"/>
      <c r="E2" s="591">
        <v>2020</v>
      </c>
      <c r="F2" s="591"/>
      <c r="G2" s="591"/>
      <c r="H2" s="591">
        <v>2025</v>
      </c>
      <c r="I2" s="591"/>
      <c r="J2" s="591"/>
      <c r="K2" s="591">
        <v>2030</v>
      </c>
      <c r="L2" s="591"/>
      <c r="M2" s="591"/>
      <c r="N2" s="591">
        <v>2035</v>
      </c>
      <c r="O2" s="591"/>
      <c r="P2" s="592"/>
    </row>
    <row r="3" spans="1:16" ht="34.5" customHeight="1">
      <c r="A3" s="594"/>
      <c r="B3" s="157" t="s">
        <v>697</v>
      </c>
      <c r="C3" s="157" t="s">
        <v>698</v>
      </c>
      <c r="D3" s="157" t="s">
        <v>699</v>
      </c>
      <c r="E3" s="157" t="s">
        <v>697</v>
      </c>
      <c r="F3" s="157" t="s">
        <v>698</v>
      </c>
      <c r="G3" s="157" t="s">
        <v>699</v>
      </c>
      <c r="H3" s="157" t="s">
        <v>697</v>
      </c>
      <c r="I3" s="157" t="s">
        <v>698</v>
      </c>
      <c r="J3" s="157" t="s">
        <v>699</v>
      </c>
      <c r="K3" s="157" t="s">
        <v>697</v>
      </c>
      <c r="L3" s="157" t="s">
        <v>698</v>
      </c>
      <c r="M3" s="157" t="s">
        <v>699</v>
      </c>
      <c r="N3" s="157" t="s">
        <v>697</v>
      </c>
      <c r="O3" s="157" t="s">
        <v>698</v>
      </c>
      <c r="P3" s="158" t="s">
        <v>699</v>
      </c>
    </row>
    <row r="4" spans="1:16" ht="34.5" customHeight="1">
      <c r="A4" s="159" t="s">
        <v>678</v>
      </c>
      <c r="B4" s="160">
        <v>480</v>
      </c>
      <c r="C4" s="160">
        <f>'배수지별 용수공급량'!F6</f>
        <v>435</v>
      </c>
      <c r="D4" s="161">
        <f>ROUND(24/(C4/B4),1)</f>
        <v>26.5</v>
      </c>
      <c r="E4" s="160">
        <v>480</v>
      </c>
      <c r="F4" s="160">
        <f>'배수지별 용수공급량'!J6</f>
        <v>474</v>
      </c>
      <c r="G4" s="161">
        <f>ROUND(24/(F4/E4),1)</f>
        <v>24.3</v>
      </c>
      <c r="H4" s="160">
        <v>480</v>
      </c>
      <c r="I4" s="160">
        <f>'배수지별 용수공급량'!N6</f>
        <v>616</v>
      </c>
      <c r="J4" s="161">
        <f>ROUND(24/(I4/H4),1)</f>
        <v>18.7</v>
      </c>
      <c r="K4" s="160">
        <v>480</v>
      </c>
      <c r="L4" s="160">
        <f>'배수지별 용수공급량'!R6</f>
        <v>683</v>
      </c>
      <c r="M4" s="161">
        <f>ROUND(24/(L4/K4),1)</f>
        <v>16.899999999999999</v>
      </c>
      <c r="N4" s="160">
        <v>480</v>
      </c>
      <c r="O4" s="160">
        <f>'배수지별 용수공급량'!V6</f>
        <v>661</v>
      </c>
      <c r="P4" s="162">
        <f>ROUND(24/(O4/N4),1)</f>
        <v>17.399999999999999</v>
      </c>
    </row>
    <row r="5" spans="1:16" s="124" customFormat="1" ht="34.5" customHeight="1">
      <c r="A5" s="159" t="s">
        <v>679</v>
      </c>
      <c r="B5" s="160">
        <v>420</v>
      </c>
      <c r="C5" s="160">
        <f>'배수지별 용수공급량'!F8</f>
        <v>466</v>
      </c>
      <c r="D5" s="161">
        <f t="shared" ref="D5:D17" si="0">ROUND(24/(C5/B5),1)</f>
        <v>21.6</v>
      </c>
      <c r="E5" s="160">
        <v>420</v>
      </c>
      <c r="F5" s="160">
        <f>'배수지별 용수공급량'!J8</f>
        <v>486</v>
      </c>
      <c r="G5" s="161">
        <f t="shared" ref="G5:G17" si="1">ROUND(24/(F5/E5),1)</f>
        <v>20.7</v>
      </c>
      <c r="H5" s="160">
        <v>420</v>
      </c>
      <c r="I5" s="160">
        <f>'배수지별 용수공급량'!N8</f>
        <v>561</v>
      </c>
      <c r="J5" s="161">
        <f t="shared" ref="J5:J17" si="2">ROUND(24/(I5/H5),1)</f>
        <v>18</v>
      </c>
      <c r="K5" s="160">
        <v>420</v>
      </c>
      <c r="L5" s="160">
        <f>'배수지별 용수공급량'!R8</f>
        <v>539</v>
      </c>
      <c r="M5" s="161">
        <f t="shared" ref="M5:M17" si="3">ROUND(24/(L5/K5),1)</f>
        <v>18.7</v>
      </c>
      <c r="N5" s="160">
        <v>420</v>
      </c>
      <c r="O5" s="160">
        <f>'배수지별 용수공급량'!V8</f>
        <v>525</v>
      </c>
      <c r="P5" s="162">
        <f t="shared" ref="P5:P17" si="4">ROUND(24/(O5/N5),1)</f>
        <v>19.2</v>
      </c>
    </row>
    <row r="6" spans="1:16" s="164" customFormat="1" ht="34.5" customHeight="1">
      <c r="A6" s="159" t="s">
        <v>680</v>
      </c>
      <c r="B6" s="163">
        <v>1000</v>
      </c>
      <c r="C6" s="160">
        <f>'배수지별 용수공급량'!F10</f>
        <v>105</v>
      </c>
      <c r="D6" s="161">
        <f t="shared" si="0"/>
        <v>228.6</v>
      </c>
      <c r="E6" s="163">
        <v>1000</v>
      </c>
      <c r="F6" s="160">
        <f>'배수지별 용수공급량'!J10</f>
        <v>1301</v>
      </c>
      <c r="G6" s="161">
        <f t="shared" si="1"/>
        <v>18.399999999999999</v>
      </c>
      <c r="H6" s="163">
        <v>1000</v>
      </c>
      <c r="I6" s="160">
        <f>'배수지별 용수공급량'!N10</f>
        <v>2497</v>
      </c>
      <c r="J6" s="161">
        <f t="shared" si="2"/>
        <v>9.6</v>
      </c>
      <c r="K6" s="163">
        <v>1000</v>
      </c>
      <c r="L6" s="160">
        <f>'배수지별 용수공급량'!R10</f>
        <v>2497</v>
      </c>
      <c r="M6" s="161">
        <f t="shared" si="3"/>
        <v>9.6</v>
      </c>
      <c r="N6" s="163">
        <v>1000</v>
      </c>
      <c r="O6" s="160">
        <f>'배수지별 용수공급량'!V10</f>
        <v>2497</v>
      </c>
      <c r="P6" s="162">
        <f t="shared" si="4"/>
        <v>9.6</v>
      </c>
    </row>
    <row r="7" spans="1:16" s="164" customFormat="1" ht="34.5" customHeight="1">
      <c r="A7" s="159" t="s">
        <v>681</v>
      </c>
      <c r="B7" s="163"/>
      <c r="C7" s="160">
        <f>'배수지별 용수공급량'!F12</f>
        <v>0</v>
      </c>
      <c r="D7" s="161"/>
      <c r="E7" s="163">
        <v>450</v>
      </c>
      <c r="F7" s="160">
        <f>'배수지별 용수공급량'!J12</f>
        <v>215</v>
      </c>
      <c r="G7" s="161">
        <f t="shared" si="1"/>
        <v>50.2</v>
      </c>
      <c r="H7" s="163">
        <v>450</v>
      </c>
      <c r="I7" s="160">
        <f>'배수지별 용수공급량'!N12</f>
        <v>429</v>
      </c>
      <c r="J7" s="161">
        <f t="shared" si="2"/>
        <v>25.2</v>
      </c>
      <c r="K7" s="163">
        <v>450</v>
      </c>
      <c r="L7" s="160">
        <f>'배수지별 용수공급량'!R12</f>
        <v>429</v>
      </c>
      <c r="M7" s="161">
        <f t="shared" si="3"/>
        <v>25.2</v>
      </c>
      <c r="N7" s="163">
        <v>450</v>
      </c>
      <c r="O7" s="160">
        <f>'배수지별 용수공급량'!V12</f>
        <v>429</v>
      </c>
      <c r="P7" s="162">
        <f t="shared" si="4"/>
        <v>25.2</v>
      </c>
    </row>
    <row r="8" spans="1:16" ht="34.5" customHeight="1">
      <c r="A8" s="159" t="s">
        <v>682</v>
      </c>
      <c r="B8" s="160">
        <v>160</v>
      </c>
      <c r="C8" s="160">
        <f>'배수지별 용수공급량'!F15</f>
        <v>428</v>
      </c>
      <c r="D8" s="161">
        <f t="shared" si="0"/>
        <v>9</v>
      </c>
      <c r="E8" s="160">
        <v>160</v>
      </c>
      <c r="F8" s="160">
        <f>'배수지별 용수공급량'!J15</f>
        <v>333</v>
      </c>
      <c r="G8" s="161">
        <f t="shared" si="1"/>
        <v>11.5</v>
      </c>
      <c r="H8" s="160">
        <v>160</v>
      </c>
      <c r="I8" s="160">
        <f>'배수지별 용수공급량'!N15</f>
        <v>0</v>
      </c>
      <c r="J8" s="161"/>
      <c r="K8" s="160">
        <v>160</v>
      </c>
      <c r="L8" s="160">
        <f>'배수지별 용수공급량'!R15</f>
        <v>0</v>
      </c>
      <c r="M8" s="161"/>
      <c r="N8" s="160">
        <v>160</v>
      </c>
      <c r="O8" s="160">
        <f>'배수지별 용수공급량'!V15</f>
        <v>0</v>
      </c>
      <c r="P8" s="162"/>
    </row>
    <row r="9" spans="1:16" ht="34.5" customHeight="1">
      <c r="A9" s="159" t="s">
        <v>683</v>
      </c>
      <c r="B9" s="160"/>
      <c r="C9" s="160">
        <f>'배수지별 용수공급량'!F19</f>
        <v>0</v>
      </c>
      <c r="D9" s="161"/>
      <c r="E9" s="160">
        <v>1300</v>
      </c>
      <c r="F9" s="160">
        <f>'배수지별 용수공급량'!J19</f>
        <v>2332</v>
      </c>
      <c r="G9" s="161">
        <f t="shared" si="1"/>
        <v>13.4</v>
      </c>
      <c r="H9" s="160">
        <v>1300</v>
      </c>
      <c r="I9" s="160">
        <f>'배수지별 용수공급량'!N19</f>
        <v>2581</v>
      </c>
      <c r="J9" s="161">
        <f t="shared" si="2"/>
        <v>12.1</v>
      </c>
      <c r="K9" s="160">
        <v>1300</v>
      </c>
      <c r="L9" s="160">
        <f>'배수지별 용수공급량'!R19</f>
        <v>2522</v>
      </c>
      <c r="M9" s="161">
        <f t="shared" si="3"/>
        <v>12.4</v>
      </c>
      <c r="N9" s="160">
        <v>1300</v>
      </c>
      <c r="O9" s="160">
        <f>'배수지별 용수공급량'!V19</f>
        <v>2481</v>
      </c>
      <c r="P9" s="162">
        <f t="shared" si="4"/>
        <v>12.6</v>
      </c>
    </row>
    <row r="10" spans="1:16" ht="34.5" customHeight="1">
      <c r="A10" s="165" t="s">
        <v>684</v>
      </c>
      <c r="B10" s="160"/>
      <c r="C10" s="160">
        <f>'배수지별 용수공급량'!F21</f>
        <v>0</v>
      </c>
      <c r="D10" s="161"/>
      <c r="E10" s="160">
        <v>1600</v>
      </c>
      <c r="F10" s="160">
        <f>'배수지별 용수공급량'!J21</f>
        <v>1593</v>
      </c>
      <c r="G10" s="161">
        <f t="shared" si="1"/>
        <v>24.1</v>
      </c>
      <c r="H10" s="160">
        <v>1600</v>
      </c>
      <c r="I10" s="160">
        <f>'배수지별 용수공급량'!N21</f>
        <v>1601</v>
      </c>
      <c r="J10" s="161">
        <f t="shared" si="2"/>
        <v>24</v>
      </c>
      <c r="K10" s="160">
        <v>1600</v>
      </c>
      <c r="L10" s="160">
        <f>'배수지별 용수공급량'!R21</f>
        <v>1549</v>
      </c>
      <c r="M10" s="161">
        <f t="shared" si="3"/>
        <v>24.8</v>
      </c>
      <c r="N10" s="160">
        <v>1600</v>
      </c>
      <c r="O10" s="160">
        <f>'배수지별 용수공급량'!V21</f>
        <v>1514</v>
      </c>
      <c r="P10" s="162">
        <f t="shared" si="4"/>
        <v>25.4</v>
      </c>
    </row>
    <row r="11" spans="1:16" s="127" customFormat="1" ht="34.5" customHeight="1">
      <c r="A11" s="159" t="s">
        <v>685</v>
      </c>
      <c r="B11" s="160">
        <v>800</v>
      </c>
      <c r="C11" s="160">
        <f>'배수지별 용수공급량'!F24</f>
        <v>1673</v>
      </c>
      <c r="D11" s="161">
        <f t="shared" si="0"/>
        <v>11.5</v>
      </c>
      <c r="E11" s="160">
        <v>800</v>
      </c>
      <c r="F11" s="160">
        <f>'배수지별 용수공급량'!J24</f>
        <v>878</v>
      </c>
      <c r="G11" s="161">
        <f t="shared" si="1"/>
        <v>21.9</v>
      </c>
      <c r="H11" s="160">
        <v>800</v>
      </c>
      <c r="I11" s="160">
        <f>'배수지별 용수공급량'!N24</f>
        <v>831</v>
      </c>
      <c r="J11" s="161">
        <f t="shared" si="2"/>
        <v>23.1</v>
      </c>
      <c r="K11" s="160">
        <v>800</v>
      </c>
      <c r="L11" s="160">
        <f>'배수지별 용수공급량'!R24</f>
        <v>795</v>
      </c>
      <c r="M11" s="161">
        <f>ROUND(24/(L11/K11),1)</f>
        <v>24.2</v>
      </c>
      <c r="N11" s="160">
        <v>800</v>
      </c>
      <c r="O11" s="160">
        <f>'배수지별 용수공급량'!V24</f>
        <v>769</v>
      </c>
      <c r="P11" s="162">
        <f t="shared" si="4"/>
        <v>25</v>
      </c>
    </row>
    <row r="12" spans="1:16" s="124" customFormat="1" ht="34.5" customHeight="1">
      <c r="A12" s="159" t="s">
        <v>669</v>
      </c>
      <c r="B12" s="163">
        <v>780</v>
      </c>
      <c r="C12" s="160">
        <f>'배수지별 용수공급량'!F28</f>
        <v>1094</v>
      </c>
      <c r="D12" s="161">
        <f t="shared" si="0"/>
        <v>17.100000000000001</v>
      </c>
      <c r="E12" s="163">
        <v>780</v>
      </c>
      <c r="F12" s="160">
        <f>'배수지별 용수공급량'!J28</f>
        <v>896</v>
      </c>
      <c r="G12" s="161">
        <f t="shared" si="1"/>
        <v>20.9</v>
      </c>
      <c r="H12" s="163">
        <v>780</v>
      </c>
      <c r="I12" s="160">
        <f>'배수지별 용수공급량'!N28</f>
        <v>850</v>
      </c>
      <c r="J12" s="161">
        <f t="shared" si="2"/>
        <v>22</v>
      </c>
      <c r="K12" s="163">
        <v>780</v>
      </c>
      <c r="L12" s="160">
        <f>'배수지별 용수공급량'!R28</f>
        <v>813</v>
      </c>
      <c r="M12" s="161">
        <f t="shared" si="3"/>
        <v>23</v>
      </c>
      <c r="N12" s="163">
        <v>780</v>
      </c>
      <c r="O12" s="160">
        <f>'배수지별 용수공급량'!V28</f>
        <v>791</v>
      </c>
      <c r="P12" s="162">
        <f t="shared" si="4"/>
        <v>23.7</v>
      </c>
    </row>
    <row r="13" spans="1:16" ht="34.5" customHeight="1">
      <c r="A13" s="412" t="s">
        <v>987</v>
      </c>
      <c r="B13" s="166">
        <f>4000+1800</f>
        <v>5800</v>
      </c>
      <c r="C13" s="160">
        <f>'배수지별 용수공급량'!F30</f>
        <v>15674</v>
      </c>
      <c r="D13" s="161">
        <f t="shared" si="0"/>
        <v>8.9</v>
      </c>
      <c r="E13" s="166">
        <f>4000+1800</f>
        <v>5800</v>
      </c>
      <c r="F13" s="160">
        <f>'배수지별 용수공급량'!J30</f>
        <v>15173</v>
      </c>
      <c r="G13" s="161">
        <f t="shared" si="1"/>
        <v>9.1999999999999993</v>
      </c>
      <c r="H13" s="166">
        <f>4000+1800</f>
        <v>5800</v>
      </c>
      <c r="I13" s="160">
        <f>'배수지별 용수공급량'!N30</f>
        <v>7667</v>
      </c>
      <c r="J13" s="161">
        <f t="shared" si="2"/>
        <v>18.2</v>
      </c>
      <c r="K13" s="166">
        <f>4000+1800</f>
        <v>5800</v>
      </c>
      <c r="L13" s="160">
        <f>'배수지별 용수공급량'!R30</f>
        <v>7845</v>
      </c>
      <c r="M13" s="161">
        <f t="shared" si="3"/>
        <v>17.7</v>
      </c>
      <c r="N13" s="166">
        <f>4000+1800</f>
        <v>5800</v>
      </c>
      <c r="O13" s="160">
        <f>'배수지별 용수공급량'!V30</f>
        <v>7871</v>
      </c>
      <c r="P13" s="162">
        <f t="shared" si="4"/>
        <v>17.7</v>
      </c>
    </row>
    <row r="14" spans="1:16" ht="34.5" customHeight="1">
      <c r="A14" s="159" t="s">
        <v>985</v>
      </c>
      <c r="B14" s="166"/>
      <c r="C14" s="160">
        <f>'배수지별 용수공급량'!F33</f>
        <v>0</v>
      </c>
      <c r="D14" s="161"/>
      <c r="E14" s="166"/>
      <c r="F14" s="160">
        <f>'배수지별 용수공급량'!J33</f>
        <v>0</v>
      </c>
      <c r="G14" s="161"/>
      <c r="H14" s="166">
        <v>5000</v>
      </c>
      <c r="I14" s="160">
        <f>'배수지별 용수공급량'!N33</f>
        <v>8363</v>
      </c>
      <c r="J14" s="161">
        <f t="shared" si="2"/>
        <v>14.3</v>
      </c>
      <c r="K14" s="166">
        <v>5000</v>
      </c>
      <c r="L14" s="160">
        <f>'배수지별 용수공급량'!R33</f>
        <v>8617</v>
      </c>
      <c r="M14" s="161">
        <f t="shared" si="3"/>
        <v>13.9</v>
      </c>
      <c r="N14" s="166">
        <v>5000</v>
      </c>
      <c r="O14" s="160">
        <f>'배수지별 용수공급량'!V33</f>
        <v>8647</v>
      </c>
      <c r="P14" s="162">
        <f t="shared" si="4"/>
        <v>13.9</v>
      </c>
    </row>
    <row r="15" spans="1:16" ht="34.5" customHeight="1">
      <c r="A15" s="159" t="s">
        <v>686</v>
      </c>
      <c r="B15" s="166">
        <v>1100</v>
      </c>
      <c r="C15" s="160">
        <f>'배수지별 용수공급량'!F40</f>
        <v>2489</v>
      </c>
      <c r="D15" s="161">
        <f t="shared" si="0"/>
        <v>10.6</v>
      </c>
      <c r="E15" s="166">
        <v>1900</v>
      </c>
      <c r="F15" s="160">
        <f>'배수지별 용수공급량'!J40</f>
        <v>2961</v>
      </c>
      <c r="G15" s="161">
        <f t="shared" si="1"/>
        <v>15.4</v>
      </c>
      <c r="H15" s="166">
        <v>1900</v>
      </c>
      <c r="I15" s="160">
        <f>'배수지별 용수공급량'!N40</f>
        <v>2949</v>
      </c>
      <c r="J15" s="161">
        <f t="shared" si="2"/>
        <v>15.5</v>
      </c>
      <c r="K15" s="166">
        <v>1900</v>
      </c>
      <c r="L15" s="160">
        <f>'배수지별 용수공급량'!R40</f>
        <v>2830</v>
      </c>
      <c r="M15" s="161">
        <f t="shared" si="3"/>
        <v>16.100000000000001</v>
      </c>
      <c r="N15" s="166">
        <v>1900</v>
      </c>
      <c r="O15" s="160">
        <f>'배수지별 용수공급량'!V40</f>
        <v>2752</v>
      </c>
      <c r="P15" s="162">
        <f t="shared" si="4"/>
        <v>16.600000000000001</v>
      </c>
    </row>
    <row r="16" spans="1:16" ht="34.5" customHeight="1">
      <c r="A16" s="159" t="s">
        <v>284</v>
      </c>
      <c r="B16" s="166">
        <v>3600</v>
      </c>
      <c r="C16" s="160">
        <f>'배수지별 용수공급량'!F42</f>
        <v>2690</v>
      </c>
      <c r="D16" s="161">
        <f t="shared" si="0"/>
        <v>32.1</v>
      </c>
      <c r="E16" s="166">
        <v>3600</v>
      </c>
      <c r="F16" s="160">
        <f>'배수지별 용수공급량'!J42</f>
        <v>2582</v>
      </c>
      <c r="G16" s="161">
        <f t="shared" si="1"/>
        <v>33.5</v>
      </c>
      <c r="H16" s="166">
        <v>3600</v>
      </c>
      <c r="I16" s="160">
        <f>'배수지별 용수공급량'!N42</f>
        <v>2433</v>
      </c>
      <c r="J16" s="161">
        <f t="shared" si="2"/>
        <v>35.5</v>
      </c>
      <c r="K16" s="166">
        <v>3600</v>
      </c>
      <c r="L16" s="160">
        <f>'배수지별 용수공급량'!R42</f>
        <v>2321</v>
      </c>
      <c r="M16" s="161">
        <f t="shared" si="3"/>
        <v>37.200000000000003</v>
      </c>
      <c r="N16" s="166">
        <v>3600</v>
      </c>
      <c r="O16" s="160">
        <f>'배수지별 용수공급량'!V42</f>
        <v>2247</v>
      </c>
      <c r="P16" s="162">
        <f t="shared" si="4"/>
        <v>38.5</v>
      </c>
    </row>
    <row r="17" spans="1:16" ht="34.5" customHeight="1">
      <c r="A17" s="159" t="s">
        <v>687</v>
      </c>
      <c r="B17" s="166">
        <v>30000</v>
      </c>
      <c r="C17" s="160">
        <f>'배수지별 용수공급량'!F47</f>
        <v>7102</v>
      </c>
      <c r="D17" s="161">
        <f t="shared" si="0"/>
        <v>101.4</v>
      </c>
      <c r="E17" s="166">
        <v>30000</v>
      </c>
      <c r="F17" s="160">
        <f>'배수지별 용수공급량'!J47</f>
        <v>35426</v>
      </c>
      <c r="G17" s="161">
        <f t="shared" si="1"/>
        <v>20.3</v>
      </c>
      <c r="H17" s="166">
        <v>30000</v>
      </c>
      <c r="I17" s="160">
        <f>'배수지별 용수공급량'!N47</f>
        <v>58333</v>
      </c>
      <c r="J17" s="161">
        <f t="shared" si="2"/>
        <v>12.3</v>
      </c>
      <c r="K17" s="166">
        <v>30000</v>
      </c>
      <c r="L17" s="160">
        <f>'배수지별 용수공급량'!R47</f>
        <v>58233</v>
      </c>
      <c r="M17" s="161">
        <f t="shared" si="3"/>
        <v>12.4</v>
      </c>
      <c r="N17" s="166">
        <v>30000</v>
      </c>
      <c r="O17" s="160">
        <f>'배수지별 용수공급량'!V47</f>
        <v>58164</v>
      </c>
      <c r="P17" s="162">
        <f t="shared" si="4"/>
        <v>12.4</v>
      </c>
    </row>
    <row r="18" spans="1:16" ht="34.5" customHeight="1">
      <c r="A18" s="159" t="s">
        <v>690</v>
      </c>
      <c r="B18" s="166"/>
      <c r="C18" s="160">
        <f>'배수지별 용수공급량'!F51</f>
        <v>1498</v>
      </c>
      <c r="D18" s="161"/>
      <c r="E18" s="166"/>
      <c r="F18" s="160">
        <f>'배수지별 용수공급량'!J51</f>
        <v>0</v>
      </c>
      <c r="G18" s="161"/>
      <c r="H18" s="166"/>
      <c r="I18" s="160">
        <f>'배수지별 용수공급량'!N51</f>
        <v>0</v>
      </c>
      <c r="J18" s="161"/>
      <c r="K18" s="166"/>
      <c r="L18" s="160">
        <f>'배수지별 용수공급량'!R51</f>
        <v>0</v>
      </c>
      <c r="M18" s="161"/>
      <c r="N18" s="166"/>
      <c r="O18" s="160">
        <f>'배수지별 용수공급량'!V51</f>
        <v>0</v>
      </c>
      <c r="P18" s="162"/>
    </row>
    <row r="19" spans="1:16" ht="34.5" customHeight="1">
      <c r="A19" s="159" t="s">
        <v>691</v>
      </c>
      <c r="B19" s="166"/>
      <c r="C19" s="160">
        <f>'배수지별 용수공급량'!F54</f>
        <v>2262</v>
      </c>
      <c r="D19" s="161"/>
      <c r="E19" s="166"/>
      <c r="F19" s="160">
        <f>'배수지별 용수공급량'!J54</f>
        <v>2007</v>
      </c>
      <c r="G19" s="161"/>
      <c r="H19" s="166"/>
      <c r="I19" s="160">
        <f>'배수지별 용수공급량'!N54</f>
        <v>0</v>
      </c>
      <c r="J19" s="161"/>
      <c r="K19" s="166"/>
      <c r="L19" s="160">
        <f>'배수지별 용수공급량'!R54</f>
        <v>0</v>
      </c>
      <c r="M19" s="161"/>
      <c r="N19" s="166"/>
      <c r="O19" s="160">
        <f>'배수지별 용수공급량'!V54</f>
        <v>0</v>
      </c>
      <c r="P19" s="162"/>
    </row>
    <row r="20" spans="1:16" ht="34.5" customHeight="1">
      <c r="A20" s="159" t="s">
        <v>692</v>
      </c>
      <c r="B20" s="166"/>
      <c r="C20" s="160">
        <f>'배수지별 용수공급량'!F56</f>
        <v>354</v>
      </c>
      <c r="D20" s="161"/>
      <c r="E20" s="166"/>
      <c r="F20" s="160">
        <f>'배수지별 용수공급량'!J56</f>
        <v>352</v>
      </c>
      <c r="G20" s="161"/>
      <c r="H20" s="166"/>
      <c r="I20" s="160">
        <f>'배수지별 용수공급량'!N56</f>
        <v>348</v>
      </c>
      <c r="J20" s="161"/>
      <c r="K20" s="166"/>
      <c r="L20" s="160">
        <f>'배수지별 용수공급량'!R56</f>
        <v>346</v>
      </c>
      <c r="M20" s="161"/>
      <c r="N20" s="166"/>
      <c r="O20" s="160">
        <f>'배수지별 용수공급량'!V56</f>
        <v>344</v>
      </c>
      <c r="P20" s="162"/>
    </row>
    <row r="21" spans="1:16" ht="34.5" customHeight="1">
      <c r="A21" s="159" t="s">
        <v>983</v>
      </c>
      <c r="B21" s="166"/>
      <c r="C21" s="160">
        <f>'배수지별 용수공급량'!F59</f>
        <v>521</v>
      </c>
      <c r="D21" s="161"/>
      <c r="E21" s="166"/>
      <c r="F21" s="160">
        <f>'배수지별 용수공급량'!J59</f>
        <v>514</v>
      </c>
      <c r="G21" s="161"/>
      <c r="H21" s="166"/>
      <c r="I21" s="160">
        <f>'배수지별 용수공급량'!N59</f>
        <v>503</v>
      </c>
      <c r="J21" s="161"/>
      <c r="K21" s="166"/>
      <c r="L21" s="160">
        <f>'배수지별 용수공급량'!R59</f>
        <v>496</v>
      </c>
      <c r="M21" s="161"/>
      <c r="N21" s="166"/>
      <c r="O21" s="160">
        <f>'배수지별 용수공급량'!V59</f>
        <v>491</v>
      </c>
      <c r="P21" s="162"/>
    </row>
    <row r="22" spans="1:16" ht="34.5" customHeight="1">
      <c r="A22" s="159" t="s">
        <v>694</v>
      </c>
      <c r="B22" s="166"/>
      <c r="C22" s="160">
        <f>'배수지별 용수공급량'!F61</f>
        <v>435</v>
      </c>
      <c r="D22" s="161"/>
      <c r="E22" s="166"/>
      <c r="F22" s="160">
        <f>'배수지별 용수공급량'!J61</f>
        <v>419</v>
      </c>
      <c r="G22" s="161"/>
      <c r="H22" s="166"/>
      <c r="I22" s="160">
        <f>'배수지별 용수공급량'!N61</f>
        <v>394</v>
      </c>
      <c r="J22" s="161"/>
      <c r="K22" s="166"/>
      <c r="L22" s="160">
        <f>'배수지별 용수공급량'!R61</f>
        <v>376</v>
      </c>
      <c r="M22" s="161"/>
      <c r="N22" s="166"/>
      <c r="O22" s="160">
        <f>'배수지별 용수공급량'!V61</f>
        <v>364</v>
      </c>
      <c r="P22" s="162"/>
    </row>
    <row r="23" spans="1:16" ht="34.5" customHeight="1">
      <c r="A23" s="167" t="s">
        <v>695</v>
      </c>
      <c r="B23" s="168"/>
      <c r="C23" s="169">
        <f>'배수지별 용수공급량'!F63</f>
        <v>142</v>
      </c>
      <c r="D23" s="170"/>
      <c r="E23" s="168"/>
      <c r="F23" s="169">
        <f>'배수지별 용수공급량'!J63</f>
        <v>0</v>
      </c>
      <c r="G23" s="170"/>
      <c r="H23" s="168"/>
      <c r="I23" s="169">
        <f>'배수지별 용수공급량'!N63</f>
        <v>0</v>
      </c>
      <c r="J23" s="170"/>
      <c r="K23" s="168"/>
      <c r="L23" s="169">
        <f>'배수지별 용수공급량'!R63</f>
        <v>0</v>
      </c>
      <c r="M23" s="170"/>
      <c r="N23" s="168"/>
      <c r="O23" s="169">
        <f>'배수지별 용수공급량'!V63</f>
        <v>0</v>
      </c>
      <c r="P23" s="171"/>
    </row>
    <row r="24" spans="1:16">
      <c r="C24" s="172">
        <f>SUM(C4:C23)</f>
        <v>37368</v>
      </c>
      <c r="F24" s="172">
        <f>SUM(F4:F23)</f>
        <v>67942</v>
      </c>
      <c r="I24" s="172">
        <f>SUM(I4:I23)</f>
        <v>90956</v>
      </c>
      <c r="L24" s="172">
        <f>SUM(L4:L23)</f>
        <v>90891</v>
      </c>
      <c r="O24" s="172">
        <f>SUM(O4:O23)</f>
        <v>90547</v>
      </c>
    </row>
    <row r="27" spans="1:16">
      <c r="C27" s="144">
        <f>홍성읍!AK38+광천읍!AK41+홍북면!AK39+금마면!AK38+홍동면!AK38+장곡면!AK38+은하면!AK38+결성면!AK38+서부면!AK38+갈산면!AK39+구항면!AK39+'배수지별 용수공급량'!F45+'배수지별 용수공급량'!F46</f>
        <v>37368</v>
      </c>
      <c r="F27" s="144">
        <f>홍성읍!AL38+광천읍!AL41+홍북면!AL39+금마면!AL38+홍동면!AL38+장곡면!AL38+은하면!AL38+결성면!AL38+서부면!AL38+갈산면!AL39+구항면!AL39+'배수지별 용수공급량'!J45+'배수지별 용수공급량'!J46</f>
        <v>67942</v>
      </c>
      <c r="I27" s="144">
        <f>홍성읍!AM38+광천읍!AM41+홍북면!AM39+금마면!AM38+홍동면!AM38+장곡면!AM38+은하면!AM38+결성면!AM38+서부면!AM38+갈산면!AM39+구항면!AM39+'배수지별 용수공급량'!N45+'배수지별 용수공급량'!N46</f>
        <v>90956</v>
      </c>
      <c r="L27" s="144">
        <f>홍성읍!AN38+광천읍!AN41+홍북면!AN39+금마면!AN38+홍동면!AN38+장곡면!AN38+은하면!AN38+결성면!AN38+서부면!AN38+갈산면!AN39+구항면!AN39+'배수지별 용수공급량'!R45+'배수지별 용수공급량'!R46</f>
        <v>90891</v>
      </c>
      <c r="O27" s="144">
        <f>홍성읍!AO38+광천읍!AO41+홍북면!AO39+금마면!AO38+홍동면!AO38+장곡면!AO38+은하면!AO38+결성면!AO38+서부면!AO38+갈산면!AO39+구항면!AO39+'배수지별 용수공급량'!V45+'배수지별 용수공급량'!V46</f>
        <v>90547</v>
      </c>
    </row>
    <row r="29" spans="1:16">
      <c r="C29" s="105" t="b">
        <f>C24=C27</f>
        <v>1</v>
      </c>
      <c r="F29" s="105" t="b">
        <f>F24=F27</f>
        <v>1</v>
      </c>
      <c r="I29" s="105" t="b">
        <f>I24=I27</f>
        <v>1</v>
      </c>
      <c r="L29" s="105" t="b">
        <f>L24=L27</f>
        <v>1</v>
      </c>
      <c r="O29" s="105" t="b">
        <f>O24=O27</f>
        <v>1</v>
      </c>
    </row>
    <row r="31" spans="1:16" ht="12">
      <c r="A31" s="413" t="s">
        <v>698</v>
      </c>
      <c r="B31" s="414">
        <v>2015</v>
      </c>
      <c r="C31" s="414">
        <v>2020</v>
      </c>
      <c r="D31" s="414">
        <v>2025</v>
      </c>
      <c r="E31" s="414">
        <v>2030</v>
      </c>
      <c r="F31" s="414">
        <v>2035</v>
      </c>
    </row>
    <row r="32" spans="1:16">
      <c r="A32" s="415" t="s">
        <v>678</v>
      </c>
      <c r="B32" s="416">
        <f>C4</f>
        <v>435</v>
      </c>
      <c r="C32" s="416">
        <f>F4</f>
        <v>474</v>
      </c>
      <c r="D32" s="416">
        <f>I4</f>
        <v>616</v>
      </c>
      <c r="E32" s="416">
        <f>L4</f>
        <v>683</v>
      </c>
      <c r="F32" s="416">
        <f>O4</f>
        <v>661</v>
      </c>
    </row>
    <row r="33" spans="1:6">
      <c r="A33" s="415" t="s">
        <v>679</v>
      </c>
      <c r="B33" s="416">
        <f t="shared" ref="B33:B51" si="5">C5</f>
        <v>466</v>
      </c>
      <c r="C33" s="416">
        <f t="shared" ref="C33:C51" si="6">F5</f>
        <v>486</v>
      </c>
      <c r="D33" s="416">
        <f t="shared" ref="D33:D51" si="7">I5</f>
        <v>561</v>
      </c>
      <c r="E33" s="416">
        <f t="shared" ref="E33:E51" si="8">L5</f>
        <v>539</v>
      </c>
      <c r="F33" s="416">
        <f t="shared" ref="F33:F51" si="9">O5</f>
        <v>525</v>
      </c>
    </row>
    <row r="34" spans="1:6">
      <c r="A34" s="415" t="s">
        <v>680</v>
      </c>
      <c r="B34" s="416">
        <f t="shared" si="5"/>
        <v>105</v>
      </c>
      <c r="C34" s="416">
        <f t="shared" si="6"/>
        <v>1301</v>
      </c>
      <c r="D34" s="416">
        <f t="shared" si="7"/>
        <v>2497</v>
      </c>
      <c r="E34" s="416">
        <f t="shared" si="8"/>
        <v>2497</v>
      </c>
      <c r="F34" s="416">
        <f t="shared" si="9"/>
        <v>2497</v>
      </c>
    </row>
    <row r="35" spans="1:6">
      <c r="A35" s="415" t="s">
        <v>681</v>
      </c>
      <c r="B35" s="416">
        <f t="shared" si="5"/>
        <v>0</v>
      </c>
      <c r="C35" s="416">
        <f t="shared" si="6"/>
        <v>215</v>
      </c>
      <c r="D35" s="416">
        <f t="shared" si="7"/>
        <v>429</v>
      </c>
      <c r="E35" s="416">
        <f t="shared" si="8"/>
        <v>429</v>
      </c>
      <c r="F35" s="416">
        <f t="shared" si="9"/>
        <v>429</v>
      </c>
    </row>
    <row r="36" spans="1:6">
      <c r="A36" s="415" t="s">
        <v>682</v>
      </c>
      <c r="B36" s="416">
        <f t="shared" si="5"/>
        <v>428</v>
      </c>
      <c r="C36" s="416">
        <f t="shared" si="6"/>
        <v>333</v>
      </c>
      <c r="D36" s="416">
        <f t="shared" si="7"/>
        <v>0</v>
      </c>
      <c r="E36" s="416">
        <f t="shared" si="8"/>
        <v>0</v>
      </c>
      <c r="F36" s="416">
        <f t="shared" si="9"/>
        <v>0</v>
      </c>
    </row>
    <row r="37" spans="1:6">
      <c r="A37" s="415" t="s">
        <v>683</v>
      </c>
      <c r="B37" s="416">
        <f t="shared" si="5"/>
        <v>0</v>
      </c>
      <c r="C37" s="416">
        <f t="shared" si="6"/>
        <v>2332</v>
      </c>
      <c r="D37" s="416">
        <f t="shared" si="7"/>
        <v>2581</v>
      </c>
      <c r="E37" s="416">
        <f t="shared" si="8"/>
        <v>2522</v>
      </c>
      <c r="F37" s="416">
        <f t="shared" si="9"/>
        <v>2481</v>
      </c>
    </row>
    <row r="38" spans="1:6">
      <c r="A38" s="417" t="s">
        <v>684</v>
      </c>
      <c r="B38" s="416">
        <f t="shared" si="5"/>
        <v>0</v>
      </c>
      <c r="C38" s="416">
        <f t="shared" si="6"/>
        <v>1593</v>
      </c>
      <c r="D38" s="416">
        <f t="shared" si="7"/>
        <v>1601</v>
      </c>
      <c r="E38" s="416">
        <f t="shared" si="8"/>
        <v>1549</v>
      </c>
      <c r="F38" s="416">
        <f t="shared" si="9"/>
        <v>1514</v>
      </c>
    </row>
    <row r="39" spans="1:6">
      <c r="A39" s="415" t="s">
        <v>685</v>
      </c>
      <c r="B39" s="416">
        <f t="shared" si="5"/>
        <v>1673</v>
      </c>
      <c r="C39" s="416">
        <f t="shared" si="6"/>
        <v>878</v>
      </c>
      <c r="D39" s="416">
        <f t="shared" si="7"/>
        <v>831</v>
      </c>
      <c r="E39" s="416">
        <f t="shared" si="8"/>
        <v>795</v>
      </c>
      <c r="F39" s="416">
        <f t="shared" si="9"/>
        <v>769</v>
      </c>
    </row>
    <row r="40" spans="1:6">
      <c r="A40" s="415" t="s">
        <v>669</v>
      </c>
      <c r="B40" s="416">
        <f t="shared" si="5"/>
        <v>1094</v>
      </c>
      <c r="C40" s="416">
        <f t="shared" si="6"/>
        <v>896</v>
      </c>
      <c r="D40" s="416">
        <f t="shared" si="7"/>
        <v>850</v>
      </c>
      <c r="E40" s="416">
        <f t="shared" si="8"/>
        <v>813</v>
      </c>
      <c r="F40" s="416">
        <f t="shared" si="9"/>
        <v>791</v>
      </c>
    </row>
    <row r="41" spans="1:6">
      <c r="A41" s="418" t="s">
        <v>987</v>
      </c>
      <c r="B41" s="416">
        <f t="shared" si="5"/>
        <v>15674</v>
      </c>
      <c r="C41" s="416">
        <f t="shared" si="6"/>
        <v>15173</v>
      </c>
      <c r="D41" s="416">
        <f t="shared" si="7"/>
        <v>7667</v>
      </c>
      <c r="E41" s="416">
        <f t="shared" si="8"/>
        <v>7845</v>
      </c>
      <c r="F41" s="416">
        <f t="shared" si="9"/>
        <v>7871</v>
      </c>
    </row>
    <row r="42" spans="1:6">
      <c r="A42" s="415" t="s">
        <v>985</v>
      </c>
      <c r="B42" s="416">
        <f t="shared" si="5"/>
        <v>0</v>
      </c>
      <c r="C42" s="416">
        <f t="shared" si="6"/>
        <v>0</v>
      </c>
      <c r="D42" s="416">
        <f t="shared" si="7"/>
        <v>8363</v>
      </c>
      <c r="E42" s="416">
        <f t="shared" si="8"/>
        <v>8617</v>
      </c>
      <c r="F42" s="416">
        <f t="shared" si="9"/>
        <v>8647</v>
      </c>
    </row>
    <row r="43" spans="1:6">
      <c r="A43" s="415" t="s">
        <v>686</v>
      </c>
      <c r="B43" s="416">
        <f t="shared" si="5"/>
        <v>2489</v>
      </c>
      <c r="C43" s="416">
        <f t="shared" si="6"/>
        <v>2961</v>
      </c>
      <c r="D43" s="416">
        <f t="shared" si="7"/>
        <v>2949</v>
      </c>
      <c r="E43" s="416">
        <f t="shared" si="8"/>
        <v>2830</v>
      </c>
      <c r="F43" s="416">
        <f t="shared" si="9"/>
        <v>2752</v>
      </c>
    </row>
    <row r="44" spans="1:6">
      <c r="A44" s="415" t="s">
        <v>284</v>
      </c>
      <c r="B44" s="416">
        <f t="shared" si="5"/>
        <v>2690</v>
      </c>
      <c r="C44" s="416">
        <f t="shared" si="6"/>
        <v>2582</v>
      </c>
      <c r="D44" s="416">
        <f t="shared" si="7"/>
        <v>2433</v>
      </c>
      <c r="E44" s="416">
        <f t="shared" si="8"/>
        <v>2321</v>
      </c>
      <c r="F44" s="416">
        <f t="shared" si="9"/>
        <v>2247</v>
      </c>
    </row>
    <row r="45" spans="1:6">
      <c r="A45" s="415" t="s">
        <v>687</v>
      </c>
      <c r="B45" s="416">
        <f t="shared" si="5"/>
        <v>7102</v>
      </c>
      <c r="C45" s="416">
        <f t="shared" si="6"/>
        <v>35426</v>
      </c>
      <c r="D45" s="416">
        <f t="shared" si="7"/>
        <v>58333</v>
      </c>
      <c r="E45" s="416">
        <f t="shared" si="8"/>
        <v>58233</v>
      </c>
      <c r="F45" s="416">
        <f t="shared" si="9"/>
        <v>58164</v>
      </c>
    </row>
    <row r="46" spans="1:6">
      <c r="A46" s="415" t="s">
        <v>690</v>
      </c>
      <c r="B46" s="416">
        <f t="shared" si="5"/>
        <v>1498</v>
      </c>
      <c r="C46" s="416">
        <f t="shared" si="6"/>
        <v>0</v>
      </c>
      <c r="D46" s="416">
        <f t="shared" si="7"/>
        <v>0</v>
      </c>
      <c r="E46" s="416">
        <f t="shared" si="8"/>
        <v>0</v>
      </c>
      <c r="F46" s="416">
        <f t="shared" si="9"/>
        <v>0</v>
      </c>
    </row>
    <row r="47" spans="1:6">
      <c r="A47" s="415" t="s">
        <v>691</v>
      </c>
      <c r="B47" s="416">
        <f t="shared" si="5"/>
        <v>2262</v>
      </c>
      <c r="C47" s="416">
        <f t="shared" si="6"/>
        <v>2007</v>
      </c>
      <c r="D47" s="416">
        <f t="shared" si="7"/>
        <v>0</v>
      </c>
      <c r="E47" s="416">
        <f t="shared" si="8"/>
        <v>0</v>
      </c>
      <c r="F47" s="416">
        <f t="shared" si="9"/>
        <v>0</v>
      </c>
    </row>
    <row r="48" spans="1:6">
      <c r="A48" s="415" t="s">
        <v>692</v>
      </c>
      <c r="B48" s="416">
        <f t="shared" si="5"/>
        <v>354</v>
      </c>
      <c r="C48" s="416">
        <f t="shared" si="6"/>
        <v>352</v>
      </c>
      <c r="D48" s="416">
        <f t="shared" si="7"/>
        <v>348</v>
      </c>
      <c r="E48" s="416">
        <f t="shared" si="8"/>
        <v>346</v>
      </c>
      <c r="F48" s="416">
        <f t="shared" si="9"/>
        <v>344</v>
      </c>
    </row>
    <row r="49" spans="1:8">
      <c r="A49" s="415" t="s">
        <v>700</v>
      </c>
      <c r="B49" s="416">
        <f t="shared" si="5"/>
        <v>521</v>
      </c>
      <c r="C49" s="416">
        <f t="shared" si="6"/>
        <v>514</v>
      </c>
      <c r="D49" s="416">
        <f t="shared" si="7"/>
        <v>503</v>
      </c>
      <c r="E49" s="416">
        <f t="shared" si="8"/>
        <v>496</v>
      </c>
      <c r="F49" s="416">
        <f t="shared" si="9"/>
        <v>491</v>
      </c>
    </row>
    <row r="50" spans="1:8">
      <c r="A50" s="415" t="s">
        <v>694</v>
      </c>
      <c r="B50" s="416">
        <f t="shared" si="5"/>
        <v>435</v>
      </c>
      <c r="C50" s="416">
        <f t="shared" si="6"/>
        <v>419</v>
      </c>
      <c r="D50" s="416">
        <f t="shared" si="7"/>
        <v>394</v>
      </c>
      <c r="E50" s="416">
        <f t="shared" si="8"/>
        <v>376</v>
      </c>
      <c r="F50" s="416">
        <f t="shared" si="9"/>
        <v>364</v>
      </c>
    </row>
    <row r="51" spans="1:8">
      <c r="A51" s="415" t="s">
        <v>695</v>
      </c>
      <c r="B51" s="416">
        <f t="shared" si="5"/>
        <v>142</v>
      </c>
      <c r="C51" s="416">
        <f t="shared" si="6"/>
        <v>0</v>
      </c>
      <c r="D51" s="416">
        <f t="shared" si="7"/>
        <v>0</v>
      </c>
      <c r="E51" s="416">
        <f t="shared" si="8"/>
        <v>0</v>
      </c>
      <c r="F51" s="416">
        <f t="shared" si="9"/>
        <v>0</v>
      </c>
    </row>
    <row r="53" spans="1:8">
      <c r="A53" s="414" t="s">
        <v>961</v>
      </c>
      <c r="B53" s="416">
        <f>'배수지별 용수공급량'!F43+'배수지별 용수공급량'!F44</f>
        <v>2165</v>
      </c>
      <c r="C53" s="416">
        <f>'배수지별 용수공급량'!J43+'배수지별 용수공급량'!J44</f>
        <v>2106</v>
      </c>
      <c r="D53" s="416">
        <f>'배수지별 용수공급량'!N43+'배수지별 용수공급량'!N44</f>
        <v>2203</v>
      </c>
      <c r="E53" s="416">
        <f>'배수지별 용수공급량'!R43+'배수지별 용수공급량'!R44</f>
        <v>2103</v>
      </c>
      <c r="F53" s="416">
        <f>'배수지별 용수공급량'!V43+'배수지별 용수공급량'!V44</f>
        <v>2034</v>
      </c>
    </row>
    <row r="54" spans="1:8">
      <c r="A54" s="414" t="s">
        <v>962</v>
      </c>
      <c r="B54" s="416">
        <f>B45-B53</f>
        <v>4937</v>
      </c>
      <c r="C54" s="416">
        <f>C45-C53</f>
        <v>33320</v>
      </c>
      <c r="D54" s="416">
        <f>D45-D53</f>
        <v>56130</v>
      </c>
      <c r="E54" s="416">
        <f>E45-E53</f>
        <v>56130</v>
      </c>
      <c r="F54" s="416">
        <f>F45-F53</f>
        <v>56130</v>
      </c>
    </row>
    <row r="56" spans="1:8">
      <c r="A56" s="414" t="s">
        <v>963</v>
      </c>
      <c r="B56" s="416">
        <f>'배수지별 용수공급량'!F45</f>
        <v>4640</v>
      </c>
      <c r="C56" s="416">
        <f>'배수지별 용수공급량'!J45</f>
        <v>24654</v>
      </c>
      <c r="D56" s="416">
        <f>'배수지별 용수공급량'!N45</f>
        <v>33759</v>
      </c>
      <c r="E56" s="416">
        <f>'배수지별 용수공급량'!R45</f>
        <v>33759</v>
      </c>
      <c r="F56" s="416">
        <f>'배수지별 용수공급량'!V45</f>
        <v>33759</v>
      </c>
    </row>
    <row r="58" spans="1:8">
      <c r="A58" s="105" t="s">
        <v>1115</v>
      </c>
    </row>
    <row r="59" spans="1:8" s="419" customFormat="1" ht="13.5">
      <c r="A59" s="590" t="s">
        <v>0</v>
      </c>
      <c r="B59" s="590"/>
      <c r="C59" s="420" t="s">
        <v>964</v>
      </c>
      <c r="D59" s="420" t="s">
        <v>712</v>
      </c>
      <c r="E59" s="420" t="s">
        <v>5</v>
      </c>
      <c r="F59" s="420" t="s">
        <v>6</v>
      </c>
      <c r="G59" s="420" t="s">
        <v>7</v>
      </c>
    </row>
    <row r="60" spans="1:8" s="419" customFormat="1" ht="13.5">
      <c r="A60" s="589" t="s">
        <v>965</v>
      </c>
      <c r="B60" s="421" t="s">
        <v>984</v>
      </c>
      <c r="C60" s="422">
        <f>C13</f>
        <v>15674</v>
      </c>
      <c r="D60" s="422">
        <f>F13</f>
        <v>15173</v>
      </c>
      <c r="E60" s="422">
        <f>I13</f>
        <v>7667</v>
      </c>
      <c r="F60" s="422">
        <f>L13</f>
        <v>7845</v>
      </c>
      <c r="G60" s="422">
        <f>O13</f>
        <v>7871</v>
      </c>
    </row>
    <row r="61" spans="1:8" s="419" customFormat="1" ht="13.5">
      <c r="A61" s="589"/>
      <c r="B61" s="421" t="s">
        <v>69</v>
      </c>
      <c r="C61" s="422">
        <f>C14</f>
        <v>0</v>
      </c>
      <c r="D61" s="422">
        <f>F14</f>
        <v>0</v>
      </c>
      <c r="E61" s="422">
        <f>I14</f>
        <v>8363</v>
      </c>
      <c r="F61" s="422">
        <f>L14</f>
        <v>8617</v>
      </c>
      <c r="G61" s="422">
        <f>O14</f>
        <v>8647</v>
      </c>
    </row>
    <row r="62" spans="1:8" s="419" customFormat="1" ht="13.5">
      <c r="A62" s="589"/>
      <c r="B62" s="421" t="s">
        <v>112</v>
      </c>
      <c r="C62" s="422">
        <f>C19</f>
        <v>2262</v>
      </c>
      <c r="D62" s="422">
        <f>F19</f>
        <v>2007</v>
      </c>
      <c r="E62" s="422">
        <f>I19</f>
        <v>0</v>
      </c>
      <c r="F62" s="422">
        <f>L19</f>
        <v>0</v>
      </c>
      <c r="G62" s="422">
        <f>O19</f>
        <v>0</v>
      </c>
    </row>
    <row r="63" spans="1:8" s="419" customFormat="1" ht="13.5">
      <c r="A63" s="589" t="s">
        <v>966</v>
      </c>
      <c r="B63" s="421" t="s">
        <v>288</v>
      </c>
      <c r="C63" s="422">
        <f>B53</f>
        <v>2165</v>
      </c>
      <c r="D63" s="422">
        <f t="shared" ref="D63:G63" si="10">C53</f>
        <v>2106</v>
      </c>
      <c r="E63" s="422">
        <f t="shared" si="10"/>
        <v>2203</v>
      </c>
      <c r="F63" s="422">
        <f t="shared" si="10"/>
        <v>2103</v>
      </c>
      <c r="G63" s="423">
        <f t="shared" si="10"/>
        <v>2034</v>
      </c>
    </row>
    <row r="64" spans="1:8" s="419" customFormat="1" ht="13.5">
      <c r="A64" s="589"/>
      <c r="B64" s="589" t="s">
        <v>967</v>
      </c>
      <c r="C64" s="422">
        <f>B56</f>
        <v>4640</v>
      </c>
      <c r="D64" s="422">
        <f t="shared" ref="D64:G64" si="11">C56</f>
        <v>24654</v>
      </c>
      <c r="E64" s="422">
        <f t="shared" si="11"/>
        <v>33759</v>
      </c>
      <c r="F64" s="422">
        <f t="shared" si="11"/>
        <v>33759</v>
      </c>
      <c r="G64" s="422">
        <f t="shared" si="11"/>
        <v>33759</v>
      </c>
      <c r="H64" s="425" t="s">
        <v>981</v>
      </c>
    </row>
    <row r="65" spans="1:8" s="419" customFormat="1" ht="13.5">
      <c r="A65" s="589"/>
      <c r="B65" s="589"/>
      <c r="C65" s="422">
        <f>B54</f>
        <v>4937</v>
      </c>
      <c r="D65" s="422">
        <f t="shared" ref="D65:G65" si="12">C54</f>
        <v>33320</v>
      </c>
      <c r="E65" s="422">
        <f t="shared" si="12"/>
        <v>56130</v>
      </c>
      <c r="F65" s="422">
        <f t="shared" si="12"/>
        <v>56130</v>
      </c>
      <c r="G65" s="422">
        <f t="shared" si="12"/>
        <v>56130</v>
      </c>
      <c r="H65" s="425" t="s">
        <v>982</v>
      </c>
    </row>
    <row r="66" spans="1:8" s="419" customFormat="1" ht="13.5">
      <c r="A66" s="421" t="s">
        <v>968</v>
      </c>
      <c r="B66" s="421" t="s">
        <v>240</v>
      </c>
      <c r="C66" s="422">
        <f>C15</f>
        <v>2489</v>
      </c>
      <c r="D66" s="422">
        <f>F15</f>
        <v>2961</v>
      </c>
      <c r="E66" s="422">
        <f>I15</f>
        <v>2949</v>
      </c>
      <c r="F66" s="422">
        <f>L15</f>
        <v>2830</v>
      </c>
      <c r="G66" s="424">
        <f>O15</f>
        <v>2752</v>
      </c>
    </row>
    <row r="67" spans="1:8" s="419" customFormat="1" ht="13.5">
      <c r="A67" s="589" t="s">
        <v>969</v>
      </c>
      <c r="B67" s="421" t="s">
        <v>222</v>
      </c>
      <c r="C67" s="422">
        <f>C16</f>
        <v>2690</v>
      </c>
      <c r="D67" s="422">
        <f>F16</f>
        <v>2582</v>
      </c>
      <c r="E67" s="422">
        <f>I16</f>
        <v>2433</v>
      </c>
      <c r="F67" s="422">
        <f>L16</f>
        <v>2321</v>
      </c>
      <c r="G67" s="422">
        <f>O16</f>
        <v>2247</v>
      </c>
    </row>
    <row r="68" spans="1:8" s="419" customFormat="1" ht="13.5">
      <c r="A68" s="589"/>
      <c r="B68" s="421" t="s">
        <v>970</v>
      </c>
      <c r="C68" s="422">
        <f>C21</f>
        <v>521</v>
      </c>
      <c r="D68" s="422">
        <f>F21</f>
        <v>514</v>
      </c>
      <c r="E68" s="422">
        <f>I21</f>
        <v>503</v>
      </c>
      <c r="F68" s="422">
        <f>L21</f>
        <v>496</v>
      </c>
      <c r="G68" s="422">
        <f>O21</f>
        <v>491</v>
      </c>
    </row>
    <row r="69" spans="1:8" s="419" customFormat="1" ht="13.5">
      <c r="A69" s="589"/>
      <c r="B69" s="421" t="s">
        <v>971</v>
      </c>
      <c r="C69" s="422">
        <f>C20</f>
        <v>354</v>
      </c>
      <c r="D69" s="422">
        <f>F20</f>
        <v>352</v>
      </c>
      <c r="E69" s="422">
        <f>I20</f>
        <v>348</v>
      </c>
      <c r="F69" s="422">
        <f>L20</f>
        <v>346</v>
      </c>
      <c r="G69" s="422">
        <f>O20</f>
        <v>344</v>
      </c>
    </row>
    <row r="70" spans="1:8" s="419" customFormat="1" ht="13.5">
      <c r="A70" s="589"/>
      <c r="B70" s="421" t="s">
        <v>972</v>
      </c>
      <c r="C70" s="422">
        <f>C22</f>
        <v>435</v>
      </c>
      <c r="D70" s="422">
        <f>F22</f>
        <v>419</v>
      </c>
      <c r="E70" s="422">
        <f>I22</f>
        <v>394</v>
      </c>
      <c r="F70" s="422">
        <f>L22</f>
        <v>376</v>
      </c>
      <c r="G70" s="422">
        <f>O22</f>
        <v>364</v>
      </c>
    </row>
    <row r="71" spans="1:8" s="419" customFormat="1" ht="13.5">
      <c r="A71" s="421" t="s">
        <v>973</v>
      </c>
      <c r="B71" s="421" t="s">
        <v>84</v>
      </c>
      <c r="C71" s="422">
        <f>C12</f>
        <v>1094</v>
      </c>
      <c r="D71" s="422">
        <f>F12</f>
        <v>896</v>
      </c>
      <c r="E71" s="422">
        <f>I12</f>
        <v>850</v>
      </c>
      <c r="F71" s="422">
        <f>L12</f>
        <v>813</v>
      </c>
      <c r="G71" s="422">
        <f>O12</f>
        <v>791</v>
      </c>
    </row>
    <row r="72" spans="1:8" s="419" customFormat="1" ht="13.5">
      <c r="A72" s="421" t="s">
        <v>974</v>
      </c>
      <c r="B72" s="421" t="s">
        <v>88</v>
      </c>
      <c r="C72" s="422">
        <f>C11</f>
        <v>1673</v>
      </c>
      <c r="D72" s="422">
        <f>F11</f>
        <v>878</v>
      </c>
      <c r="E72" s="422">
        <f>I11</f>
        <v>831</v>
      </c>
      <c r="F72" s="422">
        <f>L11</f>
        <v>795</v>
      </c>
      <c r="G72" s="422">
        <f>O11</f>
        <v>769</v>
      </c>
    </row>
    <row r="73" spans="1:8" s="419" customFormat="1" ht="13.5">
      <c r="A73" s="589" t="s">
        <v>975</v>
      </c>
      <c r="B73" s="421" t="s">
        <v>600</v>
      </c>
      <c r="C73" s="422">
        <f t="shared" ref="C73:C78" si="13">C4</f>
        <v>435</v>
      </c>
      <c r="D73" s="422">
        <f t="shared" ref="D73:D78" si="14">F4</f>
        <v>474</v>
      </c>
      <c r="E73" s="422">
        <f t="shared" ref="E73:E78" si="15">I4</f>
        <v>616</v>
      </c>
      <c r="F73" s="422">
        <f t="shared" ref="F73:F78" si="16">L4</f>
        <v>683</v>
      </c>
      <c r="G73" s="422">
        <f t="shared" ref="G73:G78" si="17">O4</f>
        <v>661</v>
      </c>
    </row>
    <row r="74" spans="1:8" s="419" customFormat="1" ht="13.5">
      <c r="A74" s="589"/>
      <c r="B74" s="421" t="s">
        <v>976</v>
      </c>
      <c r="C74" s="422">
        <f t="shared" si="13"/>
        <v>466</v>
      </c>
      <c r="D74" s="422">
        <f t="shared" si="14"/>
        <v>486</v>
      </c>
      <c r="E74" s="422">
        <f t="shared" si="15"/>
        <v>561</v>
      </c>
      <c r="F74" s="422">
        <f t="shared" si="16"/>
        <v>539</v>
      </c>
      <c r="G74" s="422">
        <f t="shared" si="17"/>
        <v>525</v>
      </c>
    </row>
    <row r="75" spans="1:8" s="419" customFormat="1" ht="13.5">
      <c r="A75" s="589"/>
      <c r="B75" s="421" t="s">
        <v>977</v>
      </c>
      <c r="C75" s="422">
        <f t="shared" si="13"/>
        <v>105</v>
      </c>
      <c r="D75" s="422">
        <f t="shared" si="14"/>
        <v>1301</v>
      </c>
      <c r="E75" s="422">
        <f t="shared" si="15"/>
        <v>2497</v>
      </c>
      <c r="F75" s="422">
        <f t="shared" si="16"/>
        <v>2497</v>
      </c>
      <c r="G75" s="422">
        <f t="shared" si="17"/>
        <v>2497</v>
      </c>
    </row>
    <row r="76" spans="1:8" s="419" customFormat="1" ht="13.5">
      <c r="A76" s="589"/>
      <c r="B76" s="421" t="s">
        <v>980</v>
      </c>
      <c r="C76" s="422">
        <f t="shared" si="13"/>
        <v>0</v>
      </c>
      <c r="D76" s="422">
        <f t="shared" si="14"/>
        <v>215</v>
      </c>
      <c r="E76" s="422">
        <f t="shared" si="15"/>
        <v>429</v>
      </c>
      <c r="F76" s="422">
        <f t="shared" si="16"/>
        <v>429</v>
      </c>
      <c r="G76" s="422">
        <f t="shared" si="17"/>
        <v>429</v>
      </c>
    </row>
    <row r="77" spans="1:8" s="419" customFormat="1" ht="13.5">
      <c r="A77" s="589" t="s">
        <v>978</v>
      </c>
      <c r="B77" s="421" t="s">
        <v>641</v>
      </c>
      <c r="C77" s="422">
        <f t="shared" si="13"/>
        <v>428</v>
      </c>
      <c r="D77" s="422">
        <f t="shared" si="14"/>
        <v>333</v>
      </c>
      <c r="E77" s="422">
        <f t="shared" si="15"/>
        <v>0</v>
      </c>
      <c r="F77" s="422">
        <f t="shared" si="16"/>
        <v>0</v>
      </c>
      <c r="G77" s="422">
        <f t="shared" si="17"/>
        <v>0</v>
      </c>
    </row>
    <row r="78" spans="1:8" s="419" customFormat="1" ht="13.5">
      <c r="A78" s="589"/>
      <c r="B78" s="421" t="s">
        <v>73</v>
      </c>
      <c r="C78" s="422">
        <f t="shared" si="13"/>
        <v>0</v>
      </c>
      <c r="D78" s="422">
        <f t="shared" si="14"/>
        <v>2332</v>
      </c>
      <c r="E78" s="422">
        <f t="shared" si="15"/>
        <v>2581</v>
      </c>
      <c r="F78" s="422">
        <f t="shared" si="16"/>
        <v>2522</v>
      </c>
      <c r="G78" s="422">
        <f t="shared" si="17"/>
        <v>2481</v>
      </c>
    </row>
    <row r="79" spans="1:8" s="419" customFormat="1" ht="13.5">
      <c r="A79" s="589"/>
      <c r="B79" s="421" t="s">
        <v>152</v>
      </c>
      <c r="C79" s="422">
        <f>C18</f>
        <v>1498</v>
      </c>
      <c r="D79" s="422">
        <f>F18</f>
        <v>0</v>
      </c>
      <c r="E79" s="422">
        <f>I18</f>
        <v>0</v>
      </c>
      <c r="F79" s="422">
        <f>L18</f>
        <v>0</v>
      </c>
      <c r="G79" s="422">
        <f>O18</f>
        <v>0</v>
      </c>
    </row>
    <row r="80" spans="1:8" s="419" customFormat="1" ht="13.5">
      <c r="A80" s="589"/>
      <c r="B80" s="421" t="s">
        <v>647</v>
      </c>
      <c r="C80" s="422">
        <f>C23</f>
        <v>142</v>
      </c>
      <c r="D80" s="422">
        <f>F23</f>
        <v>0</v>
      </c>
      <c r="E80" s="422">
        <f>I23</f>
        <v>0</v>
      </c>
      <c r="F80" s="422">
        <f>L23</f>
        <v>0</v>
      </c>
      <c r="G80" s="422">
        <f>O23</f>
        <v>0</v>
      </c>
    </row>
    <row r="81" spans="1:7" s="419" customFormat="1" ht="13.5">
      <c r="A81" s="421" t="s">
        <v>979</v>
      </c>
      <c r="B81" s="421" t="s">
        <v>118</v>
      </c>
      <c r="C81" s="422">
        <f>C10</f>
        <v>0</v>
      </c>
      <c r="D81" s="422">
        <f>F10</f>
        <v>1593</v>
      </c>
      <c r="E81" s="422">
        <f>I10</f>
        <v>1601</v>
      </c>
      <c r="F81" s="422">
        <f>L10</f>
        <v>1549</v>
      </c>
      <c r="G81" s="422">
        <f>O10</f>
        <v>1514</v>
      </c>
    </row>
  </sheetData>
  <mergeCells count="13">
    <mergeCell ref="A59:B59"/>
    <mergeCell ref="A60:A62"/>
    <mergeCell ref="N2:P2"/>
    <mergeCell ref="A2:A3"/>
    <mergeCell ref="B2:D2"/>
    <mergeCell ref="E2:G2"/>
    <mergeCell ref="H2:J2"/>
    <mergeCell ref="K2:M2"/>
    <mergeCell ref="A73:A76"/>
    <mergeCell ref="A77:A80"/>
    <mergeCell ref="A63:A65"/>
    <mergeCell ref="B64:B65"/>
    <mergeCell ref="A67:A70"/>
  </mergeCells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1"/>
  </sheetPr>
  <dimension ref="A1"/>
  <sheetViews>
    <sheetView workbookViewId="0">
      <selection activeCell="Q28" sqref="Q28"/>
    </sheetView>
  </sheetViews>
  <sheetFormatPr defaultRowHeight="16.5"/>
  <sheetData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W50"/>
  <sheetViews>
    <sheetView view="pageBreakPreview" zoomScale="85" zoomScaleSheetLayoutView="85" workbookViewId="0">
      <selection activeCell="G41" sqref="G41"/>
    </sheetView>
  </sheetViews>
  <sheetFormatPr defaultRowHeight="12" outlineLevelRow="1"/>
  <cols>
    <col min="1" max="1" width="8.125" style="1" customWidth="1"/>
    <col min="2" max="6" width="7.5" style="1" customWidth="1"/>
    <col min="7" max="11" width="7.625" style="1" bestFit="1" customWidth="1"/>
    <col min="12" max="16" width="9.625" style="1" customWidth="1"/>
    <col min="17" max="17" width="12.875" style="1" customWidth="1"/>
    <col min="18" max="256" width="9" style="1"/>
    <col min="257" max="257" width="8.125" style="1" customWidth="1"/>
    <col min="258" max="262" width="7.5" style="1" customWidth="1"/>
    <col min="263" max="267" width="7.625" style="1" bestFit="1" customWidth="1"/>
    <col min="268" max="272" width="9.625" style="1" customWidth="1"/>
    <col min="273" max="273" width="12.875" style="1" customWidth="1"/>
    <col min="274" max="512" width="9" style="1"/>
    <col min="513" max="513" width="8.125" style="1" customWidth="1"/>
    <col min="514" max="518" width="7.5" style="1" customWidth="1"/>
    <col min="519" max="523" width="7.625" style="1" bestFit="1" customWidth="1"/>
    <col min="524" max="528" width="9.625" style="1" customWidth="1"/>
    <col min="529" max="529" width="12.875" style="1" customWidth="1"/>
    <col min="530" max="768" width="9" style="1"/>
    <col min="769" max="769" width="8.125" style="1" customWidth="1"/>
    <col min="770" max="774" width="7.5" style="1" customWidth="1"/>
    <col min="775" max="779" width="7.625" style="1" bestFit="1" customWidth="1"/>
    <col min="780" max="784" width="9.625" style="1" customWidth="1"/>
    <col min="785" max="785" width="12.875" style="1" customWidth="1"/>
    <col min="786" max="1024" width="9" style="1"/>
    <col min="1025" max="1025" width="8.125" style="1" customWidth="1"/>
    <col min="1026" max="1030" width="7.5" style="1" customWidth="1"/>
    <col min="1031" max="1035" width="7.625" style="1" bestFit="1" customWidth="1"/>
    <col min="1036" max="1040" width="9.625" style="1" customWidth="1"/>
    <col min="1041" max="1041" width="12.875" style="1" customWidth="1"/>
    <col min="1042" max="1280" width="9" style="1"/>
    <col min="1281" max="1281" width="8.125" style="1" customWidth="1"/>
    <col min="1282" max="1286" width="7.5" style="1" customWidth="1"/>
    <col min="1287" max="1291" width="7.625" style="1" bestFit="1" customWidth="1"/>
    <col min="1292" max="1296" width="9.625" style="1" customWidth="1"/>
    <col min="1297" max="1297" width="12.875" style="1" customWidth="1"/>
    <col min="1298" max="1536" width="9" style="1"/>
    <col min="1537" max="1537" width="8.125" style="1" customWidth="1"/>
    <col min="1538" max="1542" width="7.5" style="1" customWidth="1"/>
    <col min="1543" max="1547" width="7.625" style="1" bestFit="1" customWidth="1"/>
    <col min="1548" max="1552" width="9.625" style="1" customWidth="1"/>
    <col min="1553" max="1553" width="12.875" style="1" customWidth="1"/>
    <col min="1554" max="1792" width="9" style="1"/>
    <col min="1793" max="1793" width="8.125" style="1" customWidth="1"/>
    <col min="1794" max="1798" width="7.5" style="1" customWidth="1"/>
    <col min="1799" max="1803" width="7.625" style="1" bestFit="1" customWidth="1"/>
    <col min="1804" max="1808" width="9.625" style="1" customWidth="1"/>
    <col min="1809" max="1809" width="12.875" style="1" customWidth="1"/>
    <col min="1810" max="2048" width="9" style="1"/>
    <col min="2049" max="2049" width="8.125" style="1" customWidth="1"/>
    <col min="2050" max="2054" width="7.5" style="1" customWidth="1"/>
    <col min="2055" max="2059" width="7.625" style="1" bestFit="1" customWidth="1"/>
    <col min="2060" max="2064" width="9.625" style="1" customWidth="1"/>
    <col min="2065" max="2065" width="12.875" style="1" customWidth="1"/>
    <col min="2066" max="2304" width="9" style="1"/>
    <col min="2305" max="2305" width="8.125" style="1" customWidth="1"/>
    <col min="2306" max="2310" width="7.5" style="1" customWidth="1"/>
    <col min="2311" max="2315" width="7.625" style="1" bestFit="1" customWidth="1"/>
    <col min="2316" max="2320" width="9.625" style="1" customWidth="1"/>
    <col min="2321" max="2321" width="12.875" style="1" customWidth="1"/>
    <col min="2322" max="2560" width="9" style="1"/>
    <col min="2561" max="2561" width="8.125" style="1" customWidth="1"/>
    <col min="2562" max="2566" width="7.5" style="1" customWidth="1"/>
    <col min="2567" max="2571" width="7.625" style="1" bestFit="1" customWidth="1"/>
    <col min="2572" max="2576" width="9.625" style="1" customWidth="1"/>
    <col min="2577" max="2577" width="12.875" style="1" customWidth="1"/>
    <col min="2578" max="2816" width="9" style="1"/>
    <col min="2817" max="2817" width="8.125" style="1" customWidth="1"/>
    <col min="2818" max="2822" width="7.5" style="1" customWidth="1"/>
    <col min="2823" max="2827" width="7.625" style="1" bestFit="1" customWidth="1"/>
    <col min="2828" max="2832" width="9.625" style="1" customWidth="1"/>
    <col min="2833" max="2833" width="12.875" style="1" customWidth="1"/>
    <col min="2834" max="3072" width="9" style="1"/>
    <col min="3073" max="3073" width="8.125" style="1" customWidth="1"/>
    <col min="3074" max="3078" width="7.5" style="1" customWidth="1"/>
    <col min="3079" max="3083" width="7.625" style="1" bestFit="1" customWidth="1"/>
    <col min="3084" max="3088" width="9.625" style="1" customWidth="1"/>
    <col min="3089" max="3089" width="12.875" style="1" customWidth="1"/>
    <col min="3090" max="3328" width="9" style="1"/>
    <col min="3329" max="3329" width="8.125" style="1" customWidth="1"/>
    <col min="3330" max="3334" width="7.5" style="1" customWidth="1"/>
    <col min="3335" max="3339" width="7.625" style="1" bestFit="1" customWidth="1"/>
    <col min="3340" max="3344" width="9.625" style="1" customWidth="1"/>
    <col min="3345" max="3345" width="12.875" style="1" customWidth="1"/>
    <col min="3346" max="3584" width="9" style="1"/>
    <col min="3585" max="3585" width="8.125" style="1" customWidth="1"/>
    <col min="3586" max="3590" width="7.5" style="1" customWidth="1"/>
    <col min="3591" max="3595" width="7.625" style="1" bestFit="1" customWidth="1"/>
    <col min="3596" max="3600" width="9.625" style="1" customWidth="1"/>
    <col min="3601" max="3601" width="12.875" style="1" customWidth="1"/>
    <col min="3602" max="3840" width="9" style="1"/>
    <col min="3841" max="3841" width="8.125" style="1" customWidth="1"/>
    <col min="3842" max="3846" width="7.5" style="1" customWidth="1"/>
    <col min="3847" max="3851" width="7.625" style="1" bestFit="1" customWidth="1"/>
    <col min="3852" max="3856" width="9.625" style="1" customWidth="1"/>
    <col min="3857" max="3857" width="12.875" style="1" customWidth="1"/>
    <col min="3858" max="4096" width="9" style="1"/>
    <col min="4097" max="4097" width="8.125" style="1" customWidth="1"/>
    <col min="4098" max="4102" width="7.5" style="1" customWidth="1"/>
    <col min="4103" max="4107" width="7.625" style="1" bestFit="1" customWidth="1"/>
    <col min="4108" max="4112" width="9.625" style="1" customWidth="1"/>
    <col min="4113" max="4113" width="12.875" style="1" customWidth="1"/>
    <col min="4114" max="4352" width="9" style="1"/>
    <col min="4353" max="4353" width="8.125" style="1" customWidth="1"/>
    <col min="4354" max="4358" width="7.5" style="1" customWidth="1"/>
    <col min="4359" max="4363" width="7.625" style="1" bestFit="1" customWidth="1"/>
    <col min="4364" max="4368" width="9.625" style="1" customWidth="1"/>
    <col min="4369" max="4369" width="12.875" style="1" customWidth="1"/>
    <col min="4370" max="4608" width="9" style="1"/>
    <col min="4609" max="4609" width="8.125" style="1" customWidth="1"/>
    <col min="4610" max="4614" width="7.5" style="1" customWidth="1"/>
    <col min="4615" max="4619" width="7.625" style="1" bestFit="1" customWidth="1"/>
    <col min="4620" max="4624" width="9.625" style="1" customWidth="1"/>
    <col min="4625" max="4625" width="12.875" style="1" customWidth="1"/>
    <col min="4626" max="4864" width="9" style="1"/>
    <col min="4865" max="4865" width="8.125" style="1" customWidth="1"/>
    <col min="4866" max="4870" width="7.5" style="1" customWidth="1"/>
    <col min="4871" max="4875" width="7.625" style="1" bestFit="1" customWidth="1"/>
    <col min="4876" max="4880" width="9.625" style="1" customWidth="1"/>
    <col min="4881" max="4881" width="12.875" style="1" customWidth="1"/>
    <col min="4882" max="5120" width="9" style="1"/>
    <col min="5121" max="5121" width="8.125" style="1" customWidth="1"/>
    <col min="5122" max="5126" width="7.5" style="1" customWidth="1"/>
    <col min="5127" max="5131" width="7.625" style="1" bestFit="1" customWidth="1"/>
    <col min="5132" max="5136" width="9.625" style="1" customWidth="1"/>
    <col min="5137" max="5137" width="12.875" style="1" customWidth="1"/>
    <col min="5138" max="5376" width="9" style="1"/>
    <col min="5377" max="5377" width="8.125" style="1" customWidth="1"/>
    <col min="5378" max="5382" width="7.5" style="1" customWidth="1"/>
    <col min="5383" max="5387" width="7.625" style="1" bestFit="1" customWidth="1"/>
    <col min="5388" max="5392" width="9.625" style="1" customWidth="1"/>
    <col min="5393" max="5393" width="12.875" style="1" customWidth="1"/>
    <col min="5394" max="5632" width="9" style="1"/>
    <col min="5633" max="5633" width="8.125" style="1" customWidth="1"/>
    <col min="5634" max="5638" width="7.5" style="1" customWidth="1"/>
    <col min="5639" max="5643" width="7.625" style="1" bestFit="1" customWidth="1"/>
    <col min="5644" max="5648" width="9.625" style="1" customWidth="1"/>
    <col min="5649" max="5649" width="12.875" style="1" customWidth="1"/>
    <col min="5650" max="5888" width="9" style="1"/>
    <col min="5889" max="5889" width="8.125" style="1" customWidth="1"/>
    <col min="5890" max="5894" width="7.5" style="1" customWidth="1"/>
    <col min="5895" max="5899" width="7.625" style="1" bestFit="1" customWidth="1"/>
    <col min="5900" max="5904" width="9.625" style="1" customWidth="1"/>
    <col min="5905" max="5905" width="12.875" style="1" customWidth="1"/>
    <col min="5906" max="6144" width="9" style="1"/>
    <col min="6145" max="6145" width="8.125" style="1" customWidth="1"/>
    <col min="6146" max="6150" width="7.5" style="1" customWidth="1"/>
    <col min="6151" max="6155" width="7.625" style="1" bestFit="1" customWidth="1"/>
    <col min="6156" max="6160" width="9.625" style="1" customWidth="1"/>
    <col min="6161" max="6161" width="12.875" style="1" customWidth="1"/>
    <col min="6162" max="6400" width="9" style="1"/>
    <col min="6401" max="6401" width="8.125" style="1" customWidth="1"/>
    <col min="6402" max="6406" width="7.5" style="1" customWidth="1"/>
    <col min="6407" max="6411" width="7.625" style="1" bestFit="1" customWidth="1"/>
    <col min="6412" max="6416" width="9.625" style="1" customWidth="1"/>
    <col min="6417" max="6417" width="12.875" style="1" customWidth="1"/>
    <col min="6418" max="6656" width="9" style="1"/>
    <col min="6657" max="6657" width="8.125" style="1" customWidth="1"/>
    <col min="6658" max="6662" width="7.5" style="1" customWidth="1"/>
    <col min="6663" max="6667" width="7.625" style="1" bestFit="1" customWidth="1"/>
    <col min="6668" max="6672" width="9.625" style="1" customWidth="1"/>
    <col min="6673" max="6673" width="12.875" style="1" customWidth="1"/>
    <col min="6674" max="6912" width="9" style="1"/>
    <col min="6913" max="6913" width="8.125" style="1" customWidth="1"/>
    <col min="6914" max="6918" width="7.5" style="1" customWidth="1"/>
    <col min="6919" max="6923" width="7.625" style="1" bestFit="1" customWidth="1"/>
    <col min="6924" max="6928" width="9.625" style="1" customWidth="1"/>
    <col min="6929" max="6929" width="12.875" style="1" customWidth="1"/>
    <col min="6930" max="7168" width="9" style="1"/>
    <col min="7169" max="7169" width="8.125" style="1" customWidth="1"/>
    <col min="7170" max="7174" width="7.5" style="1" customWidth="1"/>
    <col min="7175" max="7179" width="7.625" style="1" bestFit="1" customWidth="1"/>
    <col min="7180" max="7184" width="9.625" style="1" customWidth="1"/>
    <col min="7185" max="7185" width="12.875" style="1" customWidth="1"/>
    <col min="7186" max="7424" width="9" style="1"/>
    <col min="7425" max="7425" width="8.125" style="1" customWidth="1"/>
    <col min="7426" max="7430" width="7.5" style="1" customWidth="1"/>
    <col min="7431" max="7435" width="7.625" style="1" bestFit="1" customWidth="1"/>
    <col min="7436" max="7440" width="9.625" style="1" customWidth="1"/>
    <col min="7441" max="7441" width="12.875" style="1" customWidth="1"/>
    <col min="7442" max="7680" width="9" style="1"/>
    <col min="7681" max="7681" width="8.125" style="1" customWidth="1"/>
    <col min="7682" max="7686" width="7.5" style="1" customWidth="1"/>
    <col min="7687" max="7691" width="7.625" style="1" bestFit="1" customWidth="1"/>
    <col min="7692" max="7696" width="9.625" style="1" customWidth="1"/>
    <col min="7697" max="7697" width="12.875" style="1" customWidth="1"/>
    <col min="7698" max="7936" width="9" style="1"/>
    <col min="7937" max="7937" width="8.125" style="1" customWidth="1"/>
    <col min="7938" max="7942" width="7.5" style="1" customWidth="1"/>
    <col min="7943" max="7947" width="7.625" style="1" bestFit="1" customWidth="1"/>
    <col min="7948" max="7952" width="9.625" style="1" customWidth="1"/>
    <col min="7953" max="7953" width="12.875" style="1" customWidth="1"/>
    <col min="7954" max="8192" width="9" style="1"/>
    <col min="8193" max="8193" width="8.125" style="1" customWidth="1"/>
    <col min="8194" max="8198" width="7.5" style="1" customWidth="1"/>
    <col min="8199" max="8203" width="7.625" style="1" bestFit="1" customWidth="1"/>
    <col min="8204" max="8208" width="9.625" style="1" customWidth="1"/>
    <col min="8209" max="8209" width="12.875" style="1" customWidth="1"/>
    <col min="8210" max="8448" width="9" style="1"/>
    <col min="8449" max="8449" width="8.125" style="1" customWidth="1"/>
    <col min="8450" max="8454" width="7.5" style="1" customWidth="1"/>
    <col min="8455" max="8459" width="7.625" style="1" bestFit="1" customWidth="1"/>
    <col min="8460" max="8464" width="9.625" style="1" customWidth="1"/>
    <col min="8465" max="8465" width="12.875" style="1" customWidth="1"/>
    <col min="8466" max="8704" width="9" style="1"/>
    <col min="8705" max="8705" width="8.125" style="1" customWidth="1"/>
    <col min="8706" max="8710" width="7.5" style="1" customWidth="1"/>
    <col min="8711" max="8715" width="7.625" style="1" bestFit="1" customWidth="1"/>
    <col min="8716" max="8720" width="9.625" style="1" customWidth="1"/>
    <col min="8721" max="8721" width="12.875" style="1" customWidth="1"/>
    <col min="8722" max="8960" width="9" style="1"/>
    <col min="8961" max="8961" width="8.125" style="1" customWidth="1"/>
    <col min="8962" max="8966" width="7.5" style="1" customWidth="1"/>
    <col min="8967" max="8971" width="7.625" style="1" bestFit="1" customWidth="1"/>
    <col min="8972" max="8976" width="9.625" style="1" customWidth="1"/>
    <col min="8977" max="8977" width="12.875" style="1" customWidth="1"/>
    <col min="8978" max="9216" width="9" style="1"/>
    <col min="9217" max="9217" width="8.125" style="1" customWidth="1"/>
    <col min="9218" max="9222" width="7.5" style="1" customWidth="1"/>
    <col min="9223" max="9227" width="7.625" style="1" bestFit="1" customWidth="1"/>
    <col min="9228" max="9232" width="9.625" style="1" customWidth="1"/>
    <col min="9233" max="9233" width="12.875" style="1" customWidth="1"/>
    <col min="9234" max="9472" width="9" style="1"/>
    <col min="9473" max="9473" width="8.125" style="1" customWidth="1"/>
    <col min="9474" max="9478" width="7.5" style="1" customWidth="1"/>
    <col min="9479" max="9483" width="7.625" style="1" bestFit="1" customWidth="1"/>
    <col min="9484" max="9488" width="9.625" style="1" customWidth="1"/>
    <col min="9489" max="9489" width="12.875" style="1" customWidth="1"/>
    <col min="9490" max="9728" width="9" style="1"/>
    <col min="9729" max="9729" width="8.125" style="1" customWidth="1"/>
    <col min="9730" max="9734" width="7.5" style="1" customWidth="1"/>
    <col min="9735" max="9739" width="7.625" style="1" bestFit="1" customWidth="1"/>
    <col min="9740" max="9744" width="9.625" style="1" customWidth="1"/>
    <col min="9745" max="9745" width="12.875" style="1" customWidth="1"/>
    <col min="9746" max="9984" width="9" style="1"/>
    <col min="9985" max="9985" width="8.125" style="1" customWidth="1"/>
    <col min="9986" max="9990" width="7.5" style="1" customWidth="1"/>
    <col min="9991" max="9995" width="7.625" style="1" bestFit="1" customWidth="1"/>
    <col min="9996" max="10000" width="9.625" style="1" customWidth="1"/>
    <col min="10001" max="10001" width="12.875" style="1" customWidth="1"/>
    <col min="10002" max="10240" width="9" style="1"/>
    <col min="10241" max="10241" width="8.125" style="1" customWidth="1"/>
    <col min="10242" max="10246" width="7.5" style="1" customWidth="1"/>
    <col min="10247" max="10251" width="7.625" style="1" bestFit="1" customWidth="1"/>
    <col min="10252" max="10256" width="9.625" style="1" customWidth="1"/>
    <col min="10257" max="10257" width="12.875" style="1" customWidth="1"/>
    <col min="10258" max="10496" width="9" style="1"/>
    <col min="10497" max="10497" width="8.125" style="1" customWidth="1"/>
    <col min="10498" max="10502" width="7.5" style="1" customWidth="1"/>
    <col min="10503" max="10507" width="7.625" style="1" bestFit="1" customWidth="1"/>
    <col min="10508" max="10512" width="9.625" style="1" customWidth="1"/>
    <col min="10513" max="10513" width="12.875" style="1" customWidth="1"/>
    <col min="10514" max="10752" width="9" style="1"/>
    <col min="10753" max="10753" width="8.125" style="1" customWidth="1"/>
    <col min="10754" max="10758" width="7.5" style="1" customWidth="1"/>
    <col min="10759" max="10763" width="7.625" style="1" bestFit="1" customWidth="1"/>
    <col min="10764" max="10768" width="9.625" style="1" customWidth="1"/>
    <col min="10769" max="10769" width="12.875" style="1" customWidth="1"/>
    <col min="10770" max="11008" width="9" style="1"/>
    <col min="11009" max="11009" width="8.125" style="1" customWidth="1"/>
    <col min="11010" max="11014" width="7.5" style="1" customWidth="1"/>
    <col min="11015" max="11019" width="7.625" style="1" bestFit="1" customWidth="1"/>
    <col min="11020" max="11024" width="9.625" style="1" customWidth="1"/>
    <col min="11025" max="11025" width="12.875" style="1" customWidth="1"/>
    <col min="11026" max="11264" width="9" style="1"/>
    <col min="11265" max="11265" width="8.125" style="1" customWidth="1"/>
    <col min="11266" max="11270" width="7.5" style="1" customWidth="1"/>
    <col min="11271" max="11275" width="7.625" style="1" bestFit="1" customWidth="1"/>
    <col min="11276" max="11280" width="9.625" style="1" customWidth="1"/>
    <col min="11281" max="11281" width="12.875" style="1" customWidth="1"/>
    <col min="11282" max="11520" width="9" style="1"/>
    <col min="11521" max="11521" width="8.125" style="1" customWidth="1"/>
    <col min="11522" max="11526" width="7.5" style="1" customWidth="1"/>
    <col min="11527" max="11531" width="7.625" style="1" bestFit="1" customWidth="1"/>
    <col min="11532" max="11536" width="9.625" style="1" customWidth="1"/>
    <col min="11537" max="11537" width="12.875" style="1" customWidth="1"/>
    <col min="11538" max="11776" width="9" style="1"/>
    <col min="11777" max="11777" width="8.125" style="1" customWidth="1"/>
    <col min="11778" max="11782" width="7.5" style="1" customWidth="1"/>
    <col min="11783" max="11787" width="7.625" style="1" bestFit="1" customWidth="1"/>
    <col min="11788" max="11792" width="9.625" style="1" customWidth="1"/>
    <col min="11793" max="11793" width="12.875" style="1" customWidth="1"/>
    <col min="11794" max="12032" width="9" style="1"/>
    <col min="12033" max="12033" width="8.125" style="1" customWidth="1"/>
    <col min="12034" max="12038" width="7.5" style="1" customWidth="1"/>
    <col min="12039" max="12043" width="7.625" style="1" bestFit="1" customWidth="1"/>
    <col min="12044" max="12048" width="9.625" style="1" customWidth="1"/>
    <col min="12049" max="12049" width="12.875" style="1" customWidth="1"/>
    <col min="12050" max="12288" width="9" style="1"/>
    <col min="12289" max="12289" width="8.125" style="1" customWidth="1"/>
    <col min="12290" max="12294" width="7.5" style="1" customWidth="1"/>
    <col min="12295" max="12299" width="7.625" style="1" bestFit="1" customWidth="1"/>
    <col min="12300" max="12304" width="9.625" style="1" customWidth="1"/>
    <col min="12305" max="12305" width="12.875" style="1" customWidth="1"/>
    <col min="12306" max="12544" width="9" style="1"/>
    <col min="12545" max="12545" width="8.125" style="1" customWidth="1"/>
    <col min="12546" max="12550" width="7.5" style="1" customWidth="1"/>
    <col min="12551" max="12555" width="7.625" style="1" bestFit="1" customWidth="1"/>
    <col min="12556" max="12560" width="9.625" style="1" customWidth="1"/>
    <col min="12561" max="12561" width="12.875" style="1" customWidth="1"/>
    <col min="12562" max="12800" width="9" style="1"/>
    <col min="12801" max="12801" width="8.125" style="1" customWidth="1"/>
    <col min="12802" max="12806" width="7.5" style="1" customWidth="1"/>
    <col min="12807" max="12811" width="7.625" style="1" bestFit="1" customWidth="1"/>
    <col min="12812" max="12816" width="9.625" style="1" customWidth="1"/>
    <col min="12817" max="12817" width="12.875" style="1" customWidth="1"/>
    <col min="12818" max="13056" width="9" style="1"/>
    <col min="13057" max="13057" width="8.125" style="1" customWidth="1"/>
    <col min="13058" max="13062" width="7.5" style="1" customWidth="1"/>
    <col min="13063" max="13067" width="7.625" style="1" bestFit="1" customWidth="1"/>
    <col min="13068" max="13072" width="9.625" style="1" customWidth="1"/>
    <col min="13073" max="13073" width="12.875" style="1" customWidth="1"/>
    <col min="13074" max="13312" width="9" style="1"/>
    <col min="13313" max="13313" width="8.125" style="1" customWidth="1"/>
    <col min="13314" max="13318" width="7.5" style="1" customWidth="1"/>
    <col min="13319" max="13323" width="7.625" style="1" bestFit="1" customWidth="1"/>
    <col min="13324" max="13328" width="9.625" style="1" customWidth="1"/>
    <col min="13329" max="13329" width="12.875" style="1" customWidth="1"/>
    <col min="13330" max="13568" width="9" style="1"/>
    <col min="13569" max="13569" width="8.125" style="1" customWidth="1"/>
    <col min="13570" max="13574" width="7.5" style="1" customWidth="1"/>
    <col min="13575" max="13579" width="7.625" style="1" bestFit="1" customWidth="1"/>
    <col min="13580" max="13584" width="9.625" style="1" customWidth="1"/>
    <col min="13585" max="13585" width="12.875" style="1" customWidth="1"/>
    <col min="13586" max="13824" width="9" style="1"/>
    <col min="13825" max="13825" width="8.125" style="1" customWidth="1"/>
    <col min="13826" max="13830" width="7.5" style="1" customWidth="1"/>
    <col min="13831" max="13835" width="7.625" style="1" bestFit="1" customWidth="1"/>
    <col min="13836" max="13840" width="9.625" style="1" customWidth="1"/>
    <col min="13841" max="13841" width="12.875" style="1" customWidth="1"/>
    <col min="13842" max="14080" width="9" style="1"/>
    <col min="14081" max="14081" width="8.125" style="1" customWidth="1"/>
    <col min="14082" max="14086" width="7.5" style="1" customWidth="1"/>
    <col min="14087" max="14091" width="7.625" style="1" bestFit="1" customWidth="1"/>
    <col min="14092" max="14096" width="9.625" style="1" customWidth="1"/>
    <col min="14097" max="14097" width="12.875" style="1" customWidth="1"/>
    <col min="14098" max="14336" width="9" style="1"/>
    <col min="14337" max="14337" width="8.125" style="1" customWidth="1"/>
    <col min="14338" max="14342" width="7.5" style="1" customWidth="1"/>
    <col min="14343" max="14347" width="7.625" style="1" bestFit="1" customWidth="1"/>
    <col min="14348" max="14352" width="9.625" style="1" customWidth="1"/>
    <col min="14353" max="14353" width="12.875" style="1" customWidth="1"/>
    <col min="14354" max="14592" width="9" style="1"/>
    <col min="14593" max="14593" width="8.125" style="1" customWidth="1"/>
    <col min="14594" max="14598" width="7.5" style="1" customWidth="1"/>
    <col min="14599" max="14603" width="7.625" style="1" bestFit="1" customWidth="1"/>
    <col min="14604" max="14608" width="9.625" style="1" customWidth="1"/>
    <col min="14609" max="14609" width="12.875" style="1" customWidth="1"/>
    <col min="14610" max="14848" width="9" style="1"/>
    <col min="14849" max="14849" width="8.125" style="1" customWidth="1"/>
    <col min="14850" max="14854" width="7.5" style="1" customWidth="1"/>
    <col min="14855" max="14859" width="7.625" style="1" bestFit="1" customWidth="1"/>
    <col min="14860" max="14864" width="9.625" style="1" customWidth="1"/>
    <col min="14865" max="14865" width="12.875" style="1" customWidth="1"/>
    <col min="14866" max="15104" width="9" style="1"/>
    <col min="15105" max="15105" width="8.125" style="1" customWidth="1"/>
    <col min="15106" max="15110" width="7.5" style="1" customWidth="1"/>
    <col min="15111" max="15115" width="7.625" style="1" bestFit="1" customWidth="1"/>
    <col min="15116" max="15120" width="9.625" style="1" customWidth="1"/>
    <col min="15121" max="15121" width="12.875" style="1" customWidth="1"/>
    <col min="15122" max="15360" width="9" style="1"/>
    <col min="15361" max="15361" width="8.125" style="1" customWidth="1"/>
    <col min="15362" max="15366" width="7.5" style="1" customWidth="1"/>
    <col min="15367" max="15371" width="7.625" style="1" bestFit="1" customWidth="1"/>
    <col min="15372" max="15376" width="9.625" style="1" customWidth="1"/>
    <col min="15377" max="15377" width="12.875" style="1" customWidth="1"/>
    <col min="15378" max="15616" width="9" style="1"/>
    <col min="15617" max="15617" width="8.125" style="1" customWidth="1"/>
    <col min="15618" max="15622" width="7.5" style="1" customWidth="1"/>
    <col min="15623" max="15627" width="7.625" style="1" bestFit="1" customWidth="1"/>
    <col min="15628" max="15632" width="9.625" style="1" customWidth="1"/>
    <col min="15633" max="15633" width="12.875" style="1" customWidth="1"/>
    <col min="15634" max="15872" width="9" style="1"/>
    <col min="15873" max="15873" width="8.125" style="1" customWidth="1"/>
    <col min="15874" max="15878" width="7.5" style="1" customWidth="1"/>
    <col min="15879" max="15883" width="7.625" style="1" bestFit="1" customWidth="1"/>
    <col min="15884" max="15888" width="9.625" style="1" customWidth="1"/>
    <col min="15889" max="15889" width="12.875" style="1" customWidth="1"/>
    <col min="15890" max="16128" width="9" style="1"/>
    <col min="16129" max="16129" width="8.125" style="1" customWidth="1"/>
    <col min="16130" max="16134" width="7.5" style="1" customWidth="1"/>
    <col min="16135" max="16139" width="7.625" style="1" bestFit="1" customWidth="1"/>
    <col min="16140" max="16144" width="9.625" style="1" customWidth="1"/>
    <col min="16145" max="16145" width="12.875" style="1" customWidth="1"/>
    <col min="16146" max="16384" width="9" style="1"/>
  </cols>
  <sheetData>
    <row r="1" spans="1:23" ht="23.25" customHeight="1">
      <c r="A1" s="599" t="s">
        <v>959</v>
      </c>
      <c r="B1" s="599"/>
      <c r="C1" s="599"/>
      <c r="D1" s="599"/>
      <c r="E1" s="599"/>
      <c r="F1" s="599"/>
      <c r="S1" s="600" t="s">
        <v>0</v>
      </c>
      <c r="T1" s="601"/>
      <c r="U1" s="604" t="s">
        <v>1</v>
      </c>
      <c r="V1" s="605"/>
      <c r="W1" s="606"/>
    </row>
    <row r="2" spans="1:23" ht="18.75" customHeight="1">
      <c r="A2" s="607" t="s">
        <v>50</v>
      </c>
      <c r="B2" s="609" t="s">
        <v>51</v>
      </c>
      <c r="C2" s="610"/>
      <c r="D2" s="610"/>
      <c r="E2" s="610"/>
      <c r="F2" s="611"/>
      <c r="G2" s="609" t="s">
        <v>52</v>
      </c>
      <c r="H2" s="610"/>
      <c r="I2" s="610"/>
      <c r="J2" s="610"/>
      <c r="K2" s="611"/>
      <c r="L2" s="609" t="s">
        <v>53</v>
      </c>
      <c r="M2" s="610"/>
      <c r="N2" s="610"/>
      <c r="O2" s="610"/>
      <c r="P2" s="611"/>
      <c r="Q2" s="607" t="s">
        <v>177</v>
      </c>
      <c r="S2" s="602"/>
      <c r="T2" s="603"/>
      <c r="U2" s="2" t="s">
        <v>2</v>
      </c>
      <c r="V2" s="2" t="s">
        <v>3</v>
      </c>
      <c r="W2" s="2" t="s">
        <v>4</v>
      </c>
    </row>
    <row r="3" spans="1:23" ht="18.75" customHeight="1">
      <c r="A3" s="608"/>
      <c r="B3" s="3" t="s">
        <v>60</v>
      </c>
      <c r="C3" s="3" t="s">
        <v>61</v>
      </c>
      <c r="D3" s="3" t="s">
        <v>5</v>
      </c>
      <c r="E3" s="3" t="s">
        <v>6</v>
      </c>
      <c r="F3" s="3" t="s">
        <v>7</v>
      </c>
      <c r="G3" s="3" t="s">
        <v>60</v>
      </c>
      <c r="H3" s="3" t="s">
        <v>61</v>
      </c>
      <c r="I3" s="3" t="s">
        <v>5</v>
      </c>
      <c r="J3" s="3" t="s">
        <v>6</v>
      </c>
      <c r="K3" s="3" t="s">
        <v>7</v>
      </c>
      <c r="L3" s="3" t="s">
        <v>60</v>
      </c>
      <c r="M3" s="3" t="s">
        <v>61</v>
      </c>
      <c r="N3" s="3" t="s">
        <v>5</v>
      </c>
      <c r="O3" s="3" t="s">
        <v>6</v>
      </c>
      <c r="P3" s="3" t="s">
        <v>7</v>
      </c>
      <c r="Q3" s="608"/>
      <c r="S3" s="612" t="s">
        <v>8</v>
      </c>
      <c r="T3" s="613"/>
      <c r="U3" s="2">
        <v>1861</v>
      </c>
      <c r="V3" s="2">
        <v>1226</v>
      </c>
      <c r="W3" s="2">
        <v>635</v>
      </c>
    </row>
    <row r="4" spans="1:23" ht="18" customHeight="1">
      <c r="A4" s="3" t="s">
        <v>66</v>
      </c>
      <c r="B4" s="4">
        <f>홍성읍!D66+U4</f>
        <v>42801</v>
      </c>
      <c r="C4" s="4">
        <f>홍성읍!E66</f>
        <v>39980</v>
      </c>
      <c r="D4" s="4">
        <f>홍성읍!F66</f>
        <v>36987</v>
      </c>
      <c r="E4" s="4">
        <f>홍성읍!G66</f>
        <v>38112</v>
      </c>
      <c r="F4" s="4">
        <f>홍성읍!H66</f>
        <v>38265</v>
      </c>
      <c r="G4" s="5">
        <f>ROUND((L4/B4)*100,1)</f>
        <v>95.9</v>
      </c>
      <c r="H4" s="5">
        <f>ROUND((M4/C4)*100,1)</f>
        <v>97.2</v>
      </c>
      <c r="I4" s="5">
        <f>ROUND((N4/D4)*100,1)</f>
        <v>97.8</v>
      </c>
      <c r="J4" s="5">
        <f>ROUND((O4/E4)*100,1)</f>
        <v>97.8</v>
      </c>
      <c r="K4" s="5">
        <f>ROUND((P4/F4)*100,1)</f>
        <v>97.8</v>
      </c>
      <c r="L4" s="6">
        <f>홍성읍!N66</f>
        <v>41055</v>
      </c>
      <c r="M4" s="6">
        <f>홍성읍!O66</f>
        <v>38864</v>
      </c>
      <c r="N4" s="6">
        <f>홍성읍!P66</f>
        <v>36168</v>
      </c>
      <c r="O4" s="6">
        <f>홍성읍!Q66</f>
        <v>37268</v>
      </c>
      <c r="P4" s="6">
        <f>홍성읍!R66</f>
        <v>37418</v>
      </c>
      <c r="Q4" s="3"/>
      <c r="S4" s="614" t="s">
        <v>9</v>
      </c>
      <c r="T4" s="615"/>
      <c r="U4" s="2">
        <v>502</v>
      </c>
      <c r="V4" s="2">
        <v>227</v>
      </c>
      <c r="W4" s="2">
        <v>275</v>
      </c>
    </row>
    <row r="5" spans="1:23" ht="18" customHeight="1">
      <c r="A5" s="3" t="s">
        <v>10</v>
      </c>
      <c r="B5" s="4">
        <f>광천읍!D62+U5</f>
        <v>10551</v>
      </c>
      <c r="C5" s="4">
        <f>광천읍!E62</f>
        <v>9841</v>
      </c>
      <c r="D5" s="4">
        <f>광천읍!F62</f>
        <v>9272</v>
      </c>
      <c r="E5" s="4">
        <f>광천읍!G62</f>
        <v>8847</v>
      </c>
      <c r="F5" s="4">
        <f>광천읍!H62</f>
        <v>8563</v>
      </c>
      <c r="G5" s="5">
        <f t="shared" ref="G5:K14" si="0">ROUND((L5/B5)*100,1)</f>
        <v>91.9</v>
      </c>
      <c r="H5" s="5">
        <f t="shared" si="0"/>
        <v>94.7</v>
      </c>
      <c r="I5" s="5">
        <f t="shared" si="0"/>
        <v>94.7</v>
      </c>
      <c r="J5" s="5">
        <f t="shared" si="0"/>
        <v>94.8</v>
      </c>
      <c r="K5" s="5">
        <f t="shared" si="0"/>
        <v>94.8</v>
      </c>
      <c r="L5" s="6">
        <f>광천읍!N62</f>
        <v>9695</v>
      </c>
      <c r="M5" s="6">
        <f>광천읍!O62</f>
        <v>9323</v>
      </c>
      <c r="N5" s="6">
        <f>광천읍!P62</f>
        <v>8784</v>
      </c>
      <c r="O5" s="6">
        <f>광천읍!Q62</f>
        <v>8384</v>
      </c>
      <c r="P5" s="6">
        <f>광천읍!R62</f>
        <v>8116</v>
      </c>
      <c r="Q5" s="3"/>
      <c r="S5" s="597" t="s">
        <v>11</v>
      </c>
      <c r="T5" s="598"/>
      <c r="U5" s="2">
        <v>293</v>
      </c>
      <c r="V5" s="2">
        <v>205</v>
      </c>
      <c r="W5" s="2">
        <v>88</v>
      </c>
    </row>
    <row r="6" spans="1:23" ht="18" customHeight="1">
      <c r="A6" s="3" t="s">
        <v>12</v>
      </c>
      <c r="B6" s="4">
        <f>홍북면!D45+U6</f>
        <v>4323</v>
      </c>
      <c r="C6" s="4">
        <f>홍북면!E45</f>
        <v>4032</v>
      </c>
      <c r="D6" s="4">
        <f>홍북면!F45</f>
        <v>3799</v>
      </c>
      <c r="E6" s="4">
        <f>홍북면!G45</f>
        <v>3625</v>
      </c>
      <c r="F6" s="4">
        <f>홍북면!H45</f>
        <v>3508</v>
      </c>
      <c r="G6" s="5">
        <f t="shared" si="0"/>
        <v>76.2</v>
      </c>
      <c r="H6" s="5">
        <f t="shared" si="0"/>
        <v>78.900000000000006</v>
      </c>
      <c r="I6" s="5">
        <f t="shared" si="0"/>
        <v>85.1</v>
      </c>
      <c r="J6" s="5">
        <f t="shared" si="0"/>
        <v>85.1</v>
      </c>
      <c r="K6" s="5">
        <f t="shared" si="0"/>
        <v>85.1</v>
      </c>
      <c r="L6" s="6">
        <f>홍북면!N45</f>
        <v>3296</v>
      </c>
      <c r="M6" s="6">
        <f>홍북면!O45</f>
        <v>3181</v>
      </c>
      <c r="N6" s="6">
        <f>홍북면!P45</f>
        <v>3233</v>
      </c>
      <c r="O6" s="6">
        <f>홍북면!Q45</f>
        <v>3086</v>
      </c>
      <c r="P6" s="6">
        <f>홍북면!R45</f>
        <v>2984</v>
      </c>
      <c r="Q6" s="3"/>
      <c r="S6" s="597" t="s">
        <v>13</v>
      </c>
      <c r="T6" s="598"/>
      <c r="U6" s="2">
        <v>148</v>
      </c>
      <c r="V6" s="2">
        <v>97</v>
      </c>
      <c r="W6" s="2">
        <v>51</v>
      </c>
    </row>
    <row r="7" spans="1:23" ht="18" customHeight="1">
      <c r="A7" s="3" t="s">
        <v>14</v>
      </c>
      <c r="B7" s="4">
        <f>금마면!D41+U7</f>
        <v>3816</v>
      </c>
      <c r="C7" s="4">
        <f>금마면!E41</f>
        <v>3559</v>
      </c>
      <c r="D7" s="4">
        <f>금마면!F41</f>
        <v>3353</v>
      </c>
      <c r="E7" s="4">
        <f>금마면!G41</f>
        <v>3199</v>
      </c>
      <c r="F7" s="4">
        <f>금마면!H41</f>
        <v>3097</v>
      </c>
      <c r="G7" s="5">
        <f t="shared" si="0"/>
        <v>73.8</v>
      </c>
      <c r="H7" s="5">
        <f t="shared" si="0"/>
        <v>75.900000000000006</v>
      </c>
      <c r="I7" s="5">
        <f t="shared" si="0"/>
        <v>85</v>
      </c>
      <c r="J7" s="5">
        <f t="shared" si="0"/>
        <v>85</v>
      </c>
      <c r="K7" s="5">
        <f t="shared" si="0"/>
        <v>85</v>
      </c>
      <c r="L7" s="6">
        <f>금마면!N41</f>
        <v>2815</v>
      </c>
      <c r="M7" s="6">
        <f>금마면!O41</f>
        <v>2700</v>
      </c>
      <c r="N7" s="6">
        <f>금마면!P41</f>
        <v>2849</v>
      </c>
      <c r="O7" s="6">
        <f>금마면!Q41</f>
        <v>2718</v>
      </c>
      <c r="P7" s="6">
        <f>금마면!R41</f>
        <v>2633</v>
      </c>
      <c r="Q7" s="3"/>
      <c r="S7" s="597" t="s">
        <v>15</v>
      </c>
      <c r="T7" s="598"/>
      <c r="U7" s="2">
        <v>111</v>
      </c>
      <c r="V7" s="7">
        <v>74</v>
      </c>
      <c r="W7" s="2">
        <v>37</v>
      </c>
    </row>
    <row r="8" spans="1:23" ht="18" customHeight="1">
      <c r="A8" s="3" t="s">
        <v>670</v>
      </c>
      <c r="B8" s="4">
        <f>홍동면!D49+U8</f>
        <v>3575</v>
      </c>
      <c r="C8" s="4">
        <f>홍동면!E49</f>
        <v>3334</v>
      </c>
      <c r="D8" s="4">
        <f>홍동면!F49</f>
        <v>3141</v>
      </c>
      <c r="E8" s="4">
        <f>홍동면!G49</f>
        <v>2997</v>
      </c>
      <c r="F8" s="4">
        <f>홍동면!H49</f>
        <v>2901</v>
      </c>
      <c r="G8" s="5">
        <f t="shared" si="0"/>
        <v>70.400000000000006</v>
      </c>
      <c r="H8" s="5">
        <f t="shared" si="0"/>
        <v>74.3</v>
      </c>
      <c r="I8" s="5">
        <f t="shared" si="0"/>
        <v>82.3</v>
      </c>
      <c r="J8" s="5">
        <f t="shared" si="0"/>
        <v>82.2</v>
      </c>
      <c r="K8" s="5">
        <f t="shared" si="0"/>
        <v>82.5</v>
      </c>
      <c r="L8" s="6">
        <f>홍동면!N49</f>
        <v>2518</v>
      </c>
      <c r="M8" s="6">
        <f>홍동면!O49</f>
        <v>2478</v>
      </c>
      <c r="N8" s="6">
        <f>홍동면!P49</f>
        <v>2586</v>
      </c>
      <c r="O8" s="6">
        <f>홍동면!Q49</f>
        <v>2465</v>
      </c>
      <c r="P8" s="6">
        <f>홍동면!R49</f>
        <v>2392</v>
      </c>
      <c r="Q8" s="3"/>
      <c r="S8" s="597" t="s">
        <v>16</v>
      </c>
      <c r="T8" s="598"/>
      <c r="U8" s="2">
        <v>48</v>
      </c>
      <c r="V8" s="2">
        <v>30</v>
      </c>
      <c r="W8" s="2">
        <v>18</v>
      </c>
    </row>
    <row r="9" spans="1:23" ht="18" customHeight="1">
      <c r="A9" s="3" t="s">
        <v>671</v>
      </c>
      <c r="B9" s="4">
        <f>장곡면!D49+U9</f>
        <v>3350</v>
      </c>
      <c r="C9" s="4">
        <f>장곡면!E49</f>
        <v>3125</v>
      </c>
      <c r="D9" s="4">
        <f>장곡면!F49</f>
        <v>2945</v>
      </c>
      <c r="E9" s="4">
        <f>장곡면!G49</f>
        <v>2810</v>
      </c>
      <c r="F9" s="4">
        <f>장곡면!H49</f>
        <v>2719</v>
      </c>
      <c r="G9" s="5">
        <f t="shared" si="0"/>
        <v>40</v>
      </c>
      <c r="H9" s="5">
        <f t="shared" si="0"/>
        <v>83.5</v>
      </c>
      <c r="I9" s="5">
        <f t="shared" si="0"/>
        <v>83.7</v>
      </c>
      <c r="J9" s="5">
        <f t="shared" si="0"/>
        <v>83.6</v>
      </c>
      <c r="K9" s="5">
        <f t="shared" si="0"/>
        <v>83.6</v>
      </c>
      <c r="L9" s="6">
        <f>장곡면!N49</f>
        <v>1340</v>
      </c>
      <c r="M9" s="6">
        <f>장곡면!O49</f>
        <v>2610</v>
      </c>
      <c r="N9" s="6">
        <f>장곡면!P49</f>
        <v>2465</v>
      </c>
      <c r="O9" s="6">
        <f>장곡면!Q49</f>
        <v>2348</v>
      </c>
      <c r="P9" s="6">
        <f>장곡면!R49</f>
        <v>2274</v>
      </c>
      <c r="Q9" s="3"/>
      <c r="S9" s="595" t="s">
        <v>17</v>
      </c>
      <c r="T9" s="596"/>
      <c r="U9" s="2">
        <v>112</v>
      </c>
      <c r="V9" s="2">
        <v>69</v>
      </c>
      <c r="W9" s="2">
        <v>43</v>
      </c>
    </row>
    <row r="10" spans="1:23" ht="18" customHeight="1">
      <c r="A10" s="3" t="s">
        <v>80</v>
      </c>
      <c r="B10" s="4">
        <f>은하면!D37+U10</f>
        <v>2793</v>
      </c>
      <c r="C10" s="4">
        <f>은하면!E37</f>
        <v>2605</v>
      </c>
      <c r="D10" s="4">
        <f>은하면!F37</f>
        <v>2455</v>
      </c>
      <c r="E10" s="4">
        <f>은하면!G37</f>
        <v>2342</v>
      </c>
      <c r="F10" s="4">
        <f>은하면!H37</f>
        <v>2267</v>
      </c>
      <c r="G10" s="5">
        <f>ROUND((L10/B10)*100,1)</f>
        <v>79.099999999999994</v>
      </c>
      <c r="H10" s="5">
        <f>ROUND((M10/C10)*100,1)</f>
        <v>84</v>
      </c>
      <c r="I10" s="5">
        <f>ROUND((N10/D10)*100,1)</f>
        <v>84</v>
      </c>
      <c r="J10" s="5">
        <f>ROUND((O10/E10)*100,1)</f>
        <v>84</v>
      </c>
      <c r="K10" s="5">
        <f>ROUND((P10/F10)*100,1)</f>
        <v>83.9</v>
      </c>
      <c r="L10" s="6">
        <f>은하면!N37</f>
        <v>2209</v>
      </c>
      <c r="M10" s="6">
        <f>은하면!O37</f>
        <v>2187</v>
      </c>
      <c r="N10" s="6">
        <f>은하면!P37</f>
        <v>2061</v>
      </c>
      <c r="O10" s="6">
        <f>은하면!Q37</f>
        <v>1967</v>
      </c>
      <c r="P10" s="6">
        <f>은하면!R37</f>
        <v>1903</v>
      </c>
      <c r="Q10" s="3"/>
      <c r="S10" s="595" t="s">
        <v>19</v>
      </c>
      <c r="T10" s="596"/>
      <c r="U10" s="2">
        <v>165</v>
      </c>
      <c r="V10" s="2">
        <v>137</v>
      </c>
      <c r="W10" s="2">
        <v>28</v>
      </c>
    </row>
    <row r="11" spans="1:23" ht="18" customHeight="1">
      <c r="A11" s="3" t="s">
        <v>20</v>
      </c>
      <c r="B11" s="4">
        <f>결성면!D38+U11</f>
        <v>2441</v>
      </c>
      <c r="C11" s="4">
        <f>결성면!E38</f>
        <v>2277</v>
      </c>
      <c r="D11" s="4">
        <f>결성면!F38</f>
        <v>2145</v>
      </c>
      <c r="E11" s="4">
        <f>결성면!G38</f>
        <v>2047</v>
      </c>
      <c r="F11" s="4">
        <f>결성면!H38</f>
        <v>1981</v>
      </c>
      <c r="G11" s="5">
        <f t="shared" si="0"/>
        <v>78.8</v>
      </c>
      <c r="H11" s="5">
        <f t="shared" si="0"/>
        <v>82.2</v>
      </c>
      <c r="I11" s="5">
        <f t="shared" si="0"/>
        <v>85.8</v>
      </c>
      <c r="J11" s="5">
        <f t="shared" si="0"/>
        <v>85.6</v>
      </c>
      <c r="K11" s="5">
        <f t="shared" si="0"/>
        <v>85.8</v>
      </c>
      <c r="L11" s="6">
        <f>결성면!N38</f>
        <v>1923</v>
      </c>
      <c r="M11" s="6">
        <f>결성면!O38</f>
        <v>1872</v>
      </c>
      <c r="N11" s="6">
        <f>결성면!P38</f>
        <v>1840</v>
      </c>
      <c r="O11" s="6">
        <f>결성면!Q38</f>
        <v>1753</v>
      </c>
      <c r="P11" s="6">
        <f>결성면!R38</f>
        <v>1699</v>
      </c>
      <c r="Q11" s="3"/>
      <c r="S11" s="595" t="s">
        <v>21</v>
      </c>
      <c r="T11" s="596"/>
      <c r="U11" s="2">
        <v>103</v>
      </c>
      <c r="V11" s="2">
        <v>86</v>
      </c>
      <c r="W11" s="2">
        <v>17</v>
      </c>
    </row>
    <row r="12" spans="1:23" ht="18" customHeight="1">
      <c r="A12" s="3" t="s">
        <v>22</v>
      </c>
      <c r="B12" s="4">
        <f>서부면!D43+U12</f>
        <v>3628</v>
      </c>
      <c r="C12" s="4">
        <f>서부면!E43</f>
        <v>3384</v>
      </c>
      <c r="D12" s="4">
        <f>서부면!F43</f>
        <v>3188</v>
      </c>
      <c r="E12" s="4">
        <f>서부면!G43</f>
        <v>3042</v>
      </c>
      <c r="F12" s="4">
        <f>서부면!H43</f>
        <v>2944</v>
      </c>
      <c r="G12" s="5">
        <f t="shared" si="0"/>
        <v>65.099999999999994</v>
      </c>
      <c r="H12" s="5">
        <f t="shared" si="0"/>
        <v>81.099999999999994</v>
      </c>
      <c r="I12" s="5">
        <f t="shared" si="0"/>
        <v>86.7</v>
      </c>
      <c r="J12" s="5">
        <f t="shared" si="0"/>
        <v>86.7</v>
      </c>
      <c r="K12" s="5">
        <f t="shared" si="0"/>
        <v>86.7</v>
      </c>
      <c r="L12" s="6">
        <f>서부면!N43</f>
        <v>2361</v>
      </c>
      <c r="M12" s="6">
        <f>서부면!O43</f>
        <v>2746</v>
      </c>
      <c r="N12" s="6">
        <f>서부면!P43</f>
        <v>2765</v>
      </c>
      <c r="O12" s="6">
        <f>서부면!Q43</f>
        <v>2638</v>
      </c>
      <c r="P12" s="6">
        <f>서부면!R43</f>
        <v>2551</v>
      </c>
      <c r="Q12" s="3"/>
      <c r="S12" s="597" t="s">
        <v>23</v>
      </c>
      <c r="T12" s="598"/>
      <c r="U12" s="2">
        <v>45</v>
      </c>
      <c r="V12" s="2">
        <v>26</v>
      </c>
      <c r="W12" s="2">
        <v>19</v>
      </c>
    </row>
    <row r="13" spans="1:23" ht="18" customHeight="1">
      <c r="A13" s="3" t="s">
        <v>24</v>
      </c>
      <c r="B13" s="4">
        <f>갈산면!D45+U13</f>
        <v>4033</v>
      </c>
      <c r="C13" s="4">
        <f>갈산면!E45</f>
        <v>3762</v>
      </c>
      <c r="D13" s="4">
        <f>갈산면!F45</f>
        <v>3545</v>
      </c>
      <c r="E13" s="4">
        <f>갈산면!G45</f>
        <v>3382</v>
      </c>
      <c r="F13" s="4">
        <f>갈산면!H45</f>
        <v>3273</v>
      </c>
      <c r="G13" s="5">
        <f t="shared" si="0"/>
        <v>48.9</v>
      </c>
      <c r="H13" s="5">
        <f t="shared" si="0"/>
        <v>61.2</v>
      </c>
      <c r="I13" s="5">
        <f t="shared" si="0"/>
        <v>77.5</v>
      </c>
      <c r="J13" s="5">
        <f t="shared" si="0"/>
        <v>84.4</v>
      </c>
      <c r="K13" s="5">
        <f t="shared" si="0"/>
        <v>84.4</v>
      </c>
      <c r="L13" s="6">
        <f>갈산면!N45</f>
        <v>1974</v>
      </c>
      <c r="M13" s="6">
        <f>갈산면!O45</f>
        <v>2301</v>
      </c>
      <c r="N13" s="6">
        <f>갈산면!P45</f>
        <v>2747</v>
      </c>
      <c r="O13" s="6">
        <f>갈산면!Q45</f>
        <v>2856</v>
      </c>
      <c r="P13" s="6">
        <f>갈산면!R45</f>
        <v>2763</v>
      </c>
      <c r="Q13" s="3"/>
      <c r="S13" s="597" t="s">
        <v>25</v>
      </c>
      <c r="T13" s="598"/>
      <c r="U13" s="2">
        <v>161</v>
      </c>
      <c r="V13" s="2">
        <v>136</v>
      </c>
      <c r="W13" s="2">
        <v>25</v>
      </c>
    </row>
    <row r="14" spans="1:23" ht="18" customHeight="1">
      <c r="A14" s="3" t="s">
        <v>26</v>
      </c>
      <c r="B14" s="4">
        <f>구항면!D38+U14</f>
        <v>4289</v>
      </c>
      <c r="C14" s="4">
        <f>구항면!E38</f>
        <v>4001</v>
      </c>
      <c r="D14" s="4">
        <f>구항면!F38</f>
        <v>3770</v>
      </c>
      <c r="E14" s="4">
        <f>구항면!G38</f>
        <v>3597</v>
      </c>
      <c r="F14" s="4">
        <f>구항면!H38</f>
        <v>3482</v>
      </c>
      <c r="G14" s="5">
        <f t="shared" si="0"/>
        <v>37.9</v>
      </c>
      <c r="H14" s="5">
        <f t="shared" si="0"/>
        <v>82.6</v>
      </c>
      <c r="I14" s="5">
        <f t="shared" si="0"/>
        <v>82.5</v>
      </c>
      <c r="J14" s="5">
        <f t="shared" si="0"/>
        <v>82.5</v>
      </c>
      <c r="K14" s="5">
        <f t="shared" si="0"/>
        <v>82.6</v>
      </c>
      <c r="L14" s="6">
        <f>구항면!N38</f>
        <v>1627</v>
      </c>
      <c r="M14" s="6">
        <f>구항면!O38</f>
        <v>3303</v>
      </c>
      <c r="N14" s="6">
        <f>구항면!P38</f>
        <v>3112</v>
      </c>
      <c r="O14" s="6">
        <f>구항면!Q38</f>
        <v>2967</v>
      </c>
      <c r="P14" s="6">
        <f>구항면!R38</f>
        <v>2876</v>
      </c>
      <c r="Q14" s="3"/>
      <c r="S14" s="597" t="s">
        <v>27</v>
      </c>
      <c r="T14" s="598"/>
      <c r="U14" s="2">
        <v>173</v>
      </c>
      <c r="V14" s="2">
        <v>139</v>
      </c>
      <c r="W14" s="2">
        <v>34</v>
      </c>
    </row>
    <row r="15" spans="1:23" s="10" customFormat="1" ht="18" hidden="1" customHeight="1" outlineLevel="1">
      <c r="A15" s="8" t="s">
        <v>28</v>
      </c>
      <c r="B15" s="9">
        <f>14989-B6</f>
        <v>10666</v>
      </c>
      <c r="C15" s="9"/>
      <c r="D15" s="9"/>
      <c r="E15" s="9"/>
      <c r="F15" s="9"/>
      <c r="G15" s="5">
        <v>0.95350000000000001</v>
      </c>
      <c r="H15" s="5"/>
      <c r="I15" s="5"/>
      <c r="J15" s="5"/>
      <c r="K15" s="5"/>
      <c r="L15" s="6">
        <f>B15*G15</f>
        <v>10170.031000000001</v>
      </c>
      <c r="M15" s="6"/>
      <c r="N15" s="6"/>
      <c r="O15" s="6"/>
      <c r="P15" s="6"/>
      <c r="Q15" s="8"/>
    </row>
    <row r="16" spans="1:23" s="10" customFormat="1" ht="18" hidden="1" customHeight="1" outlineLevel="1">
      <c r="A16" s="8" t="s">
        <v>29</v>
      </c>
      <c r="B16" s="9">
        <f>SUM(B4:B15)</f>
        <v>96266</v>
      </c>
      <c r="C16" s="9">
        <f>SUM(C4:C15)</f>
        <v>79900</v>
      </c>
      <c r="D16" s="9">
        <f>SUM(D4:D15)</f>
        <v>74600</v>
      </c>
      <c r="E16" s="9">
        <f>SUM(E4:E15)</f>
        <v>74000</v>
      </c>
      <c r="F16" s="9">
        <f>SUM(F4:F15)</f>
        <v>73000</v>
      </c>
      <c r="G16" s="5"/>
      <c r="H16" s="5"/>
      <c r="I16" s="5"/>
      <c r="J16" s="5"/>
      <c r="K16" s="5"/>
      <c r="L16" s="6">
        <f>B16*G16</f>
        <v>0</v>
      </c>
      <c r="M16" s="6">
        <f>SUM(M4:M15)</f>
        <v>71565</v>
      </c>
      <c r="N16" s="6">
        <f>SUM(N4:N15)</f>
        <v>68610</v>
      </c>
      <c r="O16" s="6">
        <f>SUM(O4:O15)</f>
        <v>68450</v>
      </c>
      <c r="P16" s="6">
        <f>SUM(P4:P15)</f>
        <v>67609</v>
      </c>
      <c r="Q16" s="8"/>
    </row>
    <row r="17" spans="1:17" ht="18" customHeight="1" collapsed="1">
      <c r="A17" s="3" t="s">
        <v>29</v>
      </c>
      <c r="B17" s="4">
        <f>SUM(B4:B14)</f>
        <v>85600</v>
      </c>
      <c r="C17" s="4">
        <f>SUM(C4:C14)</f>
        <v>79900</v>
      </c>
      <c r="D17" s="4">
        <f>SUM(D4:D14)</f>
        <v>74600</v>
      </c>
      <c r="E17" s="4">
        <f>SUM(E4:E14)</f>
        <v>74000</v>
      </c>
      <c r="F17" s="4">
        <f>SUM(F4:F14)</f>
        <v>73000</v>
      </c>
      <c r="G17" s="5">
        <f>ROUND((L17/B17)*100,1)</f>
        <v>82.7</v>
      </c>
      <c r="H17" s="5">
        <f>ROUND((M17/C17)*100,1)</f>
        <v>89.6</v>
      </c>
      <c r="I17" s="5">
        <f>ROUND((N17/D17)*100,1)</f>
        <v>92</v>
      </c>
      <c r="J17" s="5">
        <f>ROUND((O17/E17)*100,1)</f>
        <v>92.5</v>
      </c>
      <c r="K17" s="5">
        <f>ROUND((P17/F17)*100,1)</f>
        <v>92.6</v>
      </c>
      <c r="L17" s="6">
        <f>SUM(L4:L14)</f>
        <v>70813</v>
      </c>
      <c r="M17" s="6">
        <f>SUM(M4:M14)</f>
        <v>71565</v>
      </c>
      <c r="N17" s="6">
        <f>SUM(N4:N14)</f>
        <v>68610</v>
      </c>
      <c r="O17" s="6">
        <f>SUM(O4:O14)</f>
        <v>68450</v>
      </c>
      <c r="P17" s="6">
        <f>SUM(P4:P14)</f>
        <v>67609</v>
      </c>
      <c r="Q17" s="3"/>
    </row>
    <row r="18" spans="1:17" ht="18" customHeight="1">
      <c r="L18" s="11">
        <f>ROUNDUP(B17*G17/100,0)</f>
        <v>70792</v>
      </c>
      <c r="M18" s="11">
        <f>ROUNDUP(C17*H17/100,0)</f>
        <v>71591</v>
      </c>
      <c r="N18" s="11">
        <f>ROUNDUP(D17*I17/100,0)</f>
        <v>68632</v>
      </c>
      <c r="O18" s="11">
        <f>ROUNDUP(E17*J17/100,0)</f>
        <v>68450</v>
      </c>
      <c r="P18" s="11">
        <f>ROUNDUP(F17*K17/100,0)</f>
        <v>67598</v>
      </c>
    </row>
    <row r="19" spans="1:17" ht="18" customHeight="1">
      <c r="L19" s="12">
        <f>L17-L18</f>
        <v>21</v>
      </c>
      <c r="M19" s="12">
        <f>M17-M18</f>
        <v>-26</v>
      </c>
      <c r="N19" s="12">
        <f>N17-N18</f>
        <v>-22</v>
      </c>
      <c r="O19" s="12">
        <f>O17-O18</f>
        <v>0</v>
      </c>
      <c r="P19" s="12">
        <f>P17-P18</f>
        <v>11</v>
      </c>
    </row>
    <row r="20" spans="1:17" ht="18" customHeight="1">
      <c r="G20"/>
      <c r="H20" s="13"/>
      <c r="I20" s="13"/>
      <c r="J20" s="13"/>
      <c r="K20" s="13"/>
    </row>
    <row r="21" spans="1:17" ht="18" customHeight="1">
      <c r="G21" s="13"/>
      <c r="H21" s="13"/>
      <c r="I21" s="13"/>
      <c r="J21" s="13"/>
      <c r="K21" s="13"/>
      <c r="N21" s="12">
        <f>C10*H10/100</f>
        <v>2188.1999999999998</v>
      </c>
      <c r="O21" s="12">
        <f>D10*I10/100</f>
        <v>2062.1999999999998</v>
      </c>
      <c r="P21" s="12">
        <f>E10*J10/100</f>
        <v>1967.28</v>
      </c>
      <c r="Q21" s="12">
        <f>F10*K10/100</f>
        <v>1902.0130000000001</v>
      </c>
    </row>
    <row r="22" spans="1:17" ht="18" customHeight="1">
      <c r="D22" s="14"/>
      <c r="F22">
        <v>0.96400000000000008</v>
      </c>
      <c r="G22" s="13">
        <f>B4*F22</f>
        <v>41260.164000000004</v>
      </c>
      <c r="H22" s="1">
        <v>40769</v>
      </c>
      <c r="I22">
        <f>H22-G22</f>
        <v>-491.16400000000431</v>
      </c>
      <c r="J22" s="13"/>
      <c r="K22" s="13">
        <f>H22-L4</f>
        <v>-286</v>
      </c>
    </row>
    <row r="23" spans="1:17" ht="18" customHeight="1">
      <c r="D23" s="14"/>
      <c r="F23">
        <v>0.97400000000000009</v>
      </c>
      <c r="G23" s="13">
        <f t="shared" ref="G23:G32" si="1">B5*F23</f>
        <v>10276.674000000001</v>
      </c>
      <c r="H23" s="1">
        <v>9987</v>
      </c>
      <c r="I23">
        <f t="shared" ref="I23:I32" si="2">H23-G23</f>
        <v>-289.67400000000089</v>
      </c>
      <c r="J23" s="13"/>
      <c r="K23" s="13">
        <f t="shared" ref="K23:K32" si="3">H23-L5</f>
        <v>292</v>
      </c>
    </row>
    <row r="24" spans="1:17" ht="18" customHeight="1">
      <c r="D24" s="14"/>
      <c r="F24">
        <v>0.95400000000000007</v>
      </c>
      <c r="G24" s="13">
        <f t="shared" si="1"/>
        <v>4124.1420000000007</v>
      </c>
      <c r="H24" s="1">
        <v>3983</v>
      </c>
      <c r="I24">
        <f t="shared" si="2"/>
        <v>-141.14200000000073</v>
      </c>
      <c r="J24" s="13"/>
      <c r="K24" s="13">
        <f t="shared" si="3"/>
        <v>687</v>
      </c>
    </row>
    <row r="25" spans="1:17" ht="18" customHeight="1">
      <c r="D25" s="14"/>
      <c r="F25">
        <v>0.24600000000000002</v>
      </c>
      <c r="G25" s="13">
        <f t="shared" si="1"/>
        <v>938.7360000000001</v>
      </c>
      <c r="H25" s="1">
        <v>913</v>
      </c>
      <c r="I25">
        <f t="shared" si="2"/>
        <v>-25.736000000000104</v>
      </c>
      <c r="J25" s="13"/>
      <c r="K25" s="13">
        <f t="shared" si="3"/>
        <v>-1902</v>
      </c>
    </row>
    <row r="26" spans="1:17" ht="18" customHeight="1">
      <c r="D26" s="14"/>
      <c r="F26">
        <v>0.77900000000000003</v>
      </c>
      <c r="G26" s="13">
        <f t="shared" si="1"/>
        <v>2784.9250000000002</v>
      </c>
      <c r="H26" s="1">
        <v>2747</v>
      </c>
      <c r="I26">
        <f t="shared" si="2"/>
        <v>-37.925000000000182</v>
      </c>
      <c r="J26" s="13"/>
      <c r="K26" s="13">
        <f t="shared" si="3"/>
        <v>229</v>
      </c>
    </row>
    <row r="27" spans="1:17" ht="18" customHeight="1">
      <c r="D27" s="14"/>
      <c r="F27">
        <v>0.44700000000000001</v>
      </c>
      <c r="G27" s="13">
        <f t="shared" si="1"/>
        <v>1497.45</v>
      </c>
      <c r="H27" s="1">
        <v>1446</v>
      </c>
      <c r="I27">
        <f t="shared" si="2"/>
        <v>-51.450000000000045</v>
      </c>
      <c r="J27" s="13"/>
      <c r="K27" s="13">
        <f t="shared" si="3"/>
        <v>106</v>
      </c>
    </row>
    <row r="28" spans="1:17" ht="18" customHeight="1">
      <c r="D28" s="14"/>
      <c r="F28">
        <v>1</v>
      </c>
      <c r="G28" s="13">
        <f t="shared" si="1"/>
        <v>2793</v>
      </c>
      <c r="H28" s="1">
        <v>2628</v>
      </c>
      <c r="I28">
        <f t="shared" si="2"/>
        <v>-165</v>
      </c>
      <c r="J28" s="13"/>
      <c r="K28" s="13">
        <f t="shared" si="3"/>
        <v>419</v>
      </c>
    </row>
    <row r="29" spans="1:17" ht="18" customHeight="1">
      <c r="D29" s="14"/>
      <c r="F29">
        <v>0.72599999999999998</v>
      </c>
      <c r="G29" s="13">
        <f t="shared" si="1"/>
        <v>1772.1659999999999</v>
      </c>
      <c r="H29" s="1">
        <v>1698</v>
      </c>
      <c r="I29">
        <f t="shared" si="2"/>
        <v>-74.16599999999994</v>
      </c>
      <c r="J29" s="13"/>
      <c r="K29" s="13">
        <f t="shared" si="3"/>
        <v>-225</v>
      </c>
    </row>
    <row r="30" spans="1:17" ht="18" customHeight="1">
      <c r="D30" s="14"/>
      <c r="F30">
        <v>0.84200000000000008</v>
      </c>
      <c r="G30" s="13">
        <f t="shared" si="1"/>
        <v>3054.7760000000003</v>
      </c>
      <c r="H30" s="1">
        <v>3018</v>
      </c>
      <c r="I30">
        <f t="shared" si="2"/>
        <v>-36.776000000000295</v>
      </c>
      <c r="J30" s="13"/>
      <c r="K30" s="13">
        <f t="shared" si="3"/>
        <v>657</v>
      </c>
    </row>
    <row r="31" spans="1:17" ht="18" customHeight="1">
      <c r="D31"/>
      <c r="F31">
        <v>0.72900000000000009</v>
      </c>
      <c r="G31" s="13">
        <f t="shared" si="1"/>
        <v>2940.0570000000002</v>
      </c>
      <c r="H31" s="1">
        <v>2821</v>
      </c>
      <c r="I31">
        <f t="shared" si="2"/>
        <v>-119.05700000000024</v>
      </c>
      <c r="K31" s="13">
        <f t="shared" si="3"/>
        <v>847</v>
      </c>
    </row>
    <row r="32" spans="1:17" ht="18" customHeight="1">
      <c r="D32"/>
      <c r="F32">
        <v>0.27800000000000002</v>
      </c>
      <c r="G32" s="13">
        <f t="shared" si="1"/>
        <v>1192.3420000000001</v>
      </c>
      <c r="H32" s="1">
        <v>1145</v>
      </c>
      <c r="I32">
        <f t="shared" si="2"/>
        <v>-47.342000000000098</v>
      </c>
      <c r="K32" s="13">
        <f t="shared" si="3"/>
        <v>-482</v>
      </c>
    </row>
    <row r="33" spans="7:17" ht="18" customHeight="1">
      <c r="G33" s="13"/>
    </row>
    <row r="34" spans="7:17" ht="18" customHeight="1">
      <c r="G34" s="13"/>
    </row>
    <row r="35" spans="7:17" ht="18" customHeight="1"/>
    <row r="36" spans="7:17" ht="18" customHeight="1"/>
    <row r="37" spans="7:17" ht="18" customHeight="1">
      <c r="Q37" s="15"/>
    </row>
    <row r="38" spans="7:17" ht="18" customHeight="1">
      <c r="Q38" s="15"/>
    </row>
    <row r="39" spans="7:17" ht="18" customHeight="1">
      <c r="Q39" s="15"/>
    </row>
    <row r="40" spans="7:17" ht="18" customHeight="1">
      <c r="Q40" s="15"/>
    </row>
    <row r="41" spans="7:17" ht="18" customHeight="1">
      <c r="Q41" s="15"/>
    </row>
    <row r="42" spans="7:17" ht="18" customHeight="1">
      <c r="Q42" s="15"/>
    </row>
    <row r="43" spans="7:17">
      <c r="Q43" s="15"/>
    </row>
    <row r="44" spans="7:17">
      <c r="Q44" s="15"/>
    </row>
    <row r="45" spans="7:17">
      <c r="Q45" s="15"/>
    </row>
    <row r="46" spans="7:17">
      <c r="Q46" s="15"/>
    </row>
    <row r="47" spans="7:17">
      <c r="Q47" s="15"/>
    </row>
    <row r="48" spans="7:17">
      <c r="Q48" s="15"/>
    </row>
    <row r="49" spans="17:17">
      <c r="Q49" s="15"/>
    </row>
    <row r="50" spans="17:17">
      <c r="Q50" s="15"/>
    </row>
  </sheetData>
  <mergeCells count="20">
    <mergeCell ref="S9:T9"/>
    <mergeCell ref="A1:F1"/>
    <mergeCell ref="S1:T2"/>
    <mergeCell ref="U1:W1"/>
    <mergeCell ref="A2:A3"/>
    <mergeCell ref="B2:F2"/>
    <mergeCell ref="G2:K2"/>
    <mergeCell ref="L2:P2"/>
    <mergeCell ref="Q2:Q3"/>
    <mergeCell ref="S3:T3"/>
    <mergeCell ref="S4:T4"/>
    <mergeCell ref="S5:T5"/>
    <mergeCell ref="S6:T6"/>
    <mergeCell ref="S7:T7"/>
    <mergeCell ref="S8:T8"/>
    <mergeCell ref="S10:T10"/>
    <mergeCell ref="S11:T11"/>
    <mergeCell ref="S12:T12"/>
    <mergeCell ref="S13:T13"/>
    <mergeCell ref="S14:T14"/>
  </mergeCells>
  <phoneticPr fontId="2" type="noConversion"/>
  <pageMargins left="0.25" right="0.25" top="0.75" bottom="0.75" header="0.3" footer="0.3"/>
  <pageSetup paperSize="9" scale="90" orientation="landscape" r:id="rId1"/>
  <rowBreaks count="1" manualBreakCount="1">
    <brk id="17" max="16383" man="1"/>
  </rowBreaks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BV131"/>
  <sheetViews>
    <sheetView topLeftCell="A55" workbookViewId="0">
      <selection activeCell="F67" sqref="F67"/>
    </sheetView>
  </sheetViews>
  <sheetFormatPr defaultRowHeight="12" outlineLevelCol="1"/>
  <cols>
    <col min="1" max="1" width="8.125" style="426" customWidth="1"/>
    <col min="2" max="2" width="3" style="426" customWidth="1" outlineLevel="1"/>
    <col min="3" max="3" width="7.125" style="426" customWidth="1"/>
    <col min="4" max="8" width="7.5" style="426" customWidth="1"/>
    <col min="9" max="13" width="6.25" style="426" customWidth="1"/>
    <col min="14" max="18" width="7.5" style="426" customWidth="1"/>
    <col min="19" max="23" width="6.25" style="426" customWidth="1"/>
    <col min="24" max="28" width="7.5" style="426" customWidth="1"/>
    <col min="29" max="31" width="10.375" style="543" customWidth="1"/>
    <col min="32" max="34" width="10" style="426" customWidth="1"/>
    <col min="35" max="35" width="18.625" style="426" customWidth="1" outlineLevel="1"/>
    <col min="36" max="36" width="21.375" style="426" customWidth="1" outlineLevel="1"/>
    <col min="37" max="41" width="18.375" style="426" customWidth="1" outlineLevel="1"/>
    <col min="42" max="42" width="14.625" style="426" customWidth="1" outlineLevel="1"/>
    <col min="43" max="43" width="11.75" style="426" customWidth="1" outlineLevel="1"/>
    <col min="44" max="44" width="13.625" style="426" customWidth="1" outlineLevel="1"/>
    <col min="45" max="45" width="13.5" style="426" customWidth="1" outlineLevel="1"/>
    <col min="46" max="47" width="9" style="544"/>
    <col min="48" max="48" width="9" style="426"/>
    <col min="49" max="49" width="20.625" style="426" bestFit="1" customWidth="1"/>
    <col min="50" max="256" width="9" style="426"/>
    <col min="257" max="257" width="8.125" style="426" customWidth="1"/>
    <col min="258" max="258" width="3" style="426" customWidth="1"/>
    <col min="259" max="259" width="7.125" style="426" customWidth="1"/>
    <col min="260" max="264" width="7.5" style="426" customWidth="1"/>
    <col min="265" max="269" width="6.25" style="426" customWidth="1"/>
    <col min="270" max="274" width="7.5" style="426" customWidth="1"/>
    <col min="275" max="279" width="6.25" style="426" customWidth="1"/>
    <col min="280" max="284" width="7.5" style="426" customWidth="1"/>
    <col min="285" max="287" width="10.375" style="426" customWidth="1"/>
    <col min="288" max="290" width="10" style="426" customWidth="1"/>
    <col min="291" max="291" width="18.625" style="426" customWidth="1"/>
    <col min="292" max="292" width="21.375" style="426" customWidth="1"/>
    <col min="293" max="297" width="18.375" style="426" customWidth="1"/>
    <col min="298" max="298" width="14.625" style="426" customWidth="1"/>
    <col min="299" max="299" width="11.75" style="426" customWidth="1"/>
    <col min="300" max="300" width="13.625" style="426" customWidth="1"/>
    <col min="301" max="301" width="13.5" style="426" customWidth="1"/>
    <col min="302" max="304" width="9" style="426"/>
    <col min="305" max="305" width="20.625" style="426" bestFit="1" customWidth="1"/>
    <col min="306" max="512" width="9" style="426"/>
    <col min="513" max="513" width="8.125" style="426" customWidth="1"/>
    <col min="514" max="514" width="3" style="426" customWidth="1"/>
    <col min="515" max="515" width="7.125" style="426" customWidth="1"/>
    <col min="516" max="520" width="7.5" style="426" customWidth="1"/>
    <col min="521" max="525" width="6.25" style="426" customWidth="1"/>
    <col min="526" max="530" width="7.5" style="426" customWidth="1"/>
    <col min="531" max="535" width="6.25" style="426" customWidth="1"/>
    <col min="536" max="540" width="7.5" style="426" customWidth="1"/>
    <col min="541" max="543" width="10.375" style="426" customWidth="1"/>
    <col min="544" max="546" width="10" style="426" customWidth="1"/>
    <col min="547" max="547" width="18.625" style="426" customWidth="1"/>
    <col min="548" max="548" width="21.375" style="426" customWidth="1"/>
    <col min="549" max="553" width="18.375" style="426" customWidth="1"/>
    <col min="554" max="554" width="14.625" style="426" customWidth="1"/>
    <col min="555" max="555" width="11.75" style="426" customWidth="1"/>
    <col min="556" max="556" width="13.625" style="426" customWidth="1"/>
    <col min="557" max="557" width="13.5" style="426" customWidth="1"/>
    <col min="558" max="560" width="9" style="426"/>
    <col min="561" max="561" width="20.625" style="426" bestFit="1" customWidth="1"/>
    <col min="562" max="768" width="9" style="426"/>
    <col min="769" max="769" width="8.125" style="426" customWidth="1"/>
    <col min="770" max="770" width="3" style="426" customWidth="1"/>
    <col min="771" max="771" width="7.125" style="426" customWidth="1"/>
    <col min="772" max="776" width="7.5" style="426" customWidth="1"/>
    <col min="777" max="781" width="6.25" style="426" customWidth="1"/>
    <col min="782" max="786" width="7.5" style="426" customWidth="1"/>
    <col min="787" max="791" width="6.25" style="426" customWidth="1"/>
    <col min="792" max="796" width="7.5" style="426" customWidth="1"/>
    <col min="797" max="799" width="10.375" style="426" customWidth="1"/>
    <col min="800" max="802" width="10" style="426" customWidth="1"/>
    <col min="803" max="803" width="18.625" style="426" customWidth="1"/>
    <col min="804" max="804" width="21.375" style="426" customWidth="1"/>
    <col min="805" max="809" width="18.375" style="426" customWidth="1"/>
    <col min="810" max="810" width="14.625" style="426" customWidth="1"/>
    <col min="811" max="811" width="11.75" style="426" customWidth="1"/>
    <col min="812" max="812" width="13.625" style="426" customWidth="1"/>
    <col min="813" max="813" width="13.5" style="426" customWidth="1"/>
    <col min="814" max="816" width="9" style="426"/>
    <col min="817" max="817" width="20.625" style="426" bestFit="1" customWidth="1"/>
    <col min="818" max="1024" width="9" style="426"/>
    <col min="1025" max="1025" width="8.125" style="426" customWidth="1"/>
    <col min="1026" max="1026" width="3" style="426" customWidth="1"/>
    <col min="1027" max="1027" width="7.125" style="426" customWidth="1"/>
    <col min="1028" max="1032" width="7.5" style="426" customWidth="1"/>
    <col min="1033" max="1037" width="6.25" style="426" customWidth="1"/>
    <col min="1038" max="1042" width="7.5" style="426" customWidth="1"/>
    <col min="1043" max="1047" width="6.25" style="426" customWidth="1"/>
    <col min="1048" max="1052" width="7.5" style="426" customWidth="1"/>
    <col min="1053" max="1055" width="10.375" style="426" customWidth="1"/>
    <col min="1056" max="1058" width="10" style="426" customWidth="1"/>
    <col min="1059" max="1059" width="18.625" style="426" customWidth="1"/>
    <col min="1060" max="1060" width="21.375" style="426" customWidth="1"/>
    <col min="1061" max="1065" width="18.375" style="426" customWidth="1"/>
    <col min="1066" max="1066" width="14.625" style="426" customWidth="1"/>
    <col min="1067" max="1067" width="11.75" style="426" customWidth="1"/>
    <col min="1068" max="1068" width="13.625" style="426" customWidth="1"/>
    <col min="1069" max="1069" width="13.5" style="426" customWidth="1"/>
    <col min="1070" max="1072" width="9" style="426"/>
    <col min="1073" max="1073" width="20.625" style="426" bestFit="1" customWidth="1"/>
    <col min="1074" max="1280" width="9" style="426"/>
    <col min="1281" max="1281" width="8.125" style="426" customWidth="1"/>
    <col min="1282" max="1282" width="3" style="426" customWidth="1"/>
    <col min="1283" max="1283" width="7.125" style="426" customWidth="1"/>
    <col min="1284" max="1288" width="7.5" style="426" customWidth="1"/>
    <col min="1289" max="1293" width="6.25" style="426" customWidth="1"/>
    <col min="1294" max="1298" width="7.5" style="426" customWidth="1"/>
    <col min="1299" max="1303" width="6.25" style="426" customWidth="1"/>
    <col min="1304" max="1308" width="7.5" style="426" customWidth="1"/>
    <col min="1309" max="1311" width="10.375" style="426" customWidth="1"/>
    <col min="1312" max="1314" width="10" style="426" customWidth="1"/>
    <col min="1315" max="1315" width="18.625" style="426" customWidth="1"/>
    <col min="1316" max="1316" width="21.375" style="426" customWidth="1"/>
    <col min="1317" max="1321" width="18.375" style="426" customWidth="1"/>
    <col min="1322" max="1322" width="14.625" style="426" customWidth="1"/>
    <col min="1323" max="1323" width="11.75" style="426" customWidth="1"/>
    <col min="1324" max="1324" width="13.625" style="426" customWidth="1"/>
    <col min="1325" max="1325" width="13.5" style="426" customWidth="1"/>
    <col min="1326" max="1328" width="9" style="426"/>
    <col min="1329" max="1329" width="20.625" style="426" bestFit="1" customWidth="1"/>
    <col min="1330" max="1536" width="9" style="426"/>
    <col min="1537" max="1537" width="8.125" style="426" customWidth="1"/>
    <col min="1538" max="1538" width="3" style="426" customWidth="1"/>
    <col min="1539" max="1539" width="7.125" style="426" customWidth="1"/>
    <col min="1540" max="1544" width="7.5" style="426" customWidth="1"/>
    <col min="1545" max="1549" width="6.25" style="426" customWidth="1"/>
    <col min="1550" max="1554" width="7.5" style="426" customWidth="1"/>
    <col min="1555" max="1559" width="6.25" style="426" customWidth="1"/>
    <col min="1560" max="1564" width="7.5" style="426" customWidth="1"/>
    <col min="1565" max="1567" width="10.375" style="426" customWidth="1"/>
    <col min="1568" max="1570" width="10" style="426" customWidth="1"/>
    <col min="1571" max="1571" width="18.625" style="426" customWidth="1"/>
    <col min="1572" max="1572" width="21.375" style="426" customWidth="1"/>
    <col min="1573" max="1577" width="18.375" style="426" customWidth="1"/>
    <col min="1578" max="1578" width="14.625" style="426" customWidth="1"/>
    <col min="1579" max="1579" width="11.75" style="426" customWidth="1"/>
    <col min="1580" max="1580" width="13.625" style="426" customWidth="1"/>
    <col min="1581" max="1581" width="13.5" style="426" customWidth="1"/>
    <col min="1582" max="1584" width="9" style="426"/>
    <col min="1585" max="1585" width="20.625" style="426" bestFit="1" customWidth="1"/>
    <col min="1586" max="1792" width="9" style="426"/>
    <col min="1793" max="1793" width="8.125" style="426" customWidth="1"/>
    <col min="1794" max="1794" width="3" style="426" customWidth="1"/>
    <col min="1795" max="1795" width="7.125" style="426" customWidth="1"/>
    <col min="1796" max="1800" width="7.5" style="426" customWidth="1"/>
    <col min="1801" max="1805" width="6.25" style="426" customWidth="1"/>
    <col min="1806" max="1810" width="7.5" style="426" customWidth="1"/>
    <col min="1811" max="1815" width="6.25" style="426" customWidth="1"/>
    <col min="1816" max="1820" width="7.5" style="426" customWidth="1"/>
    <col min="1821" max="1823" width="10.375" style="426" customWidth="1"/>
    <col min="1824" max="1826" width="10" style="426" customWidth="1"/>
    <col min="1827" max="1827" width="18.625" style="426" customWidth="1"/>
    <col min="1828" max="1828" width="21.375" style="426" customWidth="1"/>
    <col min="1829" max="1833" width="18.375" style="426" customWidth="1"/>
    <col min="1834" max="1834" width="14.625" style="426" customWidth="1"/>
    <col min="1835" max="1835" width="11.75" style="426" customWidth="1"/>
    <col min="1836" max="1836" width="13.625" style="426" customWidth="1"/>
    <col min="1837" max="1837" width="13.5" style="426" customWidth="1"/>
    <col min="1838" max="1840" width="9" style="426"/>
    <col min="1841" max="1841" width="20.625" style="426" bestFit="1" customWidth="1"/>
    <col min="1842" max="2048" width="9" style="426"/>
    <col min="2049" max="2049" width="8.125" style="426" customWidth="1"/>
    <col min="2050" max="2050" width="3" style="426" customWidth="1"/>
    <col min="2051" max="2051" width="7.125" style="426" customWidth="1"/>
    <col min="2052" max="2056" width="7.5" style="426" customWidth="1"/>
    <col min="2057" max="2061" width="6.25" style="426" customWidth="1"/>
    <col min="2062" max="2066" width="7.5" style="426" customWidth="1"/>
    <col min="2067" max="2071" width="6.25" style="426" customWidth="1"/>
    <col min="2072" max="2076" width="7.5" style="426" customWidth="1"/>
    <col min="2077" max="2079" width="10.375" style="426" customWidth="1"/>
    <col min="2080" max="2082" width="10" style="426" customWidth="1"/>
    <col min="2083" max="2083" width="18.625" style="426" customWidth="1"/>
    <col min="2084" max="2084" width="21.375" style="426" customWidth="1"/>
    <col min="2085" max="2089" width="18.375" style="426" customWidth="1"/>
    <col min="2090" max="2090" width="14.625" style="426" customWidth="1"/>
    <col min="2091" max="2091" width="11.75" style="426" customWidth="1"/>
    <col min="2092" max="2092" width="13.625" style="426" customWidth="1"/>
    <col min="2093" max="2093" width="13.5" style="426" customWidth="1"/>
    <col min="2094" max="2096" width="9" style="426"/>
    <col min="2097" max="2097" width="20.625" style="426" bestFit="1" customWidth="1"/>
    <col min="2098" max="2304" width="9" style="426"/>
    <col min="2305" max="2305" width="8.125" style="426" customWidth="1"/>
    <col min="2306" max="2306" width="3" style="426" customWidth="1"/>
    <col min="2307" max="2307" width="7.125" style="426" customWidth="1"/>
    <col min="2308" max="2312" width="7.5" style="426" customWidth="1"/>
    <col min="2313" max="2317" width="6.25" style="426" customWidth="1"/>
    <col min="2318" max="2322" width="7.5" style="426" customWidth="1"/>
    <col min="2323" max="2327" width="6.25" style="426" customWidth="1"/>
    <col min="2328" max="2332" width="7.5" style="426" customWidth="1"/>
    <col min="2333" max="2335" width="10.375" style="426" customWidth="1"/>
    <col min="2336" max="2338" width="10" style="426" customWidth="1"/>
    <col min="2339" max="2339" width="18.625" style="426" customWidth="1"/>
    <col min="2340" max="2340" width="21.375" style="426" customWidth="1"/>
    <col min="2341" max="2345" width="18.375" style="426" customWidth="1"/>
    <col min="2346" max="2346" width="14.625" style="426" customWidth="1"/>
    <col min="2347" max="2347" width="11.75" style="426" customWidth="1"/>
    <col min="2348" max="2348" width="13.625" style="426" customWidth="1"/>
    <col min="2349" max="2349" width="13.5" style="426" customWidth="1"/>
    <col min="2350" max="2352" width="9" style="426"/>
    <col min="2353" max="2353" width="20.625" style="426" bestFit="1" customWidth="1"/>
    <col min="2354" max="2560" width="9" style="426"/>
    <col min="2561" max="2561" width="8.125" style="426" customWidth="1"/>
    <col min="2562" max="2562" width="3" style="426" customWidth="1"/>
    <col min="2563" max="2563" width="7.125" style="426" customWidth="1"/>
    <col min="2564" max="2568" width="7.5" style="426" customWidth="1"/>
    <col min="2569" max="2573" width="6.25" style="426" customWidth="1"/>
    <col min="2574" max="2578" width="7.5" style="426" customWidth="1"/>
    <col min="2579" max="2583" width="6.25" style="426" customWidth="1"/>
    <col min="2584" max="2588" width="7.5" style="426" customWidth="1"/>
    <col min="2589" max="2591" width="10.375" style="426" customWidth="1"/>
    <col min="2592" max="2594" width="10" style="426" customWidth="1"/>
    <col min="2595" max="2595" width="18.625" style="426" customWidth="1"/>
    <col min="2596" max="2596" width="21.375" style="426" customWidth="1"/>
    <col min="2597" max="2601" width="18.375" style="426" customWidth="1"/>
    <col min="2602" max="2602" width="14.625" style="426" customWidth="1"/>
    <col min="2603" max="2603" width="11.75" style="426" customWidth="1"/>
    <col min="2604" max="2604" width="13.625" style="426" customWidth="1"/>
    <col min="2605" max="2605" width="13.5" style="426" customWidth="1"/>
    <col min="2606" max="2608" width="9" style="426"/>
    <col min="2609" max="2609" width="20.625" style="426" bestFit="1" customWidth="1"/>
    <col min="2610" max="2816" width="9" style="426"/>
    <col min="2817" max="2817" width="8.125" style="426" customWidth="1"/>
    <col min="2818" max="2818" width="3" style="426" customWidth="1"/>
    <col min="2819" max="2819" width="7.125" style="426" customWidth="1"/>
    <col min="2820" max="2824" width="7.5" style="426" customWidth="1"/>
    <col min="2825" max="2829" width="6.25" style="426" customWidth="1"/>
    <col min="2830" max="2834" width="7.5" style="426" customWidth="1"/>
    <col min="2835" max="2839" width="6.25" style="426" customWidth="1"/>
    <col min="2840" max="2844" width="7.5" style="426" customWidth="1"/>
    <col min="2845" max="2847" width="10.375" style="426" customWidth="1"/>
    <col min="2848" max="2850" width="10" style="426" customWidth="1"/>
    <col min="2851" max="2851" width="18.625" style="426" customWidth="1"/>
    <col min="2852" max="2852" width="21.375" style="426" customWidth="1"/>
    <col min="2853" max="2857" width="18.375" style="426" customWidth="1"/>
    <col min="2858" max="2858" width="14.625" style="426" customWidth="1"/>
    <col min="2859" max="2859" width="11.75" style="426" customWidth="1"/>
    <col min="2860" max="2860" width="13.625" style="426" customWidth="1"/>
    <col min="2861" max="2861" width="13.5" style="426" customWidth="1"/>
    <col min="2862" max="2864" width="9" style="426"/>
    <col min="2865" max="2865" width="20.625" style="426" bestFit="1" customWidth="1"/>
    <col min="2866" max="3072" width="9" style="426"/>
    <col min="3073" max="3073" width="8.125" style="426" customWidth="1"/>
    <col min="3074" max="3074" width="3" style="426" customWidth="1"/>
    <col min="3075" max="3075" width="7.125" style="426" customWidth="1"/>
    <col min="3076" max="3080" width="7.5" style="426" customWidth="1"/>
    <col min="3081" max="3085" width="6.25" style="426" customWidth="1"/>
    <col min="3086" max="3090" width="7.5" style="426" customWidth="1"/>
    <col min="3091" max="3095" width="6.25" style="426" customWidth="1"/>
    <col min="3096" max="3100" width="7.5" style="426" customWidth="1"/>
    <col min="3101" max="3103" width="10.375" style="426" customWidth="1"/>
    <col min="3104" max="3106" width="10" style="426" customWidth="1"/>
    <col min="3107" max="3107" width="18.625" style="426" customWidth="1"/>
    <col min="3108" max="3108" width="21.375" style="426" customWidth="1"/>
    <col min="3109" max="3113" width="18.375" style="426" customWidth="1"/>
    <col min="3114" max="3114" width="14.625" style="426" customWidth="1"/>
    <col min="3115" max="3115" width="11.75" style="426" customWidth="1"/>
    <col min="3116" max="3116" width="13.625" style="426" customWidth="1"/>
    <col min="3117" max="3117" width="13.5" style="426" customWidth="1"/>
    <col min="3118" max="3120" width="9" style="426"/>
    <col min="3121" max="3121" width="20.625" style="426" bestFit="1" customWidth="1"/>
    <col min="3122" max="3328" width="9" style="426"/>
    <col min="3329" max="3329" width="8.125" style="426" customWidth="1"/>
    <col min="3330" max="3330" width="3" style="426" customWidth="1"/>
    <col min="3331" max="3331" width="7.125" style="426" customWidth="1"/>
    <col min="3332" max="3336" width="7.5" style="426" customWidth="1"/>
    <col min="3337" max="3341" width="6.25" style="426" customWidth="1"/>
    <col min="3342" max="3346" width="7.5" style="426" customWidth="1"/>
    <col min="3347" max="3351" width="6.25" style="426" customWidth="1"/>
    <col min="3352" max="3356" width="7.5" style="426" customWidth="1"/>
    <col min="3357" max="3359" width="10.375" style="426" customWidth="1"/>
    <col min="3360" max="3362" width="10" style="426" customWidth="1"/>
    <col min="3363" max="3363" width="18.625" style="426" customWidth="1"/>
    <col min="3364" max="3364" width="21.375" style="426" customWidth="1"/>
    <col min="3365" max="3369" width="18.375" style="426" customWidth="1"/>
    <col min="3370" max="3370" width="14.625" style="426" customWidth="1"/>
    <col min="3371" max="3371" width="11.75" style="426" customWidth="1"/>
    <col min="3372" max="3372" width="13.625" style="426" customWidth="1"/>
    <col min="3373" max="3373" width="13.5" style="426" customWidth="1"/>
    <col min="3374" max="3376" width="9" style="426"/>
    <col min="3377" max="3377" width="20.625" style="426" bestFit="1" customWidth="1"/>
    <col min="3378" max="3584" width="9" style="426"/>
    <col min="3585" max="3585" width="8.125" style="426" customWidth="1"/>
    <col min="3586" max="3586" width="3" style="426" customWidth="1"/>
    <col min="3587" max="3587" width="7.125" style="426" customWidth="1"/>
    <col min="3588" max="3592" width="7.5" style="426" customWidth="1"/>
    <col min="3593" max="3597" width="6.25" style="426" customWidth="1"/>
    <col min="3598" max="3602" width="7.5" style="426" customWidth="1"/>
    <col min="3603" max="3607" width="6.25" style="426" customWidth="1"/>
    <col min="3608" max="3612" width="7.5" style="426" customWidth="1"/>
    <col min="3613" max="3615" width="10.375" style="426" customWidth="1"/>
    <col min="3616" max="3618" width="10" style="426" customWidth="1"/>
    <col min="3619" max="3619" width="18.625" style="426" customWidth="1"/>
    <col min="3620" max="3620" width="21.375" style="426" customWidth="1"/>
    <col min="3621" max="3625" width="18.375" style="426" customWidth="1"/>
    <col min="3626" max="3626" width="14.625" style="426" customWidth="1"/>
    <col min="3627" max="3627" width="11.75" style="426" customWidth="1"/>
    <col min="3628" max="3628" width="13.625" style="426" customWidth="1"/>
    <col min="3629" max="3629" width="13.5" style="426" customWidth="1"/>
    <col min="3630" max="3632" width="9" style="426"/>
    <col min="3633" max="3633" width="20.625" style="426" bestFit="1" customWidth="1"/>
    <col min="3634" max="3840" width="9" style="426"/>
    <col min="3841" max="3841" width="8.125" style="426" customWidth="1"/>
    <col min="3842" max="3842" width="3" style="426" customWidth="1"/>
    <col min="3843" max="3843" width="7.125" style="426" customWidth="1"/>
    <col min="3844" max="3848" width="7.5" style="426" customWidth="1"/>
    <col min="3849" max="3853" width="6.25" style="426" customWidth="1"/>
    <col min="3854" max="3858" width="7.5" style="426" customWidth="1"/>
    <col min="3859" max="3863" width="6.25" style="426" customWidth="1"/>
    <col min="3864" max="3868" width="7.5" style="426" customWidth="1"/>
    <col min="3869" max="3871" width="10.375" style="426" customWidth="1"/>
    <col min="3872" max="3874" width="10" style="426" customWidth="1"/>
    <col min="3875" max="3875" width="18.625" style="426" customWidth="1"/>
    <col min="3876" max="3876" width="21.375" style="426" customWidth="1"/>
    <col min="3877" max="3881" width="18.375" style="426" customWidth="1"/>
    <col min="3882" max="3882" width="14.625" style="426" customWidth="1"/>
    <col min="3883" max="3883" width="11.75" style="426" customWidth="1"/>
    <col min="3884" max="3884" width="13.625" style="426" customWidth="1"/>
    <col min="3885" max="3885" width="13.5" style="426" customWidth="1"/>
    <col min="3886" max="3888" width="9" style="426"/>
    <col min="3889" max="3889" width="20.625" style="426" bestFit="1" customWidth="1"/>
    <col min="3890" max="4096" width="9" style="426"/>
    <col min="4097" max="4097" width="8.125" style="426" customWidth="1"/>
    <col min="4098" max="4098" width="3" style="426" customWidth="1"/>
    <col min="4099" max="4099" width="7.125" style="426" customWidth="1"/>
    <col min="4100" max="4104" width="7.5" style="426" customWidth="1"/>
    <col min="4105" max="4109" width="6.25" style="426" customWidth="1"/>
    <col min="4110" max="4114" width="7.5" style="426" customWidth="1"/>
    <col min="4115" max="4119" width="6.25" style="426" customWidth="1"/>
    <col min="4120" max="4124" width="7.5" style="426" customWidth="1"/>
    <col min="4125" max="4127" width="10.375" style="426" customWidth="1"/>
    <col min="4128" max="4130" width="10" style="426" customWidth="1"/>
    <col min="4131" max="4131" width="18.625" style="426" customWidth="1"/>
    <col min="4132" max="4132" width="21.375" style="426" customWidth="1"/>
    <col min="4133" max="4137" width="18.375" style="426" customWidth="1"/>
    <col min="4138" max="4138" width="14.625" style="426" customWidth="1"/>
    <col min="4139" max="4139" width="11.75" style="426" customWidth="1"/>
    <col min="4140" max="4140" width="13.625" style="426" customWidth="1"/>
    <col min="4141" max="4141" width="13.5" style="426" customWidth="1"/>
    <col min="4142" max="4144" width="9" style="426"/>
    <col min="4145" max="4145" width="20.625" style="426" bestFit="1" customWidth="1"/>
    <col min="4146" max="4352" width="9" style="426"/>
    <col min="4353" max="4353" width="8.125" style="426" customWidth="1"/>
    <col min="4354" max="4354" width="3" style="426" customWidth="1"/>
    <col min="4355" max="4355" width="7.125" style="426" customWidth="1"/>
    <col min="4356" max="4360" width="7.5" style="426" customWidth="1"/>
    <col min="4361" max="4365" width="6.25" style="426" customWidth="1"/>
    <col min="4366" max="4370" width="7.5" style="426" customWidth="1"/>
    <col min="4371" max="4375" width="6.25" style="426" customWidth="1"/>
    <col min="4376" max="4380" width="7.5" style="426" customWidth="1"/>
    <col min="4381" max="4383" width="10.375" style="426" customWidth="1"/>
    <col min="4384" max="4386" width="10" style="426" customWidth="1"/>
    <col min="4387" max="4387" width="18.625" style="426" customWidth="1"/>
    <col min="4388" max="4388" width="21.375" style="426" customWidth="1"/>
    <col min="4389" max="4393" width="18.375" style="426" customWidth="1"/>
    <col min="4394" max="4394" width="14.625" style="426" customWidth="1"/>
    <col min="4395" max="4395" width="11.75" style="426" customWidth="1"/>
    <col min="4396" max="4396" width="13.625" style="426" customWidth="1"/>
    <col min="4397" max="4397" width="13.5" style="426" customWidth="1"/>
    <col min="4398" max="4400" width="9" style="426"/>
    <col min="4401" max="4401" width="20.625" style="426" bestFit="1" customWidth="1"/>
    <col min="4402" max="4608" width="9" style="426"/>
    <col min="4609" max="4609" width="8.125" style="426" customWidth="1"/>
    <col min="4610" max="4610" width="3" style="426" customWidth="1"/>
    <col min="4611" max="4611" width="7.125" style="426" customWidth="1"/>
    <col min="4612" max="4616" width="7.5" style="426" customWidth="1"/>
    <col min="4617" max="4621" width="6.25" style="426" customWidth="1"/>
    <col min="4622" max="4626" width="7.5" style="426" customWidth="1"/>
    <col min="4627" max="4631" width="6.25" style="426" customWidth="1"/>
    <col min="4632" max="4636" width="7.5" style="426" customWidth="1"/>
    <col min="4637" max="4639" width="10.375" style="426" customWidth="1"/>
    <col min="4640" max="4642" width="10" style="426" customWidth="1"/>
    <col min="4643" max="4643" width="18.625" style="426" customWidth="1"/>
    <col min="4644" max="4644" width="21.375" style="426" customWidth="1"/>
    <col min="4645" max="4649" width="18.375" style="426" customWidth="1"/>
    <col min="4650" max="4650" width="14.625" style="426" customWidth="1"/>
    <col min="4651" max="4651" width="11.75" style="426" customWidth="1"/>
    <col min="4652" max="4652" width="13.625" style="426" customWidth="1"/>
    <col min="4653" max="4653" width="13.5" style="426" customWidth="1"/>
    <col min="4654" max="4656" width="9" style="426"/>
    <col min="4657" max="4657" width="20.625" style="426" bestFit="1" customWidth="1"/>
    <col min="4658" max="4864" width="9" style="426"/>
    <col min="4865" max="4865" width="8.125" style="426" customWidth="1"/>
    <col min="4866" max="4866" width="3" style="426" customWidth="1"/>
    <col min="4867" max="4867" width="7.125" style="426" customWidth="1"/>
    <col min="4868" max="4872" width="7.5" style="426" customWidth="1"/>
    <col min="4873" max="4877" width="6.25" style="426" customWidth="1"/>
    <col min="4878" max="4882" width="7.5" style="426" customWidth="1"/>
    <col min="4883" max="4887" width="6.25" style="426" customWidth="1"/>
    <col min="4888" max="4892" width="7.5" style="426" customWidth="1"/>
    <col min="4893" max="4895" width="10.375" style="426" customWidth="1"/>
    <col min="4896" max="4898" width="10" style="426" customWidth="1"/>
    <col min="4899" max="4899" width="18.625" style="426" customWidth="1"/>
    <col min="4900" max="4900" width="21.375" style="426" customWidth="1"/>
    <col min="4901" max="4905" width="18.375" style="426" customWidth="1"/>
    <col min="4906" max="4906" width="14.625" style="426" customWidth="1"/>
    <col min="4907" max="4907" width="11.75" style="426" customWidth="1"/>
    <col min="4908" max="4908" width="13.625" style="426" customWidth="1"/>
    <col min="4909" max="4909" width="13.5" style="426" customWidth="1"/>
    <col min="4910" max="4912" width="9" style="426"/>
    <col min="4913" max="4913" width="20.625" style="426" bestFit="1" customWidth="1"/>
    <col min="4914" max="5120" width="9" style="426"/>
    <col min="5121" max="5121" width="8.125" style="426" customWidth="1"/>
    <col min="5122" max="5122" width="3" style="426" customWidth="1"/>
    <col min="5123" max="5123" width="7.125" style="426" customWidth="1"/>
    <col min="5124" max="5128" width="7.5" style="426" customWidth="1"/>
    <col min="5129" max="5133" width="6.25" style="426" customWidth="1"/>
    <col min="5134" max="5138" width="7.5" style="426" customWidth="1"/>
    <col min="5139" max="5143" width="6.25" style="426" customWidth="1"/>
    <col min="5144" max="5148" width="7.5" style="426" customWidth="1"/>
    <col min="5149" max="5151" width="10.375" style="426" customWidth="1"/>
    <col min="5152" max="5154" width="10" style="426" customWidth="1"/>
    <col min="5155" max="5155" width="18.625" style="426" customWidth="1"/>
    <col min="5156" max="5156" width="21.375" style="426" customWidth="1"/>
    <col min="5157" max="5161" width="18.375" style="426" customWidth="1"/>
    <col min="5162" max="5162" width="14.625" style="426" customWidth="1"/>
    <col min="5163" max="5163" width="11.75" style="426" customWidth="1"/>
    <col min="5164" max="5164" width="13.625" style="426" customWidth="1"/>
    <col min="5165" max="5165" width="13.5" style="426" customWidth="1"/>
    <col min="5166" max="5168" width="9" style="426"/>
    <col min="5169" max="5169" width="20.625" style="426" bestFit="1" customWidth="1"/>
    <col min="5170" max="5376" width="9" style="426"/>
    <col min="5377" max="5377" width="8.125" style="426" customWidth="1"/>
    <col min="5378" max="5378" width="3" style="426" customWidth="1"/>
    <col min="5379" max="5379" width="7.125" style="426" customWidth="1"/>
    <col min="5380" max="5384" width="7.5" style="426" customWidth="1"/>
    <col min="5385" max="5389" width="6.25" style="426" customWidth="1"/>
    <col min="5390" max="5394" width="7.5" style="426" customWidth="1"/>
    <col min="5395" max="5399" width="6.25" style="426" customWidth="1"/>
    <col min="5400" max="5404" width="7.5" style="426" customWidth="1"/>
    <col min="5405" max="5407" width="10.375" style="426" customWidth="1"/>
    <col min="5408" max="5410" width="10" style="426" customWidth="1"/>
    <col min="5411" max="5411" width="18.625" style="426" customWidth="1"/>
    <col min="5412" max="5412" width="21.375" style="426" customWidth="1"/>
    <col min="5413" max="5417" width="18.375" style="426" customWidth="1"/>
    <col min="5418" max="5418" width="14.625" style="426" customWidth="1"/>
    <col min="5419" max="5419" width="11.75" style="426" customWidth="1"/>
    <col min="5420" max="5420" width="13.625" style="426" customWidth="1"/>
    <col min="5421" max="5421" width="13.5" style="426" customWidth="1"/>
    <col min="5422" max="5424" width="9" style="426"/>
    <col min="5425" max="5425" width="20.625" style="426" bestFit="1" customWidth="1"/>
    <col min="5426" max="5632" width="9" style="426"/>
    <col min="5633" max="5633" width="8.125" style="426" customWidth="1"/>
    <col min="5634" max="5634" width="3" style="426" customWidth="1"/>
    <col min="5635" max="5635" width="7.125" style="426" customWidth="1"/>
    <col min="5636" max="5640" width="7.5" style="426" customWidth="1"/>
    <col min="5641" max="5645" width="6.25" style="426" customWidth="1"/>
    <col min="5646" max="5650" width="7.5" style="426" customWidth="1"/>
    <col min="5651" max="5655" width="6.25" style="426" customWidth="1"/>
    <col min="5656" max="5660" width="7.5" style="426" customWidth="1"/>
    <col min="5661" max="5663" width="10.375" style="426" customWidth="1"/>
    <col min="5664" max="5666" width="10" style="426" customWidth="1"/>
    <col min="5667" max="5667" width="18.625" style="426" customWidth="1"/>
    <col min="5668" max="5668" width="21.375" style="426" customWidth="1"/>
    <col min="5669" max="5673" width="18.375" style="426" customWidth="1"/>
    <col min="5674" max="5674" width="14.625" style="426" customWidth="1"/>
    <col min="5675" max="5675" width="11.75" style="426" customWidth="1"/>
    <col min="5676" max="5676" width="13.625" style="426" customWidth="1"/>
    <col min="5677" max="5677" width="13.5" style="426" customWidth="1"/>
    <col min="5678" max="5680" width="9" style="426"/>
    <col min="5681" max="5681" width="20.625" style="426" bestFit="1" customWidth="1"/>
    <col min="5682" max="5888" width="9" style="426"/>
    <col min="5889" max="5889" width="8.125" style="426" customWidth="1"/>
    <col min="5890" max="5890" width="3" style="426" customWidth="1"/>
    <col min="5891" max="5891" width="7.125" style="426" customWidth="1"/>
    <col min="5892" max="5896" width="7.5" style="426" customWidth="1"/>
    <col min="5897" max="5901" width="6.25" style="426" customWidth="1"/>
    <col min="5902" max="5906" width="7.5" style="426" customWidth="1"/>
    <col min="5907" max="5911" width="6.25" style="426" customWidth="1"/>
    <col min="5912" max="5916" width="7.5" style="426" customWidth="1"/>
    <col min="5917" max="5919" width="10.375" style="426" customWidth="1"/>
    <col min="5920" max="5922" width="10" style="426" customWidth="1"/>
    <col min="5923" max="5923" width="18.625" style="426" customWidth="1"/>
    <col min="5924" max="5924" width="21.375" style="426" customWidth="1"/>
    <col min="5925" max="5929" width="18.375" style="426" customWidth="1"/>
    <col min="5930" max="5930" width="14.625" style="426" customWidth="1"/>
    <col min="5931" max="5931" width="11.75" style="426" customWidth="1"/>
    <col min="5932" max="5932" width="13.625" style="426" customWidth="1"/>
    <col min="5933" max="5933" width="13.5" style="426" customWidth="1"/>
    <col min="5934" max="5936" width="9" style="426"/>
    <col min="5937" max="5937" width="20.625" style="426" bestFit="1" customWidth="1"/>
    <col min="5938" max="6144" width="9" style="426"/>
    <col min="6145" max="6145" width="8.125" style="426" customWidth="1"/>
    <col min="6146" max="6146" width="3" style="426" customWidth="1"/>
    <col min="6147" max="6147" width="7.125" style="426" customWidth="1"/>
    <col min="6148" max="6152" width="7.5" style="426" customWidth="1"/>
    <col min="6153" max="6157" width="6.25" style="426" customWidth="1"/>
    <col min="6158" max="6162" width="7.5" style="426" customWidth="1"/>
    <col min="6163" max="6167" width="6.25" style="426" customWidth="1"/>
    <col min="6168" max="6172" width="7.5" style="426" customWidth="1"/>
    <col min="6173" max="6175" width="10.375" style="426" customWidth="1"/>
    <col min="6176" max="6178" width="10" style="426" customWidth="1"/>
    <col min="6179" max="6179" width="18.625" style="426" customWidth="1"/>
    <col min="6180" max="6180" width="21.375" style="426" customWidth="1"/>
    <col min="6181" max="6185" width="18.375" style="426" customWidth="1"/>
    <col min="6186" max="6186" width="14.625" style="426" customWidth="1"/>
    <col min="6187" max="6187" width="11.75" style="426" customWidth="1"/>
    <col min="6188" max="6188" width="13.625" style="426" customWidth="1"/>
    <col min="6189" max="6189" width="13.5" style="426" customWidth="1"/>
    <col min="6190" max="6192" width="9" style="426"/>
    <col min="6193" max="6193" width="20.625" style="426" bestFit="1" customWidth="1"/>
    <col min="6194" max="6400" width="9" style="426"/>
    <col min="6401" max="6401" width="8.125" style="426" customWidth="1"/>
    <col min="6402" max="6402" width="3" style="426" customWidth="1"/>
    <col min="6403" max="6403" width="7.125" style="426" customWidth="1"/>
    <col min="6404" max="6408" width="7.5" style="426" customWidth="1"/>
    <col min="6409" max="6413" width="6.25" style="426" customWidth="1"/>
    <col min="6414" max="6418" width="7.5" style="426" customWidth="1"/>
    <col min="6419" max="6423" width="6.25" style="426" customWidth="1"/>
    <col min="6424" max="6428" width="7.5" style="426" customWidth="1"/>
    <col min="6429" max="6431" width="10.375" style="426" customWidth="1"/>
    <col min="6432" max="6434" width="10" style="426" customWidth="1"/>
    <col min="6435" max="6435" width="18.625" style="426" customWidth="1"/>
    <col min="6436" max="6436" width="21.375" style="426" customWidth="1"/>
    <col min="6437" max="6441" width="18.375" style="426" customWidth="1"/>
    <col min="6442" max="6442" width="14.625" style="426" customWidth="1"/>
    <col min="6443" max="6443" width="11.75" style="426" customWidth="1"/>
    <col min="6444" max="6444" width="13.625" style="426" customWidth="1"/>
    <col min="6445" max="6445" width="13.5" style="426" customWidth="1"/>
    <col min="6446" max="6448" width="9" style="426"/>
    <col min="6449" max="6449" width="20.625" style="426" bestFit="1" customWidth="1"/>
    <col min="6450" max="6656" width="9" style="426"/>
    <col min="6657" max="6657" width="8.125" style="426" customWidth="1"/>
    <col min="6658" max="6658" width="3" style="426" customWidth="1"/>
    <col min="6659" max="6659" width="7.125" style="426" customWidth="1"/>
    <col min="6660" max="6664" width="7.5" style="426" customWidth="1"/>
    <col min="6665" max="6669" width="6.25" style="426" customWidth="1"/>
    <col min="6670" max="6674" width="7.5" style="426" customWidth="1"/>
    <col min="6675" max="6679" width="6.25" style="426" customWidth="1"/>
    <col min="6680" max="6684" width="7.5" style="426" customWidth="1"/>
    <col min="6685" max="6687" width="10.375" style="426" customWidth="1"/>
    <col min="6688" max="6690" width="10" style="426" customWidth="1"/>
    <col min="6691" max="6691" width="18.625" style="426" customWidth="1"/>
    <col min="6692" max="6692" width="21.375" style="426" customWidth="1"/>
    <col min="6693" max="6697" width="18.375" style="426" customWidth="1"/>
    <col min="6698" max="6698" width="14.625" style="426" customWidth="1"/>
    <col min="6699" max="6699" width="11.75" style="426" customWidth="1"/>
    <col min="6700" max="6700" width="13.625" style="426" customWidth="1"/>
    <col min="6701" max="6701" width="13.5" style="426" customWidth="1"/>
    <col min="6702" max="6704" width="9" style="426"/>
    <col min="6705" max="6705" width="20.625" style="426" bestFit="1" customWidth="1"/>
    <col min="6706" max="6912" width="9" style="426"/>
    <col min="6913" max="6913" width="8.125" style="426" customWidth="1"/>
    <col min="6914" max="6914" width="3" style="426" customWidth="1"/>
    <col min="6915" max="6915" width="7.125" style="426" customWidth="1"/>
    <col min="6916" max="6920" width="7.5" style="426" customWidth="1"/>
    <col min="6921" max="6925" width="6.25" style="426" customWidth="1"/>
    <col min="6926" max="6930" width="7.5" style="426" customWidth="1"/>
    <col min="6931" max="6935" width="6.25" style="426" customWidth="1"/>
    <col min="6936" max="6940" width="7.5" style="426" customWidth="1"/>
    <col min="6941" max="6943" width="10.375" style="426" customWidth="1"/>
    <col min="6944" max="6946" width="10" style="426" customWidth="1"/>
    <col min="6947" max="6947" width="18.625" style="426" customWidth="1"/>
    <col min="6948" max="6948" width="21.375" style="426" customWidth="1"/>
    <col min="6949" max="6953" width="18.375" style="426" customWidth="1"/>
    <col min="6954" max="6954" width="14.625" style="426" customWidth="1"/>
    <col min="6955" max="6955" width="11.75" style="426" customWidth="1"/>
    <col min="6956" max="6956" width="13.625" style="426" customWidth="1"/>
    <col min="6957" max="6957" width="13.5" style="426" customWidth="1"/>
    <col min="6958" max="6960" width="9" style="426"/>
    <col min="6961" max="6961" width="20.625" style="426" bestFit="1" customWidth="1"/>
    <col min="6962" max="7168" width="9" style="426"/>
    <col min="7169" max="7169" width="8.125" style="426" customWidth="1"/>
    <col min="7170" max="7170" width="3" style="426" customWidth="1"/>
    <col min="7171" max="7171" width="7.125" style="426" customWidth="1"/>
    <col min="7172" max="7176" width="7.5" style="426" customWidth="1"/>
    <col min="7177" max="7181" width="6.25" style="426" customWidth="1"/>
    <col min="7182" max="7186" width="7.5" style="426" customWidth="1"/>
    <col min="7187" max="7191" width="6.25" style="426" customWidth="1"/>
    <col min="7192" max="7196" width="7.5" style="426" customWidth="1"/>
    <col min="7197" max="7199" width="10.375" style="426" customWidth="1"/>
    <col min="7200" max="7202" width="10" style="426" customWidth="1"/>
    <col min="7203" max="7203" width="18.625" style="426" customWidth="1"/>
    <col min="7204" max="7204" width="21.375" style="426" customWidth="1"/>
    <col min="7205" max="7209" width="18.375" style="426" customWidth="1"/>
    <col min="7210" max="7210" width="14.625" style="426" customWidth="1"/>
    <col min="7211" max="7211" width="11.75" style="426" customWidth="1"/>
    <col min="7212" max="7212" width="13.625" style="426" customWidth="1"/>
    <col min="7213" max="7213" width="13.5" style="426" customWidth="1"/>
    <col min="7214" max="7216" width="9" style="426"/>
    <col min="7217" max="7217" width="20.625" style="426" bestFit="1" customWidth="1"/>
    <col min="7218" max="7424" width="9" style="426"/>
    <col min="7425" max="7425" width="8.125" style="426" customWidth="1"/>
    <col min="7426" max="7426" width="3" style="426" customWidth="1"/>
    <col min="7427" max="7427" width="7.125" style="426" customWidth="1"/>
    <col min="7428" max="7432" width="7.5" style="426" customWidth="1"/>
    <col min="7433" max="7437" width="6.25" style="426" customWidth="1"/>
    <col min="7438" max="7442" width="7.5" style="426" customWidth="1"/>
    <col min="7443" max="7447" width="6.25" style="426" customWidth="1"/>
    <col min="7448" max="7452" width="7.5" style="426" customWidth="1"/>
    <col min="7453" max="7455" width="10.375" style="426" customWidth="1"/>
    <col min="7456" max="7458" width="10" style="426" customWidth="1"/>
    <col min="7459" max="7459" width="18.625" style="426" customWidth="1"/>
    <col min="7460" max="7460" width="21.375" style="426" customWidth="1"/>
    <col min="7461" max="7465" width="18.375" style="426" customWidth="1"/>
    <col min="7466" max="7466" width="14.625" style="426" customWidth="1"/>
    <col min="7467" max="7467" width="11.75" style="426" customWidth="1"/>
    <col min="7468" max="7468" width="13.625" style="426" customWidth="1"/>
    <col min="7469" max="7469" width="13.5" style="426" customWidth="1"/>
    <col min="7470" max="7472" width="9" style="426"/>
    <col min="7473" max="7473" width="20.625" style="426" bestFit="1" customWidth="1"/>
    <col min="7474" max="7680" width="9" style="426"/>
    <col min="7681" max="7681" width="8.125" style="426" customWidth="1"/>
    <col min="7682" max="7682" width="3" style="426" customWidth="1"/>
    <col min="7683" max="7683" width="7.125" style="426" customWidth="1"/>
    <col min="7684" max="7688" width="7.5" style="426" customWidth="1"/>
    <col min="7689" max="7693" width="6.25" style="426" customWidth="1"/>
    <col min="7694" max="7698" width="7.5" style="426" customWidth="1"/>
    <col min="7699" max="7703" width="6.25" style="426" customWidth="1"/>
    <col min="7704" max="7708" width="7.5" style="426" customWidth="1"/>
    <col min="7709" max="7711" width="10.375" style="426" customWidth="1"/>
    <col min="7712" max="7714" width="10" style="426" customWidth="1"/>
    <col min="7715" max="7715" width="18.625" style="426" customWidth="1"/>
    <col min="7716" max="7716" width="21.375" style="426" customWidth="1"/>
    <col min="7717" max="7721" width="18.375" style="426" customWidth="1"/>
    <col min="7722" max="7722" width="14.625" style="426" customWidth="1"/>
    <col min="7723" max="7723" width="11.75" style="426" customWidth="1"/>
    <col min="7724" max="7724" width="13.625" style="426" customWidth="1"/>
    <col min="7725" max="7725" width="13.5" style="426" customWidth="1"/>
    <col min="7726" max="7728" width="9" style="426"/>
    <col min="7729" max="7729" width="20.625" style="426" bestFit="1" customWidth="1"/>
    <col min="7730" max="7936" width="9" style="426"/>
    <col min="7937" max="7937" width="8.125" style="426" customWidth="1"/>
    <col min="7938" max="7938" width="3" style="426" customWidth="1"/>
    <col min="7939" max="7939" width="7.125" style="426" customWidth="1"/>
    <col min="7940" max="7944" width="7.5" style="426" customWidth="1"/>
    <col min="7945" max="7949" width="6.25" style="426" customWidth="1"/>
    <col min="7950" max="7954" width="7.5" style="426" customWidth="1"/>
    <col min="7955" max="7959" width="6.25" style="426" customWidth="1"/>
    <col min="7960" max="7964" width="7.5" style="426" customWidth="1"/>
    <col min="7965" max="7967" width="10.375" style="426" customWidth="1"/>
    <col min="7968" max="7970" width="10" style="426" customWidth="1"/>
    <col min="7971" max="7971" width="18.625" style="426" customWidth="1"/>
    <col min="7972" max="7972" width="21.375" style="426" customWidth="1"/>
    <col min="7973" max="7977" width="18.375" style="426" customWidth="1"/>
    <col min="7978" max="7978" width="14.625" style="426" customWidth="1"/>
    <col min="7979" max="7979" width="11.75" style="426" customWidth="1"/>
    <col min="7980" max="7980" width="13.625" style="426" customWidth="1"/>
    <col min="7981" max="7981" width="13.5" style="426" customWidth="1"/>
    <col min="7982" max="7984" width="9" style="426"/>
    <col min="7985" max="7985" width="20.625" style="426" bestFit="1" customWidth="1"/>
    <col min="7986" max="8192" width="9" style="426"/>
    <col min="8193" max="8193" width="8.125" style="426" customWidth="1"/>
    <col min="8194" max="8194" width="3" style="426" customWidth="1"/>
    <col min="8195" max="8195" width="7.125" style="426" customWidth="1"/>
    <col min="8196" max="8200" width="7.5" style="426" customWidth="1"/>
    <col min="8201" max="8205" width="6.25" style="426" customWidth="1"/>
    <col min="8206" max="8210" width="7.5" style="426" customWidth="1"/>
    <col min="8211" max="8215" width="6.25" style="426" customWidth="1"/>
    <col min="8216" max="8220" width="7.5" style="426" customWidth="1"/>
    <col min="8221" max="8223" width="10.375" style="426" customWidth="1"/>
    <col min="8224" max="8226" width="10" style="426" customWidth="1"/>
    <col min="8227" max="8227" width="18.625" style="426" customWidth="1"/>
    <col min="8228" max="8228" width="21.375" style="426" customWidth="1"/>
    <col min="8229" max="8233" width="18.375" style="426" customWidth="1"/>
    <col min="8234" max="8234" width="14.625" style="426" customWidth="1"/>
    <col min="8235" max="8235" width="11.75" style="426" customWidth="1"/>
    <col min="8236" max="8236" width="13.625" style="426" customWidth="1"/>
    <col min="8237" max="8237" width="13.5" style="426" customWidth="1"/>
    <col min="8238" max="8240" width="9" style="426"/>
    <col min="8241" max="8241" width="20.625" style="426" bestFit="1" customWidth="1"/>
    <col min="8242" max="8448" width="9" style="426"/>
    <col min="8449" max="8449" width="8.125" style="426" customWidth="1"/>
    <col min="8450" max="8450" width="3" style="426" customWidth="1"/>
    <col min="8451" max="8451" width="7.125" style="426" customWidth="1"/>
    <col min="8452" max="8456" width="7.5" style="426" customWidth="1"/>
    <col min="8457" max="8461" width="6.25" style="426" customWidth="1"/>
    <col min="8462" max="8466" width="7.5" style="426" customWidth="1"/>
    <col min="8467" max="8471" width="6.25" style="426" customWidth="1"/>
    <col min="8472" max="8476" width="7.5" style="426" customWidth="1"/>
    <col min="8477" max="8479" width="10.375" style="426" customWidth="1"/>
    <col min="8480" max="8482" width="10" style="426" customWidth="1"/>
    <col min="8483" max="8483" width="18.625" style="426" customWidth="1"/>
    <col min="8484" max="8484" width="21.375" style="426" customWidth="1"/>
    <col min="8485" max="8489" width="18.375" style="426" customWidth="1"/>
    <col min="8490" max="8490" width="14.625" style="426" customWidth="1"/>
    <col min="8491" max="8491" width="11.75" style="426" customWidth="1"/>
    <col min="8492" max="8492" width="13.625" style="426" customWidth="1"/>
    <col min="8493" max="8493" width="13.5" style="426" customWidth="1"/>
    <col min="8494" max="8496" width="9" style="426"/>
    <col min="8497" max="8497" width="20.625" style="426" bestFit="1" customWidth="1"/>
    <col min="8498" max="8704" width="9" style="426"/>
    <col min="8705" max="8705" width="8.125" style="426" customWidth="1"/>
    <col min="8706" max="8706" width="3" style="426" customWidth="1"/>
    <col min="8707" max="8707" width="7.125" style="426" customWidth="1"/>
    <col min="8708" max="8712" width="7.5" style="426" customWidth="1"/>
    <col min="8713" max="8717" width="6.25" style="426" customWidth="1"/>
    <col min="8718" max="8722" width="7.5" style="426" customWidth="1"/>
    <col min="8723" max="8727" width="6.25" style="426" customWidth="1"/>
    <col min="8728" max="8732" width="7.5" style="426" customWidth="1"/>
    <col min="8733" max="8735" width="10.375" style="426" customWidth="1"/>
    <col min="8736" max="8738" width="10" style="426" customWidth="1"/>
    <col min="8739" max="8739" width="18.625" style="426" customWidth="1"/>
    <col min="8740" max="8740" width="21.375" style="426" customWidth="1"/>
    <col min="8741" max="8745" width="18.375" style="426" customWidth="1"/>
    <col min="8746" max="8746" width="14.625" style="426" customWidth="1"/>
    <col min="8747" max="8747" width="11.75" style="426" customWidth="1"/>
    <col min="8748" max="8748" width="13.625" style="426" customWidth="1"/>
    <col min="8749" max="8749" width="13.5" style="426" customWidth="1"/>
    <col min="8750" max="8752" width="9" style="426"/>
    <col min="8753" max="8753" width="20.625" style="426" bestFit="1" customWidth="1"/>
    <col min="8754" max="8960" width="9" style="426"/>
    <col min="8961" max="8961" width="8.125" style="426" customWidth="1"/>
    <col min="8962" max="8962" width="3" style="426" customWidth="1"/>
    <col min="8963" max="8963" width="7.125" style="426" customWidth="1"/>
    <col min="8964" max="8968" width="7.5" style="426" customWidth="1"/>
    <col min="8969" max="8973" width="6.25" style="426" customWidth="1"/>
    <col min="8974" max="8978" width="7.5" style="426" customWidth="1"/>
    <col min="8979" max="8983" width="6.25" style="426" customWidth="1"/>
    <col min="8984" max="8988" width="7.5" style="426" customWidth="1"/>
    <col min="8989" max="8991" width="10.375" style="426" customWidth="1"/>
    <col min="8992" max="8994" width="10" style="426" customWidth="1"/>
    <col min="8995" max="8995" width="18.625" style="426" customWidth="1"/>
    <col min="8996" max="8996" width="21.375" style="426" customWidth="1"/>
    <col min="8997" max="9001" width="18.375" style="426" customWidth="1"/>
    <col min="9002" max="9002" width="14.625" style="426" customWidth="1"/>
    <col min="9003" max="9003" width="11.75" style="426" customWidth="1"/>
    <col min="9004" max="9004" width="13.625" style="426" customWidth="1"/>
    <col min="9005" max="9005" width="13.5" style="426" customWidth="1"/>
    <col min="9006" max="9008" width="9" style="426"/>
    <col min="9009" max="9009" width="20.625" style="426" bestFit="1" customWidth="1"/>
    <col min="9010" max="9216" width="9" style="426"/>
    <col min="9217" max="9217" width="8.125" style="426" customWidth="1"/>
    <col min="9218" max="9218" width="3" style="426" customWidth="1"/>
    <col min="9219" max="9219" width="7.125" style="426" customWidth="1"/>
    <col min="9220" max="9224" width="7.5" style="426" customWidth="1"/>
    <col min="9225" max="9229" width="6.25" style="426" customWidth="1"/>
    <col min="9230" max="9234" width="7.5" style="426" customWidth="1"/>
    <col min="9235" max="9239" width="6.25" style="426" customWidth="1"/>
    <col min="9240" max="9244" width="7.5" style="426" customWidth="1"/>
    <col min="9245" max="9247" width="10.375" style="426" customWidth="1"/>
    <col min="9248" max="9250" width="10" style="426" customWidth="1"/>
    <col min="9251" max="9251" width="18.625" style="426" customWidth="1"/>
    <col min="9252" max="9252" width="21.375" style="426" customWidth="1"/>
    <col min="9253" max="9257" width="18.375" style="426" customWidth="1"/>
    <col min="9258" max="9258" width="14.625" style="426" customWidth="1"/>
    <col min="9259" max="9259" width="11.75" style="426" customWidth="1"/>
    <col min="9260" max="9260" width="13.625" style="426" customWidth="1"/>
    <col min="9261" max="9261" width="13.5" style="426" customWidth="1"/>
    <col min="9262" max="9264" width="9" style="426"/>
    <col min="9265" max="9265" width="20.625" style="426" bestFit="1" customWidth="1"/>
    <col min="9266" max="9472" width="9" style="426"/>
    <col min="9473" max="9473" width="8.125" style="426" customWidth="1"/>
    <col min="9474" max="9474" width="3" style="426" customWidth="1"/>
    <col min="9475" max="9475" width="7.125" style="426" customWidth="1"/>
    <col min="9476" max="9480" width="7.5" style="426" customWidth="1"/>
    <col min="9481" max="9485" width="6.25" style="426" customWidth="1"/>
    <col min="9486" max="9490" width="7.5" style="426" customWidth="1"/>
    <col min="9491" max="9495" width="6.25" style="426" customWidth="1"/>
    <col min="9496" max="9500" width="7.5" style="426" customWidth="1"/>
    <col min="9501" max="9503" width="10.375" style="426" customWidth="1"/>
    <col min="9504" max="9506" width="10" style="426" customWidth="1"/>
    <col min="9507" max="9507" width="18.625" style="426" customWidth="1"/>
    <col min="9508" max="9508" width="21.375" style="426" customWidth="1"/>
    <col min="9509" max="9513" width="18.375" style="426" customWidth="1"/>
    <col min="9514" max="9514" width="14.625" style="426" customWidth="1"/>
    <col min="9515" max="9515" width="11.75" style="426" customWidth="1"/>
    <col min="9516" max="9516" width="13.625" style="426" customWidth="1"/>
    <col min="9517" max="9517" width="13.5" style="426" customWidth="1"/>
    <col min="9518" max="9520" width="9" style="426"/>
    <col min="9521" max="9521" width="20.625" style="426" bestFit="1" customWidth="1"/>
    <col min="9522" max="9728" width="9" style="426"/>
    <col min="9729" max="9729" width="8.125" style="426" customWidth="1"/>
    <col min="9730" max="9730" width="3" style="426" customWidth="1"/>
    <col min="9731" max="9731" width="7.125" style="426" customWidth="1"/>
    <col min="9732" max="9736" width="7.5" style="426" customWidth="1"/>
    <col min="9737" max="9741" width="6.25" style="426" customWidth="1"/>
    <col min="9742" max="9746" width="7.5" style="426" customWidth="1"/>
    <col min="9747" max="9751" width="6.25" style="426" customWidth="1"/>
    <col min="9752" max="9756" width="7.5" style="426" customWidth="1"/>
    <col min="9757" max="9759" width="10.375" style="426" customWidth="1"/>
    <col min="9760" max="9762" width="10" style="426" customWidth="1"/>
    <col min="9763" max="9763" width="18.625" style="426" customWidth="1"/>
    <col min="9764" max="9764" width="21.375" style="426" customWidth="1"/>
    <col min="9765" max="9769" width="18.375" style="426" customWidth="1"/>
    <col min="9770" max="9770" width="14.625" style="426" customWidth="1"/>
    <col min="9771" max="9771" width="11.75" style="426" customWidth="1"/>
    <col min="9772" max="9772" width="13.625" style="426" customWidth="1"/>
    <col min="9773" max="9773" width="13.5" style="426" customWidth="1"/>
    <col min="9774" max="9776" width="9" style="426"/>
    <col min="9777" max="9777" width="20.625" style="426" bestFit="1" customWidth="1"/>
    <col min="9778" max="9984" width="9" style="426"/>
    <col min="9985" max="9985" width="8.125" style="426" customWidth="1"/>
    <col min="9986" max="9986" width="3" style="426" customWidth="1"/>
    <col min="9987" max="9987" width="7.125" style="426" customWidth="1"/>
    <col min="9988" max="9992" width="7.5" style="426" customWidth="1"/>
    <col min="9993" max="9997" width="6.25" style="426" customWidth="1"/>
    <col min="9998" max="10002" width="7.5" style="426" customWidth="1"/>
    <col min="10003" max="10007" width="6.25" style="426" customWidth="1"/>
    <col min="10008" max="10012" width="7.5" style="426" customWidth="1"/>
    <col min="10013" max="10015" width="10.375" style="426" customWidth="1"/>
    <col min="10016" max="10018" width="10" style="426" customWidth="1"/>
    <col min="10019" max="10019" width="18.625" style="426" customWidth="1"/>
    <col min="10020" max="10020" width="21.375" style="426" customWidth="1"/>
    <col min="10021" max="10025" width="18.375" style="426" customWidth="1"/>
    <col min="10026" max="10026" width="14.625" style="426" customWidth="1"/>
    <col min="10027" max="10027" width="11.75" style="426" customWidth="1"/>
    <col min="10028" max="10028" width="13.625" style="426" customWidth="1"/>
    <col min="10029" max="10029" width="13.5" style="426" customWidth="1"/>
    <col min="10030" max="10032" width="9" style="426"/>
    <col min="10033" max="10033" width="20.625" style="426" bestFit="1" customWidth="1"/>
    <col min="10034" max="10240" width="9" style="426"/>
    <col min="10241" max="10241" width="8.125" style="426" customWidth="1"/>
    <col min="10242" max="10242" width="3" style="426" customWidth="1"/>
    <col min="10243" max="10243" width="7.125" style="426" customWidth="1"/>
    <col min="10244" max="10248" width="7.5" style="426" customWidth="1"/>
    <col min="10249" max="10253" width="6.25" style="426" customWidth="1"/>
    <col min="10254" max="10258" width="7.5" style="426" customWidth="1"/>
    <col min="10259" max="10263" width="6.25" style="426" customWidth="1"/>
    <col min="10264" max="10268" width="7.5" style="426" customWidth="1"/>
    <col min="10269" max="10271" width="10.375" style="426" customWidth="1"/>
    <col min="10272" max="10274" width="10" style="426" customWidth="1"/>
    <col min="10275" max="10275" width="18.625" style="426" customWidth="1"/>
    <col min="10276" max="10276" width="21.375" style="426" customWidth="1"/>
    <col min="10277" max="10281" width="18.375" style="426" customWidth="1"/>
    <col min="10282" max="10282" width="14.625" style="426" customWidth="1"/>
    <col min="10283" max="10283" width="11.75" style="426" customWidth="1"/>
    <col min="10284" max="10284" width="13.625" style="426" customWidth="1"/>
    <col min="10285" max="10285" width="13.5" style="426" customWidth="1"/>
    <col min="10286" max="10288" width="9" style="426"/>
    <col min="10289" max="10289" width="20.625" style="426" bestFit="1" customWidth="1"/>
    <col min="10290" max="10496" width="9" style="426"/>
    <col min="10497" max="10497" width="8.125" style="426" customWidth="1"/>
    <col min="10498" max="10498" width="3" style="426" customWidth="1"/>
    <col min="10499" max="10499" width="7.125" style="426" customWidth="1"/>
    <col min="10500" max="10504" width="7.5" style="426" customWidth="1"/>
    <col min="10505" max="10509" width="6.25" style="426" customWidth="1"/>
    <col min="10510" max="10514" width="7.5" style="426" customWidth="1"/>
    <col min="10515" max="10519" width="6.25" style="426" customWidth="1"/>
    <col min="10520" max="10524" width="7.5" style="426" customWidth="1"/>
    <col min="10525" max="10527" width="10.375" style="426" customWidth="1"/>
    <col min="10528" max="10530" width="10" style="426" customWidth="1"/>
    <col min="10531" max="10531" width="18.625" style="426" customWidth="1"/>
    <col min="10532" max="10532" width="21.375" style="426" customWidth="1"/>
    <col min="10533" max="10537" width="18.375" style="426" customWidth="1"/>
    <col min="10538" max="10538" width="14.625" style="426" customWidth="1"/>
    <col min="10539" max="10539" width="11.75" style="426" customWidth="1"/>
    <col min="10540" max="10540" width="13.625" style="426" customWidth="1"/>
    <col min="10541" max="10541" width="13.5" style="426" customWidth="1"/>
    <col min="10542" max="10544" width="9" style="426"/>
    <col min="10545" max="10545" width="20.625" style="426" bestFit="1" customWidth="1"/>
    <col min="10546" max="10752" width="9" style="426"/>
    <col min="10753" max="10753" width="8.125" style="426" customWidth="1"/>
    <col min="10754" max="10754" width="3" style="426" customWidth="1"/>
    <col min="10755" max="10755" width="7.125" style="426" customWidth="1"/>
    <col min="10756" max="10760" width="7.5" style="426" customWidth="1"/>
    <col min="10761" max="10765" width="6.25" style="426" customWidth="1"/>
    <col min="10766" max="10770" width="7.5" style="426" customWidth="1"/>
    <col min="10771" max="10775" width="6.25" style="426" customWidth="1"/>
    <col min="10776" max="10780" width="7.5" style="426" customWidth="1"/>
    <col min="10781" max="10783" width="10.375" style="426" customWidth="1"/>
    <col min="10784" max="10786" width="10" style="426" customWidth="1"/>
    <col min="10787" max="10787" width="18.625" style="426" customWidth="1"/>
    <col min="10788" max="10788" width="21.375" style="426" customWidth="1"/>
    <col min="10789" max="10793" width="18.375" style="426" customWidth="1"/>
    <col min="10794" max="10794" width="14.625" style="426" customWidth="1"/>
    <col min="10795" max="10795" width="11.75" style="426" customWidth="1"/>
    <col min="10796" max="10796" width="13.625" style="426" customWidth="1"/>
    <col min="10797" max="10797" width="13.5" style="426" customWidth="1"/>
    <col min="10798" max="10800" width="9" style="426"/>
    <col min="10801" max="10801" width="20.625" style="426" bestFit="1" customWidth="1"/>
    <col min="10802" max="11008" width="9" style="426"/>
    <col min="11009" max="11009" width="8.125" style="426" customWidth="1"/>
    <col min="11010" max="11010" width="3" style="426" customWidth="1"/>
    <col min="11011" max="11011" width="7.125" style="426" customWidth="1"/>
    <col min="11012" max="11016" width="7.5" style="426" customWidth="1"/>
    <col min="11017" max="11021" width="6.25" style="426" customWidth="1"/>
    <col min="11022" max="11026" width="7.5" style="426" customWidth="1"/>
    <col min="11027" max="11031" width="6.25" style="426" customWidth="1"/>
    <col min="11032" max="11036" width="7.5" style="426" customWidth="1"/>
    <col min="11037" max="11039" width="10.375" style="426" customWidth="1"/>
    <col min="11040" max="11042" width="10" style="426" customWidth="1"/>
    <col min="11043" max="11043" width="18.625" style="426" customWidth="1"/>
    <col min="11044" max="11044" width="21.375" style="426" customWidth="1"/>
    <col min="11045" max="11049" width="18.375" style="426" customWidth="1"/>
    <col min="11050" max="11050" width="14.625" style="426" customWidth="1"/>
    <col min="11051" max="11051" width="11.75" style="426" customWidth="1"/>
    <col min="11052" max="11052" width="13.625" style="426" customWidth="1"/>
    <col min="11053" max="11053" width="13.5" style="426" customWidth="1"/>
    <col min="11054" max="11056" width="9" style="426"/>
    <col min="11057" max="11057" width="20.625" style="426" bestFit="1" customWidth="1"/>
    <col min="11058" max="11264" width="9" style="426"/>
    <col min="11265" max="11265" width="8.125" style="426" customWidth="1"/>
    <col min="11266" max="11266" width="3" style="426" customWidth="1"/>
    <col min="11267" max="11267" width="7.125" style="426" customWidth="1"/>
    <col min="11268" max="11272" width="7.5" style="426" customWidth="1"/>
    <col min="11273" max="11277" width="6.25" style="426" customWidth="1"/>
    <col min="11278" max="11282" width="7.5" style="426" customWidth="1"/>
    <col min="11283" max="11287" width="6.25" style="426" customWidth="1"/>
    <col min="11288" max="11292" width="7.5" style="426" customWidth="1"/>
    <col min="11293" max="11295" width="10.375" style="426" customWidth="1"/>
    <col min="11296" max="11298" width="10" style="426" customWidth="1"/>
    <col min="11299" max="11299" width="18.625" style="426" customWidth="1"/>
    <col min="11300" max="11300" width="21.375" style="426" customWidth="1"/>
    <col min="11301" max="11305" width="18.375" style="426" customWidth="1"/>
    <col min="11306" max="11306" width="14.625" style="426" customWidth="1"/>
    <col min="11307" max="11307" width="11.75" style="426" customWidth="1"/>
    <col min="11308" max="11308" width="13.625" style="426" customWidth="1"/>
    <col min="11309" max="11309" width="13.5" style="426" customWidth="1"/>
    <col min="11310" max="11312" width="9" style="426"/>
    <col min="11313" max="11313" width="20.625" style="426" bestFit="1" customWidth="1"/>
    <col min="11314" max="11520" width="9" style="426"/>
    <col min="11521" max="11521" width="8.125" style="426" customWidth="1"/>
    <col min="11522" max="11522" width="3" style="426" customWidth="1"/>
    <col min="11523" max="11523" width="7.125" style="426" customWidth="1"/>
    <col min="11524" max="11528" width="7.5" style="426" customWidth="1"/>
    <col min="11529" max="11533" width="6.25" style="426" customWidth="1"/>
    <col min="11534" max="11538" width="7.5" style="426" customWidth="1"/>
    <col min="11539" max="11543" width="6.25" style="426" customWidth="1"/>
    <col min="11544" max="11548" width="7.5" style="426" customWidth="1"/>
    <col min="11549" max="11551" width="10.375" style="426" customWidth="1"/>
    <col min="11552" max="11554" width="10" style="426" customWidth="1"/>
    <col min="11555" max="11555" width="18.625" style="426" customWidth="1"/>
    <col min="11556" max="11556" width="21.375" style="426" customWidth="1"/>
    <col min="11557" max="11561" width="18.375" style="426" customWidth="1"/>
    <col min="11562" max="11562" width="14.625" style="426" customWidth="1"/>
    <col min="11563" max="11563" width="11.75" style="426" customWidth="1"/>
    <col min="11564" max="11564" width="13.625" style="426" customWidth="1"/>
    <col min="11565" max="11565" width="13.5" style="426" customWidth="1"/>
    <col min="11566" max="11568" width="9" style="426"/>
    <col min="11569" max="11569" width="20.625" style="426" bestFit="1" customWidth="1"/>
    <col min="11570" max="11776" width="9" style="426"/>
    <col min="11777" max="11777" width="8.125" style="426" customWidth="1"/>
    <col min="11778" max="11778" width="3" style="426" customWidth="1"/>
    <col min="11779" max="11779" width="7.125" style="426" customWidth="1"/>
    <col min="11780" max="11784" width="7.5" style="426" customWidth="1"/>
    <col min="11785" max="11789" width="6.25" style="426" customWidth="1"/>
    <col min="11790" max="11794" width="7.5" style="426" customWidth="1"/>
    <col min="11795" max="11799" width="6.25" style="426" customWidth="1"/>
    <col min="11800" max="11804" width="7.5" style="426" customWidth="1"/>
    <col min="11805" max="11807" width="10.375" style="426" customWidth="1"/>
    <col min="11808" max="11810" width="10" style="426" customWidth="1"/>
    <col min="11811" max="11811" width="18.625" style="426" customWidth="1"/>
    <col min="11812" max="11812" width="21.375" style="426" customWidth="1"/>
    <col min="11813" max="11817" width="18.375" style="426" customWidth="1"/>
    <col min="11818" max="11818" width="14.625" style="426" customWidth="1"/>
    <col min="11819" max="11819" width="11.75" style="426" customWidth="1"/>
    <col min="11820" max="11820" width="13.625" style="426" customWidth="1"/>
    <col min="11821" max="11821" width="13.5" style="426" customWidth="1"/>
    <col min="11822" max="11824" width="9" style="426"/>
    <col min="11825" max="11825" width="20.625" style="426" bestFit="1" customWidth="1"/>
    <col min="11826" max="12032" width="9" style="426"/>
    <col min="12033" max="12033" width="8.125" style="426" customWidth="1"/>
    <col min="12034" max="12034" width="3" style="426" customWidth="1"/>
    <col min="12035" max="12035" width="7.125" style="426" customWidth="1"/>
    <col min="12036" max="12040" width="7.5" style="426" customWidth="1"/>
    <col min="12041" max="12045" width="6.25" style="426" customWidth="1"/>
    <col min="12046" max="12050" width="7.5" style="426" customWidth="1"/>
    <col min="12051" max="12055" width="6.25" style="426" customWidth="1"/>
    <col min="12056" max="12060" width="7.5" style="426" customWidth="1"/>
    <col min="12061" max="12063" width="10.375" style="426" customWidth="1"/>
    <col min="12064" max="12066" width="10" style="426" customWidth="1"/>
    <col min="12067" max="12067" width="18.625" style="426" customWidth="1"/>
    <col min="12068" max="12068" width="21.375" style="426" customWidth="1"/>
    <col min="12069" max="12073" width="18.375" style="426" customWidth="1"/>
    <col min="12074" max="12074" width="14.625" style="426" customWidth="1"/>
    <col min="12075" max="12075" width="11.75" style="426" customWidth="1"/>
    <col min="12076" max="12076" width="13.625" style="426" customWidth="1"/>
    <col min="12077" max="12077" width="13.5" style="426" customWidth="1"/>
    <col min="12078" max="12080" width="9" style="426"/>
    <col min="12081" max="12081" width="20.625" style="426" bestFit="1" customWidth="1"/>
    <col min="12082" max="12288" width="9" style="426"/>
    <col min="12289" max="12289" width="8.125" style="426" customWidth="1"/>
    <col min="12290" max="12290" width="3" style="426" customWidth="1"/>
    <col min="12291" max="12291" width="7.125" style="426" customWidth="1"/>
    <col min="12292" max="12296" width="7.5" style="426" customWidth="1"/>
    <col min="12297" max="12301" width="6.25" style="426" customWidth="1"/>
    <col min="12302" max="12306" width="7.5" style="426" customWidth="1"/>
    <col min="12307" max="12311" width="6.25" style="426" customWidth="1"/>
    <col min="12312" max="12316" width="7.5" style="426" customWidth="1"/>
    <col min="12317" max="12319" width="10.375" style="426" customWidth="1"/>
    <col min="12320" max="12322" width="10" style="426" customWidth="1"/>
    <col min="12323" max="12323" width="18.625" style="426" customWidth="1"/>
    <col min="12324" max="12324" width="21.375" style="426" customWidth="1"/>
    <col min="12325" max="12329" width="18.375" style="426" customWidth="1"/>
    <col min="12330" max="12330" width="14.625" style="426" customWidth="1"/>
    <col min="12331" max="12331" width="11.75" style="426" customWidth="1"/>
    <col min="12332" max="12332" width="13.625" style="426" customWidth="1"/>
    <col min="12333" max="12333" width="13.5" style="426" customWidth="1"/>
    <col min="12334" max="12336" width="9" style="426"/>
    <col min="12337" max="12337" width="20.625" style="426" bestFit="1" customWidth="1"/>
    <col min="12338" max="12544" width="9" style="426"/>
    <col min="12545" max="12545" width="8.125" style="426" customWidth="1"/>
    <col min="12546" max="12546" width="3" style="426" customWidth="1"/>
    <col min="12547" max="12547" width="7.125" style="426" customWidth="1"/>
    <col min="12548" max="12552" width="7.5" style="426" customWidth="1"/>
    <col min="12553" max="12557" width="6.25" style="426" customWidth="1"/>
    <col min="12558" max="12562" width="7.5" style="426" customWidth="1"/>
    <col min="12563" max="12567" width="6.25" style="426" customWidth="1"/>
    <col min="12568" max="12572" width="7.5" style="426" customWidth="1"/>
    <col min="12573" max="12575" width="10.375" style="426" customWidth="1"/>
    <col min="12576" max="12578" width="10" style="426" customWidth="1"/>
    <col min="12579" max="12579" width="18.625" style="426" customWidth="1"/>
    <col min="12580" max="12580" width="21.375" style="426" customWidth="1"/>
    <col min="12581" max="12585" width="18.375" style="426" customWidth="1"/>
    <col min="12586" max="12586" width="14.625" style="426" customWidth="1"/>
    <col min="12587" max="12587" width="11.75" style="426" customWidth="1"/>
    <col min="12588" max="12588" width="13.625" style="426" customWidth="1"/>
    <col min="12589" max="12589" width="13.5" style="426" customWidth="1"/>
    <col min="12590" max="12592" width="9" style="426"/>
    <col min="12593" max="12593" width="20.625" style="426" bestFit="1" customWidth="1"/>
    <col min="12594" max="12800" width="9" style="426"/>
    <col min="12801" max="12801" width="8.125" style="426" customWidth="1"/>
    <col min="12802" max="12802" width="3" style="426" customWidth="1"/>
    <col min="12803" max="12803" width="7.125" style="426" customWidth="1"/>
    <col min="12804" max="12808" width="7.5" style="426" customWidth="1"/>
    <col min="12809" max="12813" width="6.25" style="426" customWidth="1"/>
    <col min="12814" max="12818" width="7.5" style="426" customWidth="1"/>
    <col min="12819" max="12823" width="6.25" style="426" customWidth="1"/>
    <col min="12824" max="12828" width="7.5" style="426" customWidth="1"/>
    <col min="12829" max="12831" width="10.375" style="426" customWidth="1"/>
    <col min="12832" max="12834" width="10" style="426" customWidth="1"/>
    <col min="12835" max="12835" width="18.625" style="426" customWidth="1"/>
    <col min="12836" max="12836" width="21.375" style="426" customWidth="1"/>
    <col min="12837" max="12841" width="18.375" style="426" customWidth="1"/>
    <col min="12842" max="12842" width="14.625" style="426" customWidth="1"/>
    <col min="12843" max="12843" width="11.75" style="426" customWidth="1"/>
    <col min="12844" max="12844" width="13.625" style="426" customWidth="1"/>
    <col min="12845" max="12845" width="13.5" style="426" customWidth="1"/>
    <col min="12846" max="12848" width="9" style="426"/>
    <col min="12849" max="12849" width="20.625" style="426" bestFit="1" customWidth="1"/>
    <col min="12850" max="13056" width="9" style="426"/>
    <col min="13057" max="13057" width="8.125" style="426" customWidth="1"/>
    <col min="13058" max="13058" width="3" style="426" customWidth="1"/>
    <col min="13059" max="13059" width="7.125" style="426" customWidth="1"/>
    <col min="13060" max="13064" width="7.5" style="426" customWidth="1"/>
    <col min="13065" max="13069" width="6.25" style="426" customWidth="1"/>
    <col min="13070" max="13074" width="7.5" style="426" customWidth="1"/>
    <col min="13075" max="13079" width="6.25" style="426" customWidth="1"/>
    <col min="13080" max="13084" width="7.5" style="426" customWidth="1"/>
    <col min="13085" max="13087" width="10.375" style="426" customWidth="1"/>
    <col min="13088" max="13090" width="10" style="426" customWidth="1"/>
    <col min="13091" max="13091" width="18.625" style="426" customWidth="1"/>
    <col min="13092" max="13092" width="21.375" style="426" customWidth="1"/>
    <col min="13093" max="13097" width="18.375" style="426" customWidth="1"/>
    <col min="13098" max="13098" width="14.625" style="426" customWidth="1"/>
    <col min="13099" max="13099" width="11.75" style="426" customWidth="1"/>
    <col min="13100" max="13100" width="13.625" style="426" customWidth="1"/>
    <col min="13101" max="13101" width="13.5" style="426" customWidth="1"/>
    <col min="13102" max="13104" width="9" style="426"/>
    <col min="13105" max="13105" width="20.625" style="426" bestFit="1" customWidth="1"/>
    <col min="13106" max="13312" width="9" style="426"/>
    <col min="13313" max="13313" width="8.125" style="426" customWidth="1"/>
    <col min="13314" max="13314" width="3" style="426" customWidth="1"/>
    <col min="13315" max="13315" width="7.125" style="426" customWidth="1"/>
    <col min="13316" max="13320" width="7.5" style="426" customWidth="1"/>
    <col min="13321" max="13325" width="6.25" style="426" customWidth="1"/>
    <col min="13326" max="13330" width="7.5" style="426" customWidth="1"/>
    <col min="13331" max="13335" width="6.25" style="426" customWidth="1"/>
    <col min="13336" max="13340" width="7.5" style="426" customWidth="1"/>
    <col min="13341" max="13343" width="10.375" style="426" customWidth="1"/>
    <col min="13344" max="13346" width="10" style="426" customWidth="1"/>
    <col min="13347" max="13347" width="18.625" style="426" customWidth="1"/>
    <col min="13348" max="13348" width="21.375" style="426" customWidth="1"/>
    <col min="13349" max="13353" width="18.375" style="426" customWidth="1"/>
    <col min="13354" max="13354" width="14.625" style="426" customWidth="1"/>
    <col min="13355" max="13355" width="11.75" style="426" customWidth="1"/>
    <col min="13356" max="13356" width="13.625" style="426" customWidth="1"/>
    <col min="13357" max="13357" width="13.5" style="426" customWidth="1"/>
    <col min="13358" max="13360" width="9" style="426"/>
    <col min="13361" max="13361" width="20.625" style="426" bestFit="1" customWidth="1"/>
    <col min="13362" max="13568" width="9" style="426"/>
    <col min="13569" max="13569" width="8.125" style="426" customWidth="1"/>
    <col min="13570" max="13570" width="3" style="426" customWidth="1"/>
    <col min="13571" max="13571" width="7.125" style="426" customWidth="1"/>
    <col min="13572" max="13576" width="7.5" style="426" customWidth="1"/>
    <col min="13577" max="13581" width="6.25" style="426" customWidth="1"/>
    <col min="13582" max="13586" width="7.5" style="426" customWidth="1"/>
    <col min="13587" max="13591" width="6.25" style="426" customWidth="1"/>
    <col min="13592" max="13596" width="7.5" style="426" customWidth="1"/>
    <col min="13597" max="13599" width="10.375" style="426" customWidth="1"/>
    <col min="13600" max="13602" width="10" style="426" customWidth="1"/>
    <col min="13603" max="13603" width="18.625" style="426" customWidth="1"/>
    <col min="13604" max="13604" width="21.375" style="426" customWidth="1"/>
    <col min="13605" max="13609" width="18.375" style="426" customWidth="1"/>
    <col min="13610" max="13610" width="14.625" style="426" customWidth="1"/>
    <col min="13611" max="13611" width="11.75" style="426" customWidth="1"/>
    <col min="13612" max="13612" width="13.625" style="426" customWidth="1"/>
    <col min="13613" max="13613" width="13.5" style="426" customWidth="1"/>
    <col min="13614" max="13616" width="9" style="426"/>
    <col min="13617" max="13617" width="20.625" style="426" bestFit="1" customWidth="1"/>
    <col min="13618" max="13824" width="9" style="426"/>
    <col min="13825" max="13825" width="8.125" style="426" customWidth="1"/>
    <col min="13826" max="13826" width="3" style="426" customWidth="1"/>
    <col min="13827" max="13827" width="7.125" style="426" customWidth="1"/>
    <col min="13828" max="13832" width="7.5" style="426" customWidth="1"/>
    <col min="13833" max="13837" width="6.25" style="426" customWidth="1"/>
    <col min="13838" max="13842" width="7.5" style="426" customWidth="1"/>
    <col min="13843" max="13847" width="6.25" style="426" customWidth="1"/>
    <col min="13848" max="13852" width="7.5" style="426" customWidth="1"/>
    <col min="13853" max="13855" width="10.375" style="426" customWidth="1"/>
    <col min="13856" max="13858" width="10" style="426" customWidth="1"/>
    <col min="13859" max="13859" width="18.625" style="426" customWidth="1"/>
    <col min="13860" max="13860" width="21.375" style="426" customWidth="1"/>
    <col min="13861" max="13865" width="18.375" style="426" customWidth="1"/>
    <col min="13866" max="13866" width="14.625" style="426" customWidth="1"/>
    <col min="13867" max="13867" width="11.75" style="426" customWidth="1"/>
    <col min="13868" max="13868" width="13.625" style="426" customWidth="1"/>
    <col min="13869" max="13869" width="13.5" style="426" customWidth="1"/>
    <col min="13870" max="13872" width="9" style="426"/>
    <col min="13873" max="13873" width="20.625" style="426" bestFit="1" customWidth="1"/>
    <col min="13874" max="14080" width="9" style="426"/>
    <col min="14081" max="14081" width="8.125" style="426" customWidth="1"/>
    <col min="14082" max="14082" width="3" style="426" customWidth="1"/>
    <col min="14083" max="14083" width="7.125" style="426" customWidth="1"/>
    <col min="14084" max="14088" width="7.5" style="426" customWidth="1"/>
    <col min="14089" max="14093" width="6.25" style="426" customWidth="1"/>
    <col min="14094" max="14098" width="7.5" style="426" customWidth="1"/>
    <col min="14099" max="14103" width="6.25" style="426" customWidth="1"/>
    <col min="14104" max="14108" width="7.5" style="426" customWidth="1"/>
    <col min="14109" max="14111" width="10.375" style="426" customWidth="1"/>
    <col min="14112" max="14114" width="10" style="426" customWidth="1"/>
    <col min="14115" max="14115" width="18.625" style="426" customWidth="1"/>
    <col min="14116" max="14116" width="21.375" style="426" customWidth="1"/>
    <col min="14117" max="14121" width="18.375" style="426" customWidth="1"/>
    <col min="14122" max="14122" width="14.625" style="426" customWidth="1"/>
    <col min="14123" max="14123" width="11.75" style="426" customWidth="1"/>
    <col min="14124" max="14124" width="13.625" style="426" customWidth="1"/>
    <col min="14125" max="14125" width="13.5" style="426" customWidth="1"/>
    <col min="14126" max="14128" width="9" style="426"/>
    <col min="14129" max="14129" width="20.625" style="426" bestFit="1" customWidth="1"/>
    <col min="14130" max="14336" width="9" style="426"/>
    <col min="14337" max="14337" width="8.125" style="426" customWidth="1"/>
    <col min="14338" max="14338" width="3" style="426" customWidth="1"/>
    <col min="14339" max="14339" width="7.125" style="426" customWidth="1"/>
    <col min="14340" max="14344" width="7.5" style="426" customWidth="1"/>
    <col min="14345" max="14349" width="6.25" style="426" customWidth="1"/>
    <col min="14350" max="14354" width="7.5" style="426" customWidth="1"/>
    <col min="14355" max="14359" width="6.25" style="426" customWidth="1"/>
    <col min="14360" max="14364" width="7.5" style="426" customWidth="1"/>
    <col min="14365" max="14367" width="10.375" style="426" customWidth="1"/>
    <col min="14368" max="14370" width="10" style="426" customWidth="1"/>
    <col min="14371" max="14371" width="18.625" style="426" customWidth="1"/>
    <col min="14372" max="14372" width="21.375" style="426" customWidth="1"/>
    <col min="14373" max="14377" width="18.375" style="426" customWidth="1"/>
    <col min="14378" max="14378" width="14.625" style="426" customWidth="1"/>
    <col min="14379" max="14379" width="11.75" style="426" customWidth="1"/>
    <col min="14380" max="14380" width="13.625" style="426" customWidth="1"/>
    <col min="14381" max="14381" width="13.5" style="426" customWidth="1"/>
    <col min="14382" max="14384" width="9" style="426"/>
    <col min="14385" max="14385" width="20.625" style="426" bestFit="1" customWidth="1"/>
    <col min="14386" max="14592" width="9" style="426"/>
    <col min="14593" max="14593" width="8.125" style="426" customWidth="1"/>
    <col min="14594" max="14594" width="3" style="426" customWidth="1"/>
    <col min="14595" max="14595" width="7.125" style="426" customWidth="1"/>
    <col min="14596" max="14600" width="7.5" style="426" customWidth="1"/>
    <col min="14601" max="14605" width="6.25" style="426" customWidth="1"/>
    <col min="14606" max="14610" width="7.5" style="426" customWidth="1"/>
    <col min="14611" max="14615" width="6.25" style="426" customWidth="1"/>
    <col min="14616" max="14620" width="7.5" style="426" customWidth="1"/>
    <col min="14621" max="14623" width="10.375" style="426" customWidth="1"/>
    <col min="14624" max="14626" width="10" style="426" customWidth="1"/>
    <col min="14627" max="14627" width="18.625" style="426" customWidth="1"/>
    <col min="14628" max="14628" width="21.375" style="426" customWidth="1"/>
    <col min="14629" max="14633" width="18.375" style="426" customWidth="1"/>
    <col min="14634" max="14634" width="14.625" style="426" customWidth="1"/>
    <col min="14635" max="14635" width="11.75" style="426" customWidth="1"/>
    <col min="14636" max="14636" width="13.625" style="426" customWidth="1"/>
    <col min="14637" max="14637" width="13.5" style="426" customWidth="1"/>
    <col min="14638" max="14640" width="9" style="426"/>
    <col min="14641" max="14641" width="20.625" style="426" bestFit="1" customWidth="1"/>
    <col min="14642" max="14848" width="9" style="426"/>
    <col min="14849" max="14849" width="8.125" style="426" customWidth="1"/>
    <col min="14850" max="14850" width="3" style="426" customWidth="1"/>
    <col min="14851" max="14851" width="7.125" style="426" customWidth="1"/>
    <col min="14852" max="14856" width="7.5" style="426" customWidth="1"/>
    <col min="14857" max="14861" width="6.25" style="426" customWidth="1"/>
    <col min="14862" max="14866" width="7.5" style="426" customWidth="1"/>
    <col min="14867" max="14871" width="6.25" style="426" customWidth="1"/>
    <col min="14872" max="14876" width="7.5" style="426" customWidth="1"/>
    <col min="14877" max="14879" width="10.375" style="426" customWidth="1"/>
    <col min="14880" max="14882" width="10" style="426" customWidth="1"/>
    <col min="14883" max="14883" width="18.625" style="426" customWidth="1"/>
    <col min="14884" max="14884" width="21.375" style="426" customWidth="1"/>
    <col min="14885" max="14889" width="18.375" style="426" customWidth="1"/>
    <col min="14890" max="14890" width="14.625" style="426" customWidth="1"/>
    <col min="14891" max="14891" width="11.75" style="426" customWidth="1"/>
    <col min="14892" max="14892" width="13.625" style="426" customWidth="1"/>
    <col min="14893" max="14893" width="13.5" style="426" customWidth="1"/>
    <col min="14894" max="14896" width="9" style="426"/>
    <col min="14897" max="14897" width="20.625" style="426" bestFit="1" customWidth="1"/>
    <col min="14898" max="15104" width="9" style="426"/>
    <col min="15105" max="15105" width="8.125" style="426" customWidth="1"/>
    <col min="15106" max="15106" width="3" style="426" customWidth="1"/>
    <col min="15107" max="15107" width="7.125" style="426" customWidth="1"/>
    <col min="15108" max="15112" width="7.5" style="426" customWidth="1"/>
    <col min="15113" max="15117" width="6.25" style="426" customWidth="1"/>
    <col min="15118" max="15122" width="7.5" style="426" customWidth="1"/>
    <col min="15123" max="15127" width="6.25" style="426" customWidth="1"/>
    <col min="15128" max="15132" width="7.5" style="426" customWidth="1"/>
    <col min="15133" max="15135" width="10.375" style="426" customWidth="1"/>
    <col min="15136" max="15138" width="10" style="426" customWidth="1"/>
    <col min="15139" max="15139" width="18.625" style="426" customWidth="1"/>
    <col min="15140" max="15140" width="21.375" style="426" customWidth="1"/>
    <col min="15141" max="15145" width="18.375" style="426" customWidth="1"/>
    <col min="15146" max="15146" width="14.625" style="426" customWidth="1"/>
    <col min="15147" max="15147" width="11.75" style="426" customWidth="1"/>
    <col min="15148" max="15148" width="13.625" style="426" customWidth="1"/>
    <col min="15149" max="15149" width="13.5" style="426" customWidth="1"/>
    <col min="15150" max="15152" width="9" style="426"/>
    <col min="15153" max="15153" width="20.625" style="426" bestFit="1" customWidth="1"/>
    <col min="15154" max="15360" width="9" style="426"/>
    <col min="15361" max="15361" width="8.125" style="426" customWidth="1"/>
    <col min="15362" max="15362" width="3" style="426" customWidth="1"/>
    <col min="15363" max="15363" width="7.125" style="426" customWidth="1"/>
    <col min="15364" max="15368" width="7.5" style="426" customWidth="1"/>
    <col min="15369" max="15373" width="6.25" style="426" customWidth="1"/>
    <col min="15374" max="15378" width="7.5" style="426" customWidth="1"/>
    <col min="15379" max="15383" width="6.25" style="426" customWidth="1"/>
    <col min="15384" max="15388" width="7.5" style="426" customWidth="1"/>
    <col min="15389" max="15391" width="10.375" style="426" customWidth="1"/>
    <col min="15392" max="15394" width="10" style="426" customWidth="1"/>
    <col min="15395" max="15395" width="18.625" style="426" customWidth="1"/>
    <col min="15396" max="15396" width="21.375" style="426" customWidth="1"/>
    <col min="15397" max="15401" width="18.375" style="426" customWidth="1"/>
    <col min="15402" max="15402" width="14.625" style="426" customWidth="1"/>
    <col min="15403" max="15403" width="11.75" style="426" customWidth="1"/>
    <col min="15404" max="15404" width="13.625" style="426" customWidth="1"/>
    <col min="15405" max="15405" width="13.5" style="426" customWidth="1"/>
    <col min="15406" max="15408" width="9" style="426"/>
    <col min="15409" max="15409" width="20.625" style="426" bestFit="1" customWidth="1"/>
    <col min="15410" max="15616" width="9" style="426"/>
    <col min="15617" max="15617" width="8.125" style="426" customWidth="1"/>
    <col min="15618" max="15618" width="3" style="426" customWidth="1"/>
    <col min="15619" max="15619" width="7.125" style="426" customWidth="1"/>
    <col min="15620" max="15624" width="7.5" style="426" customWidth="1"/>
    <col min="15625" max="15629" width="6.25" style="426" customWidth="1"/>
    <col min="15630" max="15634" width="7.5" style="426" customWidth="1"/>
    <col min="15635" max="15639" width="6.25" style="426" customWidth="1"/>
    <col min="15640" max="15644" width="7.5" style="426" customWidth="1"/>
    <col min="15645" max="15647" width="10.375" style="426" customWidth="1"/>
    <col min="15648" max="15650" width="10" style="426" customWidth="1"/>
    <col min="15651" max="15651" width="18.625" style="426" customWidth="1"/>
    <col min="15652" max="15652" width="21.375" style="426" customWidth="1"/>
    <col min="15653" max="15657" width="18.375" style="426" customWidth="1"/>
    <col min="15658" max="15658" width="14.625" style="426" customWidth="1"/>
    <col min="15659" max="15659" width="11.75" style="426" customWidth="1"/>
    <col min="15660" max="15660" width="13.625" style="426" customWidth="1"/>
    <col min="15661" max="15661" width="13.5" style="426" customWidth="1"/>
    <col min="15662" max="15664" width="9" style="426"/>
    <col min="15665" max="15665" width="20.625" style="426" bestFit="1" customWidth="1"/>
    <col min="15666" max="15872" width="9" style="426"/>
    <col min="15873" max="15873" width="8.125" style="426" customWidth="1"/>
    <col min="15874" max="15874" width="3" style="426" customWidth="1"/>
    <col min="15875" max="15875" width="7.125" style="426" customWidth="1"/>
    <col min="15876" max="15880" width="7.5" style="426" customWidth="1"/>
    <col min="15881" max="15885" width="6.25" style="426" customWidth="1"/>
    <col min="15886" max="15890" width="7.5" style="426" customWidth="1"/>
    <col min="15891" max="15895" width="6.25" style="426" customWidth="1"/>
    <col min="15896" max="15900" width="7.5" style="426" customWidth="1"/>
    <col min="15901" max="15903" width="10.375" style="426" customWidth="1"/>
    <col min="15904" max="15906" width="10" style="426" customWidth="1"/>
    <col min="15907" max="15907" width="18.625" style="426" customWidth="1"/>
    <col min="15908" max="15908" width="21.375" style="426" customWidth="1"/>
    <col min="15909" max="15913" width="18.375" style="426" customWidth="1"/>
    <col min="15914" max="15914" width="14.625" style="426" customWidth="1"/>
    <col min="15915" max="15915" width="11.75" style="426" customWidth="1"/>
    <col min="15916" max="15916" width="13.625" style="426" customWidth="1"/>
    <col min="15917" max="15917" width="13.5" style="426" customWidth="1"/>
    <col min="15918" max="15920" width="9" style="426"/>
    <col min="15921" max="15921" width="20.625" style="426" bestFit="1" customWidth="1"/>
    <col min="15922" max="16128" width="9" style="426"/>
    <col min="16129" max="16129" width="8.125" style="426" customWidth="1"/>
    <col min="16130" max="16130" width="3" style="426" customWidth="1"/>
    <col min="16131" max="16131" width="7.125" style="426" customWidth="1"/>
    <col min="16132" max="16136" width="7.5" style="426" customWidth="1"/>
    <col min="16137" max="16141" width="6.25" style="426" customWidth="1"/>
    <col min="16142" max="16146" width="7.5" style="426" customWidth="1"/>
    <col min="16147" max="16151" width="6.25" style="426" customWidth="1"/>
    <col min="16152" max="16156" width="7.5" style="426" customWidth="1"/>
    <col min="16157" max="16159" width="10.375" style="426" customWidth="1"/>
    <col min="16160" max="16162" width="10" style="426" customWidth="1"/>
    <col min="16163" max="16163" width="18.625" style="426" customWidth="1"/>
    <col min="16164" max="16164" width="21.375" style="426" customWidth="1"/>
    <col min="16165" max="16169" width="18.375" style="426" customWidth="1"/>
    <col min="16170" max="16170" width="14.625" style="426" customWidth="1"/>
    <col min="16171" max="16171" width="11.75" style="426" customWidth="1"/>
    <col min="16172" max="16172" width="13.625" style="426" customWidth="1"/>
    <col min="16173" max="16173" width="13.5" style="426" customWidth="1"/>
    <col min="16174" max="16176" width="9" style="426"/>
    <col min="16177" max="16177" width="20.625" style="426" bestFit="1" customWidth="1"/>
    <col min="16178" max="16384" width="9" style="426"/>
  </cols>
  <sheetData>
    <row r="1" spans="1:55" ht="23.25" customHeight="1">
      <c r="A1" s="635" t="s">
        <v>182</v>
      </c>
      <c r="B1" s="635"/>
      <c r="C1" s="635"/>
      <c r="D1" s="635"/>
      <c r="E1" s="635"/>
      <c r="F1" s="635"/>
      <c r="G1" s="635"/>
      <c r="H1" s="635"/>
      <c r="AI1" s="543"/>
      <c r="AJ1" s="543"/>
      <c r="AK1" s="543"/>
      <c r="AL1" s="543"/>
      <c r="AM1" s="543"/>
      <c r="AN1" s="543"/>
      <c r="AO1" s="543"/>
      <c r="AP1" s="543"/>
      <c r="AQ1" s="543"/>
      <c r="AS1" s="543"/>
    </row>
    <row r="2" spans="1:55" ht="18.75" customHeight="1">
      <c r="A2" s="621" t="s">
        <v>30</v>
      </c>
      <c r="B2" s="3">
        <v>1</v>
      </c>
      <c r="C2" s="621" t="s">
        <v>183</v>
      </c>
      <c r="D2" s="621" t="s">
        <v>31</v>
      </c>
      <c r="E2" s="621"/>
      <c r="F2" s="621"/>
      <c r="G2" s="621"/>
      <c r="H2" s="621"/>
      <c r="I2" s="621" t="s">
        <v>32</v>
      </c>
      <c r="J2" s="621"/>
      <c r="K2" s="621"/>
      <c r="L2" s="621"/>
      <c r="M2" s="621"/>
      <c r="N2" s="621" t="s">
        <v>33</v>
      </c>
      <c r="O2" s="621"/>
      <c r="P2" s="621"/>
      <c r="Q2" s="621"/>
      <c r="R2" s="621"/>
      <c r="S2" s="632" t="s">
        <v>184</v>
      </c>
      <c r="T2" s="633"/>
      <c r="U2" s="633"/>
      <c r="V2" s="633"/>
      <c r="W2" s="634"/>
      <c r="X2" s="621" t="s">
        <v>185</v>
      </c>
      <c r="Y2" s="621"/>
      <c r="Z2" s="621"/>
      <c r="AA2" s="621"/>
      <c r="AB2" s="621"/>
      <c r="AC2" s="627" t="s">
        <v>186</v>
      </c>
      <c r="AD2" s="627" t="s">
        <v>187</v>
      </c>
      <c r="AE2" s="627" t="s">
        <v>188</v>
      </c>
      <c r="AF2" s="627" t="s">
        <v>189</v>
      </c>
      <c r="AI2" s="621" t="s">
        <v>54</v>
      </c>
      <c r="AJ2" s="621"/>
      <c r="AK2" s="545" t="s">
        <v>55</v>
      </c>
      <c r="AL2" s="545"/>
      <c r="AM2" s="545"/>
      <c r="AN2" s="545"/>
      <c r="AO2" s="545"/>
      <c r="AP2" s="628" t="s">
        <v>56</v>
      </c>
      <c r="AQ2" s="628" t="s">
        <v>57</v>
      </c>
      <c r="AR2" s="622" t="s">
        <v>190</v>
      </c>
      <c r="AS2" s="628" t="s">
        <v>58</v>
      </c>
      <c r="AV2" s="544"/>
      <c r="AW2" s="544"/>
      <c r="AX2" s="544"/>
      <c r="AY2" s="544"/>
      <c r="AZ2" s="631" t="s">
        <v>59</v>
      </c>
      <c r="BA2" s="631"/>
      <c r="BB2" s="631"/>
      <c r="BC2" s="631"/>
    </row>
    <row r="3" spans="1:55" ht="18.75" customHeight="1">
      <c r="A3" s="621"/>
      <c r="B3" s="3">
        <v>1</v>
      </c>
      <c r="C3" s="621"/>
      <c r="D3" s="3" t="s">
        <v>35</v>
      </c>
      <c r="E3" s="3" t="s">
        <v>36</v>
      </c>
      <c r="F3" s="3" t="s">
        <v>5</v>
      </c>
      <c r="G3" s="3" t="s">
        <v>6</v>
      </c>
      <c r="H3" s="3" t="s">
        <v>7</v>
      </c>
      <c r="I3" s="3" t="s">
        <v>35</v>
      </c>
      <c r="J3" s="3" t="s">
        <v>36</v>
      </c>
      <c r="K3" s="3" t="s">
        <v>5</v>
      </c>
      <c r="L3" s="3" t="s">
        <v>6</v>
      </c>
      <c r="M3" s="3" t="s">
        <v>7</v>
      </c>
      <c r="N3" s="3" t="s">
        <v>35</v>
      </c>
      <c r="O3" s="3" t="s">
        <v>36</v>
      </c>
      <c r="P3" s="3" t="s">
        <v>5</v>
      </c>
      <c r="Q3" s="3" t="s">
        <v>6</v>
      </c>
      <c r="R3" s="3" t="s">
        <v>7</v>
      </c>
      <c r="S3" s="3" t="s">
        <v>35</v>
      </c>
      <c r="T3" s="3" t="s">
        <v>36</v>
      </c>
      <c r="U3" s="3" t="s">
        <v>5</v>
      </c>
      <c r="V3" s="3" t="s">
        <v>6</v>
      </c>
      <c r="W3" s="3" t="s">
        <v>191</v>
      </c>
      <c r="X3" s="3" t="s">
        <v>35</v>
      </c>
      <c r="Y3" s="3" t="s">
        <v>36</v>
      </c>
      <c r="Z3" s="3" t="s">
        <v>5</v>
      </c>
      <c r="AA3" s="3" t="s">
        <v>192</v>
      </c>
      <c r="AB3" s="3" t="s">
        <v>191</v>
      </c>
      <c r="AC3" s="627"/>
      <c r="AD3" s="627"/>
      <c r="AE3" s="627"/>
      <c r="AF3" s="627"/>
      <c r="AI3" s="621"/>
      <c r="AJ3" s="621"/>
      <c r="AK3" s="545" t="s">
        <v>35</v>
      </c>
      <c r="AL3" s="545">
        <v>2020</v>
      </c>
      <c r="AM3" s="545">
        <v>2025</v>
      </c>
      <c r="AN3" s="545">
        <v>2030</v>
      </c>
      <c r="AO3" s="545">
        <v>2035</v>
      </c>
      <c r="AP3" s="630"/>
      <c r="AQ3" s="630"/>
      <c r="AR3" s="623"/>
      <c r="AS3" s="630"/>
      <c r="AU3" s="544" t="s">
        <v>193</v>
      </c>
      <c r="AV3" s="426" t="s">
        <v>62</v>
      </c>
      <c r="AW3" s="426" t="s">
        <v>63</v>
      </c>
      <c r="AX3" s="426" t="s">
        <v>64</v>
      </c>
      <c r="AY3" s="426" t="s">
        <v>65</v>
      </c>
      <c r="AZ3" s="19">
        <v>2020</v>
      </c>
      <c r="BA3" s="19">
        <v>2025</v>
      </c>
      <c r="BB3" s="19">
        <v>2030</v>
      </c>
      <c r="BC3" s="19">
        <v>2035</v>
      </c>
    </row>
    <row r="4" spans="1:55" ht="18" customHeight="1">
      <c r="A4" s="621" t="s">
        <v>37</v>
      </c>
      <c r="B4" s="3">
        <v>1</v>
      </c>
      <c r="C4" s="20" t="s">
        <v>67</v>
      </c>
      <c r="D4" s="546">
        <f>SUM(D5:D17)</f>
        <v>13193</v>
      </c>
      <c r="E4" s="546">
        <f>SUM(E5:E17)</f>
        <v>11371</v>
      </c>
      <c r="F4" s="546">
        <f>SUM(F5:F17)</f>
        <v>10436</v>
      </c>
      <c r="G4" s="546">
        <f>SUM(G5:G17)</f>
        <v>10784</v>
      </c>
      <c r="H4" s="546">
        <f>SUM(H5:H17)</f>
        <v>10833</v>
      </c>
      <c r="I4" s="547">
        <f>ROUND(N4/D4,2)</f>
        <v>1</v>
      </c>
      <c r="J4" s="547">
        <f>ROUND(O4/E4,2)</f>
        <v>1</v>
      </c>
      <c r="K4" s="547">
        <f>ROUND(P4/F4,2)</f>
        <v>1</v>
      </c>
      <c r="L4" s="547">
        <f>ROUND(Q4/G4,2)</f>
        <v>1</v>
      </c>
      <c r="M4" s="547">
        <f>ROUND(R4/H4,2)</f>
        <v>1</v>
      </c>
      <c r="N4" s="546">
        <f>SUM(N5:N17)</f>
        <v>13193</v>
      </c>
      <c r="O4" s="546">
        <f>SUM(O5:O17)</f>
        <v>11371</v>
      </c>
      <c r="P4" s="546">
        <f>SUM(P5:P17)</f>
        <v>10436</v>
      </c>
      <c r="Q4" s="546">
        <f>SUM(Q5:Q17)</f>
        <v>10784</v>
      </c>
      <c r="R4" s="546">
        <f>SUM(R5:R17)</f>
        <v>10833</v>
      </c>
      <c r="S4" s="4">
        <v>408</v>
      </c>
      <c r="T4" s="4">
        <v>408</v>
      </c>
      <c r="U4" s="4">
        <v>408</v>
      </c>
      <c r="V4" s="4">
        <v>408</v>
      </c>
      <c r="W4" s="4">
        <v>408</v>
      </c>
      <c r="X4" s="427">
        <f>SUM(X5:X17)</f>
        <v>5384</v>
      </c>
      <c r="Y4" s="427">
        <f>SUM(Y5:Y17)</f>
        <v>4639</v>
      </c>
      <c r="Z4" s="427">
        <f>SUM(Z5:Z17)</f>
        <v>4258</v>
      </c>
      <c r="AA4" s="427">
        <f>SUM(AA5:AA17)</f>
        <v>4399</v>
      </c>
      <c r="AB4" s="427">
        <f>SUM(AB5:AB17)</f>
        <v>4422</v>
      </c>
      <c r="AC4" s="21"/>
      <c r="AD4" s="21"/>
      <c r="AE4" s="22"/>
      <c r="AF4" s="22"/>
      <c r="AI4" s="627" t="s">
        <v>68</v>
      </c>
      <c r="AJ4" s="545" t="s">
        <v>2</v>
      </c>
      <c r="AK4" s="548">
        <f>AK5+AK14</f>
        <v>3403</v>
      </c>
      <c r="AL4" s="548">
        <v>3609</v>
      </c>
      <c r="AM4" s="548">
        <v>5019</v>
      </c>
      <c r="AN4" s="548">
        <v>5019</v>
      </c>
      <c r="AO4" s="548">
        <v>5019</v>
      </c>
      <c r="AP4" s="545"/>
      <c r="AQ4" s="24"/>
      <c r="AR4" s="24"/>
      <c r="AS4" s="24"/>
      <c r="AU4" s="544" t="str">
        <f>아파트!M5</f>
        <v>홍성읍</v>
      </c>
      <c r="AV4" s="426" t="str">
        <f>아파트!O5</f>
        <v>남장3리</v>
      </c>
      <c r="AW4" s="426" t="str">
        <f>아파트!B5</f>
        <v>대우아파트</v>
      </c>
      <c r="AX4" s="426">
        <f>아파트!F5</f>
        <v>260</v>
      </c>
      <c r="AY4" s="426">
        <f>아파트!L5</f>
        <v>601</v>
      </c>
      <c r="AZ4" s="426">
        <f>ROUND($AY4*(T$4/1000),0)</f>
        <v>245</v>
      </c>
      <c r="BA4" s="426">
        <f>ROUND($AY4*(U$4/1000),0)</f>
        <v>245</v>
      </c>
      <c r="BB4" s="426">
        <f>ROUND($AY4*(V$4/1000),0)</f>
        <v>245</v>
      </c>
      <c r="BC4" s="426">
        <f>ROUND($AY4*(W$4/1000),0)</f>
        <v>245</v>
      </c>
    </row>
    <row r="5" spans="1:55" s="26" customFormat="1" ht="18" customHeight="1">
      <c r="A5" s="621"/>
      <c r="B5" s="549">
        <v>2</v>
      </c>
      <c r="C5" s="550" t="s">
        <v>194</v>
      </c>
      <c r="D5" s="551">
        <f>[2]홍성읍!D5</f>
        <v>696</v>
      </c>
      <c r="E5" s="551">
        <f>[2]홍성읍!E5</f>
        <v>600</v>
      </c>
      <c r="F5" s="551">
        <f>[2]홍성읍!F5</f>
        <v>551</v>
      </c>
      <c r="G5" s="551">
        <f>[2]홍성읍!G5</f>
        <v>569</v>
      </c>
      <c r="H5" s="551">
        <f>[2]홍성읍!H5</f>
        <v>572</v>
      </c>
      <c r="I5" s="552">
        <v>100</v>
      </c>
      <c r="J5" s="552">
        <v>100</v>
      </c>
      <c r="K5" s="552">
        <v>100</v>
      </c>
      <c r="L5" s="552">
        <v>100</v>
      </c>
      <c r="M5" s="552">
        <v>100</v>
      </c>
      <c r="N5" s="551">
        <f>ROUND(D5*I5/100,0)</f>
        <v>696</v>
      </c>
      <c r="O5" s="551">
        <f>ROUND(E5*J5/100,0)</f>
        <v>600</v>
      </c>
      <c r="P5" s="551">
        <f>ROUND(F5*K5/100,0)</f>
        <v>551</v>
      </c>
      <c r="Q5" s="551">
        <f>ROUND(G5*L5/100,0)</f>
        <v>569</v>
      </c>
      <c r="R5" s="551">
        <f>ROUND(H5*M5/100,0)</f>
        <v>572</v>
      </c>
      <c r="S5" s="553">
        <v>408</v>
      </c>
      <c r="T5" s="25">
        <v>408</v>
      </c>
      <c r="U5" s="25">
        <v>408</v>
      </c>
      <c r="V5" s="25">
        <v>408</v>
      </c>
      <c r="W5" s="25">
        <v>408</v>
      </c>
      <c r="X5" s="553">
        <f>ROUND(N5*(S5/1000),0)</f>
        <v>284</v>
      </c>
      <c r="Y5" s="553">
        <f>ROUND(O5*(T5/1000),0)</f>
        <v>245</v>
      </c>
      <c r="Z5" s="553">
        <f>ROUND(P5*(U5/1000),0)</f>
        <v>225</v>
      </c>
      <c r="AA5" s="553">
        <f>ROUND(Q5*(V5/1000),0)</f>
        <v>232</v>
      </c>
      <c r="AB5" s="553">
        <f>ROUND(R5*(W5/1000),0)</f>
        <v>233</v>
      </c>
      <c r="AC5" s="553" t="s">
        <v>960</v>
      </c>
      <c r="AD5" s="553" t="s">
        <v>960</v>
      </c>
      <c r="AE5" s="553" t="s">
        <v>69</v>
      </c>
      <c r="AF5" s="553" t="s">
        <v>69</v>
      </c>
      <c r="AI5" s="627"/>
      <c r="AJ5" s="545" t="s">
        <v>70</v>
      </c>
      <c r="AK5" s="548">
        <v>3403</v>
      </c>
      <c r="AL5" s="548">
        <v>3394</v>
      </c>
      <c r="AM5" s="548">
        <v>4590</v>
      </c>
      <c r="AN5" s="548">
        <v>4590</v>
      </c>
      <c r="AO5" s="548">
        <v>4590</v>
      </c>
      <c r="AP5" s="545"/>
      <c r="AQ5" s="24"/>
      <c r="AR5" s="24"/>
      <c r="AS5" s="24"/>
      <c r="AT5" s="554"/>
      <c r="AU5" s="544" t="str">
        <f>아파트!M6</f>
        <v>홍성읍</v>
      </c>
      <c r="AV5" s="426" t="str">
        <f>아파트!O6</f>
        <v>오관리9리</v>
      </c>
      <c r="AW5" s="426" t="str">
        <f>아파트!B6</f>
        <v>경성큰마을아파트</v>
      </c>
      <c r="AX5" s="426">
        <f>아파트!F6</f>
        <v>270</v>
      </c>
      <c r="AY5" s="426">
        <f>아파트!L6</f>
        <v>624</v>
      </c>
      <c r="AZ5" s="426">
        <f t="shared" ref="AZ5:BC28" si="0">ROUND($AY5*(T$4/1000),0)</f>
        <v>255</v>
      </c>
      <c r="BA5" s="426">
        <f t="shared" si="0"/>
        <v>255</v>
      </c>
      <c r="BB5" s="426">
        <f t="shared" si="0"/>
        <v>255</v>
      </c>
      <c r="BC5" s="426">
        <f t="shared" si="0"/>
        <v>255</v>
      </c>
    </row>
    <row r="6" spans="1:55" s="26" customFormat="1" ht="18" customHeight="1">
      <c r="A6" s="621"/>
      <c r="B6" s="549">
        <v>2</v>
      </c>
      <c r="C6" s="550" t="s">
        <v>71</v>
      </c>
      <c r="D6" s="551">
        <f>[2]홍성읍!D6</f>
        <v>1131</v>
      </c>
      <c r="E6" s="551">
        <f>[2]홍성읍!E6</f>
        <v>975</v>
      </c>
      <c r="F6" s="551">
        <f>[2]홍성읍!F6</f>
        <v>895</v>
      </c>
      <c r="G6" s="551">
        <f>[2]홍성읍!G6</f>
        <v>924</v>
      </c>
      <c r="H6" s="551">
        <f>[2]홍성읍!H6</f>
        <v>929</v>
      </c>
      <c r="I6" s="552">
        <v>100</v>
      </c>
      <c r="J6" s="552">
        <v>100</v>
      </c>
      <c r="K6" s="552">
        <v>100</v>
      </c>
      <c r="L6" s="552">
        <v>100</v>
      </c>
      <c r="M6" s="552">
        <v>100</v>
      </c>
      <c r="N6" s="551">
        <f t="shared" ref="N6:R17" si="1">ROUND(D6*I6/100,0)</f>
        <v>1131</v>
      </c>
      <c r="O6" s="551">
        <f t="shared" si="1"/>
        <v>975</v>
      </c>
      <c r="P6" s="551">
        <f t="shared" si="1"/>
        <v>895</v>
      </c>
      <c r="Q6" s="551">
        <f t="shared" si="1"/>
        <v>924</v>
      </c>
      <c r="R6" s="551">
        <f t="shared" si="1"/>
        <v>929</v>
      </c>
      <c r="S6" s="553">
        <v>408</v>
      </c>
      <c r="T6" s="25">
        <v>408</v>
      </c>
      <c r="U6" s="25">
        <v>408</v>
      </c>
      <c r="V6" s="25">
        <v>408</v>
      </c>
      <c r="W6" s="25">
        <v>408</v>
      </c>
      <c r="X6" s="553">
        <f t="shared" ref="X6:AB43" si="2">ROUND(N6*(S6/1000),0)</f>
        <v>461</v>
      </c>
      <c r="Y6" s="553">
        <f t="shared" si="2"/>
        <v>398</v>
      </c>
      <c r="Z6" s="553">
        <f t="shared" si="2"/>
        <v>365</v>
      </c>
      <c r="AA6" s="553">
        <f>ROUND(Q6*(V6/1000),0)</f>
        <v>377</v>
      </c>
      <c r="AB6" s="553">
        <f t="shared" si="2"/>
        <v>379</v>
      </c>
      <c r="AC6" s="553" t="s">
        <v>960</v>
      </c>
      <c r="AD6" s="553" t="s">
        <v>960</v>
      </c>
      <c r="AE6" s="553" t="s">
        <v>69</v>
      </c>
      <c r="AF6" s="553" t="s">
        <v>69</v>
      </c>
      <c r="AI6" s="627"/>
      <c r="AJ6" s="545" t="s">
        <v>72</v>
      </c>
      <c r="AK6" s="548">
        <v>1231</v>
      </c>
      <c r="AL6" s="548">
        <v>1231</v>
      </c>
      <c r="AM6" s="548">
        <v>1231</v>
      </c>
      <c r="AN6" s="548">
        <v>1231</v>
      </c>
      <c r="AO6" s="548">
        <v>1231</v>
      </c>
      <c r="AP6" s="545" t="s">
        <v>47</v>
      </c>
      <c r="AQ6" s="24" t="s">
        <v>195</v>
      </c>
      <c r="AR6" s="24" t="s">
        <v>73</v>
      </c>
      <c r="AS6" s="545" t="s">
        <v>74</v>
      </c>
      <c r="AT6" s="554"/>
      <c r="AU6" s="544" t="str">
        <f>아파트!M7</f>
        <v>홍성읍</v>
      </c>
      <c r="AV6" s="426" t="str">
        <f>아파트!O7</f>
        <v>오관12리</v>
      </c>
      <c r="AW6" s="426" t="str">
        <f>아파트!B7</f>
        <v>현대아파트</v>
      </c>
      <c r="AX6" s="426">
        <f>아파트!F7</f>
        <v>434</v>
      </c>
      <c r="AY6" s="426">
        <f>아파트!L7</f>
        <v>1003</v>
      </c>
      <c r="AZ6" s="426">
        <f t="shared" si="0"/>
        <v>409</v>
      </c>
      <c r="BA6" s="426">
        <f t="shared" si="0"/>
        <v>409</v>
      </c>
      <c r="BB6" s="426">
        <f t="shared" si="0"/>
        <v>409</v>
      </c>
      <c r="BC6" s="426">
        <f t="shared" si="0"/>
        <v>409</v>
      </c>
    </row>
    <row r="7" spans="1:55" s="26" customFormat="1" ht="18" customHeight="1">
      <c r="A7" s="621"/>
      <c r="B7" s="549">
        <v>2</v>
      </c>
      <c r="C7" s="550" t="s">
        <v>75</v>
      </c>
      <c r="D7" s="551">
        <f>[2]홍성읍!D7</f>
        <v>384</v>
      </c>
      <c r="E7" s="551">
        <f>[2]홍성읍!E7</f>
        <v>331</v>
      </c>
      <c r="F7" s="551">
        <f>[2]홍성읍!F7</f>
        <v>304</v>
      </c>
      <c r="G7" s="551">
        <f>[2]홍성읍!G7</f>
        <v>314</v>
      </c>
      <c r="H7" s="551">
        <f>[2]홍성읍!H7</f>
        <v>315</v>
      </c>
      <c r="I7" s="552">
        <v>100</v>
      </c>
      <c r="J7" s="552">
        <v>100</v>
      </c>
      <c r="K7" s="552">
        <v>100</v>
      </c>
      <c r="L7" s="552">
        <v>100</v>
      </c>
      <c r="M7" s="552">
        <v>100</v>
      </c>
      <c r="N7" s="551">
        <f t="shared" si="1"/>
        <v>384</v>
      </c>
      <c r="O7" s="551">
        <f t="shared" si="1"/>
        <v>331</v>
      </c>
      <c r="P7" s="551">
        <f t="shared" si="1"/>
        <v>304</v>
      </c>
      <c r="Q7" s="551">
        <f t="shared" si="1"/>
        <v>314</v>
      </c>
      <c r="R7" s="551">
        <f t="shared" si="1"/>
        <v>315</v>
      </c>
      <c r="S7" s="553">
        <v>408</v>
      </c>
      <c r="T7" s="25">
        <v>408</v>
      </c>
      <c r="U7" s="25">
        <v>408</v>
      </c>
      <c r="V7" s="25">
        <v>408</v>
      </c>
      <c r="W7" s="25">
        <v>408</v>
      </c>
      <c r="X7" s="553">
        <f t="shared" si="2"/>
        <v>157</v>
      </c>
      <c r="Y7" s="553">
        <f t="shared" si="2"/>
        <v>135</v>
      </c>
      <c r="Z7" s="553">
        <f t="shared" si="2"/>
        <v>124</v>
      </c>
      <c r="AA7" s="553">
        <f t="shared" si="2"/>
        <v>128</v>
      </c>
      <c r="AB7" s="553">
        <f t="shared" si="2"/>
        <v>129</v>
      </c>
      <c r="AC7" s="553" t="s">
        <v>960</v>
      </c>
      <c r="AD7" s="553" t="s">
        <v>960</v>
      </c>
      <c r="AE7" s="553" t="s">
        <v>69</v>
      </c>
      <c r="AF7" s="553" t="s">
        <v>69</v>
      </c>
      <c r="AI7" s="627"/>
      <c r="AJ7" s="545" t="s">
        <v>76</v>
      </c>
      <c r="AK7" s="548"/>
      <c r="AL7" s="548"/>
      <c r="AM7" s="548"/>
      <c r="AN7" s="548"/>
      <c r="AO7" s="548"/>
      <c r="AP7" s="555" t="s">
        <v>38</v>
      </c>
      <c r="AQ7" s="28" t="s">
        <v>196</v>
      </c>
      <c r="AR7" s="24" t="s">
        <v>196</v>
      </c>
      <c r="AS7" s="555" t="s">
        <v>77</v>
      </c>
      <c r="AT7" s="554"/>
      <c r="AU7" s="544" t="str">
        <f>아파트!M8</f>
        <v>홍성읍</v>
      </c>
      <c r="AV7" s="426" t="str">
        <f>아파트!O8</f>
        <v>법수리</v>
      </c>
      <c r="AW7" s="426" t="str">
        <f>아파트!B8</f>
        <v>현광아파트</v>
      </c>
      <c r="AX7" s="426">
        <f>아파트!F8</f>
        <v>339</v>
      </c>
      <c r="AY7" s="426">
        <f>아파트!L8</f>
        <v>783</v>
      </c>
      <c r="AZ7" s="426">
        <f t="shared" si="0"/>
        <v>319</v>
      </c>
      <c r="BA7" s="426">
        <f t="shared" si="0"/>
        <v>319</v>
      </c>
      <c r="BB7" s="426">
        <f t="shared" si="0"/>
        <v>319</v>
      </c>
      <c r="BC7" s="426">
        <f t="shared" si="0"/>
        <v>319</v>
      </c>
    </row>
    <row r="8" spans="1:55" s="26" customFormat="1" ht="18" customHeight="1">
      <c r="A8" s="621"/>
      <c r="B8" s="549">
        <v>2</v>
      </c>
      <c r="C8" s="550" t="s">
        <v>78</v>
      </c>
      <c r="D8" s="551">
        <f>[2]홍성읍!D8</f>
        <v>754</v>
      </c>
      <c r="E8" s="551">
        <f>[2]홍성읍!E8</f>
        <v>650</v>
      </c>
      <c r="F8" s="551">
        <f>[2]홍성읍!F8</f>
        <v>596</v>
      </c>
      <c r="G8" s="551">
        <f>[2]홍성읍!G8</f>
        <v>616</v>
      </c>
      <c r="H8" s="551">
        <f>[2]홍성읍!H8</f>
        <v>619</v>
      </c>
      <c r="I8" s="552">
        <v>100</v>
      </c>
      <c r="J8" s="552">
        <v>100</v>
      </c>
      <c r="K8" s="552">
        <v>100</v>
      </c>
      <c r="L8" s="552">
        <v>100</v>
      </c>
      <c r="M8" s="552">
        <v>100</v>
      </c>
      <c r="N8" s="551">
        <f t="shared" si="1"/>
        <v>754</v>
      </c>
      <c r="O8" s="551">
        <f t="shared" si="1"/>
        <v>650</v>
      </c>
      <c r="P8" s="551">
        <f t="shared" si="1"/>
        <v>596</v>
      </c>
      <c r="Q8" s="551">
        <f t="shared" si="1"/>
        <v>616</v>
      </c>
      <c r="R8" s="551">
        <f t="shared" si="1"/>
        <v>619</v>
      </c>
      <c r="S8" s="553">
        <v>408</v>
      </c>
      <c r="T8" s="25">
        <v>408</v>
      </c>
      <c r="U8" s="25">
        <v>408</v>
      </c>
      <c r="V8" s="25">
        <v>408</v>
      </c>
      <c r="W8" s="25">
        <v>408</v>
      </c>
      <c r="X8" s="553">
        <f t="shared" si="2"/>
        <v>308</v>
      </c>
      <c r="Y8" s="553">
        <f t="shared" si="2"/>
        <v>265</v>
      </c>
      <c r="Z8" s="553">
        <f t="shared" si="2"/>
        <v>243</v>
      </c>
      <c r="AA8" s="553">
        <f t="shared" si="2"/>
        <v>251</v>
      </c>
      <c r="AB8" s="553">
        <f t="shared" si="2"/>
        <v>253</v>
      </c>
      <c r="AC8" s="553" t="s">
        <v>960</v>
      </c>
      <c r="AD8" s="553" t="s">
        <v>960</v>
      </c>
      <c r="AE8" s="553" t="s">
        <v>69</v>
      </c>
      <c r="AF8" s="553" t="s">
        <v>69</v>
      </c>
      <c r="AI8" s="627"/>
      <c r="AJ8" s="545" t="s">
        <v>79</v>
      </c>
      <c r="AK8" s="548">
        <v>339</v>
      </c>
      <c r="AL8" s="548">
        <v>339</v>
      </c>
      <c r="AM8" s="548">
        <v>339</v>
      </c>
      <c r="AN8" s="548">
        <v>339</v>
      </c>
      <c r="AO8" s="548">
        <v>339</v>
      </c>
      <c r="AP8" s="545" t="s">
        <v>43</v>
      </c>
      <c r="AQ8" s="24" t="s">
        <v>197</v>
      </c>
      <c r="AR8" s="24" t="s">
        <v>197</v>
      </c>
      <c r="AS8" s="545" t="s">
        <v>81</v>
      </c>
      <c r="AT8" s="554"/>
      <c r="AU8" s="544" t="str">
        <f>아파트!M9</f>
        <v>홍성읍</v>
      </c>
      <c r="AV8" s="426" t="str">
        <f>아파트!O9</f>
        <v>오관5리</v>
      </c>
      <c r="AW8" s="426" t="str">
        <f>아파트!B9</f>
        <v>미림청솔아파트</v>
      </c>
      <c r="AX8" s="426">
        <f>아파트!F9</f>
        <v>297</v>
      </c>
      <c r="AY8" s="426">
        <f>아파트!L9</f>
        <v>686</v>
      </c>
      <c r="AZ8" s="426">
        <f t="shared" si="0"/>
        <v>280</v>
      </c>
      <c r="BA8" s="426">
        <f t="shared" si="0"/>
        <v>280</v>
      </c>
      <c r="BB8" s="426">
        <f t="shared" si="0"/>
        <v>280</v>
      </c>
      <c r="BC8" s="426">
        <f t="shared" si="0"/>
        <v>280</v>
      </c>
    </row>
    <row r="9" spans="1:55" s="26" customFormat="1" ht="18" customHeight="1">
      <c r="A9" s="621"/>
      <c r="B9" s="549">
        <v>2</v>
      </c>
      <c r="C9" s="550" t="s">
        <v>82</v>
      </c>
      <c r="D9" s="551">
        <f>[2]홍성읍!D9</f>
        <v>1632</v>
      </c>
      <c r="E9" s="551">
        <f>[2]홍성읍!E9</f>
        <v>1406</v>
      </c>
      <c r="F9" s="551">
        <f>[2]홍성읍!F9</f>
        <v>1291</v>
      </c>
      <c r="G9" s="551">
        <f>[2]홍성읍!G9</f>
        <v>1334</v>
      </c>
      <c r="H9" s="551">
        <f>[2]홍성읍!H9</f>
        <v>1340</v>
      </c>
      <c r="I9" s="552">
        <v>100</v>
      </c>
      <c r="J9" s="552">
        <v>100</v>
      </c>
      <c r="K9" s="552">
        <v>100</v>
      </c>
      <c r="L9" s="552">
        <v>100</v>
      </c>
      <c r="M9" s="552">
        <v>100</v>
      </c>
      <c r="N9" s="551">
        <f t="shared" si="1"/>
        <v>1632</v>
      </c>
      <c r="O9" s="551">
        <f t="shared" si="1"/>
        <v>1406</v>
      </c>
      <c r="P9" s="551">
        <f t="shared" si="1"/>
        <v>1291</v>
      </c>
      <c r="Q9" s="551">
        <f t="shared" si="1"/>
        <v>1334</v>
      </c>
      <c r="R9" s="551">
        <f t="shared" si="1"/>
        <v>1340</v>
      </c>
      <c r="S9" s="553">
        <v>408</v>
      </c>
      <c r="T9" s="25">
        <v>408</v>
      </c>
      <c r="U9" s="25">
        <v>408</v>
      </c>
      <c r="V9" s="25">
        <v>408</v>
      </c>
      <c r="W9" s="25">
        <v>408</v>
      </c>
      <c r="X9" s="553">
        <f t="shared" si="2"/>
        <v>666</v>
      </c>
      <c r="Y9" s="553">
        <f t="shared" si="2"/>
        <v>574</v>
      </c>
      <c r="Z9" s="553">
        <f t="shared" si="2"/>
        <v>527</v>
      </c>
      <c r="AA9" s="553">
        <f t="shared" si="2"/>
        <v>544</v>
      </c>
      <c r="AB9" s="553">
        <f t="shared" si="2"/>
        <v>547</v>
      </c>
      <c r="AC9" s="553" t="s">
        <v>960</v>
      </c>
      <c r="AD9" s="553" t="s">
        <v>960</v>
      </c>
      <c r="AE9" s="553" t="s">
        <v>69</v>
      </c>
      <c r="AF9" s="553" t="s">
        <v>69</v>
      </c>
      <c r="AI9" s="627"/>
      <c r="AJ9" s="545" t="s">
        <v>83</v>
      </c>
      <c r="AK9" s="548">
        <v>84</v>
      </c>
      <c r="AL9" s="548">
        <v>84</v>
      </c>
      <c r="AM9" s="548">
        <v>84</v>
      </c>
      <c r="AN9" s="548">
        <v>84</v>
      </c>
      <c r="AO9" s="548">
        <v>84</v>
      </c>
      <c r="AP9" s="545" t="s">
        <v>44</v>
      </c>
      <c r="AQ9" s="24" t="s">
        <v>198</v>
      </c>
      <c r="AR9" s="24" t="s">
        <v>84</v>
      </c>
      <c r="AS9" s="545" t="s">
        <v>85</v>
      </c>
      <c r="AT9" s="554"/>
      <c r="AU9" s="544" t="str">
        <f>아파트!M10</f>
        <v>홍북면</v>
      </c>
      <c r="AV9" s="426" t="str">
        <f>아파트!O10</f>
        <v>이동</v>
      </c>
      <c r="AW9" s="426" t="str">
        <f>아파트!B10</f>
        <v>동진아파트</v>
      </c>
      <c r="AX9" s="426">
        <f>아파트!F10</f>
        <v>248</v>
      </c>
      <c r="AY9" s="426">
        <f>아파트!L10</f>
        <v>573</v>
      </c>
      <c r="AZ9" s="426">
        <f t="shared" si="0"/>
        <v>234</v>
      </c>
      <c r="BA9" s="426">
        <f t="shared" si="0"/>
        <v>234</v>
      </c>
      <c r="BB9" s="426">
        <f t="shared" si="0"/>
        <v>234</v>
      </c>
      <c r="BC9" s="426">
        <f t="shared" si="0"/>
        <v>234</v>
      </c>
    </row>
    <row r="10" spans="1:55" s="26" customFormat="1" ht="18" customHeight="1">
      <c r="A10" s="621"/>
      <c r="B10" s="549">
        <v>2</v>
      </c>
      <c r="C10" s="550" t="s">
        <v>86</v>
      </c>
      <c r="D10" s="551">
        <f>[2]홍성읍!D10</f>
        <v>502</v>
      </c>
      <c r="E10" s="551">
        <f>[2]홍성읍!E10</f>
        <v>433</v>
      </c>
      <c r="F10" s="551">
        <f>[2]홍성읍!F10</f>
        <v>397</v>
      </c>
      <c r="G10" s="551">
        <f>[2]홍성읍!G10</f>
        <v>410</v>
      </c>
      <c r="H10" s="551">
        <f>[2]홍성읍!H10</f>
        <v>412</v>
      </c>
      <c r="I10" s="552">
        <v>100</v>
      </c>
      <c r="J10" s="552">
        <v>100</v>
      </c>
      <c r="K10" s="552">
        <v>100</v>
      </c>
      <c r="L10" s="552">
        <v>100</v>
      </c>
      <c r="M10" s="552">
        <v>100</v>
      </c>
      <c r="N10" s="551">
        <f t="shared" si="1"/>
        <v>502</v>
      </c>
      <c r="O10" s="551">
        <f t="shared" si="1"/>
        <v>433</v>
      </c>
      <c r="P10" s="551">
        <f t="shared" si="1"/>
        <v>397</v>
      </c>
      <c r="Q10" s="551">
        <f t="shared" si="1"/>
        <v>410</v>
      </c>
      <c r="R10" s="551">
        <f t="shared" si="1"/>
        <v>412</v>
      </c>
      <c r="S10" s="553">
        <v>408</v>
      </c>
      <c r="T10" s="25">
        <v>408</v>
      </c>
      <c r="U10" s="25">
        <v>408</v>
      </c>
      <c r="V10" s="25">
        <v>408</v>
      </c>
      <c r="W10" s="25">
        <v>408</v>
      </c>
      <c r="X10" s="553">
        <f t="shared" si="2"/>
        <v>205</v>
      </c>
      <c r="Y10" s="553">
        <f>ROUND(O10*(T10/1000),0)</f>
        <v>177</v>
      </c>
      <c r="Z10" s="553">
        <f t="shared" si="2"/>
        <v>162</v>
      </c>
      <c r="AA10" s="553">
        <f t="shared" si="2"/>
        <v>167</v>
      </c>
      <c r="AB10" s="553">
        <f t="shared" si="2"/>
        <v>168</v>
      </c>
      <c r="AC10" s="553" t="s">
        <v>960</v>
      </c>
      <c r="AD10" s="553" t="s">
        <v>960</v>
      </c>
      <c r="AE10" s="553" t="s">
        <v>69</v>
      </c>
      <c r="AF10" s="553" t="s">
        <v>69</v>
      </c>
      <c r="AI10" s="627"/>
      <c r="AJ10" s="545" t="s">
        <v>87</v>
      </c>
      <c r="AK10" s="548">
        <v>34</v>
      </c>
      <c r="AL10" s="548">
        <v>34</v>
      </c>
      <c r="AM10" s="548">
        <v>34</v>
      </c>
      <c r="AN10" s="548">
        <v>34</v>
      </c>
      <c r="AO10" s="548">
        <v>34</v>
      </c>
      <c r="AP10" s="545" t="s">
        <v>43</v>
      </c>
      <c r="AQ10" s="24" t="s">
        <v>198</v>
      </c>
      <c r="AR10" s="24" t="s">
        <v>88</v>
      </c>
      <c r="AS10" s="545" t="s">
        <v>89</v>
      </c>
      <c r="AT10" s="554"/>
      <c r="AU10" s="544" t="str">
        <f>아파트!M11</f>
        <v>홍성읍</v>
      </c>
      <c r="AV10" s="426" t="str">
        <f>아파트!O11</f>
        <v>남장4리</v>
      </c>
      <c r="AW10" s="426" t="str">
        <f>아파트!B11</f>
        <v>주공1차아파트</v>
      </c>
      <c r="AX10" s="426">
        <f>아파트!F11</f>
        <v>996</v>
      </c>
      <c r="AY10" s="426">
        <f>아파트!L11</f>
        <v>2301</v>
      </c>
      <c r="AZ10" s="426">
        <f t="shared" si="0"/>
        <v>939</v>
      </c>
      <c r="BA10" s="426">
        <f t="shared" si="0"/>
        <v>939</v>
      </c>
      <c r="BB10" s="426">
        <f t="shared" si="0"/>
        <v>939</v>
      </c>
      <c r="BC10" s="426">
        <f t="shared" si="0"/>
        <v>939</v>
      </c>
    </row>
    <row r="11" spans="1:55" ht="18" customHeight="1">
      <c r="A11" s="621"/>
      <c r="B11" s="556">
        <v>2</v>
      </c>
      <c r="C11" s="557" t="s">
        <v>90</v>
      </c>
      <c r="D11" s="551">
        <f>[2]홍성읍!D11</f>
        <v>820</v>
      </c>
      <c r="E11" s="551">
        <f>[2]홍성읍!E11</f>
        <v>707</v>
      </c>
      <c r="F11" s="551">
        <f>[2]홍성읍!F11</f>
        <v>649</v>
      </c>
      <c r="G11" s="551">
        <f>[2]홍성읍!G11</f>
        <v>670</v>
      </c>
      <c r="H11" s="551">
        <f>[2]홍성읍!H11</f>
        <v>673</v>
      </c>
      <c r="I11" s="558">
        <v>100</v>
      </c>
      <c r="J11" s="558">
        <v>100</v>
      </c>
      <c r="K11" s="558">
        <v>100</v>
      </c>
      <c r="L11" s="558">
        <v>100</v>
      </c>
      <c r="M11" s="558">
        <v>100</v>
      </c>
      <c r="N11" s="551">
        <f t="shared" si="1"/>
        <v>820</v>
      </c>
      <c r="O11" s="551">
        <f t="shared" si="1"/>
        <v>707</v>
      </c>
      <c r="P11" s="551">
        <f t="shared" si="1"/>
        <v>649</v>
      </c>
      <c r="Q11" s="551">
        <f t="shared" si="1"/>
        <v>670</v>
      </c>
      <c r="R11" s="551">
        <f t="shared" si="1"/>
        <v>673</v>
      </c>
      <c r="S11" s="559">
        <v>408</v>
      </c>
      <c r="T11" s="4">
        <v>408</v>
      </c>
      <c r="U11" s="4">
        <v>408</v>
      </c>
      <c r="V11" s="4">
        <v>408</v>
      </c>
      <c r="W11" s="4">
        <v>408</v>
      </c>
      <c r="X11" s="559">
        <f t="shared" si="2"/>
        <v>335</v>
      </c>
      <c r="Y11" s="559">
        <f t="shared" si="2"/>
        <v>288</v>
      </c>
      <c r="Z11" s="559">
        <f t="shared" si="2"/>
        <v>265</v>
      </c>
      <c r="AA11" s="559">
        <f t="shared" si="2"/>
        <v>273</v>
      </c>
      <c r="AB11" s="559">
        <f t="shared" si="2"/>
        <v>275</v>
      </c>
      <c r="AC11" s="559" t="s">
        <v>960</v>
      </c>
      <c r="AD11" s="559" t="s">
        <v>960</v>
      </c>
      <c r="AE11" s="559" t="s">
        <v>960</v>
      </c>
      <c r="AF11" s="559" t="s">
        <v>960</v>
      </c>
      <c r="AI11" s="627"/>
      <c r="AJ11" s="545" t="s">
        <v>91</v>
      </c>
      <c r="AK11" s="548">
        <v>111</v>
      </c>
      <c r="AL11" s="548">
        <v>111</v>
      </c>
      <c r="AM11" s="548">
        <v>111</v>
      </c>
      <c r="AN11" s="548">
        <v>111</v>
      </c>
      <c r="AO11" s="548">
        <v>111</v>
      </c>
      <c r="AP11" s="555" t="s">
        <v>46</v>
      </c>
      <c r="AQ11" s="28" t="s">
        <v>199</v>
      </c>
      <c r="AR11" s="24" t="s">
        <v>92</v>
      </c>
      <c r="AS11" s="555" t="s">
        <v>93</v>
      </c>
      <c r="AU11" s="544" t="str">
        <f>아파트!M12</f>
        <v>홍성읍</v>
      </c>
      <c r="AV11" s="426" t="str">
        <f>아파트!O12</f>
        <v>월산4리</v>
      </c>
      <c r="AW11" s="426" t="str">
        <f>아파트!B12</f>
        <v>부영1차아파트</v>
      </c>
      <c r="AX11" s="426">
        <f>아파트!F12</f>
        <v>684</v>
      </c>
      <c r="AY11" s="426">
        <f>아파트!L12</f>
        <v>1580</v>
      </c>
      <c r="AZ11" s="426">
        <f t="shared" si="0"/>
        <v>645</v>
      </c>
      <c r="BA11" s="426">
        <f t="shared" si="0"/>
        <v>645</v>
      </c>
      <c r="BB11" s="426">
        <f t="shared" si="0"/>
        <v>645</v>
      </c>
      <c r="BC11" s="426">
        <f t="shared" si="0"/>
        <v>645</v>
      </c>
    </row>
    <row r="12" spans="1:55" ht="18" customHeight="1">
      <c r="A12" s="621"/>
      <c r="B12" s="556">
        <v>2</v>
      </c>
      <c r="C12" s="557" t="s">
        <v>94</v>
      </c>
      <c r="D12" s="551">
        <f>[2]홍성읍!D12</f>
        <v>1125</v>
      </c>
      <c r="E12" s="551">
        <f>[2]홍성읍!E12</f>
        <v>969</v>
      </c>
      <c r="F12" s="551">
        <f>[2]홍성읍!F12</f>
        <v>890</v>
      </c>
      <c r="G12" s="551">
        <f>[2]홍성읍!G12</f>
        <v>920</v>
      </c>
      <c r="H12" s="551">
        <f>[2]홍성읍!H12</f>
        <v>924</v>
      </c>
      <c r="I12" s="558">
        <v>100</v>
      </c>
      <c r="J12" s="558">
        <v>100</v>
      </c>
      <c r="K12" s="558">
        <v>100</v>
      </c>
      <c r="L12" s="558">
        <v>100</v>
      </c>
      <c r="M12" s="558">
        <v>100</v>
      </c>
      <c r="N12" s="551">
        <f t="shared" si="1"/>
        <v>1125</v>
      </c>
      <c r="O12" s="551">
        <f t="shared" si="1"/>
        <v>969</v>
      </c>
      <c r="P12" s="551">
        <f t="shared" si="1"/>
        <v>890</v>
      </c>
      <c r="Q12" s="551">
        <f t="shared" si="1"/>
        <v>920</v>
      </c>
      <c r="R12" s="551">
        <f t="shared" si="1"/>
        <v>924</v>
      </c>
      <c r="S12" s="559">
        <v>408</v>
      </c>
      <c r="T12" s="4">
        <v>408</v>
      </c>
      <c r="U12" s="4">
        <v>408</v>
      </c>
      <c r="V12" s="4">
        <v>408</v>
      </c>
      <c r="W12" s="4">
        <v>408</v>
      </c>
      <c r="X12" s="559">
        <f t="shared" si="2"/>
        <v>459</v>
      </c>
      <c r="Y12" s="559">
        <f t="shared" si="2"/>
        <v>395</v>
      </c>
      <c r="Z12" s="559">
        <f t="shared" si="2"/>
        <v>363</v>
      </c>
      <c r="AA12" s="559">
        <f t="shared" si="2"/>
        <v>375</v>
      </c>
      <c r="AB12" s="559">
        <f t="shared" si="2"/>
        <v>377</v>
      </c>
      <c r="AC12" s="559" t="s">
        <v>960</v>
      </c>
      <c r="AD12" s="559" t="s">
        <v>960</v>
      </c>
      <c r="AE12" s="559" t="s">
        <v>960</v>
      </c>
      <c r="AF12" s="559" t="s">
        <v>960</v>
      </c>
      <c r="AI12" s="627"/>
      <c r="AJ12" s="545" t="s">
        <v>95</v>
      </c>
      <c r="AK12" s="548">
        <v>294</v>
      </c>
      <c r="AL12" s="548">
        <v>294</v>
      </c>
      <c r="AM12" s="548">
        <v>294</v>
      </c>
      <c r="AN12" s="548">
        <v>294</v>
      </c>
      <c r="AO12" s="548">
        <v>294</v>
      </c>
      <c r="AP12" s="555" t="s">
        <v>38</v>
      </c>
      <c r="AQ12" s="28" t="s">
        <v>200</v>
      </c>
      <c r="AR12" s="28" t="s">
        <v>200</v>
      </c>
      <c r="AS12" s="555" t="s">
        <v>96</v>
      </c>
      <c r="AU12" s="544" t="str">
        <f>아파트!M13</f>
        <v>홍성읍</v>
      </c>
      <c r="AV12" s="426" t="str">
        <f>아파트!O13</f>
        <v>월산4리</v>
      </c>
      <c r="AW12" s="426" t="str">
        <f>아파트!B13</f>
        <v>부영2차아파트</v>
      </c>
      <c r="AX12" s="426">
        <f>아파트!F13</f>
        <v>684</v>
      </c>
      <c r="AY12" s="426">
        <f>아파트!L13</f>
        <v>1580</v>
      </c>
      <c r="AZ12" s="426">
        <f t="shared" si="0"/>
        <v>645</v>
      </c>
      <c r="BA12" s="426">
        <f t="shared" si="0"/>
        <v>645</v>
      </c>
      <c r="BB12" s="426">
        <f t="shared" si="0"/>
        <v>645</v>
      </c>
      <c r="BC12" s="426">
        <f t="shared" si="0"/>
        <v>645</v>
      </c>
    </row>
    <row r="13" spans="1:55" ht="18" customHeight="1">
      <c r="A13" s="621"/>
      <c r="B13" s="556">
        <v>2</v>
      </c>
      <c r="C13" s="557" t="s">
        <v>97</v>
      </c>
      <c r="D13" s="551">
        <f>[2]홍성읍!D13</f>
        <v>669</v>
      </c>
      <c r="E13" s="551">
        <f>[2]홍성읍!E13</f>
        <v>577</v>
      </c>
      <c r="F13" s="551">
        <f>[2]홍성읍!F13</f>
        <v>529</v>
      </c>
      <c r="G13" s="551">
        <f>[2]홍성읍!G13</f>
        <v>547</v>
      </c>
      <c r="H13" s="551">
        <f>[2]홍성읍!H13</f>
        <v>549</v>
      </c>
      <c r="I13" s="558">
        <v>100</v>
      </c>
      <c r="J13" s="558">
        <v>100</v>
      </c>
      <c r="K13" s="558">
        <v>100</v>
      </c>
      <c r="L13" s="558">
        <v>100</v>
      </c>
      <c r="M13" s="558">
        <v>100</v>
      </c>
      <c r="N13" s="551">
        <f t="shared" si="1"/>
        <v>669</v>
      </c>
      <c r="O13" s="551">
        <f t="shared" si="1"/>
        <v>577</v>
      </c>
      <c r="P13" s="551">
        <f t="shared" si="1"/>
        <v>529</v>
      </c>
      <c r="Q13" s="551">
        <f t="shared" si="1"/>
        <v>547</v>
      </c>
      <c r="R13" s="551">
        <f t="shared" si="1"/>
        <v>549</v>
      </c>
      <c r="S13" s="559">
        <v>408</v>
      </c>
      <c r="T13" s="4">
        <v>408</v>
      </c>
      <c r="U13" s="4">
        <v>408</v>
      </c>
      <c r="V13" s="4">
        <v>408</v>
      </c>
      <c r="W13" s="4">
        <v>408</v>
      </c>
      <c r="X13" s="559">
        <f t="shared" si="2"/>
        <v>273</v>
      </c>
      <c r="Y13" s="559">
        <f t="shared" si="2"/>
        <v>235</v>
      </c>
      <c r="Z13" s="559">
        <f t="shared" si="2"/>
        <v>216</v>
      </c>
      <c r="AA13" s="559">
        <f t="shared" si="2"/>
        <v>223</v>
      </c>
      <c r="AB13" s="559">
        <f t="shared" si="2"/>
        <v>224</v>
      </c>
      <c r="AC13" s="559" t="s">
        <v>960</v>
      </c>
      <c r="AD13" s="559" t="s">
        <v>960</v>
      </c>
      <c r="AE13" s="559" t="s">
        <v>960</v>
      </c>
      <c r="AF13" s="559" t="s">
        <v>960</v>
      </c>
      <c r="AI13" s="627"/>
      <c r="AJ13" s="545" t="s">
        <v>98</v>
      </c>
      <c r="AK13" s="548">
        <v>105</v>
      </c>
      <c r="AL13" s="548">
        <v>1301</v>
      </c>
      <c r="AM13" s="548">
        <v>2497</v>
      </c>
      <c r="AN13" s="548">
        <v>2497</v>
      </c>
      <c r="AO13" s="548">
        <v>2497</v>
      </c>
      <c r="AP13" s="555" t="s">
        <v>46</v>
      </c>
      <c r="AQ13" s="28" t="s">
        <v>201</v>
      </c>
      <c r="AR13" s="24" t="s">
        <v>99</v>
      </c>
      <c r="AS13" s="555" t="s">
        <v>93</v>
      </c>
      <c r="AU13" s="544" t="str">
        <f>아파트!M14</f>
        <v>홍성읍</v>
      </c>
      <c r="AV13" s="426" t="str">
        <f>아파트!O14</f>
        <v>옥암3리</v>
      </c>
      <c r="AW13" s="426" t="str">
        <f>아파트!B14</f>
        <v>코오롱하늘채</v>
      </c>
      <c r="AX13" s="426">
        <f>아파트!F14</f>
        <v>569</v>
      </c>
      <c r="AY13" s="426">
        <f>아파트!L14</f>
        <v>1314</v>
      </c>
      <c r="AZ13" s="426">
        <f t="shared" si="0"/>
        <v>536</v>
      </c>
      <c r="BA13" s="426">
        <f t="shared" si="0"/>
        <v>536</v>
      </c>
      <c r="BB13" s="426">
        <f t="shared" si="0"/>
        <v>536</v>
      </c>
      <c r="BC13" s="426">
        <f t="shared" si="0"/>
        <v>536</v>
      </c>
    </row>
    <row r="14" spans="1:55" ht="18" customHeight="1">
      <c r="A14" s="621"/>
      <c r="B14" s="556">
        <v>2</v>
      </c>
      <c r="C14" s="550" t="s">
        <v>100</v>
      </c>
      <c r="D14" s="551">
        <f>[2]홍성읍!D14</f>
        <v>2286</v>
      </c>
      <c r="E14" s="551">
        <f>[2]홍성읍!E14</f>
        <v>1970</v>
      </c>
      <c r="F14" s="551">
        <f>[2]홍성읍!F14</f>
        <v>1808</v>
      </c>
      <c r="G14" s="551">
        <f>[2]홍성읍!G14</f>
        <v>1869</v>
      </c>
      <c r="H14" s="551">
        <f>[2]홍성읍!H14</f>
        <v>1877</v>
      </c>
      <c r="I14" s="552">
        <v>100</v>
      </c>
      <c r="J14" s="552">
        <v>100</v>
      </c>
      <c r="K14" s="552">
        <v>100</v>
      </c>
      <c r="L14" s="552">
        <v>100</v>
      </c>
      <c r="M14" s="552">
        <v>100</v>
      </c>
      <c r="N14" s="551">
        <f t="shared" si="1"/>
        <v>2286</v>
      </c>
      <c r="O14" s="551">
        <f t="shared" si="1"/>
        <v>1970</v>
      </c>
      <c r="P14" s="551">
        <f t="shared" si="1"/>
        <v>1808</v>
      </c>
      <c r="Q14" s="551">
        <f t="shared" si="1"/>
        <v>1869</v>
      </c>
      <c r="R14" s="551">
        <f t="shared" si="1"/>
        <v>1877</v>
      </c>
      <c r="S14" s="553">
        <v>408</v>
      </c>
      <c r="T14" s="25">
        <v>408</v>
      </c>
      <c r="U14" s="25">
        <v>408</v>
      </c>
      <c r="V14" s="25">
        <v>408</v>
      </c>
      <c r="W14" s="25">
        <v>408</v>
      </c>
      <c r="X14" s="553">
        <f t="shared" si="2"/>
        <v>933</v>
      </c>
      <c r="Y14" s="553">
        <f t="shared" si="2"/>
        <v>804</v>
      </c>
      <c r="Z14" s="553">
        <f t="shared" si="2"/>
        <v>738</v>
      </c>
      <c r="AA14" s="553">
        <f t="shared" si="2"/>
        <v>763</v>
      </c>
      <c r="AB14" s="553">
        <f t="shared" si="2"/>
        <v>766</v>
      </c>
      <c r="AC14" s="553" t="s">
        <v>960</v>
      </c>
      <c r="AD14" s="553" t="s">
        <v>960</v>
      </c>
      <c r="AE14" s="553" t="s">
        <v>69</v>
      </c>
      <c r="AF14" s="559" t="s">
        <v>69</v>
      </c>
      <c r="AI14" s="627"/>
      <c r="AJ14" s="545" t="s">
        <v>101</v>
      </c>
      <c r="AK14" s="548"/>
      <c r="AL14" s="548">
        <v>215</v>
      </c>
      <c r="AM14" s="548">
        <v>429</v>
      </c>
      <c r="AN14" s="548">
        <v>429</v>
      </c>
      <c r="AO14" s="548">
        <v>429</v>
      </c>
      <c r="AP14" s="545"/>
      <c r="AQ14" s="24"/>
      <c r="AR14" s="24"/>
      <c r="AS14" s="24"/>
      <c r="AU14" s="544" t="str">
        <f>아파트!M15</f>
        <v>홍성읍</v>
      </c>
      <c r="AV14" s="426" t="str">
        <f>아파트!O15</f>
        <v>오관13리</v>
      </c>
      <c r="AW14" s="426" t="str">
        <f>아파트!B15</f>
        <v>세광엔리치</v>
      </c>
      <c r="AX14" s="426">
        <f>아파트!F15</f>
        <v>430</v>
      </c>
      <c r="AY14" s="426">
        <f>아파트!L15</f>
        <v>993</v>
      </c>
      <c r="AZ14" s="426">
        <f t="shared" si="0"/>
        <v>405</v>
      </c>
      <c r="BA14" s="426">
        <f t="shared" si="0"/>
        <v>405</v>
      </c>
      <c r="BB14" s="426">
        <f t="shared" si="0"/>
        <v>405</v>
      </c>
      <c r="BC14" s="426">
        <f t="shared" si="0"/>
        <v>405</v>
      </c>
    </row>
    <row r="15" spans="1:55" ht="18" customHeight="1">
      <c r="A15" s="621"/>
      <c r="B15" s="556">
        <v>2</v>
      </c>
      <c r="C15" s="550" t="s">
        <v>102</v>
      </c>
      <c r="D15" s="551">
        <f>[2]홍성읍!D15</f>
        <v>653</v>
      </c>
      <c r="E15" s="551">
        <f>[2]홍성읍!E15</f>
        <v>563</v>
      </c>
      <c r="F15" s="551">
        <f>[2]홍성읍!F15</f>
        <v>517</v>
      </c>
      <c r="G15" s="551">
        <f>[2]홍성읍!G15</f>
        <v>534</v>
      </c>
      <c r="H15" s="551">
        <f>[2]홍성읍!H15</f>
        <v>536</v>
      </c>
      <c r="I15" s="552">
        <v>100</v>
      </c>
      <c r="J15" s="552">
        <v>100</v>
      </c>
      <c r="K15" s="552">
        <v>100</v>
      </c>
      <c r="L15" s="552">
        <v>100</v>
      </c>
      <c r="M15" s="552">
        <v>100</v>
      </c>
      <c r="N15" s="551">
        <f t="shared" si="1"/>
        <v>653</v>
      </c>
      <c r="O15" s="551">
        <f t="shared" si="1"/>
        <v>563</v>
      </c>
      <c r="P15" s="551">
        <f t="shared" si="1"/>
        <v>517</v>
      </c>
      <c r="Q15" s="551">
        <f t="shared" si="1"/>
        <v>534</v>
      </c>
      <c r="R15" s="551">
        <f t="shared" si="1"/>
        <v>536</v>
      </c>
      <c r="S15" s="553">
        <v>408</v>
      </c>
      <c r="T15" s="25">
        <v>408</v>
      </c>
      <c r="U15" s="25">
        <v>408</v>
      </c>
      <c r="V15" s="25">
        <v>408</v>
      </c>
      <c r="W15" s="25">
        <v>408</v>
      </c>
      <c r="X15" s="553">
        <f t="shared" si="2"/>
        <v>266</v>
      </c>
      <c r="Y15" s="553">
        <f t="shared" si="2"/>
        <v>230</v>
      </c>
      <c r="Z15" s="553">
        <f t="shared" si="2"/>
        <v>211</v>
      </c>
      <c r="AA15" s="553">
        <f t="shared" si="2"/>
        <v>218</v>
      </c>
      <c r="AB15" s="553">
        <f t="shared" si="2"/>
        <v>219</v>
      </c>
      <c r="AC15" s="553" t="s">
        <v>960</v>
      </c>
      <c r="AD15" s="553" t="s">
        <v>960</v>
      </c>
      <c r="AE15" s="553" t="s">
        <v>69</v>
      </c>
      <c r="AF15" s="559" t="s">
        <v>69</v>
      </c>
      <c r="AI15" s="627"/>
      <c r="AJ15" s="545" t="s">
        <v>103</v>
      </c>
      <c r="AK15" s="548"/>
      <c r="AL15" s="548">
        <v>215</v>
      </c>
      <c r="AM15" s="548">
        <v>429</v>
      </c>
      <c r="AN15" s="548">
        <v>429</v>
      </c>
      <c r="AO15" s="548">
        <v>429</v>
      </c>
      <c r="AP15" s="545" t="s">
        <v>46</v>
      </c>
      <c r="AQ15" s="24"/>
      <c r="AR15" s="24" t="s">
        <v>105</v>
      </c>
      <c r="AS15" s="545" t="s">
        <v>106</v>
      </c>
      <c r="AU15" s="544" t="str">
        <f>아파트!M16</f>
        <v>홍성읍</v>
      </c>
      <c r="AV15" s="426" t="str">
        <f>아파트!O16</f>
        <v>남장4리</v>
      </c>
      <c r="AW15" s="426" t="str">
        <f>아파트!B16</f>
        <v>주공2차아파트</v>
      </c>
      <c r="AX15" s="426">
        <f>아파트!F16</f>
        <v>468</v>
      </c>
      <c r="AY15" s="426">
        <f>아파트!L16</f>
        <v>1081</v>
      </c>
      <c r="AZ15" s="426">
        <f t="shared" si="0"/>
        <v>441</v>
      </c>
      <c r="BA15" s="426">
        <f t="shared" si="0"/>
        <v>441</v>
      </c>
      <c r="BB15" s="426">
        <f t="shared" si="0"/>
        <v>441</v>
      </c>
      <c r="BC15" s="426">
        <f t="shared" si="0"/>
        <v>441</v>
      </c>
    </row>
    <row r="16" spans="1:55" ht="18" customHeight="1">
      <c r="A16" s="621"/>
      <c r="B16" s="556">
        <v>2</v>
      </c>
      <c r="C16" s="550" t="s">
        <v>107</v>
      </c>
      <c r="D16" s="551">
        <f>[2]홍성읍!D16</f>
        <v>1232</v>
      </c>
      <c r="E16" s="551">
        <f>[2]홍성읍!E16</f>
        <v>1062</v>
      </c>
      <c r="F16" s="551">
        <f>[2]홍성읍!F16</f>
        <v>974</v>
      </c>
      <c r="G16" s="551">
        <f>[2]홍성읍!G16</f>
        <v>1007</v>
      </c>
      <c r="H16" s="551">
        <f>[2]홍성읍!H16</f>
        <v>1012</v>
      </c>
      <c r="I16" s="552">
        <v>100</v>
      </c>
      <c r="J16" s="552">
        <v>100</v>
      </c>
      <c r="K16" s="552">
        <v>100</v>
      </c>
      <c r="L16" s="552">
        <v>100</v>
      </c>
      <c r="M16" s="552">
        <v>100</v>
      </c>
      <c r="N16" s="551">
        <f t="shared" si="1"/>
        <v>1232</v>
      </c>
      <c r="O16" s="551">
        <f t="shared" si="1"/>
        <v>1062</v>
      </c>
      <c r="P16" s="551">
        <f t="shared" si="1"/>
        <v>974</v>
      </c>
      <c r="Q16" s="551">
        <f t="shared" si="1"/>
        <v>1007</v>
      </c>
      <c r="R16" s="551">
        <f t="shared" si="1"/>
        <v>1012</v>
      </c>
      <c r="S16" s="553">
        <v>408</v>
      </c>
      <c r="T16" s="25">
        <v>408</v>
      </c>
      <c r="U16" s="25">
        <v>408</v>
      </c>
      <c r="V16" s="25">
        <v>408</v>
      </c>
      <c r="W16" s="25">
        <v>408</v>
      </c>
      <c r="X16" s="553">
        <f t="shared" si="2"/>
        <v>503</v>
      </c>
      <c r="Y16" s="553">
        <f t="shared" si="2"/>
        <v>433</v>
      </c>
      <c r="Z16" s="553">
        <f t="shared" si="2"/>
        <v>397</v>
      </c>
      <c r="AA16" s="553">
        <f t="shared" si="2"/>
        <v>411</v>
      </c>
      <c r="AB16" s="553">
        <f t="shared" si="2"/>
        <v>413</v>
      </c>
      <c r="AC16" s="553" t="s">
        <v>960</v>
      </c>
      <c r="AD16" s="553" t="s">
        <v>960</v>
      </c>
      <c r="AE16" s="553" t="s">
        <v>69</v>
      </c>
      <c r="AF16" s="559" t="s">
        <v>69</v>
      </c>
      <c r="AI16" s="543"/>
      <c r="AJ16" s="543"/>
      <c r="AK16" s="543"/>
      <c r="AL16" s="543"/>
      <c r="AM16" s="543"/>
      <c r="AN16" s="543"/>
      <c r="AO16" s="543"/>
      <c r="AP16" s="543"/>
      <c r="AQ16" s="543"/>
      <c r="AR16" s="30"/>
      <c r="AS16" s="543"/>
      <c r="AU16" s="544" t="str">
        <f>아파트!M17</f>
        <v>홍성읍</v>
      </c>
      <c r="AV16" s="426" t="str">
        <f>아파트!O17</f>
        <v>고암6리</v>
      </c>
      <c r="AW16" s="426" t="str">
        <f>아파트!B17</f>
        <v>신동아파밀리에</v>
      </c>
      <c r="AX16" s="426">
        <f>아파트!F17</f>
        <v>716</v>
      </c>
      <c r="AY16" s="426">
        <f>아파트!L17</f>
        <v>1654</v>
      </c>
      <c r="AZ16" s="426">
        <f t="shared" si="0"/>
        <v>675</v>
      </c>
      <c r="BA16" s="426">
        <f t="shared" si="0"/>
        <v>675</v>
      </c>
      <c r="BB16" s="426">
        <f t="shared" si="0"/>
        <v>675</v>
      </c>
      <c r="BC16" s="426">
        <f t="shared" si="0"/>
        <v>675</v>
      </c>
    </row>
    <row r="17" spans="1:55" ht="18" customHeight="1">
      <c r="A17" s="621"/>
      <c r="B17" s="556">
        <v>2</v>
      </c>
      <c r="C17" s="557" t="s">
        <v>108</v>
      </c>
      <c r="D17" s="551">
        <f>[2]홍성읍!D17</f>
        <v>1309</v>
      </c>
      <c r="E17" s="551">
        <f>[2]홍성읍!E17</f>
        <v>1128</v>
      </c>
      <c r="F17" s="551">
        <f>[2]홍성읍!F17</f>
        <v>1035</v>
      </c>
      <c r="G17" s="551">
        <f>[2]홍성읍!G17</f>
        <v>1070</v>
      </c>
      <c r="H17" s="551">
        <f>[2]홍성읍!H17</f>
        <v>1075</v>
      </c>
      <c r="I17" s="558">
        <v>100</v>
      </c>
      <c r="J17" s="558">
        <v>100</v>
      </c>
      <c r="K17" s="558">
        <v>100</v>
      </c>
      <c r="L17" s="558">
        <v>100</v>
      </c>
      <c r="M17" s="558">
        <v>100</v>
      </c>
      <c r="N17" s="551">
        <f t="shared" si="1"/>
        <v>1309</v>
      </c>
      <c r="O17" s="551">
        <f t="shared" si="1"/>
        <v>1128</v>
      </c>
      <c r="P17" s="551">
        <f t="shared" si="1"/>
        <v>1035</v>
      </c>
      <c r="Q17" s="551">
        <f t="shared" si="1"/>
        <v>1070</v>
      </c>
      <c r="R17" s="551">
        <f t="shared" si="1"/>
        <v>1075</v>
      </c>
      <c r="S17" s="559">
        <v>408</v>
      </c>
      <c r="T17" s="4">
        <v>408</v>
      </c>
      <c r="U17" s="4">
        <v>408</v>
      </c>
      <c r="V17" s="4">
        <v>408</v>
      </c>
      <c r="W17" s="4">
        <v>408</v>
      </c>
      <c r="X17" s="559">
        <f t="shared" si="2"/>
        <v>534</v>
      </c>
      <c r="Y17" s="559">
        <f t="shared" si="2"/>
        <v>460</v>
      </c>
      <c r="Z17" s="559">
        <f t="shared" si="2"/>
        <v>422</v>
      </c>
      <c r="AA17" s="559">
        <f t="shared" si="2"/>
        <v>437</v>
      </c>
      <c r="AB17" s="559">
        <f t="shared" si="2"/>
        <v>439</v>
      </c>
      <c r="AC17" s="559" t="s">
        <v>960</v>
      </c>
      <c r="AD17" s="559" t="s">
        <v>960</v>
      </c>
      <c r="AE17" s="559" t="s">
        <v>960</v>
      </c>
      <c r="AF17" s="559" t="s">
        <v>960</v>
      </c>
      <c r="AI17" s="621" t="s">
        <v>54</v>
      </c>
      <c r="AJ17" s="621"/>
      <c r="AK17" s="545" t="s">
        <v>109</v>
      </c>
      <c r="AL17" s="545"/>
      <c r="AM17" s="545"/>
      <c r="AN17" s="545"/>
      <c r="AO17" s="545"/>
      <c r="AP17" s="621" t="s">
        <v>56</v>
      </c>
      <c r="AQ17" s="621" t="s">
        <v>57</v>
      </c>
      <c r="AR17" s="622" t="s">
        <v>190</v>
      </c>
      <c r="AS17" s="621" t="s">
        <v>58</v>
      </c>
      <c r="AU17" s="544" t="str">
        <f>아파트!M18</f>
        <v>홍성읍</v>
      </c>
      <c r="AV17" s="426" t="str">
        <f>아파트!O18</f>
        <v>남장4리</v>
      </c>
      <c r="AW17" s="426" t="str">
        <f>아파트!B18</f>
        <v>주공3차아파트</v>
      </c>
      <c r="AX17" s="426">
        <f>아파트!F18</f>
        <v>659</v>
      </c>
      <c r="AY17" s="426">
        <f>아파트!L18</f>
        <v>1522</v>
      </c>
      <c r="AZ17" s="426">
        <f t="shared" si="0"/>
        <v>621</v>
      </c>
      <c r="BA17" s="426">
        <f t="shared" si="0"/>
        <v>621</v>
      </c>
      <c r="BB17" s="426">
        <f t="shared" si="0"/>
        <v>621</v>
      </c>
      <c r="BC17" s="426">
        <f t="shared" si="0"/>
        <v>621</v>
      </c>
    </row>
    <row r="18" spans="1:55" ht="18" customHeight="1">
      <c r="A18" s="621"/>
      <c r="B18" s="3">
        <v>1</v>
      </c>
      <c r="C18" s="31" t="s">
        <v>110</v>
      </c>
      <c r="D18" s="546">
        <f>SUM(D19:D22)</f>
        <v>3149</v>
      </c>
      <c r="E18" s="546">
        <f>SUM(E19:E22)</f>
        <v>2714</v>
      </c>
      <c r="F18" s="546">
        <f>SUM(F19:F22)</f>
        <v>2491</v>
      </c>
      <c r="G18" s="546">
        <f>SUM(G19:G22)</f>
        <v>2574</v>
      </c>
      <c r="H18" s="546">
        <f>SUM(H19:H22)</f>
        <v>2586</v>
      </c>
      <c r="I18" s="547">
        <f>ROUND(N18/D18,2)</f>
        <v>1</v>
      </c>
      <c r="J18" s="547">
        <f>ROUND(O18/E18,2)</f>
        <v>1</v>
      </c>
      <c r="K18" s="547">
        <f>ROUND(P18/F18,2)</f>
        <v>1</v>
      </c>
      <c r="L18" s="547">
        <f>ROUND(Q18/G18,2)</f>
        <v>1</v>
      </c>
      <c r="M18" s="547">
        <f>ROUND(R18/H18,2)</f>
        <v>1</v>
      </c>
      <c r="N18" s="546">
        <f>SUM(N19:N22)</f>
        <v>3149</v>
      </c>
      <c r="O18" s="546">
        <f>SUM(O19:O22)</f>
        <v>2714</v>
      </c>
      <c r="P18" s="546">
        <f>SUM(P19:P22)</f>
        <v>2491</v>
      </c>
      <c r="Q18" s="546">
        <f>SUM(Q19:Q22)</f>
        <v>2574</v>
      </c>
      <c r="R18" s="546">
        <f>SUM(R19:R22)</f>
        <v>2586</v>
      </c>
      <c r="S18" s="4">
        <v>408</v>
      </c>
      <c r="T18" s="4">
        <v>408</v>
      </c>
      <c r="U18" s="4">
        <v>408</v>
      </c>
      <c r="V18" s="4">
        <v>408</v>
      </c>
      <c r="W18" s="4">
        <v>408</v>
      </c>
      <c r="X18" s="427">
        <f>SUM(X19:X22)</f>
        <v>1284</v>
      </c>
      <c r="Y18" s="427">
        <f>SUM(Y19:Y22)</f>
        <v>1108</v>
      </c>
      <c r="Z18" s="427">
        <f>SUM(Z19:Z22)</f>
        <v>1016</v>
      </c>
      <c r="AA18" s="427">
        <f>SUM(AA19:AA22)</f>
        <v>1050</v>
      </c>
      <c r="AB18" s="427">
        <f>SUM(AB19:AB22)</f>
        <v>1054</v>
      </c>
      <c r="AC18" s="21"/>
      <c r="AD18" s="21"/>
      <c r="AE18" s="21"/>
      <c r="AF18" s="21"/>
      <c r="AI18" s="621"/>
      <c r="AJ18" s="621"/>
      <c r="AK18" s="545" t="s">
        <v>35</v>
      </c>
      <c r="AL18" s="545">
        <v>2020</v>
      </c>
      <c r="AM18" s="545">
        <v>2025</v>
      </c>
      <c r="AN18" s="545">
        <v>2030</v>
      </c>
      <c r="AO18" s="545">
        <v>2035</v>
      </c>
      <c r="AP18" s="621"/>
      <c r="AQ18" s="621"/>
      <c r="AR18" s="623"/>
      <c r="AS18" s="621"/>
      <c r="AU18" s="544" t="str">
        <f>아파트!M19</f>
        <v>홍성읍</v>
      </c>
      <c r="AV18" s="426" t="str">
        <f>아파트!O19</f>
        <v>오관2리</v>
      </c>
      <c r="AW18" s="426" t="str">
        <f>아파트!B19</f>
        <v>신천아파트 가동</v>
      </c>
      <c r="AX18" s="426">
        <f>아파트!F19</f>
        <v>29</v>
      </c>
      <c r="AY18" s="426">
        <f>아파트!L19</f>
        <v>67</v>
      </c>
      <c r="AZ18" s="426">
        <f t="shared" si="0"/>
        <v>27</v>
      </c>
      <c r="BA18" s="426">
        <f t="shared" si="0"/>
        <v>27</v>
      </c>
      <c r="BB18" s="426">
        <f t="shared" si="0"/>
        <v>27</v>
      </c>
      <c r="BC18" s="426">
        <f t="shared" si="0"/>
        <v>27</v>
      </c>
    </row>
    <row r="19" spans="1:55" ht="18" customHeight="1">
      <c r="A19" s="621"/>
      <c r="B19" s="556">
        <v>2</v>
      </c>
      <c r="C19" s="557" t="s">
        <v>111</v>
      </c>
      <c r="D19" s="551">
        <f>[2]홍성읍!D19</f>
        <v>1094</v>
      </c>
      <c r="E19" s="551">
        <f>[2]홍성읍!E19</f>
        <v>943</v>
      </c>
      <c r="F19" s="551">
        <f>[2]홍성읍!F19</f>
        <v>865</v>
      </c>
      <c r="G19" s="551">
        <f>[2]홍성읍!G19</f>
        <v>894</v>
      </c>
      <c r="H19" s="551">
        <f>[2]홍성읍!H19</f>
        <v>898</v>
      </c>
      <c r="I19" s="558">
        <v>100</v>
      </c>
      <c r="J19" s="558">
        <v>100</v>
      </c>
      <c r="K19" s="558">
        <v>100</v>
      </c>
      <c r="L19" s="558">
        <v>100</v>
      </c>
      <c r="M19" s="558">
        <v>100</v>
      </c>
      <c r="N19" s="551">
        <f t="shared" ref="N19:R22" si="3">ROUND(D19*I19/100,0)</f>
        <v>1094</v>
      </c>
      <c r="O19" s="551">
        <f t="shared" si="3"/>
        <v>943</v>
      </c>
      <c r="P19" s="551">
        <f t="shared" si="3"/>
        <v>865</v>
      </c>
      <c r="Q19" s="551">
        <f t="shared" si="3"/>
        <v>894</v>
      </c>
      <c r="R19" s="551">
        <f t="shared" si="3"/>
        <v>898</v>
      </c>
      <c r="S19" s="559">
        <v>408</v>
      </c>
      <c r="T19" s="4">
        <v>408</v>
      </c>
      <c r="U19" s="4">
        <v>408</v>
      </c>
      <c r="V19" s="4">
        <v>408</v>
      </c>
      <c r="W19" s="4">
        <v>408</v>
      </c>
      <c r="X19" s="559">
        <f t="shared" si="2"/>
        <v>446</v>
      </c>
      <c r="Y19" s="559">
        <f t="shared" si="2"/>
        <v>385</v>
      </c>
      <c r="Z19" s="559">
        <f t="shared" si="2"/>
        <v>353</v>
      </c>
      <c r="AA19" s="559">
        <f t="shared" si="2"/>
        <v>365</v>
      </c>
      <c r="AB19" s="559">
        <f t="shared" si="2"/>
        <v>366</v>
      </c>
      <c r="AC19" s="559" t="s">
        <v>112</v>
      </c>
      <c r="AD19" s="559" t="s">
        <v>112</v>
      </c>
      <c r="AE19" s="553" t="s">
        <v>202</v>
      </c>
      <c r="AF19" s="559" t="s">
        <v>202</v>
      </c>
      <c r="AI19" s="621" t="s">
        <v>113</v>
      </c>
      <c r="AJ19" s="621"/>
      <c r="AK19" s="548">
        <f>AK20+AK23+AK27</f>
        <v>1268</v>
      </c>
      <c r="AL19" s="548">
        <v>1814</v>
      </c>
      <c r="AM19" s="548">
        <v>1814</v>
      </c>
      <c r="AN19" s="548">
        <v>1814</v>
      </c>
      <c r="AO19" s="548">
        <v>1814</v>
      </c>
      <c r="AP19" s="545"/>
      <c r="AQ19" s="32"/>
      <c r="AR19" s="32"/>
      <c r="AS19" s="32"/>
      <c r="AU19" s="544" t="str">
        <f>아파트!M20</f>
        <v>홍성읍</v>
      </c>
      <c r="AV19" s="426" t="str">
        <f>아파트!O20</f>
        <v>고암4리</v>
      </c>
      <c r="AW19" s="426" t="str">
        <f>아파트!B20</f>
        <v>미주아파트</v>
      </c>
      <c r="AX19" s="426">
        <f>아파트!F20</f>
        <v>98</v>
      </c>
      <c r="AY19" s="426">
        <f>아파트!L20</f>
        <v>226</v>
      </c>
      <c r="AZ19" s="426">
        <f t="shared" si="0"/>
        <v>92</v>
      </c>
      <c r="BA19" s="426">
        <f t="shared" si="0"/>
        <v>92</v>
      </c>
      <c r="BB19" s="426">
        <f t="shared" si="0"/>
        <v>92</v>
      </c>
      <c r="BC19" s="426">
        <f t="shared" si="0"/>
        <v>92</v>
      </c>
    </row>
    <row r="20" spans="1:55" ht="18" customHeight="1">
      <c r="A20" s="621"/>
      <c r="B20" s="556">
        <v>2</v>
      </c>
      <c r="C20" s="557" t="s">
        <v>114</v>
      </c>
      <c r="D20" s="551">
        <f>[2]홍성읍!D20</f>
        <v>605</v>
      </c>
      <c r="E20" s="551">
        <f>[2]홍성읍!E20</f>
        <v>521</v>
      </c>
      <c r="F20" s="551">
        <f>[2]홍성읍!F20</f>
        <v>479</v>
      </c>
      <c r="G20" s="551">
        <f>[2]홍성읍!G20</f>
        <v>495</v>
      </c>
      <c r="H20" s="551">
        <f>[2]홍성읍!H20</f>
        <v>497</v>
      </c>
      <c r="I20" s="558">
        <v>100</v>
      </c>
      <c r="J20" s="558">
        <v>100</v>
      </c>
      <c r="K20" s="558">
        <v>100</v>
      </c>
      <c r="L20" s="558">
        <v>100</v>
      </c>
      <c r="M20" s="558">
        <v>100</v>
      </c>
      <c r="N20" s="551">
        <f t="shared" si="3"/>
        <v>605</v>
      </c>
      <c r="O20" s="551">
        <f t="shared" si="3"/>
        <v>521</v>
      </c>
      <c r="P20" s="551">
        <f t="shared" si="3"/>
        <v>479</v>
      </c>
      <c r="Q20" s="551">
        <f t="shared" si="3"/>
        <v>495</v>
      </c>
      <c r="R20" s="551">
        <f t="shared" si="3"/>
        <v>497</v>
      </c>
      <c r="S20" s="559">
        <v>408</v>
      </c>
      <c r="T20" s="4">
        <v>408</v>
      </c>
      <c r="U20" s="4">
        <v>408</v>
      </c>
      <c r="V20" s="4">
        <v>408</v>
      </c>
      <c r="W20" s="4">
        <v>408</v>
      </c>
      <c r="X20" s="559">
        <f t="shared" si="2"/>
        <v>247</v>
      </c>
      <c r="Y20" s="559">
        <f t="shared" si="2"/>
        <v>213</v>
      </c>
      <c r="Z20" s="559">
        <f t="shared" si="2"/>
        <v>195</v>
      </c>
      <c r="AA20" s="559">
        <f t="shared" si="2"/>
        <v>202</v>
      </c>
      <c r="AB20" s="559">
        <f t="shared" si="2"/>
        <v>203</v>
      </c>
      <c r="AC20" s="559" t="s">
        <v>112</v>
      </c>
      <c r="AD20" s="559" t="s">
        <v>112</v>
      </c>
      <c r="AE20" s="553" t="s">
        <v>202</v>
      </c>
      <c r="AF20" s="559" t="s">
        <v>202</v>
      </c>
      <c r="AI20" s="621" t="s">
        <v>115</v>
      </c>
      <c r="AJ20" s="545" t="s">
        <v>2</v>
      </c>
      <c r="AK20" s="548"/>
      <c r="AL20" s="548">
        <v>546</v>
      </c>
      <c r="AM20" s="548">
        <v>546</v>
      </c>
      <c r="AN20" s="548">
        <v>546</v>
      </c>
      <c r="AO20" s="548">
        <v>546</v>
      </c>
      <c r="AP20" s="545"/>
      <c r="AQ20" s="32"/>
      <c r="AR20" s="32"/>
      <c r="AS20" s="32"/>
      <c r="AU20" s="544" t="str">
        <f>아파트!M21</f>
        <v>홍성읍</v>
      </c>
      <c r="AV20" s="426" t="str">
        <f>아파트!O21</f>
        <v>오관2리</v>
      </c>
      <c r="AW20" s="426" t="str">
        <f>아파트!B21</f>
        <v>신천아파트 다동</v>
      </c>
      <c r="AX20" s="426">
        <f>아파트!F21</f>
        <v>40</v>
      </c>
      <c r="AY20" s="426">
        <f>아파트!L21</f>
        <v>92</v>
      </c>
      <c r="AZ20" s="426">
        <f t="shared" si="0"/>
        <v>38</v>
      </c>
      <c r="BA20" s="426">
        <f t="shared" si="0"/>
        <v>38</v>
      </c>
      <c r="BB20" s="426">
        <f t="shared" si="0"/>
        <v>38</v>
      </c>
      <c r="BC20" s="426">
        <f t="shared" si="0"/>
        <v>38</v>
      </c>
    </row>
    <row r="21" spans="1:55" ht="18" customHeight="1">
      <c r="A21" s="621"/>
      <c r="B21" s="556">
        <v>2</v>
      </c>
      <c r="C21" s="557" t="s">
        <v>116</v>
      </c>
      <c r="D21" s="551">
        <f>[2]홍성읍!D21</f>
        <v>219</v>
      </c>
      <c r="E21" s="551">
        <f>[2]홍성읍!E21</f>
        <v>189</v>
      </c>
      <c r="F21" s="551">
        <f>[2]홍성읍!F21</f>
        <v>173</v>
      </c>
      <c r="G21" s="551">
        <f>[2]홍성읍!G21</f>
        <v>179</v>
      </c>
      <c r="H21" s="551">
        <f>[2]홍성읍!H21</f>
        <v>180</v>
      </c>
      <c r="I21" s="558">
        <v>100</v>
      </c>
      <c r="J21" s="558">
        <v>100</v>
      </c>
      <c r="K21" s="558">
        <v>100</v>
      </c>
      <c r="L21" s="558">
        <v>100</v>
      </c>
      <c r="M21" s="558">
        <v>100</v>
      </c>
      <c r="N21" s="551">
        <f t="shared" si="3"/>
        <v>219</v>
      </c>
      <c r="O21" s="551">
        <f t="shared" si="3"/>
        <v>189</v>
      </c>
      <c r="P21" s="551">
        <f t="shared" si="3"/>
        <v>173</v>
      </c>
      <c r="Q21" s="551">
        <f t="shared" si="3"/>
        <v>179</v>
      </c>
      <c r="R21" s="551">
        <f t="shared" si="3"/>
        <v>180</v>
      </c>
      <c r="S21" s="559">
        <v>408</v>
      </c>
      <c r="T21" s="4">
        <v>408</v>
      </c>
      <c r="U21" s="4">
        <v>408</v>
      </c>
      <c r="V21" s="4">
        <v>408</v>
      </c>
      <c r="W21" s="4">
        <v>408</v>
      </c>
      <c r="X21" s="559">
        <f t="shared" si="2"/>
        <v>89</v>
      </c>
      <c r="Y21" s="559">
        <f t="shared" si="2"/>
        <v>77</v>
      </c>
      <c r="Z21" s="559">
        <f t="shared" si="2"/>
        <v>71</v>
      </c>
      <c r="AA21" s="559">
        <f t="shared" si="2"/>
        <v>73</v>
      </c>
      <c r="AB21" s="559">
        <f t="shared" si="2"/>
        <v>73</v>
      </c>
      <c r="AC21" s="559" t="s">
        <v>112</v>
      </c>
      <c r="AD21" s="559" t="s">
        <v>112</v>
      </c>
      <c r="AE21" s="553" t="s">
        <v>202</v>
      </c>
      <c r="AF21" s="559" t="s">
        <v>202</v>
      </c>
      <c r="AI21" s="621"/>
      <c r="AJ21" s="545" t="s">
        <v>117</v>
      </c>
      <c r="AK21" s="548"/>
      <c r="AL21" s="548">
        <v>473</v>
      </c>
      <c r="AM21" s="548">
        <v>473</v>
      </c>
      <c r="AN21" s="548">
        <v>473</v>
      </c>
      <c r="AO21" s="548">
        <v>473</v>
      </c>
      <c r="AP21" s="545" t="s">
        <v>23</v>
      </c>
      <c r="AR21" s="545" t="s">
        <v>118</v>
      </c>
      <c r="AS21" s="545" t="s">
        <v>23</v>
      </c>
      <c r="AU21" s="544" t="str">
        <f>아파트!M22</f>
        <v>홍성읍</v>
      </c>
      <c r="AV21" s="426" t="str">
        <f>아파트!O22</f>
        <v>남장3리</v>
      </c>
      <c r="AW21" s="426" t="str">
        <f>아파트!B22</f>
        <v>거성아파트 B동</v>
      </c>
      <c r="AX21" s="426">
        <f>아파트!F22</f>
        <v>60</v>
      </c>
      <c r="AY21" s="426">
        <f>아파트!L22</f>
        <v>139</v>
      </c>
      <c r="AZ21" s="426">
        <f t="shared" si="0"/>
        <v>57</v>
      </c>
      <c r="BA21" s="426">
        <f t="shared" si="0"/>
        <v>57</v>
      </c>
      <c r="BB21" s="426">
        <f t="shared" si="0"/>
        <v>57</v>
      </c>
      <c r="BC21" s="426">
        <f t="shared" si="0"/>
        <v>57</v>
      </c>
    </row>
    <row r="22" spans="1:55" ht="18" customHeight="1">
      <c r="A22" s="621"/>
      <c r="B22" s="556">
        <v>2</v>
      </c>
      <c r="C22" s="557" t="s">
        <v>119</v>
      </c>
      <c r="D22" s="551">
        <f>[2]홍성읍!D22</f>
        <v>1231</v>
      </c>
      <c r="E22" s="551">
        <f>[2]홍성읍!E22</f>
        <v>1061</v>
      </c>
      <c r="F22" s="551">
        <f>[2]홍성읍!F22</f>
        <v>974</v>
      </c>
      <c r="G22" s="551">
        <f>[2]홍성읍!G22</f>
        <v>1006</v>
      </c>
      <c r="H22" s="551">
        <f>[2]홍성읍!H22</f>
        <v>1011</v>
      </c>
      <c r="I22" s="558">
        <v>100</v>
      </c>
      <c r="J22" s="558">
        <v>100</v>
      </c>
      <c r="K22" s="558">
        <v>100</v>
      </c>
      <c r="L22" s="558">
        <v>100</v>
      </c>
      <c r="M22" s="558">
        <v>100</v>
      </c>
      <c r="N22" s="551">
        <f t="shared" si="3"/>
        <v>1231</v>
      </c>
      <c r="O22" s="551">
        <f t="shared" si="3"/>
        <v>1061</v>
      </c>
      <c r="P22" s="551">
        <f t="shared" si="3"/>
        <v>974</v>
      </c>
      <c r="Q22" s="551">
        <f t="shared" si="3"/>
        <v>1006</v>
      </c>
      <c r="R22" s="551">
        <f t="shared" si="3"/>
        <v>1011</v>
      </c>
      <c r="S22" s="559">
        <v>408</v>
      </c>
      <c r="T22" s="4">
        <v>408</v>
      </c>
      <c r="U22" s="4">
        <v>408</v>
      </c>
      <c r="V22" s="4">
        <v>408</v>
      </c>
      <c r="W22" s="4">
        <v>408</v>
      </c>
      <c r="X22" s="559">
        <f t="shared" si="2"/>
        <v>502</v>
      </c>
      <c r="Y22" s="559">
        <f t="shared" si="2"/>
        <v>433</v>
      </c>
      <c r="Z22" s="559">
        <f t="shared" si="2"/>
        <v>397</v>
      </c>
      <c r="AA22" s="559">
        <f t="shared" si="2"/>
        <v>410</v>
      </c>
      <c r="AB22" s="559">
        <f t="shared" si="2"/>
        <v>412</v>
      </c>
      <c r="AC22" s="559" t="s">
        <v>960</v>
      </c>
      <c r="AD22" s="559" t="s">
        <v>960</v>
      </c>
      <c r="AE22" s="553" t="s">
        <v>69</v>
      </c>
      <c r="AF22" s="559" t="s">
        <v>69</v>
      </c>
      <c r="AI22" s="621"/>
      <c r="AJ22" s="545" t="s">
        <v>203</v>
      </c>
      <c r="AK22" s="548">
        <v>73</v>
      </c>
      <c r="AL22" s="548">
        <v>73</v>
      </c>
      <c r="AM22" s="548">
        <v>73</v>
      </c>
      <c r="AN22" s="548">
        <v>73</v>
      </c>
      <c r="AO22" s="548">
        <v>73</v>
      </c>
      <c r="AP22" s="545" t="s">
        <v>9</v>
      </c>
      <c r="AQ22" s="545" t="s">
        <v>960</v>
      </c>
      <c r="AR22" s="545" t="s">
        <v>202</v>
      </c>
      <c r="AS22" s="545" t="s">
        <v>9</v>
      </c>
      <c r="AU22" s="544" t="str">
        <f>아파트!M23</f>
        <v>홍성읍</v>
      </c>
      <c r="AV22" s="426" t="str">
        <f>아파트!O23</f>
        <v>고암2리</v>
      </c>
      <c r="AW22" s="426" t="str">
        <f>아파트!B23</f>
        <v>신천아파트 라동</v>
      </c>
      <c r="AX22" s="426">
        <f>아파트!F23</f>
        <v>36</v>
      </c>
      <c r="AY22" s="426">
        <f>아파트!L23</f>
        <v>83</v>
      </c>
      <c r="AZ22" s="426">
        <f t="shared" si="0"/>
        <v>34</v>
      </c>
      <c r="BA22" s="426">
        <f t="shared" si="0"/>
        <v>34</v>
      </c>
      <c r="BB22" s="426">
        <f t="shared" si="0"/>
        <v>34</v>
      </c>
      <c r="BC22" s="426">
        <f t="shared" si="0"/>
        <v>34</v>
      </c>
    </row>
    <row r="23" spans="1:55" ht="18" customHeight="1">
      <c r="A23" s="621"/>
      <c r="B23" s="3">
        <v>1</v>
      </c>
      <c r="C23" s="31" t="s">
        <v>120</v>
      </c>
      <c r="D23" s="546">
        <f>SUM(D24:D26)</f>
        <v>889</v>
      </c>
      <c r="E23" s="546">
        <f>SUM(E24:E26)</f>
        <v>767</v>
      </c>
      <c r="F23" s="546">
        <f>SUM(F24:F26)</f>
        <v>703</v>
      </c>
      <c r="G23" s="546">
        <f>SUM(G24:G26)</f>
        <v>727</v>
      </c>
      <c r="H23" s="546">
        <f>SUM(H24:H26)</f>
        <v>730</v>
      </c>
      <c r="I23" s="547">
        <f>ROUND(N23/D23,2)</f>
        <v>1</v>
      </c>
      <c r="J23" s="547">
        <f>ROUND(O23/E23,2)</f>
        <v>1</v>
      </c>
      <c r="K23" s="547">
        <f>ROUND(P23/F23,2)</f>
        <v>1</v>
      </c>
      <c r="L23" s="547">
        <f>ROUND(Q23/G23,2)</f>
        <v>1</v>
      </c>
      <c r="M23" s="547">
        <f>ROUND(R23/H23,2)</f>
        <v>1</v>
      </c>
      <c r="N23" s="546">
        <f>SUM(N24:N26)</f>
        <v>889</v>
      </c>
      <c r="O23" s="546">
        <f>SUM(O24:O26)</f>
        <v>767</v>
      </c>
      <c r="P23" s="546">
        <f>SUM(P24:P26)</f>
        <v>703</v>
      </c>
      <c r="Q23" s="546">
        <f>SUM(Q24:Q26)</f>
        <v>727</v>
      </c>
      <c r="R23" s="546">
        <f>SUM(R24:R26)</f>
        <v>730</v>
      </c>
      <c r="S23" s="4">
        <v>408</v>
      </c>
      <c r="T23" s="4">
        <v>408</v>
      </c>
      <c r="U23" s="4">
        <v>408</v>
      </c>
      <c r="V23" s="4">
        <v>408</v>
      </c>
      <c r="W23" s="4">
        <v>408</v>
      </c>
      <c r="X23" s="427">
        <f>SUM(X24:X26)</f>
        <v>363</v>
      </c>
      <c r="Y23" s="427">
        <f>SUM(Y24:Y26)</f>
        <v>312</v>
      </c>
      <c r="Z23" s="427">
        <f>SUM(Z24:Z26)</f>
        <v>287</v>
      </c>
      <c r="AA23" s="427">
        <f>SUM(AA24:AA26)</f>
        <v>297</v>
      </c>
      <c r="AB23" s="427">
        <f>SUM(AB24:AB26)</f>
        <v>298</v>
      </c>
      <c r="AC23" s="21"/>
      <c r="AD23" s="21"/>
      <c r="AE23" s="21"/>
      <c r="AF23" s="21"/>
      <c r="AI23" s="621" t="s">
        <v>121</v>
      </c>
      <c r="AJ23" s="545" t="s">
        <v>2</v>
      </c>
      <c r="AK23" s="548">
        <v>1084</v>
      </c>
      <c r="AL23" s="548">
        <v>1084</v>
      </c>
      <c r="AM23" s="548">
        <v>1084</v>
      </c>
      <c r="AN23" s="548">
        <v>1084</v>
      </c>
      <c r="AO23" s="548">
        <v>1084</v>
      </c>
      <c r="AP23" s="545"/>
      <c r="AQ23" s="32"/>
      <c r="AR23" s="32"/>
      <c r="AS23" s="545"/>
      <c r="AU23" s="544" t="str">
        <f>아파트!M24</f>
        <v>홍성읍</v>
      </c>
      <c r="AV23" s="426" t="str">
        <f>아파트!O24</f>
        <v>남장3리</v>
      </c>
      <c r="AW23" s="426" t="str">
        <f>아파트!B24</f>
        <v>미성아파트</v>
      </c>
      <c r="AX23" s="426">
        <f>아파트!F24</f>
        <v>182</v>
      </c>
      <c r="AY23" s="426">
        <f>아파트!L24</f>
        <v>420</v>
      </c>
      <c r="AZ23" s="426">
        <f t="shared" si="0"/>
        <v>171</v>
      </c>
      <c r="BA23" s="426">
        <f t="shared" si="0"/>
        <v>171</v>
      </c>
      <c r="BB23" s="426">
        <f t="shared" si="0"/>
        <v>171</v>
      </c>
      <c r="BC23" s="426">
        <f t="shared" si="0"/>
        <v>171</v>
      </c>
    </row>
    <row r="24" spans="1:55" ht="18" customHeight="1">
      <c r="A24" s="621"/>
      <c r="B24" s="556">
        <v>2</v>
      </c>
      <c r="C24" s="557" t="s">
        <v>122</v>
      </c>
      <c r="D24" s="551">
        <f>[2]홍성읍!D24</f>
        <v>524</v>
      </c>
      <c r="E24" s="551">
        <f>[2]홍성읍!E24</f>
        <v>452</v>
      </c>
      <c r="F24" s="551">
        <f>[2]홍성읍!F24</f>
        <v>414</v>
      </c>
      <c r="G24" s="551">
        <f>[2]홍성읍!G24</f>
        <v>428</v>
      </c>
      <c r="H24" s="551">
        <f>[2]홍성읍!H24</f>
        <v>430</v>
      </c>
      <c r="I24" s="558">
        <v>100</v>
      </c>
      <c r="J24" s="558">
        <v>100</v>
      </c>
      <c r="K24" s="558">
        <v>100</v>
      </c>
      <c r="L24" s="558">
        <v>100</v>
      </c>
      <c r="M24" s="558">
        <v>100</v>
      </c>
      <c r="N24" s="551">
        <f t="shared" ref="N24:R26" si="4">ROUND(D24*I24/100,0)</f>
        <v>524</v>
      </c>
      <c r="O24" s="551">
        <f t="shared" si="4"/>
        <v>452</v>
      </c>
      <c r="P24" s="551">
        <f t="shared" si="4"/>
        <v>414</v>
      </c>
      <c r="Q24" s="551">
        <f t="shared" si="4"/>
        <v>428</v>
      </c>
      <c r="R24" s="551">
        <f t="shared" si="4"/>
        <v>430</v>
      </c>
      <c r="S24" s="559">
        <v>408</v>
      </c>
      <c r="T24" s="4">
        <v>408</v>
      </c>
      <c r="U24" s="4">
        <v>408</v>
      </c>
      <c r="V24" s="4">
        <v>408</v>
      </c>
      <c r="W24" s="4">
        <v>408</v>
      </c>
      <c r="X24" s="559">
        <f t="shared" si="2"/>
        <v>214</v>
      </c>
      <c r="Y24" s="559">
        <f t="shared" si="2"/>
        <v>184</v>
      </c>
      <c r="Z24" s="559">
        <f t="shared" si="2"/>
        <v>169</v>
      </c>
      <c r="AA24" s="559">
        <f t="shared" si="2"/>
        <v>175</v>
      </c>
      <c r="AB24" s="559">
        <f t="shared" si="2"/>
        <v>175</v>
      </c>
      <c r="AC24" s="559" t="s">
        <v>112</v>
      </c>
      <c r="AD24" s="559" t="s">
        <v>112</v>
      </c>
      <c r="AE24" s="553" t="s">
        <v>202</v>
      </c>
      <c r="AF24" s="559" t="s">
        <v>202</v>
      </c>
      <c r="AI24" s="621"/>
      <c r="AJ24" s="545" t="s">
        <v>123</v>
      </c>
      <c r="AK24" s="548">
        <v>685</v>
      </c>
      <c r="AL24" s="548">
        <v>685</v>
      </c>
      <c r="AM24" s="548">
        <v>685</v>
      </c>
      <c r="AN24" s="548">
        <v>685</v>
      </c>
      <c r="AO24" s="548">
        <v>685</v>
      </c>
      <c r="AP24" s="545" t="s">
        <v>9</v>
      </c>
      <c r="AQ24" s="545" t="s">
        <v>960</v>
      </c>
      <c r="AR24" s="545" t="s">
        <v>960</v>
      </c>
      <c r="AS24" s="545" t="s">
        <v>9</v>
      </c>
      <c r="AU24" s="544" t="str">
        <f>아파트!M25</f>
        <v>홍성읍</v>
      </c>
      <c r="AV24" s="426" t="str">
        <f>아파트!O25</f>
        <v>오관8리</v>
      </c>
      <c r="AW24" s="426" t="str">
        <f>아파트!B25</f>
        <v>우주은하아파트 A동</v>
      </c>
      <c r="AX24" s="426">
        <f>아파트!F25</f>
        <v>120</v>
      </c>
      <c r="AY24" s="426">
        <f>아파트!L25</f>
        <v>277</v>
      </c>
      <c r="AZ24" s="426">
        <f t="shared" si="0"/>
        <v>113</v>
      </c>
      <c r="BA24" s="426">
        <f t="shared" si="0"/>
        <v>113</v>
      </c>
      <c r="BB24" s="426">
        <f t="shared" si="0"/>
        <v>113</v>
      </c>
      <c r="BC24" s="426">
        <f t="shared" si="0"/>
        <v>113</v>
      </c>
    </row>
    <row r="25" spans="1:55" ht="18" customHeight="1">
      <c r="A25" s="621"/>
      <c r="B25" s="556">
        <v>2</v>
      </c>
      <c r="C25" s="557" t="s">
        <v>124</v>
      </c>
      <c r="D25" s="551">
        <f>[2]홍성읍!D25</f>
        <v>264</v>
      </c>
      <c r="E25" s="551">
        <f>[2]홍성읍!E25</f>
        <v>228</v>
      </c>
      <c r="F25" s="551">
        <f>[2]홍성읍!F25</f>
        <v>209</v>
      </c>
      <c r="G25" s="551">
        <f>[2]홍성읍!G25</f>
        <v>216</v>
      </c>
      <c r="H25" s="551">
        <f>[2]홍성읍!H25</f>
        <v>217</v>
      </c>
      <c r="I25" s="558">
        <v>100</v>
      </c>
      <c r="J25" s="558">
        <v>100</v>
      </c>
      <c r="K25" s="558">
        <v>100</v>
      </c>
      <c r="L25" s="558">
        <v>100</v>
      </c>
      <c r="M25" s="558">
        <v>100</v>
      </c>
      <c r="N25" s="551">
        <f t="shared" si="4"/>
        <v>264</v>
      </c>
      <c r="O25" s="551">
        <f t="shared" si="4"/>
        <v>228</v>
      </c>
      <c r="P25" s="551">
        <f t="shared" si="4"/>
        <v>209</v>
      </c>
      <c r="Q25" s="551">
        <f t="shared" si="4"/>
        <v>216</v>
      </c>
      <c r="R25" s="551">
        <f t="shared" si="4"/>
        <v>217</v>
      </c>
      <c r="S25" s="559">
        <v>408</v>
      </c>
      <c r="T25" s="4">
        <v>408</v>
      </c>
      <c r="U25" s="4">
        <v>408</v>
      </c>
      <c r="V25" s="4">
        <v>408</v>
      </c>
      <c r="W25" s="4">
        <v>408</v>
      </c>
      <c r="X25" s="559">
        <f t="shared" si="2"/>
        <v>108</v>
      </c>
      <c r="Y25" s="559">
        <f t="shared" si="2"/>
        <v>93</v>
      </c>
      <c r="Z25" s="559">
        <f t="shared" si="2"/>
        <v>85</v>
      </c>
      <c r="AA25" s="559">
        <f t="shared" si="2"/>
        <v>88</v>
      </c>
      <c r="AB25" s="559">
        <f t="shared" si="2"/>
        <v>89</v>
      </c>
      <c r="AC25" s="559" t="s">
        <v>112</v>
      </c>
      <c r="AD25" s="559" t="s">
        <v>112</v>
      </c>
      <c r="AE25" s="553" t="s">
        <v>202</v>
      </c>
      <c r="AF25" s="559" t="s">
        <v>202</v>
      </c>
      <c r="AI25" s="621"/>
      <c r="AJ25" s="545" t="s">
        <v>125</v>
      </c>
      <c r="AK25" s="548">
        <v>348</v>
      </c>
      <c r="AL25" s="548">
        <v>348</v>
      </c>
      <c r="AM25" s="548">
        <v>348</v>
      </c>
      <c r="AN25" s="548">
        <v>348</v>
      </c>
      <c r="AO25" s="548">
        <v>348</v>
      </c>
      <c r="AP25" s="545" t="s">
        <v>9</v>
      </c>
      <c r="AQ25" s="545" t="s">
        <v>960</v>
      </c>
      <c r="AR25" s="545" t="s">
        <v>960</v>
      </c>
      <c r="AS25" s="545" t="s">
        <v>9</v>
      </c>
      <c r="AU25" s="544" t="str">
        <f>아파트!M26</f>
        <v>홍성읍</v>
      </c>
      <c r="AV25" s="426" t="str">
        <f>아파트!O26</f>
        <v>오관8리</v>
      </c>
      <c r="AW25" s="426" t="str">
        <f>아파트!B26</f>
        <v>우주은하아파트 B동</v>
      </c>
      <c r="AX25" s="426">
        <f>아파트!F26</f>
        <v>60</v>
      </c>
      <c r="AY25" s="426">
        <f>아파트!L26</f>
        <v>139</v>
      </c>
      <c r="AZ25" s="426">
        <f t="shared" si="0"/>
        <v>57</v>
      </c>
      <c r="BA25" s="426">
        <f t="shared" si="0"/>
        <v>57</v>
      </c>
      <c r="BB25" s="426">
        <f t="shared" si="0"/>
        <v>57</v>
      </c>
      <c r="BC25" s="426">
        <f t="shared" si="0"/>
        <v>57</v>
      </c>
    </row>
    <row r="26" spans="1:55" ht="18" customHeight="1">
      <c r="A26" s="621"/>
      <c r="B26" s="556">
        <v>2</v>
      </c>
      <c r="C26" s="557" t="s">
        <v>126</v>
      </c>
      <c r="D26" s="551">
        <f>[2]홍성읍!D26</f>
        <v>101</v>
      </c>
      <c r="E26" s="551">
        <f>[2]홍성읍!E26</f>
        <v>87</v>
      </c>
      <c r="F26" s="551">
        <f>[2]홍성읍!F26</f>
        <v>80</v>
      </c>
      <c r="G26" s="551">
        <f>[2]홍성읍!G26</f>
        <v>83</v>
      </c>
      <c r="H26" s="551">
        <f>[2]홍성읍!H26</f>
        <v>83</v>
      </c>
      <c r="I26" s="558">
        <v>100</v>
      </c>
      <c r="J26" s="558">
        <v>100</v>
      </c>
      <c r="K26" s="558">
        <v>100</v>
      </c>
      <c r="L26" s="558">
        <v>100</v>
      </c>
      <c r="M26" s="558">
        <v>100</v>
      </c>
      <c r="N26" s="551">
        <f t="shared" si="4"/>
        <v>101</v>
      </c>
      <c r="O26" s="551">
        <f t="shared" si="4"/>
        <v>87</v>
      </c>
      <c r="P26" s="551">
        <f t="shared" si="4"/>
        <v>80</v>
      </c>
      <c r="Q26" s="551">
        <f t="shared" si="4"/>
        <v>83</v>
      </c>
      <c r="R26" s="551">
        <f t="shared" si="4"/>
        <v>83</v>
      </c>
      <c r="S26" s="559">
        <v>408</v>
      </c>
      <c r="T26" s="4">
        <v>408</v>
      </c>
      <c r="U26" s="4">
        <v>408</v>
      </c>
      <c r="V26" s="4">
        <v>408</v>
      </c>
      <c r="W26" s="4">
        <v>408</v>
      </c>
      <c r="X26" s="559">
        <f t="shared" si="2"/>
        <v>41</v>
      </c>
      <c r="Y26" s="559">
        <f t="shared" si="2"/>
        <v>35</v>
      </c>
      <c r="Z26" s="559">
        <f t="shared" si="2"/>
        <v>33</v>
      </c>
      <c r="AA26" s="559">
        <f t="shared" si="2"/>
        <v>34</v>
      </c>
      <c r="AB26" s="559">
        <f t="shared" si="2"/>
        <v>34</v>
      </c>
      <c r="AC26" s="559" t="s">
        <v>112</v>
      </c>
      <c r="AD26" s="559" t="s">
        <v>112</v>
      </c>
      <c r="AE26" s="553" t="s">
        <v>202</v>
      </c>
      <c r="AF26" s="559" t="s">
        <v>202</v>
      </c>
      <c r="AI26" s="621"/>
      <c r="AJ26" s="545" t="s">
        <v>205</v>
      </c>
      <c r="AK26" s="548">
        <v>51</v>
      </c>
      <c r="AL26" s="548">
        <v>51</v>
      </c>
      <c r="AM26" s="548">
        <v>51</v>
      </c>
      <c r="AN26" s="548">
        <v>51</v>
      </c>
      <c r="AO26" s="548">
        <v>51</v>
      </c>
      <c r="AP26" s="545" t="s">
        <v>9</v>
      </c>
      <c r="AQ26" s="545" t="s">
        <v>960</v>
      </c>
      <c r="AR26" s="545" t="s">
        <v>960</v>
      </c>
      <c r="AS26" s="545" t="s">
        <v>9</v>
      </c>
      <c r="AU26" s="544" t="str">
        <f>아파트!M27</f>
        <v>홍성읍</v>
      </c>
      <c r="AV26" s="426" t="str">
        <f>아파트!O27</f>
        <v>오관9리</v>
      </c>
      <c r="AW26" s="426" t="str">
        <f>아파트!B27</f>
        <v>태영아파트</v>
      </c>
      <c r="AX26" s="426">
        <f>아파트!F27</f>
        <v>112</v>
      </c>
      <c r="AY26" s="426">
        <f>아파트!L27</f>
        <v>259</v>
      </c>
      <c r="AZ26" s="426">
        <f t="shared" si="0"/>
        <v>106</v>
      </c>
      <c r="BA26" s="426">
        <f t="shared" si="0"/>
        <v>106</v>
      </c>
      <c r="BB26" s="426">
        <f t="shared" si="0"/>
        <v>106</v>
      </c>
      <c r="BC26" s="426">
        <f t="shared" si="0"/>
        <v>106</v>
      </c>
    </row>
    <row r="27" spans="1:55" ht="18" customHeight="1">
      <c r="A27" s="621"/>
      <c r="B27" s="3">
        <v>1</v>
      </c>
      <c r="C27" s="31" t="s">
        <v>127</v>
      </c>
      <c r="D27" s="546">
        <f>SUM(D28:D31)</f>
        <v>5285</v>
      </c>
      <c r="E27" s="546">
        <f>SUM(E28:E31)</f>
        <v>4555</v>
      </c>
      <c r="F27" s="546">
        <f>SUM(F28:F31)</f>
        <v>4181</v>
      </c>
      <c r="G27" s="546">
        <f>SUM(G28:G31)</f>
        <v>4321</v>
      </c>
      <c r="H27" s="546">
        <f>SUM(H28:H31)</f>
        <v>4341</v>
      </c>
      <c r="I27" s="547">
        <f>ROUND(N27/D27,2)</f>
        <v>0.92</v>
      </c>
      <c r="J27" s="547">
        <f>ROUND(O27/E27,2)</f>
        <v>0.92</v>
      </c>
      <c r="K27" s="547">
        <f>ROUND(P27/F27,2)</f>
        <v>0.92</v>
      </c>
      <c r="L27" s="547">
        <f>ROUND(Q27/G27,2)</f>
        <v>0.92</v>
      </c>
      <c r="M27" s="547">
        <f>ROUND(R27/H27,2)</f>
        <v>0.92</v>
      </c>
      <c r="N27" s="546">
        <f>SUM(N28:N31)</f>
        <v>4866</v>
      </c>
      <c r="O27" s="546">
        <f>SUM(O28:O31)</f>
        <v>4195</v>
      </c>
      <c r="P27" s="546">
        <f>SUM(P28:P31)</f>
        <v>3849</v>
      </c>
      <c r="Q27" s="546">
        <f>SUM(Q28:Q31)</f>
        <v>3979</v>
      </c>
      <c r="R27" s="546">
        <f>SUM(R28:R31)</f>
        <v>3997</v>
      </c>
      <c r="S27" s="4">
        <v>408</v>
      </c>
      <c r="T27" s="4">
        <v>408</v>
      </c>
      <c r="U27" s="4">
        <v>408</v>
      </c>
      <c r="V27" s="4">
        <v>408</v>
      </c>
      <c r="W27" s="4">
        <v>408</v>
      </c>
      <c r="X27" s="427">
        <f>SUM(X28:X31)</f>
        <v>1985</v>
      </c>
      <c r="Y27" s="427">
        <f>SUM(Y28:Y31)</f>
        <v>1711</v>
      </c>
      <c r="Z27" s="427">
        <f>SUM(Z28:Z31)</f>
        <v>1570</v>
      </c>
      <c r="AA27" s="427">
        <f>SUM(AA28:AA31)</f>
        <v>1624</v>
      </c>
      <c r="AB27" s="427">
        <f>SUM(AB28:AB31)</f>
        <v>1631</v>
      </c>
      <c r="AC27" s="21"/>
      <c r="AD27" s="21"/>
      <c r="AE27" s="21"/>
      <c r="AF27" s="21"/>
      <c r="AI27" s="621" t="s">
        <v>128</v>
      </c>
      <c r="AJ27" s="545" t="s">
        <v>2</v>
      </c>
      <c r="AK27" s="548">
        <v>184</v>
      </c>
      <c r="AL27" s="548">
        <v>184</v>
      </c>
      <c r="AM27" s="548">
        <v>184</v>
      </c>
      <c r="AN27" s="548">
        <v>184</v>
      </c>
      <c r="AO27" s="548">
        <v>184</v>
      </c>
      <c r="AP27" s="545"/>
      <c r="AQ27" s="545"/>
      <c r="AR27" s="545"/>
      <c r="AS27" s="545"/>
      <c r="AU27" s="544" t="str">
        <f>아파트!M28</f>
        <v>홍성읍</v>
      </c>
      <c r="AV27" s="426" t="str">
        <f>아파트!O28</f>
        <v>오관2리</v>
      </c>
      <c r="AW27" s="426" t="str">
        <f>아파트!B28</f>
        <v>신천무궁화아파트(나동)</v>
      </c>
      <c r="AX27" s="426">
        <f>아파트!F28</f>
        <v>54</v>
      </c>
      <c r="AY27" s="426">
        <f>아파트!L28</f>
        <v>125</v>
      </c>
      <c r="AZ27" s="426">
        <f t="shared" si="0"/>
        <v>51</v>
      </c>
      <c r="BA27" s="426">
        <f t="shared" si="0"/>
        <v>51</v>
      </c>
      <c r="BB27" s="426">
        <f t="shared" si="0"/>
        <v>51</v>
      </c>
      <c r="BC27" s="426">
        <f t="shared" si="0"/>
        <v>51</v>
      </c>
    </row>
    <row r="28" spans="1:55" ht="18" customHeight="1">
      <c r="A28" s="621"/>
      <c r="B28" s="545">
        <v>2</v>
      </c>
      <c r="C28" s="557" t="s">
        <v>129</v>
      </c>
      <c r="D28" s="551">
        <f>[2]홍성읍!D28</f>
        <v>394</v>
      </c>
      <c r="E28" s="551">
        <f>[2]홍성읍!E28</f>
        <v>340</v>
      </c>
      <c r="F28" s="551">
        <f>[2]홍성읍!F28</f>
        <v>312</v>
      </c>
      <c r="G28" s="551">
        <f>[2]홍성읍!G28</f>
        <v>322</v>
      </c>
      <c r="H28" s="551">
        <f>[2]홍성읍!H28</f>
        <v>324</v>
      </c>
      <c r="I28" s="558">
        <v>50</v>
      </c>
      <c r="J28" s="558">
        <v>50</v>
      </c>
      <c r="K28" s="558">
        <v>50</v>
      </c>
      <c r="L28" s="558">
        <v>50</v>
      </c>
      <c r="M28" s="558">
        <v>50</v>
      </c>
      <c r="N28" s="551">
        <f>ROUNDDOWN(D28*I28/100,0)</f>
        <v>197</v>
      </c>
      <c r="O28" s="551">
        <f t="shared" ref="O28:R31" si="5">ROUND(E28*J28/100,0)</f>
        <v>170</v>
      </c>
      <c r="P28" s="551">
        <f t="shared" si="5"/>
        <v>156</v>
      </c>
      <c r="Q28" s="551">
        <f t="shared" si="5"/>
        <v>161</v>
      </c>
      <c r="R28" s="551">
        <f t="shared" si="5"/>
        <v>162</v>
      </c>
      <c r="S28" s="559">
        <v>408</v>
      </c>
      <c r="T28" s="4">
        <v>408</v>
      </c>
      <c r="U28" s="4">
        <v>408</v>
      </c>
      <c r="V28" s="4">
        <v>408</v>
      </c>
      <c r="W28" s="4">
        <v>408</v>
      </c>
      <c r="X28" s="559">
        <f t="shared" si="2"/>
        <v>80</v>
      </c>
      <c r="Y28" s="559">
        <f t="shared" si="2"/>
        <v>69</v>
      </c>
      <c r="Z28" s="559">
        <f t="shared" si="2"/>
        <v>64</v>
      </c>
      <c r="AA28" s="559">
        <f t="shared" si="2"/>
        <v>66</v>
      </c>
      <c r="AB28" s="559">
        <f t="shared" si="2"/>
        <v>66</v>
      </c>
      <c r="AC28" s="559" t="s">
        <v>960</v>
      </c>
      <c r="AD28" s="559" t="s">
        <v>960</v>
      </c>
      <c r="AE28" s="553" t="s">
        <v>69</v>
      </c>
      <c r="AF28" s="559" t="s">
        <v>69</v>
      </c>
      <c r="AI28" s="621"/>
      <c r="AJ28" s="545" t="s">
        <v>130</v>
      </c>
      <c r="AK28" s="548">
        <v>184</v>
      </c>
      <c r="AL28" s="548">
        <v>184</v>
      </c>
      <c r="AM28" s="548">
        <v>184</v>
      </c>
      <c r="AN28" s="548">
        <v>184</v>
      </c>
      <c r="AO28" s="548">
        <v>184</v>
      </c>
      <c r="AP28" s="545" t="s">
        <v>9</v>
      </c>
      <c r="AQ28" s="545" t="s">
        <v>960</v>
      </c>
      <c r="AR28" s="545" t="s">
        <v>960</v>
      </c>
      <c r="AS28" s="545" t="s">
        <v>9</v>
      </c>
      <c r="AU28" s="544" t="str">
        <f>아파트!M29</f>
        <v>홍성읍</v>
      </c>
      <c r="AV28" s="426" t="str">
        <f>아파트!O29</f>
        <v>월산4리</v>
      </c>
      <c r="AW28" s="426" t="str">
        <f>아파트!B29</f>
        <v>렉시움아파트</v>
      </c>
      <c r="AX28" s="426">
        <f>아파트!F29</f>
        <v>32</v>
      </c>
      <c r="AY28" s="426">
        <f>아파트!L29</f>
        <v>74</v>
      </c>
      <c r="AZ28" s="426">
        <f t="shared" si="0"/>
        <v>30</v>
      </c>
      <c r="BA28" s="426">
        <f t="shared" si="0"/>
        <v>30</v>
      </c>
      <c r="BB28" s="426">
        <f t="shared" si="0"/>
        <v>30</v>
      </c>
      <c r="BC28" s="426">
        <f t="shared" si="0"/>
        <v>30</v>
      </c>
    </row>
    <row r="29" spans="1:55" ht="18" customHeight="1">
      <c r="A29" s="621"/>
      <c r="B29" s="545">
        <v>2</v>
      </c>
      <c r="C29" s="557" t="s">
        <v>131</v>
      </c>
      <c r="D29" s="551">
        <f>[2]홍성읍!D29</f>
        <v>366</v>
      </c>
      <c r="E29" s="551">
        <f>[2]홍성읍!E29</f>
        <v>315</v>
      </c>
      <c r="F29" s="551">
        <f>[2]홍성읍!F29</f>
        <v>290</v>
      </c>
      <c r="G29" s="551">
        <f>[2]홍성읍!G29</f>
        <v>299</v>
      </c>
      <c r="H29" s="551">
        <f>[2]홍성읍!H29</f>
        <v>301</v>
      </c>
      <c r="I29" s="558">
        <v>50</v>
      </c>
      <c r="J29" s="558">
        <v>50</v>
      </c>
      <c r="K29" s="558">
        <v>50</v>
      </c>
      <c r="L29" s="558">
        <v>50</v>
      </c>
      <c r="M29" s="558">
        <v>50</v>
      </c>
      <c r="N29" s="551">
        <f>ROUNDDOWN(D29*I29/100,0)</f>
        <v>183</v>
      </c>
      <c r="O29" s="551">
        <f t="shared" si="5"/>
        <v>158</v>
      </c>
      <c r="P29" s="551">
        <f t="shared" si="5"/>
        <v>145</v>
      </c>
      <c r="Q29" s="551">
        <f t="shared" si="5"/>
        <v>150</v>
      </c>
      <c r="R29" s="551">
        <f t="shared" si="5"/>
        <v>151</v>
      </c>
      <c r="S29" s="559">
        <v>408</v>
      </c>
      <c r="T29" s="4">
        <v>408</v>
      </c>
      <c r="U29" s="4">
        <v>408</v>
      </c>
      <c r="V29" s="4">
        <v>408</v>
      </c>
      <c r="W29" s="4">
        <v>408</v>
      </c>
      <c r="X29" s="559">
        <f t="shared" si="2"/>
        <v>75</v>
      </c>
      <c r="Y29" s="559">
        <f t="shared" si="2"/>
        <v>64</v>
      </c>
      <c r="Z29" s="559">
        <f t="shared" si="2"/>
        <v>59</v>
      </c>
      <c r="AA29" s="559">
        <f t="shared" si="2"/>
        <v>61</v>
      </c>
      <c r="AB29" s="559">
        <f t="shared" si="2"/>
        <v>62</v>
      </c>
      <c r="AC29" s="559" t="s">
        <v>960</v>
      </c>
      <c r="AD29" s="559" t="s">
        <v>960</v>
      </c>
      <c r="AE29" s="553" t="s">
        <v>69</v>
      </c>
      <c r="AF29" s="559" t="s">
        <v>69</v>
      </c>
      <c r="AI29" s="543"/>
      <c r="AJ29" s="543"/>
      <c r="AK29" s="543"/>
      <c r="AL29" s="543"/>
      <c r="AM29" s="543"/>
      <c r="AN29" s="543"/>
      <c r="AO29" s="543"/>
      <c r="AP29" s="543"/>
      <c r="AQ29" s="543"/>
      <c r="AS29" s="543"/>
    </row>
    <row r="30" spans="1:55" ht="18" customHeight="1">
      <c r="A30" s="621"/>
      <c r="B30" s="545">
        <v>2</v>
      </c>
      <c r="C30" s="557" t="s">
        <v>132</v>
      </c>
      <c r="D30" s="551">
        <f>[2]홍성읍!D30</f>
        <v>775</v>
      </c>
      <c r="E30" s="551">
        <f>[2]홍성읍!E30</f>
        <v>668</v>
      </c>
      <c r="F30" s="551">
        <f>[2]홍성읍!F30</f>
        <v>613</v>
      </c>
      <c r="G30" s="551">
        <f>[2]홍성읍!G30</f>
        <v>634</v>
      </c>
      <c r="H30" s="551">
        <f>[2]홍성읍!H30</f>
        <v>636</v>
      </c>
      <c r="I30" s="558">
        <v>95</v>
      </c>
      <c r="J30" s="558">
        <v>95</v>
      </c>
      <c r="K30" s="558">
        <v>95</v>
      </c>
      <c r="L30" s="558">
        <v>95</v>
      </c>
      <c r="M30" s="558">
        <v>95</v>
      </c>
      <c r="N30" s="551">
        <f>ROUNDDOWN(D30*I30/100,0)</f>
        <v>736</v>
      </c>
      <c r="O30" s="551">
        <f t="shared" si="5"/>
        <v>635</v>
      </c>
      <c r="P30" s="551">
        <f t="shared" si="5"/>
        <v>582</v>
      </c>
      <c r="Q30" s="551">
        <f t="shared" si="5"/>
        <v>602</v>
      </c>
      <c r="R30" s="551">
        <f t="shared" si="5"/>
        <v>604</v>
      </c>
      <c r="S30" s="559">
        <v>408</v>
      </c>
      <c r="T30" s="4">
        <v>408</v>
      </c>
      <c r="U30" s="4">
        <v>408</v>
      </c>
      <c r="V30" s="4">
        <v>408</v>
      </c>
      <c r="W30" s="4">
        <v>408</v>
      </c>
      <c r="X30" s="559">
        <f t="shared" si="2"/>
        <v>300</v>
      </c>
      <c r="Y30" s="559">
        <f t="shared" si="2"/>
        <v>259</v>
      </c>
      <c r="Z30" s="559">
        <f t="shared" si="2"/>
        <v>237</v>
      </c>
      <c r="AA30" s="559">
        <f t="shared" si="2"/>
        <v>246</v>
      </c>
      <c r="AB30" s="559">
        <f t="shared" si="2"/>
        <v>246</v>
      </c>
      <c r="AC30" s="559" t="s">
        <v>960</v>
      </c>
      <c r="AD30" s="559" t="s">
        <v>960</v>
      </c>
      <c r="AE30" s="553" t="s">
        <v>69</v>
      </c>
      <c r="AF30" s="559" t="s">
        <v>69</v>
      </c>
      <c r="AI30" s="543" t="s">
        <v>133</v>
      </c>
      <c r="AJ30" s="543"/>
      <c r="AK30" s="560"/>
      <c r="AL30" s="560"/>
      <c r="AM30" s="560"/>
      <c r="AN30" s="560"/>
      <c r="AO30" s="560"/>
      <c r="AP30" s="560"/>
      <c r="AQ30" s="543"/>
      <c r="AS30" s="543"/>
    </row>
    <row r="31" spans="1:55" ht="18" customHeight="1">
      <c r="A31" s="621"/>
      <c r="B31" s="545">
        <v>2</v>
      </c>
      <c r="C31" s="557" t="s">
        <v>134</v>
      </c>
      <c r="D31" s="551">
        <f>[2]홍성읍!D31</f>
        <v>3750</v>
      </c>
      <c r="E31" s="551">
        <f>[2]홍성읍!E31</f>
        <v>3232</v>
      </c>
      <c r="F31" s="551">
        <f>[2]홍성읍!F31</f>
        <v>2966</v>
      </c>
      <c r="G31" s="551">
        <f>[2]홍성읍!G31</f>
        <v>3066</v>
      </c>
      <c r="H31" s="551">
        <f>[2]홍성읍!H31</f>
        <v>3080</v>
      </c>
      <c r="I31" s="558">
        <v>100</v>
      </c>
      <c r="J31" s="558">
        <v>100</v>
      </c>
      <c r="K31" s="558">
        <v>100</v>
      </c>
      <c r="L31" s="558">
        <v>100</v>
      </c>
      <c r="M31" s="558">
        <v>100</v>
      </c>
      <c r="N31" s="551">
        <f>ROUND(D31*I31/100,0)</f>
        <v>3750</v>
      </c>
      <c r="O31" s="551">
        <f t="shared" si="5"/>
        <v>3232</v>
      </c>
      <c r="P31" s="551">
        <f t="shared" si="5"/>
        <v>2966</v>
      </c>
      <c r="Q31" s="551">
        <f t="shared" si="5"/>
        <v>3066</v>
      </c>
      <c r="R31" s="551">
        <f t="shared" si="5"/>
        <v>3080</v>
      </c>
      <c r="S31" s="559">
        <v>408</v>
      </c>
      <c r="T31" s="4">
        <v>408</v>
      </c>
      <c r="U31" s="4">
        <v>408</v>
      </c>
      <c r="V31" s="4">
        <v>408</v>
      </c>
      <c r="W31" s="4">
        <v>408</v>
      </c>
      <c r="X31" s="559">
        <f t="shared" si="2"/>
        <v>1530</v>
      </c>
      <c r="Y31" s="559">
        <f t="shared" si="2"/>
        <v>1319</v>
      </c>
      <c r="Z31" s="559">
        <f t="shared" si="2"/>
        <v>1210</v>
      </c>
      <c r="AA31" s="559">
        <f t="shared" si="2"/>
        <v>1251</v>
      </c>
      <c r="AB31" s="559">
        <f t="shared" si="2"/>
        <v>1257</v>
      </c>
      <c r="AC31" s="559" t="s">
        <v>960</v>
      </c>
      <c r="AD31" s="559" t="s">
        <v>960</v>
      </c>
      <c r="AE31" s="553" t="s">
        <v>69</v>
      </c>
      <c r="AF31" s="559" t="s">
        <v>69</v>
      </c>
      <c r="AI31" s="621" t="s">
        <v>0</v>
      </c>
      <c r="AJ31" s="621"/>
      <c r="AK31" s="545">
        <v>2015</v>
      </c>
      <c r="AL31" s="545">
        <v>2020</v>
      </c>
      <c r="AM31" s="545">
        <v>2025</v>
      </c>
      <c r="AN31" s="545">
        <v>2030</v>
      </c>
      <c r="AO31" s="545">
        <v>2035</v>
      </c>
      <c r="AP31" s="545" t="s">
        <v>135</v>
      </c>
      <c r="AQ31" s="543"/>
      <c r="AS31" s="543"/>
    </row>
    <row r="32" spans="1:55" ht="18" customHeight="1">
      <c r="A32" s="621"/>
      <c r="B32" s="3">
        <v>1</v>
      </c>
      <c r="C32" s="20" t="s">
        <v>136</v>
      </c>
      <c r="D32" s="546">
        <f>SUM(D33:D36)</f>
        <v>3858</v>
      </c>
      <c r="E32" s="546">
        <f>SUM(E33:E36)</f>
        <v>4182</v>
      </c>
      <c r="F32" s="546">
        <f>SUM(F33:F36)</f>
        <v>3910</v>
      </c>
      <c r="G32" s="546">
        <f>SUM(G33:G36)</f>
        <v>4013</v>
      </c>
      <c r="H32" s="546">
        <f>SUM(H33:H36)</f>
        <v>4026</v>
      </c>
      <c r="I32" s="547">
        <f>ROUND(N32/D32,2)</f>
        <v>0.94</v>
      </c>
      <c r="J32" s="547">
        <f>ROUND(O32/E32,2)</f>
        <v>0.94</v>
      </c>
      <c r="K32" s="547">
        <f>ROUND(P32/F32,2)</f>
        <v>0.94</v>
      </c>
      <c r="L32" s="547">
        <f>ROUND(Q32/G32,2)</f>
        <v>0.94</v>
      </c>
      <c r="M32" s="547">
        <f>ROUND(R32/H32,2)</f>
        <v>0.94</v>
      </c>
      <c r="N32" s="546">
        <f>SUM(N33:N36)</f>
        <v>3633</v>
      </c>
      <c r="O32" s="546">
        <f>SUM(O33:O36)</f>
        <v>3945</v>
      </c>
      <c r="P32" s="546">
        <f>SUM(P33:P36)</f>
        <v>3689</v>
      </c>
      <c r="Q32" s="546">
        <f>SUM(Q33:Q36)</f>
        <v>3785</v>
      </c>
      <c r="R32" s="546">
        <f>SUM(R33:R36)</f>
        <v>3798</v>
      </c>
      <c r="S32" s="4">
        <v>408</v>
      </c>
      <c r="T32" s="4">
        <v>408</v>
      </c>
      <c r="U32" s="4">
        <v>408</v>
      </c>
      <c r="V32" s="4">
        <v>408</v>
      </c>
      <c r="W32" s="4">
        <v>408</v>
      </c>
      <c r="X32" s="427">
        <f>SUM(X33:X36)</f>
        <v>1482</v>
      </c>
      <c r="Y32" s="427">
        <f>SUM(Y33:Y36)</f>
        <v>1609</v>
      </c>
      <c r="Z32" s="427">
        <f>SUM(Z33:Z36)</f>
        <v>1505</v>
      </c>
      <c r="AA32" s="427">
        <f>SUM(AA33:AA36)</f>
        <v>1545</v>
      </c>
      <c r="AB32" s="427">
        <f>SUM(AB33:AB36)</f>
        <v>1550</v>
      </c>
      <c r="AC32" s="21"/>
      <c r="AD32" s="21"/>
      <c r="AE32" s="21"/>
      <c r="AF32" s="21"/>
      <c r="AI32" s="621" t="s">
        <v>137</v>
      </c>
      <c r="AJ32" s="32" t="s">
        <v>960</v>
      </c>
      <c r="AK32" s="548">
        <f t="shared" ref="AK32:AO36" si="6">AK39+AK46+AK53</f>
        <v>16079</v>
      </c>
      <c r="AL32" s="548">
        <f t="shared" si="6"/>
        <v>15578</v>
      </c>
      <c r="AM32" s="548">
        <f t="shared" si="6"/>
        <v>7667</v>
      </c>
      <c r="AN32" s="548">
        <f t="shared" si="6"/>
        <v>7845</v>
      </c>
      <c r="AO32" s="548">
        <f t="shared" si="6"/>
        <v>7871</v>
      </c>
      <c r="AP32" s="545"/>
      <c r="AQ32" s="543"/>
      <c r="AS32" s="543"/>
    </row>
    <row r="33" spans="1:45" ht="18" customHeight="1">
      <c r="A33" s="621"/>
      <c r="B33" s="556">
        <v>2</v>
      </c>
      <c r="C33" s="557" t="s">
        <v>138</v>
      </c>
      <c r="D33" s="551">
        <f>[2]홍성읍!D33</f>
        <v>172</v>
      </c>
      <c r="E33" s="551">
        <f>[2]홍성읍!E33</f>
        <v>148</v>
      </c>
      <c r="F33" s="551">
        <f>[2]홍성읍!F33</f>
        <v>136</v>
      </c>
      <c r="G33" s="551">
        <f>[2]홍성읍!G33</f>
        <v>141</v>
      </c>
      <c r="H33" s="551">
        <f>[2]홍성읍!H33</f>
        <v>141</v>
      </c>
      <c r="I33" s="558">
        <v>90</v>
      </c>
      <c r="J33" s="558">
        <v>90</v>
      </c>
      <c r="K33" s="558">
        <v>90</v>
      </c>
      <c r="L33" s="558">
        <v>90</v>
      </c>
      <c r="M33" s="558">
        <v>90</v>
      </c>
      <c r="N33" s="551">
        <f t="shared" ref="N33:R36" si="7">ROUND(D33*I33/100,0)</f>
        <v>155</v>
      </c>
      <c r="O33" s="551">
        <f t="shared" si="7"/>
        <v>133</v>
      </c>
      <c r="P33" s="551">
        <f t="shared" si="7"/>
        <v>122</v>
      </c>
      <c r="Q33" s="551">
        <f t="shared" si="7"/>
        <v>127</v>
      </c>
      <c r="R33" s="551">
        <f t="shared" si="7"/>
        <v>127</v>
      </c>
      <c r="S33" s="559">
        <v>408</v>
      </c>
      <c r="T33" s="4">
        <v>408</v>
      </c>
      <c r="U33" s="4">
        <v>408</v>
      </c>
      <c r="V33" s="4">
        <v>408</v>
      </c>
      <c r="W33" s="4">
        <v>408</v>
      </c>
      <c r="X33" s="559">
        <f t="shared" si="2"/>
        <v>63</v>
      </c>
      <c r="Y33" s="559">
        <f t="shared" si="2"/>
        <v>54</v>
      </c>
      <c r="Z33" s="559">
        <f t="shared" si="2"/>
        <v>50</v>
      </c>
      <c r="AA33" s="559">
        <f t="shared" si="2"/>
        <v>52</v>
      </c>
      <c r="AB33" s="559">
        <f t="shared" si="2"/>
        <v>52</v>
      </c>
      <c r="AC33" s="559" t="s">
        <v>960</v>
      </c>
      <c r="AD33" s="559" t="s">
        <v>960</v>
      </c>
      <c r="AE33" s="553" t="s">
        <v>69</v>
      </c>
      <c r="AF33" s="559" t="s">
        <v>69</v>
      </c>
      <c r="AI33" s="621"/>
      <c r="AJ33" s="32"/>
      <c r="AK33" s="548"/>
      <c r="AL33" s="548"/>
      <c r="AM33" s="548"/>
      <c r="AN33" s="548"/>
      <c r="AO33" s="548"/>
      <c r="AP33" s="545"/>
      <c r="AQ33" s="543"/>
      <c r="AS33" s="543"/>
    </row>
    <row r="34" spans="1:45" ht="18" customHeight="1">
      <c r="A34" s="621"/>
      <c r="B34" s="556">
        <v>2</v>
      </c>
      <c r="C34" s="557" t="s">
        <v>139</v>
      </c>
      <c r="D34" s="551">
        <f>[2]홍성읍!D34</f>
        <v>1517</v>
      </c>
      <c r="E34" s="551">
        <f>[2]홍성읍!E34</f>
        <v>1307</v>
      </c>
      <c r="F34" s="551">
        <f>[2]홍성읍!F34</f>
        <v>1200</v>
      </c>
      <c r="G34" s="551">
        <f>[2]홍성읍!G34</f>
        <v>1240</v>
      </c>
      <c r="H34" s="551">
        <f>[2]홍성읍!H34</f>
        <v>1246</v>
      </c>
      <c r="I34" s="558">
        <v>95</v>
      </c>
      <c r="J34" s="558">
        <v>95</v>
      </c>
      <c r="K34" s="558">
        <v>95</v>
      </c>
      <c r="L34" s="558">
        <v>95</v>
      </c>
      <c r="M34" s="558">
        <v>95</v>
      </c>
      <c r="N34" s="551">
        <f t="shared" si="7"/>
        <v>1441</v>
      </c>
      <c r="O34" s="551">
        <f t="shared" si="7"/>
        <v>1242</v>
      </c>
      <c r="P34" s="551">
        <f t="shared" si="7"/>
        <v>1140</v>
      </c>
      <c r="Q34" s="551">
        <f t="shared" si="7"/>
        <v>1178</v>
      </c>
      <c r="R34" s="551">
        <f t="shared" si="7"/>
        <v>1184</v>
      </c>
      <c r="S34" s="559">
        <v>408</v>
      </c>
      <c r="T34" s="4">
        <v>408</v>
      </c>
      <c r="U34" s="4">
        <v>408</v>
      </c>
      <c r="V34" s="4">
        <v>408</v>
      </c>
      <c r="W34" s="4">
        <v>408</v>
      </c>
      <c r="X34" s="559">
        <f t="shared" si="2"/>
        <v>588</v>
      </c>
      <c r="Y34" s="559">
        <f t="shared" si="2"/>
        <v>507</v>
      </c>
      <c r="Z34" s="559">
        <f t="shared" si="2"/>
        <v>465</v>
      </c>
      <c r="AA34" s="559">
        <f t="shared" si="2"/>
        <v>481</v>
      </c>
      <c r="AB34" s="559">
        <f t="shared" si="2"/>
        <v>483</v>
      </c>
      <c r="AC34" s="559" t="s">
        <v>960</v>
      </c>
      <c r="AD34" s="559" t="s">
        <v>960</v>
      </c>
      <c r="AE34" s="553" t="s">
        <v>69</v>
      </c>
      <c r="AF34" s="559" t="s">
        <v>69</v>
      </c>
      <c r="AI34" s="621"/>
      <c r="AJ34" s="32" t="s">
        <v>195</v>
      </c>
      <c r="AK34" s="548">
        <f t="shared" si="6"/>
        <v>170</v>
      </c>
      <c r="AL34" s="548">
        <f t="shared" si="6"/>
        <v>0</v>
      </c>
      <c r="AM34" s="548">
        <f t="shared" si="6"/>
        <v>0</v>
      </c>
      <c r="AN34" s="548">
        <f t="shared" si="6"/>
        <v>0</v>
      </c>
      <c r="AO34" s="548">
        <f t="shared" si="6"/>
        <v>0</v>
      </c>
      <c r="AP34" s="545"/>
      <c r="AQ34" s="543"/>
      <c r="AS34" s="543"/>
    </row>
    <row r="35" spans="1:45" ht="18" customHeight="1">
      <c r="A35" s="621"/>
      <c r="B35" s="556">
        <v>2</v>
      </c>
      <c r="C35" s="557" t="s">
        <v>140</v>
      </c>
      <c r="D35" s="551">
        <f>[2]홍성읍!D35</f>
        <v>485</v>
      </c>
      <c r="E35" s="551">
        <f>[2]홍성읍!E35</f>
        <v>418</v>
      </c>
      <c r="F35" s="551">
        <f>[2]홍성읍!F35</f>
        <v>384</v>
      </c>
      <c r="G35" s="551">
        <f>[2]홍성읍!G35</f>
        <v>397</v>
      </c>
      <c r="H35" s="551">
        <f>[2]홍성읍!H35</f>
        <v>398</v>
      </c>
      <c r="I35" s="558">
        <v>90</v>
      </c>
      <c r="J35" s="558">
        <v>90</v>
      </c>
      <c r="K35" s="558">
        <v>90</v>
      </c>
      <c r="L35" s="558">
        <v>90</v>
      </c>
      <c r="M35" s="558">
        <v>90</v>
      </c>
      <c r="N35" s="551">
        <f t="shared" si="7"/>
        <v>437</v>
      </c>
      <c r="O35" s="551">
        <f t="shared" si="7"/>
        <v>376</v>
      </c>
      <c r="P35" s="551">
        <f t="shared" si="7"/>
        <v>346</v>
      </c>
      <c r="Q35" s="551">
        <f t="shared" si="7"/>
        <v>357</v>
      </c>
      <c r="R35" s="551">
        <f t="shared" si="7"/>
        <v>358</v>
      </c>
      <c r="S35" s="559">
        <v>408</v>
      </c>
      <c r="T35" s="4">
        <v>408</v>
      </c>
      <c r="U35" s="4">
        <v>408</v>
      </c>
      <c r="V35" s="4">
        <v>408</v>
      </c>
      <c r="W35" s="4">
        <v>408</v>
      </c>
      <c r="X35" s="559">
        <f t="shared" si="2"/>
        <v>178</v>
      </c>
      <c r="Y35" s="559">
        <f>ROUND(O35*(T35/1000),0)</f>
        <v>153</v>
      </c>
      <c r="Z35" s="559">
        <f t="shared" si="2"/>
        <v>141</v>
      </c>
      <c r="AA35" s="559">
        <f t="shared" si="2"/>
        <v>146</v>
      </c>
      <c r="AB35" s="559">
        <f t="shared" si="2"/>
        <v>146</v>
      </c>
      <c r="AC35" s="559" t="s">
        <v>960</v>
      </c>
      <c r="AD35" s="559" t="s">
        <v>960</v>
      </c>
      <c r="AE35" s="553" t="s">
        <v>69</v>
      </c>
      <c r="AF35" s="559" t="s">
        <v>69</v>
      </c>
      <c r="AI35" s="621"/>
      <c r="AJ35" s="3" t="s">
        <v>207</v>
      </c>
      <c r="AK35" s="548">
        <f t="shared" si="6"/>
        <v>1632</v>
      </c>
      <c r="AL35" s="548">
        <f t="shared" si="6"/>
        <v>1406</v>
      </c>
      <c r="AM35" s="548">
        <f t="shared" si="6"/>
        <v>0</v>
      </c>
      <c r="AN35" s="548">
        <f t="shared" si="6"/>
        <v>0</v>
      </c>
      <c r="AO35" s="548">
        <f t="shared" si="6"/>
        <v>0</v>
      </c>
      <c r="AP35" s="3"/>
      <c r="AQ35" s="543"/>
      <c r="AS35" s="543"/>
    </row>
    <row r="36" spans="1:45" ht="18" customHeight="1">
      <c r="A36" s="621"/>
      <c r="B36" s="556">
        <v>2</v>
      </c>
      <c r="C36" s="557" t="s">
        <v>141</v>
      </c>
      <c r="D36" s="551">
        <f>[2]홍성읍!D36</f>
        <v>1684</v>
      </c>
      <c r="E36" s="551">
        <f>[2]홍성읍!E36</f>
        <v>2309</v>
      </c>
      <c r="F36" s="551">
        <f>[2]홍성읍!F36</f>
        <v>2190</v>
      </c>
      <c r="G36" s="551">
        <f>[2]홍성읍!G36</f>
        <v>2235</v>
      </c>
      <c r="H36" s="551">
        <f>[2]홍성읍!H36</f>
        <v>2241</v>
      </c>
      <c r="I36" s="558">
        <v>95</v>
      </c>
      <c r="J36" s="558">
        <v>95</v>
      </c>
      <c r="K36" s="558">
        <v>95</v>
      </c>
      <c r="L36" s="558">
        <v>95</v>
      </c>
      <c r="M36" s="558">
        <v>95</v>
      </c>
      <c r="N36" s="551">
        <f t="shared" si="7"/>
        <v>1600</v>
      </c>
      <c r="O36" s="551">
        <f t="shared" si="7"/>
        <v>2194</v>
      </c>
      <c r="P36" s="551">
        <f t="shared" si="7"/>
        <v>2081</v>
      </c>
      <c r="Q36" s="551">
        <f t="shared" si="7"/>
        <v>2123</v>
      </c>
      <c r="R36" s="551">
        <f t="shared" si="7"/>
        <v>2129</v>
      </c>
      <c r="S36" s="559">
        <v>408</v>
      </c>
      <c r="T36" s="4">
        <v>408</v>
      </c>
      <c r="U36" s="4">
        <v>408</v>
      </c>
      <c r="V36" s="4">
        <v>408</v>
      </c>
      <c r="W36" s="4">
        <v>408</v>
      </c>
      <c r="X36" s="559">
        <f t="shared" si="2"/>
        <v>653</v>
      </c>
      <c r="Y36" s="559">
        <f t="shared" si="2"/>
        <v>895</v>
      </c>
      <c r="Z36" s="559">
        <f t="shared" si="2"/>
        <v>849</v>
      </c>
      <c r="AA36" s="559">
        <f t="shared" si="2"/>
        <v>866</v>
      </c>
      <c r="AB36" s="559">
        <f t="shared" si="2"/>
        <v>869</v>
      </c>
      <c r="AC36" s="559" t="s">
        <v>960</v>
      </c>
      <c r="AD36" s="559" t="s">
        <v>960</v>
      </c>
      <c r="AE36" s="553" t="s">
        <v>69</v>
      </c>
      <c r="AF36" s="559" t="s">
        <v>69</v>
      </c>
      <c r="AI36" s="621"/>
      <c r="AJ36" s="3" t="s">
        <v>202</v>
      </c>
      <c r="AK36" s="548">
        <f t="shared" si="6"/>
        <v>0</v>
      </c>
      <c r="AL36" s="548">
        <f t="shared" si="6"/>
        <v>0</v>
      </c>
      <c r="AM36" s="548">
        <f t="shared" si="6"/>
        <v>8179</v>
      </c>
      <c r="AN36" s="548">
        <f t="shared" si="6"/>
        <v>8441</v>
      </c>
      <c r="AO36" s="548">
        <f t="shared" si="6"/>
        <v>8477</v>
      </c>
      <c r="AP36" s="3"/>
      <c r="AQ36" s="543"/>
      <c r="AS36" s="543"/>
    </row>
    <row r="37" spans="1:45" ht="18" customHeight="1">
      <c r="A37" s="621"/>
      <c r="B37" s="3">
        <v>1</v>
      </c>
      <c r="C37" s="20" t="s">
        <v>142</v>
      </c>
      <c r="D37" s="546">
        <f>SUM(D38:D43)</f>
        <v>8800</v>
      </c>
      <c r="E37" s="546">
        <f>SUM(E38:E43)</f>
        <v>9900</v>
      </c>
      <c r="F37" s="546">
        <f>SUM(F38:F43)</f>
        <v>9276</v>
      </c>
      <c r="G37" s="546">
        <f>SUM(G38:G43)</f>
        <v>9510</v>
      </c>
      <c r="H37" s="546">
        <f>SUM(H38:H43)</f>
        <v>9542</v>
      </c>
      <c r="I37" s="547">
        <f>ROUND(N37/D37,2)</f>
        <v>0.99</v>
      </c>
      <c r="J37" s="547">
        <f>ROUND(O37/E37,2)</f>
        <v>0.99</v>
      </c>
      <c r="K37" s="547">
        <f>ROUND(P37/F37,2)</f>
        <v>0.99</v>
      </c>
      <c r="L37" s="547">
        <f>ROUND(Q37/G37,2)</f>
        <v>0.99</v>
      </c>
      <c r="M37" s="547">
        <f>ROUND(R37/H37,2)</f>
        <v>0.99</v>
      </c>
      <c r="N37" s="546">
        <f>SUM(N38:N43)</f>
        <v>8730</v>
      </c>
      <c r="O37" s="546">
        <f>SUM(O38:O43)</f>
        <v>9840</v>
      </c>
      <c r="P37" s="546">
        <f>SUM(P38:P43)</f>
        <v>9221</v>
      </c>
      <c r="Q37" s="546">
        <f>SUM(Q38:Q43)</f>
        <v>9454</v>
      </c>
      <c r="R37" s="546">
        <f>SUM(R38:R43)</f>
        <v>9486</v>
      </c>
      <c r="S37" s="4">
        <v>408</v>
      </c>
      <c r="T37" s="4">
        <v>408</v>
      </c>
      <c r="U37" s="4">
        <v>408</v>
      </c>
      <c r="V37" s="4">
        <v>408</v>
      </c>
      <c r="W37" s="4">
        <v>408</v>
      </c>
      <c r="X37" s="427">
        <f>SUM(X38:X43)</f>
        <v>3563</v>
      </c>
      <c r="Y37" s="427">
        <f>SUM(Y38:Y43)</f>
        <v>4015</v>
      </c>
      <c r="Z37" s="427">
        <f>SUM(Z38:Z43)</f>
        <v>3762</v>
      </c>
      <c r="AA37" s="427">
        <f>SUM(AA38:AA43)</f>
        <v>3856</v>
      </c>
      <c r="AB37" s="427">
        <f>SUM(AB38:AB43)</f>
        <v>3870</v>
      </c>
      <c r="AC37" s="21"/>
      <c r="AD37" s="21"/>
      <c r="AE37" s="21"/>
      <c r="AF37" s="21"/>
      <c r="AI37" s="621"/>
      <c r="AJ37" s="3" t="s">
        <v>196</v>
      </c>
      <c r="AK37" s="548">
        <f>AK44+AK51+AK59</f>
        <v>210</v>
      </c>
      <c r="AL37" s="548">
        <f>AL44+AL51+AL59</f>
        <v>214</v>
      </c>
      <c r="AM37" s="548">
        <f>AM44+AM51+AM59</f>
        <v>252</v>
      </c>
      <c r="AN37" s="548">
        <f>AN44+AN51+AN59</f>
        <v>260</v>
      </c>
      <c r="AO37" s="548">
        <f>AO44+AO51+AO59</f>
        <v>260</v>
      </c>
      <c r="AP37" s="3"/>
      <c r="AQ37" s="543"/>
      <c r="AS37" s="543"/>
    </row>
    <row r="38" spans="1:45" ht="18" customHeight="1">
      <c r="A38" s="621"/>
      <c r="B38" s="556">
        <v>2</v>
      </c>
      <c r="C38" s="557" t="s">
        <v>143</v>
      </c>
      <c r="D38" s="551">
        <f>[2]홍성읍!D38</f>
        <v>595</v>
      </c>
      <c r="E38" s="551">
        <f>[2]홍성읍!E38</f>
        <v>513</v>
      </c>
      <c r="F38" s="551">
        <f>[2]홍성읍!F38</f>
        <v>471</v>
      </c>
      <c r="G38" s="551">
        <f>[2]홍성읍!G38</f>
        <v>486</v>
      </c>
      <c r="H38" s="551">
        <f>[2]홍성읍!H38</f>
        <v>489</v>
      </c>
      <c r="I38" s="558">
        <v>95</v>
      </c>
      <c r="J38" s="558">
        <v>95</v>
      </c>
      <c r="K38" s="558">
        <v>95</v>
      </c>
      <c r="L38" s="558">
        <v>95</v>
      </c>
      <c r="M38" s="558">
        <v>95</v>
      </c>
      <c r="N38" s="551">
        <f t="shared" ref="N38:R43" si="8">ROUND(D38*I38/100,0)</f>
        <v>565</v>
      </c>
      <c r="O38" s="551">
        <f t="shared" si="8"/>
        <v>487</v>
      </c>
      <c r="P38" s="551">
        <f t="shared" si="8"/>
        <v>447</v>
      </c>
      <c r="Q38" s="551">
        <f t="shared" si="8"/>
        <v>462</v>
      </c>
      <c r="R38" s="551">
        <f t="shared" si="8"/>
        <v>465</v>
      </c>
      <c r="S38" s="559">
        <v>408</v>
      </c>
      <c r="T38" s="4">
        <v>408</v>
      </c>
      <c r="U38" s="4">
        <v>408</v>
      </c>
      <c r="V38" s="4">
        <v>408</v>
      </c>
      <c r="W38" s="4">
        <v>408</v>
      </c>
      <c r="X38" s="559">
        <f t="shared" si="2"/>
        <v>231</v>
      </c>
      <c r="Y38" s="559">
        <f t="shared" si="2"/>
        <v>199</v>
      </c>
      <c r="Z38" s="559">
        <f t="shared" si="2"/>
        <v>182</v>
      </c>
      <c r="AA38" s="559">
        <f t="shared" si="2"/>
        <v>188</v>
      </c>
      <c r="AB38" s="559">
        <f t="shared" si="2"/>
        <v>190</v>
      </c>
      <c r="AC38" s="559" t="s">
        <v>960</v>
      </c>
      <c r="AD38" s="559" t="s">
        <v>960</v>
      </c>
      <c r="AE38" s="559" t="s">
        <v>960</v>
      </c>
      <c r="AF38" s="559" t="s">
        <v>960</v>
      </c>
      <c r="AI38" s="621"/>
      <c r="AJ38" s="542" t="s">
        <v>2</v>
      </c>
      <c r="AK38" s="561">
        <f>SUM(AK32:AK37)</f>
        <v>18091</v>
      </c>
      <c r="AL38" s="561">
        <f>SUM(AL32:AL37)</f>
        <v>17198</v>
      </c>
      <c r="AM38" s="561">
        <f>SUM(AM32:AM37)</f>
        <v>16098</v>
      </c>
      <c r="AN38" s="561">
        <f>SUM(AN32:AN37)</f>
        <v>16546</v>
      </c>
      <c r="AO38" s="561">
        <f>SUM(AO32:AO37)</f>
        <v>16608</v>
      </c>
      <c r="AP38" s="562"/>
      <c r="AQ38" s="543"/>
      <c r="AS38" s="543"/>
    </row>
    <row r="39" spans="1:45" ht="18" customHeight="1">
      <c r="A39" s="621"/>
      <c r="B39" s="556">
        <v>2</v>
      </c>
      <c r="C39" s="557" t="s">
        <v>144</v>
      </c>
      <c r="D39" s="551">
        <f>[2]홍성읍!D39</f>
        <v>792</v>
      </c>
      <c r="E39" s="551">
        <f>[2]홍성읍!E39</f>
        <v>683</v>
      </c>
      <c r="F39" s="551">
        <f>[2]홍성읍!F39</f>
        <v>626</v>
      </c>
      <c r="G39" s="551">
        <f>[2]홍성읍!G39</f>
        <v>648</v>
      </c>
      <c r="H39" s="551">
        <f>[2]홍성읍!H39</f>
        <v>650</v>
      </c>
      <c r="I39" s="558">
        <v>95</v>
      </c>
      <c r="J39" s="558">
        <v>95</v>
      </c>
      <c r="K39" s="558">
        <v>95</v>
      </c>
      <c r="L39" s="558">
        <v>95</v>
      </c>
      <c r="M39" s="558">
        <v>95</v>
      </c>
      <c r="N39" s="551">
        <f t="shared" si="8"/>
        <v>752</v>
      </c>
      <c r="O39" s="551">
        <f t="shared" si="8"/>
        <v>649</v>
      </c>
      <c r="P39" s="551">
        <f t="shared" si="8"/>
        <v>595</v>
      </c>
      <c r="Q39" s="551">
        <f t="shared" si="8"/>
        <v>616</v>
      </c>
      <c r="R39" s="551">
        <f t="shared" si="8"/>
        <v>618</v>
      </c>
      <c r="S39" s="559">
        <v>408</v>
      </c>
      <c r="T39" s="4">
        <v>408</v>
      </c>
      <c r="U39" s="4">
        <v>408</v>
      </c>
      <c r="V39" s="4">
        <v>408</v>
      </c>
      <c r="W39" s="4">
        <v>408</v>
      </c>
      <c r="X39" s="559">
        <f t="shared" si="2"/>
        <v>307</v>
      </c>
      <c r="Y39" s="559">
        <f t="shared" si="2"/>
        <v>265</v>
      </c>
      <c r="Z39" s="559">
        <f t="shared" si="2"/>
        <v>243</v>
      </c>
      <c r="AA39" s="559">
        <f t="shared" si="2"/>
        <v>251</v>
      </c>
      <c r="AB39" s="559">
        <f t="shared" si="2"/>
        <v>252</v>
      </c>
      <c r="AC39" s="559" t="s">
        <v>960</v>
      </c>
      <c r="AD39" s="559" t="s">
        <v>960</v>
      </c>
      <c r="AE39" s="559" t="s">
        <v>960</v>
      </c>
      <c r="AF39" s="559" t="s">
        <v>960</v>
      </c>
      <c r="AI39" s="621" t="s">
        <v>145</v>
      </c>
      <c r="AJ39" s="32" t="s">
        <v>960</v>
      </c>
      <c r="AK39" s="548">
        <f t="shared" ref="AK39:AK44" si="9">SUMIF($AC$4:$AC$66,$AJ39,X$4:X$66)</f>
        <v>14738</v>
      </c>
      <c r="AL39" s="548">
        <f t="shared" ref="AL39:AL44" si="10">SUMIF($AD$4:$AD$66,$AJ39,Y$4:Y$66)</f>
        <v>14237</v>
      </c>
      <c r="AM39" s="548">
        <f t="shared" ref="AM39:AM44" si="11">SUMIF($AE$4:$AE$66,$AJ39,Z$4:Z$66)</f>
        <v>6399</v>
      </c>
      <c r="AN39" s="548">
        <f t="shared" ref="AN39:AN44" si="12">SUMIF($AF$4:$AF$66,$AJ39,AA$4:AA$66)</f>
        <v>6577</v>
      </c>
      <c r="AO39" s="548">
        <f>SUMIF($AF$4:$AF$66,$AJ39,AB$4:AB$66)</f>
        <v>6603</v>
      </c>
      <c r="AP39" s="545"/>
      <c r="AQ39" s="543"/>
      <c r="AS39" s="543"/>
    </row>
    <row r="40" spans="1:45" ht="18" customHeight="1">
      <c r="A40" s="621"/>
      <c r="B40" s="556">
        <v>2</v>
      </c>
      <c r="C40" s="557" t="s">
        <v>146</v>
      </c>
      <c r="D40" s="551">
        <f>[2]홍성읍!D40</f>
        <v>1896</v>
      </c>
      <c r="E40" s="551">
        <f>[2]홍성읍!E40</f>
        <v>1634</v>
      </c>
      <c r="F40" s="551">
        <f>[2]홍성읍!F40</f>
        <v>1500</v>
      </c>
      <c r="G40" s="551">
        <f>[2]홍성읍!G40</f>
        <v>1550</v>
      </c>
      <c r="H40" s="551">
        <f>[2]홍성읍!H40</f>
        <v>1557</v>
      </c>
      <c r="I40" s="558">
        <v>100</v>
      </c>
      <c r="J40" s="558">
        <v>100</v>
      </c>
      <c r="K40" s="558">
        <v>100</v>
      </c>
      <c r="L40" s="558">
        <v>100</v>
      </c>
      <c r="M40" s="558">
        <v>100</v>
      </c>
      <c r="N40" s="551">
        <f t="shared" si="8"/>
        <v>1896</v>
      </c>
      <c r="O40" s="551">
        <f t="shared" si="8"/>
        <v>1634</v>
      </c>
      <c r="P40" s="551">
        <f t="shared" si="8"/>
        <v>1500</v>
      </c>
      <c r="Q40" s="551">
        <f t="shared" si="8"/>
        <v>1550</v>
      </c>
      <c r="R40" s="551">
        <f t="shared" si="8"/>
        <v>1557</v>
      </c>
      <c r="S40" s="559">
        <v>408</v>
      </c>
      <c r="T40" s="4">
        <v>408</v>
      </c>
      <c r="U40" s="4">
        <v>408</v>
      </c>
      <c r="V40" s="4">
        <v>408</v>
      </c>
      <c r="W40" s="4">
        <v>408</v>
      </c>
      <c r="X40" s="559">
        <f t="shared" si="2"/>
        <v>774</v>
      </c>
      <c r="Y40" s="559">
        <f t="shared" si="2"/>
        <v>667</v>
      </c>
      <c r="Z40" s="559">
        <f t="shared" si="2"/>
        <v>612</v>
      </c>
      <c r="AA40" s="559">
        <f t="shared" si="2"/>
        <v>632</v>
      </c>
      <c r="AB40" s="559">
        <f t="shared" si="2"/>
        <v>635</v>
      </c>
      <c r="AC40" s="559" t="s">
        <v>960</v>
      </c>
      <c r="AD40" s="559" t="s">
        <v>960</v>
      </c>
      <c r="AE40" s="559" t="s">
        <v>960</v>
      </c>
      <c r="AF40" s="559" t="s">
        <v>960</v>
      </c>
      <c r="AI40" s="621"/>
      <c r="AJ40" s="32"/>
      <c r="AK40" s="548"/>
      <c r="AL40" s="548"/>
      <c r="AM40" s="548"/>
      <c r="AN40" s="548"/>
      <c r="AO40" s="548"/>
      <c r="AP40" s="545"/>
      <c r="AQ40" s="543"/>
      <c r="AS40" s="543"/>
    </row>
    <row r="41" spans="1:45" ht="18" customHeight="1">
      <c r="A41" s="621"/>
      <c r="B41" s="556">
        <v>2</v>
      </c>
      <c r="C41" s="557" t="s">
        <v>147</v>
      </c>
      <c r="D41" s="551">
        <f>[2]홍성읍!D41</f>
        <v>2627</v>
      </c>
      <c r="E41" s="551">
        <f>[2]홍성읍!E41</f>
        <v>4579</v>
      </c>
      <c r="F41" s="551">
        <f>[2]홍성읍!F41</f>
        <v>4393</v>
      </c>
      <c r="G41" s="551">
        <f>[2]홍성읍!G41</f>
        <v>4463</v>
      </c>
      <c r="H41" s="551">
        <f>[2]홍성읍!H41</f>
        <v>4472</v>
      </c>
      <c r="I41" s="558">
        <v>100</v>
      </c>
      <c r="J41" s="558">
        <v>100</v>
      </c>
      <c r="K41" s="558">
        <v>100</v>
      </c>
      <c r="L41" s="558">
        <v>100</v>
      </c>
      <c r="M41" s="558">
        <v>100</v>
      </c>
      <c r="N41" s="551">
        <f t="shared" si="8"/>
        <v>2627</v>
      </c>
      <c r="O41" s="551">
        <f t="shared" si="8"/>
        <v>4579</v>
      </c>
      <c r="P41" s="551">
        <f t="shared" si="8"/>
        <v>4393</v>
      </c>
      <c r="Q41" s="551">
        <f t="shared" si="8"/>
        <v>4463</v>
      </c>
      <c r="R41" s="551">
        <f t="shared" si="8"/>
        <v>4472</v>
      </c>
      <c r="S41" s="559">
        <v>408</v>
      </c>
      <c r="T41" s="4">
        <v>408</v>
      </c>
      <c r="U41" s="4">
        <v>408</v>
      </c>
      <c r="V41" s="4">
        <v>408</v>
      </c>
      <c r="W41" s="4">
        <v>408</v>
      </c>
      <c r="X41" s="559">
        <f t="shared" si="2"/>
        <v>1072</v>
      </c>
      <c r="Y41" s="559">
        <f t="shared" si="2"/>
        <v>1868</v>
      </c>
      <c r="Z41" s="559">
        <f>ROUND(P41*(U41/1000),0)</f>
        <v>1792</v>
      </c>
      <c r="AA41" s="559">
        <f>ROUND(Q41*(V41/1000),0)</f>
        <v>1821</v>
      </c>
      <c r="AB41" s="559">
        <f>ROUND(R41*(W41/1000),0)</f>
        <v>1825</v>
      </c>
      <c r="AC41" s="559" t="s">
        <v>960</v>
      </c>
      <c r="AD41" s="559" t="s">
        <v>960</v>
      </c>
      <c r="AE41" s="559" t="s">
        <v>960</v>
      </c>
      <c r="AF41" s="559" t="s">
        <v>960</v>
      </c>
      <c r="AI41" s="621"/>
      <c r="AJ41" s="32" t="s">
        <v>195</v>
      </c>
      <c r="AK41" s="548">
        <f t="shared" si="9"/>
        <v>170</v>
      </c>
      <c r="AL41" s="548">
        <f t="shared" si="10"/>
        <v>0</v>
      </c>
      <c r="AM41" s="548">
        <f t="shared" si="11"/>
        <v>0</v>
      </c>
      <c r="AN41" s="548">
        <f t="shared" si="12"/>
        <v>0</v>
      </c>
      <c r="AO41" s="548">
        <f>SUMIF($AF$4:$AF$66,$AJ41,AB$4:AB$66)</f>
        <v>0</v>
      </c>
      <c r="AP41" s="545"/>
      <c r="AQ41" s="543"/>
      <c r="AS41" s="543"/>
    </row>
    <row r="42" spans="1:45" ht="18" customHeight="1">
      <c r="A42" s="621"/>
      <c r="B42" s="556">
        <v>2</v>
      </c>
      <c r="C42" s="557" t="s">
        <v>148</v>
      </c>
      <c r="D42" s="551">
        <f>[2]홍성읍!D42</f>
        <v>1484</v>
      </c>
      <c r="E42" s="551">
        <f>[2]홍성읍!E42</f>
        <v>1279</v>
      </c>
      <c r="F42" s="551">
        <f>[2]홍성읍!F42</f>
        <v>1174</v>
      </c>
      <c r="G42" s="551">
        <f>[2]홍성읍!G42</f>
        <v>1213</v>
      </c>
      <c r="H42" s="551">
        <f>[2]홍성읍!H42</f>
        <v>1219</v>
      </c>
      <c r="I42" s="558">
        <v>100</v>
      </c>
      <c r="J42" s="558">
        <v>100</v>
      </c>
      <c r="K42" s="558">
        <v>100</v>
      </c>
      <c r="L42" s="558">
        <v>100</v>
      </c>
      <c r="M42" s="558">
        <v>100</v>
      </c>
      <c r="N42" s="551">
        <f t="shared" si="8"/>
        <v>1484</v>
      </c>
      <c r="O42" s="551">
        <f t="shared" si="8"/>
        <v>1279</v>
      </c>
      <c r="P42" s="551">
        <f t="shared" si="8"/>
        <v>1174</v>
      </c>
      <c r="Q42" s="551">
        <f t="shared" si="8"/>
        <v>1213</v>
      </c>
      <c r="R42" s="551">
        <f t="shared" si="8"/>
        <v>1219</v>
      </c>
      <c r="S42" s="559">
        <v>408</v>
      </c>
      <c r="T42" s="4">
        <v>408</v>
      </c>
      <c r="U42" s="4">
        <v>408</v>
      </c>
      <c r="V42" s="4">
        <v>408</v>
      </c>
      <c r="W42" s="4">
        <v>408</v>
      </c>
      <c r="X42" s="559">
        <f t="shared" si="2"/>
        <v>605</v>
      </c>
      <c r="Y42" s="559">
        <f t="shared" si="2"/>
        <v>522</v>
      </c>
      <c r="Z42" s="559">
        <f t="shared" si="2"/>
        <v>479</v>
      </c>
      <c r="AA42" s="559">
        <f t="shared" si="2"/>
        <v>495</v>
      </c>
      <c r="AB42" s="559">
        <f>ROUND(R42*(W42/1000),0)</f>
        <v>497</v>
      </c>
      <c r="AC42" s="559" t="s">
        <v>960</v>
      </c>
      <c r="AD42" s="559" t="s">
        <v>960</v>
      </c>
      <c r="AE42" s="559" t="s">
        <v>960</v>
      </c>
      <c r="AF42" s="559" t="s">
        <v>960</v>
      </c>
      <c r="AI42" s="621"/>
      <c r="AJ42" s="3" t="s">
        <v>207</v>
      </c>
      <c r="AK42" s="548">
        <f t="shared" si="9"/>
        <v>1632</v>
      </c>
      <c r="AL42" s="548">
        <f t="shared" si="10"/>
        <v>1406</v>
      </c>
      <c r="AM42" s="548">
        <f t="shared" si="11"/>
        <v>0</v>
      </c>
      <c r="AN42" s="548">
        <f t="shared" si="12"/>
        <v>0</v>
      </c>
      <c r="AO42" s="548">
        <f>SUMIF($AF$4:$AF$66,$AJ42,AB$4:AB$66)</f>
        <v>0</v>
      </c>
      <c r="AP42" s="3"/>
      <c r="AQ42" s="543"/>
      <c r="AS42" s="543"/>
    </row>
    <row r="43" spans="1:45" ht="18" customHeight="1">
      <c r="A43" s="621"/>
      <c r="B43" s="556">
        <v>2</v>
      </c>
      <c r="C43" s="557" t="s">
        <v>149</v>
      </c>
      <c r="D43" s="551">
        <f>[2]홍성읍!D43</f>
        <v>1406</v>
      </c>
      <c r="E43" s="551">
        <f>[2]홍성읍!E43</f>
        <v>1212</v>
      </c>
      <c r="F43" s="551">
        <f>[2]홍성읍!F43</f>
        <v>1112</v>
      </c>
      <c r="G43" s="551">
        <f>[2]홍성읍!G43</f>
        <v>1150</v>
      </c>
      <c r="H43" s="551">
        <f>[2]홍성읍!H43</f>
        <v>1155</v>
      </c>
      <c r="I43" s="558">
        <v>100</v>
      </c>
      <c r="J43" s="558">
        <v>100</v>
      </c>
      <c r="K43" s="558">
        <v>100</v>
      </c>
      <c r="L43" s="558">
        <v>100</v>
      </c>
      <c r="M43" s="558">
        <v>100</v>
      </c>
      <c r="N43" s="551">
        <f t="shared" si="8"/>
        <v>1406</v>
      </c>
      <c r="O43" s="551">
        <f t="shared" si="8"/>
        <v>1212</v>
      </c>
      <c r="P43" s="551">
        <f t="shared" si="8"/>
        <v>1112</v>
      </c>
      <c r="Q43" s="551">
        <f t="shared" si="8"/>
        <v>1150</v>
      </c>
      <c r="R43" s="551">
        <f t="shared" si="8"/>
        <v>1155</v>
      </c>
      <c r="S43" s="559">
        <v>408</v>
      </c>
      <c r="T43" s="4">
        <v>408</v>
      </c>
      <c r="U43" s="4">
        <v>408</v>
      </c>
      <c r="V43" s="4">
        <v>408</v>
      </c>
      <c r="W43" s="4">
        <v>408</v>
      </c>
      <c r="X43" s="559">
        <f t="shared" si="2"/>
        <v>574</v>
      </c>
      <c r="Y43" s="559">
        <f t="shared" si="2"/>
        <v>494</v>
      </c>
      <c r="Z43" s="559">
        <f t="shared" si="2"/>
        <v>454</v>
      </c>
      <c r="AA43" s="559">
        <f t="shared" si="2"/>
        <v>469</v>
      </c>
      <c r="AB43" s="559">
        <f>ROUND(R43*(W43/1000),0)</f>
        <v>471</v>
      </c>
      <c r="AC43" s="559" t="s">
        <v>960</v>
      </c>
      <c r="AD43" s="559" t="s">
        <v>960</v>
      </c>
      <c r="AE43" s="559" t="s">
        <v>960</v>
      </c>
      <c r="AF43" s="559" t="s">
        <v>960</v>
      </c>
      <c r="AI43" s="621"/>
      <c r="AJ43" s="3" t="s">
        <v>202</v>
      </c>
      <c r="AK43" s="548">
        <f t="shared" si="9"/>
        <v>0</v>
      </c>
      <c r="AL43" s="548">
        <f t="shared" si="10"/>
        <v>0</v>
      </c>
      <c r="AM43" s="548">
        <f t="shared" si="11"/>
        <v>8106</v>
      </c>
      <c r="AN43" s="548">
        <f t="shared" si="12"/>
        <v>8368</v>
      </c>
      <c r="AO43" s="548">
        <f>SUMIF($AF$4:$AF$66,$AJ43,AB$4:AB$66)</f>
        <v>8404</v>
      </c>
      <c r="AP43" s="3"/>
      <c r="AQ43" s="543"/>
      <c r="AS43" s="543"/>
    </row>
    <row r="44" spans="1:45" ht="18" customHeight="1">
      <c r="A44" s="621"/>
      <c r="B44" s="3">
        <v>1</v>
      </c>
      <c r="C44" s="20" t="s">
        <v>150</v>
      </c>
      <c r="D44" s="546">
        <f>SUM(D45:D47)</f>
        <v>579</v>
      </c>
      <c r="E44" s="546">
        <f>SUM(E45:E47)</f>
        <v>499</v>
      </c>
      <c r="F44" s="546">
        <f>SUM(F45:F47)</f>
        <v>458</v>
      </c>
      <c r="G44" s="546">
        <f>SUM(G45:G47)</f>
        <v>474</v>
      </c>
      <c r="H44" s="546">
        <f>SUM(H45:H47)</f>
        <v>476</v>
      </c>
      <c r="I44" s="547">
        <f>ROUND(N44/D44,2)</f>
        <v>0.72</v>
      </c>
      <c r="J44" s="547">
        <f>ROUND(O44/E44,2)</f>
        <v>0.72</v>
      </c>
      <c r="K44" s="547">
        <f>ROUND(P44/F44,2)</f>
        <v>0.9</v>
      </c>
      <c r="L44" s="547">
        <f>ROUND(Q44/G44,2)</f>
        <v>0.9</v>
      </c>
      <c r="M44" s="547">
        <f>ROUND(R44/H44,2)</f>
        <v>0.9</v>
      </c>
      <c r="N44" s="546">
        <f>SUM(N45:N47)</f>
        <v>416</v>
      </c>
      <c r="O44" s="546">
        <f>SUM(O45:O47)</f>
        <v>358</v>
      </c>
      <c r="P44" s="546">
        <f>SUM(P45:P47)</f>
        <v>412</v>
      </c>
      <c r="Q44" s="546">
        <f>SUM(Q45:Q47)</f>
        <v>427</v>
      </c>
      <c r="R44" s="546">
        <f>SUM(R45:R47)</f>
        <v>429</v>
      </c>
      <c r="S44" s="4">
        <v>408</v>
      </c>
      <c r="T44" s="4">
        <v>408</v>
      </c>
      <c r="U44" s="4">
        <v>408</v>
      </c>
      <c r="V44" s="4">
        <v>408</v>
      </c>
      <c r="W44" s="4">
        <v>408</v>
      </c>
      <c r="X44" s="427">
        <f>SUM(X45:X47)</f>
        <v>170</v>
      </c>
      <c r="Y44" s="427">
        <f>SUM(Y45:Y47)</f>
        <v>146</v>
      </c>
      <c r="Z44" s="427">
        <f>SUM(Z45:Z47)</f>
        <v>168</v>
      </c>
      <c r="AA44" s="427">
        <f>SUM(AA45:AA47)</f>
        <v>175</v>
      </c>
      <c r="AB44" s="427">
        <f>SUM(AB45:AB47)</f>
        <v>175</v>
      </c>
      <c r="AC44" s="21"/>
      <c r="AD44" s="21"/>
      <c r="AE44" s="21"/>
      <c r="AF44" s="21"/>
      <c r="AI44" s="621"/>
      <c r="AJ44" s="3" t="s">
        <v>196</v>
      </c>
      <c r="AK44" s="3">
        <f t="shared" si="9"/>
        <v>210</v>
      </c>
      <c r="AL44" s="3">
        <f t="shared" si="10"/>
        <v>214</v>
      </c>
      <c r="AM44" s="3">
        <f t="shared" si="11"/>
        <v>252</v>
      </c>
      <c r="AN44" s="3">
        <f t="shared" si="12"/>
        <v>260</v>
      </c>
      <c r="AO44" s="3">
        <f>SUMIF($AE$4:$AE$66,$AJ44,AB$4:AB$66)</f>
        <v>260</v>
      </c>
      <c r="AP44" s="3"/>
      <c r="AQ44" s="543"/>
      <c r="AS44" s="543"/>
    </row>
    <row r="45" spans="1:45" ht="18" customHeight="1">
      <c r="A45" s="621"/>
      <c r="B45" s="556">
        <v>2</v>
      </c>
      <c r="C45" s="557" t="s">
        <v>151</v>
      </c>
      <c r="D45" s="551">
        <f>[2]홍성읍!D45</f>
        <v>478</v>
      </c>
      <c r="E45" s="551">
        <f>[2]홍성읍!E45</f>
        <v>412</v>
      </c>
      <c r="F45" s="551">
        <f>[2]홍성읍!F45</f>
        <v>378</v>
      </c>
      <c r="G45" s="551">
        <f>[2]홍성읍!G45</f>
        <v>391</v>
      </c>
      <c r="H45" s="551">
        <f>[2]홍성읍!H45</f>
        <v>393</v>
      </c>
      <c r="I45" s="558">
        <v>68</v>
      </c>
      <c r="J45" s="558">
        <v>68</v>
      </c>
      <c r="K45" s="563">
        <v>90</v>
      </c>
      <c r="L45" s="563">
        <v>90</v>
      </c>
      <c r="M45" s="563">
        <v>90</v>
      </c>
      <c r="N45" s="551">
        <f t="shared" ref="N45:R47" si="13">ROUND(D45*I45/100,0)</f>
        <v>325</v>
      </c>
      <c r="O45" s="551">
        <f t="shared" si="13"/>
        <v>280</v>
      </c>
      <c r="P45" s="551">
        <f t="shared" si="13"/>
        <v>340</v>
      </c>
      <c r="Q45" s="551">
        <f t="shared" si="13"/>
        <v>352</v>
      </c>
      <c r="R45" s="551">
        <f t="shared" si="13"/>
        <v>354</v>
      </c>
      <c r="S45" s="559">
        <v>408</v>
      </c>
      <c r="T45" s="4">
        <v>408</v>
      </c>
      <c r="U45" s="4">
        <v>408</v>
      </c>
      <c r="V45" s="4">
        <v>408</v>
      </c>
      <c r="W45" s="4">
        <v>408</v>
      </c>
      <c r="X45" s="564">
        <f>ROUND(N45*(S45/1000),0)</f>
        <v>133</v>
      </c>
      <c r="Y45" s="564">
        <f>ROUND(O45*(T45/1000),0)</f>
        <v>114</v>
      </c>
      <c r="Z45" s="564">
        <f>ROUND(P45*(U45/1000*0.75),0)</f>
        <v>104</v>
      </c>
      <c r="AA45" s="564">
        <f>ROUND(Q45*(V45/1000*0.75),0)</f>
        <v>108</v>
      </c>
      <c r="AB45" s="564">
        <f>ROUND(R45*(W45/1000*0.75),0)</f>
        <v>108</v>
      </c>
      <c r="AC45" s="559" t="s">
        <v>152</v>
      </c>
      <c r="AD45" s="559" t="s">
        <v>960</v>
      </c>
      <c r="AE45" s="559" t="s">
        <v>960</v>
      </c>
      <c r="AF45" s="559" t="s">
        <v>960</v>
      </c>
      <c r="AI45" s="621"/>
      <c r="AJ45" s="542" t="s">
        <v>2</v>
      </c>
      <c r="AK45" s="561">
        <f>SUM(AK39:AK44)</f>
        <v>16750</v>
      </c>
      <c r="AL45" s="561">
        <f>SUM(AL39:AL44)</f>
        <v>15857</v>
      </c>
      <c r="AM45" s="561">
        <f>SUM(AM39:AM44)</f>
        <v>14757</v>
      </c>
      <c r="AN45" s="561">
        <f>SUM(AN39:AN44)</f>
        <v>15205</v>
      </c>
      <c r="AO45" s="561">
        <f>SUM(AO39:AO44)</f>
        <v>15267</v>
      </c>
      <c r="AP45" s="542"/>
      <c r="AQ45" s="543"/>
      <c r="AS45" s="543"/>
    </row>
    <row r="46" spans="1:45" ht="18" customHeight="1">
      <c r="A46" s="621"/>
      <c r="B46" s="556">
        <v>2</v>
      </c>
      <c r="C46" s="557" t="s">
        <v>151</v>
      </c>
      <c r="D46" s="551"/>
      <c r="E46" s="551"/>
      <c r="F46" s="551"/>
      <c r="G46" s="551"/>
      <c r="H46" s="551"/>
      <c r="I46" s="558"/>
      <c r="J46" s="558"/>
      <c r="K46" s="563"/>
      <c r="L46" s="563"/>
      <c r="M46" s="563"/>
      <c r="N46" s="551"/>
      <c r="O46" s="551"/>
      <c r="P46" s="551"/>
      <c r="Q46" s="551"/>
      <c r="R46" s="551"/>
      <c r="S46" s="559"/>
      <c r="T46" s="4"/>
      <c r="U46" s="4"/>
      <c r="V46" s="4"/>
      <c r="W46" s="4"/>
      <c r="X46" s="564"/>
      <c r="Y46" s="564"/>
      <c r="Z46" s="564">
        <f>ROUND(P45*(U45/1000*0.25),0)</f>
        <v>35</v>
      </c>
      <c r="AA46" s="564">
        <f>ROUND(Q45*(V45/1000*0.25),0)</f>
        <v>36</v>
      </c>
      <c r="AB46" s="564">
        <f>ROUND(R45*(W45/1000*0.25),0)</f>
        <v>36</v>
      </c>
      <c r="AC46" s="559"/>
      <c r="AD46" s="559"/>
      <c r="AE46" s="559" t="s">
        <v>196</v>
      </c>
      <c r="AF46" s="559" t="s">
        <v>196</v>
      </c>
      <c r="AI46" s="628" t="s">
        <v>153</v>
      </c>
      <c r="AJ46" s="32" t="s">
        <v>960</v>
      </c>
      <c r="AK46" s="548">
        <f t="array" ref="AK46">SUM(($AQ$4:$AQ$15=$AJ46)*($AP$4:$AP$15=$AP46)*(AK$4:AK$15))</f>
        <v>0</v>
      </c>
      <c r="AL46" s="565">
        <f t="array" ref="AL46">SUM((AR4:AR15=$AJ46)*($AP$4:$AP$15=$AP46)*(AL$4:AL$15))</f>
        <v>0</v>
      </c>
      <c r="AM46" s="565">
        <f t="array" ref="AM46">SUM((AS4:AS15=$AJ46)*($AP$4:$AP$15=$AP46)*(AM$4:AM$15))</f>
        <v>0</v>
      </c>
      <c r="AN46" s="565">
        <f t="array" ref="AN46">SUM((AT4:AT15=$AJ46)*($AP$4:$AP$15=$AP46)*(AN$4:AN$15))</f>
        <v>0</v>
      </c>
      <c r="AO46" s="565">
        <f t="array" ref="AO46">SUM((AV4:AV15=$AJ46)*($AP$4:$AP$15=$AP46)*(AO$4:AO$15))</f>
        <v>0</v>
      </c>
      <c r="AP46" s="545" t="s">
        <v>37</v>
      </c>
      <c r="AQ46" s="543"/>
      <c r="AS46" s="543"/>
    </row>
    <row r="47" spans="1:45" ht="18" customHeight="1">
      <c r="A47" s="621"/>
      <c r="B47" s="556">
        <v>2</v>
      </c>
      <c r="C47" s="557" t="s">
        <v>154</v>
      </c>
      <c r="D47" s="551">
        <f>[2]홍성읍!D46</f>
        <v>101</v>
      </c>
      <c r="E47" s="551">
        <f>[2]홍성읍!E46</f>
        <v>87</v>
      </c>
      <c r="F47" s="551">
        <f>[2]홍성읍!F46</f>
        <v>80</v>
      </c>
      <c r="G47" s="551">
        <f>[2]홍성읍!G46</f>
        <v>83</v>
      </c>
      <c r="H47" s="551">
        <f>[2]홍성읍!H46</f>
        <v>83</v>
      </c>
      <c r="I47" s="558">
        <v>90</v>
      </c>
      <c r="J47" s="558">
        <v>90</v>
      </c>
      <c r="K47" s="563">
        <v>90</v>
      </c>
      <c r="L47" s="563">
        <v>90</v>
      </c>
      <c r="M47" s="563">
        <v>90</v>
      </c>
      <c r="N47" s="551">
        <f t="shared" si="13"/>
        <v>91</v>
      </c>
      <c r="O47" s="551">
        <f t="shared" si="13"/>
        <v>78</v>
      </c>
      <c r="P47" s="551">
        <f t="shared" si="13"/>
        <v>72</v>
      </c>
      <c r="Q47" s="551">
        <f t="shared" si="13"/>
        <v>75</v>
      </c>
      <c r="R47" s="551">
        <f t="shared" si="13"/>
        <v>75</v>
      </c>
      <c r="S47" s="559">
        <v>408</v>
      </c>
      <c r="T47" s="4">
        <v>408</v>
      </c>
      <c r="U47" s="4">
        <v>408</v>
      </c>
      <c r="V47" s="4">
        <v>408</v>
      </c>
      <c r="W47" s="4">
        <v>408</v>
      </c>
      <c r="X47" s="559">
        <f t="shared" ref="X47:AB47" si="14">ROUND(N47*(S47/1000),0)</f>
        <v>37</v>
      </c>
      <c r="Y47" s="559">
        <f t="shared" si="14"/>
        <v>32</v>
      </c>
      <c r="Z47" s="559">
        <f t="shared" si="14"/>
        <v>29</v>
      </c>
      <c r="AA47" s="559">
        <f t="shared" si="14"/>
        <v>31</v>
      </c>
      <c r="AB47" s="559">
        <f t="shared" si="14"/>
        <v>31</v>
      </c>
      <c r="AC47" s="559" t="s">
        <v>152</v>
      </c>
      <c r="AD47" s="559" t="s">
        <v>196</v>
      </c>
      <c r="AE47" s="559" t="s">
        <v>196</v>
      </c>
      <c r="AF47" s="559" t="s">
        <v>196</v>
      </c>
      <c r="AI47" s="629"/>
      <c r="AJ47" s="32"/>
      <c r="AK47" s="548"/>
      <c r="AL47" s="565"/>
      <c r="AM47" s="565"/>
      <c r="AN47" s="565"/>
      <c r="AO47" s="565"/>
      <c r="AP47" s="545" t="s">
        <v>37</v>
      </c>
      <c r="AQ47" s="543"/>
      <c r="AS47" s="543"/>
    </row>
    <row r="48" spans="1:45" ht="18" customHeight="1">
      <c r="A48" s="621"/>
      <c r="B48" s="3">
        <v>1</v>
      </c>
      <c r="C48" s="20" t="s">
        <v>155</v>
      </c>
      <c r="D48" s="546">
        <f>SUM(D49)</f>
        <v>94</v>
      </c>
      <c r="E48" s="546">
        <f>SUM(E49)</f>
        <v>81</v>
      </c>
      <c r="F48" s="546">
        <f>SUM(F49)</f>
        <v>74</v>
      </c>
      <c r="G48" s="546">
        <f>SUM(G49)</f>
        <v>77</v>
      </c>
      <c r="H48" s="546">
        <f>SUM(H49)</f>
        <v>77</v>
      </c>
      <c r="I48" s="547">
        <f>ROUND(N48/D48,2)</f>
        <v>0.96</v>
      </c>
      <c r="J48" s="547">
        <f>ROUND(O48/E48,2)</f>
        <v>0.95</v>
      </c>
      <c r="K48" s="547">
        <f>ROUND(P48/F48,2)</f>
        <v>0.95</v>
      </c>
      <c r="L48" s="547">
        <f>ROUND(Q48/G48,2)</f>
        <v>0.95</v>
      </c>
      <c r="M48" s="547">
        <f>ROUND(R48/H48,2)</f>
        <v>0.95</v>
      </c>
      <c r="N48" s="546">
        <f>SUM(N49)</f>
        <v>90</v>
      </c>
      <c r="O48" s="546">
        <f>SUM(O49)</f>
        <v>77</v>
      </c>
      <c r="P48" s="546">
        <f>SUM(P49)</f>
        <v>70</v>
      </c>
      <c r="Q48" s="546">
        <f>SUM(Q49)</f>
        <v>73</v>
      </c>
      <c r="R48" s="546">
        <f>SUM(R49)</f>
        <v>73</v>
      </c>
      <c r="S48" s="4">
        <v>408</v>
      </c>
      <c r="T48" s="4">
        <v>408</v>
      </c>
      <c r="U48" s="4">
        <v>408</v>
      </c>
      <c r="V48" s="4">
        <v>408</v>
      </c>
      <c r="W48" s="4">
        <v>408</v>
      </c>
      <c r="X48" s="427">
        <f>SUM(X49)</f>
        <v>37</v>
      </c>
      <c r="Y48" s="427">
        <f>SUM(Y49)</f>
        <v>31</v>
      </c>
      <c r="Z48" s="427">
        <f>SUM(Z49)</f>
        <v>29</v>
      </c>
      <c r="AA48" s="427">
        <f>SUM(AA49)</f>
        <v>30</v>
      </c>
      <c r="AB48" s="427">
        <f>SUM(AB49)</f>
        <v>30</v>
      </c>
      <c r="AC48" s="21"/>
      <c r="AD48" s="21"/>
      <c r="AE48" s="21"/>
      <c r="AF48" s="21"/>
      <c r="AI48" s="629"/>
      <c r="AJ48" s="32" t="s">
        <v>195</v>
      </c>
      <c r="AK48" s="548">
        <f t="array" ref="AK48">SUM(($AQ$4:$AQ$15=$AJ48)*($AP$4:$AP$15=$AP48)*(AK$4:AK$15))</f>
        <v>0</v>
      </c>
      <c r="AL48" s="565">
        <f t="array" ref="AL48">SUM((AR6:AR17=$AJ48)*($AP$4:$AP$15=$AP48)*(AL$4:AL$15))</f>
        <v>0</v>
      </c>
      <c r="AM48" s="565">
        <f t="array" ref="AM48">SUM((AS6:AS17=$AJ48)*($AP$4:$AP$15=$AP48)*(AM$4:AM$15))</f>
        <v>0</v>
      </c>
      <c r="AN48" s="565">
        <f t="array" ref="AN48">SUM((AT6:AT17=$AJ48)*($AP$4:$AP$15=$AP48)*(AN$4:AN$15))</f>
        <v>0</v>
      </c>
      <c r="AO48" s="565">
        <f t="array" ref="AO48">SUM((AV6:AV17=$AJ48)*($AP$4:$AP$15=$AP48)*(AO$4:AO$15))</f>
        <v>0</v>
      </c>
      <c r="AP48" s="545" t="s">
        <v>37</v>
      </c>
      <c r="AQ48" s="543"/>
      <c r="AS48" s="543"/>
    </row>
    <row r="49" spans="1:45" ht="18" customHeight="1">
      <c r="A49" s="621"/>
      <c r="B49" s="556">
        <v>2</v>
      </c>
      <c r="C49" s="557" t="s">
        <v>156</v>
      </c>
      <c r="D49" s="551">
        <f>[2]홍성읍!D48</f>
        <v>94</v>
      </c>
      <c r="E49" s="551">
        <f>[2]홍성읍!E48</f>
        <v>81</v>
      </c>
      <c r="F49" s="551">
        <f>[2]홍성읍!F48</f>
        <v>74</v>
      </c>
      <c r="G49" s="551">
        <f>[2]홍성읍!G48</f>
        <v>77</v>
      </c>
      <c r="H49" s="551">
        <f>[2]홍성읍!H48</f>
        <v>77</v>
      </c>
      <c r="I49" s="558">
        <v>95</v>
      </c>
      <c r="J49" s="558">
        <v>95</v>
      </c>
      <c r="K49" s="558">
        <v>95</v>
      </c>
      <c r="L49" s="558">
        <v>95</v>
      </c>
      <c r="M49" s="558">
        <v>95</v>
      </c>
      <c r="N49" s="551">
        <f>ROUNDUP(D49*I49/100,0)</f>
        <v>90</v>
      </c>
      <c r="O49" s="551">
        <f>ROUND(E49*J49/100,0)</f>
        <v>77</v>
      </c>
      <c r="P49" s="551">
        <f>ROUND(F49*K49/100,0)</f>
        <v>70</v>
      </c>
      <c r="Q49" s="551">
        <f>ROUND(G49*L49/100,0)</f>
        <v>73</v>
      </c>
      <c r="R49" s="551">
        <f>ROUND(H49*M49/100,0)</f>
        <v>73</v>
      </c>
      <c r="S49" s="559">
        <v>408</v>
      </c>
      <c r="T49" s="4">
        <v>408</v>
      </c>
      <c r="U49" s="4">
        <v>408</v>
      </c>
      <c r="V49" s="4">
        <v>408</v>
      </c>
      <c r="W49" s="4">
        <v>408</v>
      </c>
      <c r="X49" s="559">
        <f t="shared" ref="X49:AB49" si="15">ROUND(N49*(S49/1000),0)</f>
        <v>37</v>
      </c>
      <c r="Y49" s="559">
        <f t="shared" si="15"/>
        <v>31</v>
      </c>
      <c r="Z49" s="559">
        <f t="shared" si="15"/>
        <v>29</v>
      </c>
      <c r="AA49" s="559">
        <f t="shared" si="15"/>
        <v>30</v>
      </c>
      <c r="AB49" s="559">
        <f t="shared" si="15"/>
        <v>30</v>
      </c>
      <c r="AC49" s="559" t="s">
        <v>196</v>
      </c>
      <c r="AD49" s="559" t="s">
        <v>196</v>
      </c>
      <c r="AE49" s="559" t="s">
        <v>196</v>
      </c>
      <c r="AF49" s="559" t="s">
        <v>196</v>
      </c>
      <c r="AI49" s="629"/>
      <c r="AJ49" s="3" t="s">
        <v>207</v>
      </c>
      <c r="AK49" s="548">
        <f t="array" ref="AK49">SUM(($AQ$4:$AQ$15=$AJ49)*($AP$4:$AP$15=$AP49)*(AK$4:AK$15))</f>
        <v>0</v>
      </c>
      <c r="AL49" s="565">
        <f t="array" ref="AL49">SUM((AR7:AR18=$AJ49)*($AP$4:$AP$15=$AP49)*(AL$4:AL$15))</f>
        <v>0</v>
      </c>
      <c r="AM49" s="565">
        <f t="array" ref="AM49">SUM((AS7:AS18=$AJ49)*($AP$4:$AP$15=$AP49)*(AM$4:AM$15))</f>
        <v>0</v>
      </c>
      <c r="AN49" s="565">
        <f t="array" ref="AN49">SUM((AT7:AT18=$AJ49)*($AP$4:$AP$15=$AP49)*(AN$4:AN$15))</f>
        <v>0</v>
      </c>
      <c r="AO49" s="565">
        <f t="array" ref="AO49">SUM((AV7:AV18=$AJ49)*($AP$4:$AP$15=$AP49)*(AO$4:AO$15))</f>
        <v>0</v>
      </c>
      <c r="AP49" s="3" t="s">
        <v>37</v>
      </c>
      <c r="AQ49" s="543"/>
      <c r="AS49" s="543"/>
    </row>
    <row r="50" spans="1:45" ht="18" customHeight="1">
      <c r="A50" s="621"/>
      <c r="B50" s="3">
        <v>1</v>
      </c>
      <c r="C50" s="20" t="s">
        <v>157</v>
      </c>
      <c r="D50" s="546">
        <f>SUM(D51)</f>
        <v>170</v>
      </c>
      <c r="E50" s="546">
        <f>SUM(E51)</f>
        <v>146</v>
      </c>
      <c r="F50" s="546">
        <f>SUM(F51)</f>
        <v>134</v>
      </c>
      <c r="G50" s="546">
        <f>SUM(G51)</f>
        <v>139</v>
      </c>
      <c r="H50" s="546">
        <f>SUM(H51)</f>
        <v>140</v>
      </c>
      <c r="I50" s="547">
        <f>ROUND(N50/D50,2)</f>
        <v>0.9</v>
      </c>
      <c r="J50" s="547">
        <f>ROUND(O50/E50,2)</f>
        <v>0.9</v>
      </c>
      <c r="K50" s="547">
        <f>ROUND(P50/F50,2)</f>
        <v>0.9</v>
      </c>
      <c r="L50" s="547">
        <f>ROUND(Q50/G50,2)</f>
        <v>0.9</v>
      </c>
      <c r="M50" s="547">
        <f>ROUND(R50/H50,2)</f>
        <v>0.9</v>
      </c>
      <c r="N50" s="546">
        <f>SUM(N51)</f>
        <v>153</v>
      </c>
      <c r="O50" s="546">
        <f>SUM(O51)</f>
        <v>131</v>
      </c>
      <c r="P50" s="546">
        <f>SUM(P51)</f>
        <v>121</v>
      </c>
      <c r="Q50" s="546">
        <f>SUM(Q51)</f>
        <v>125</v>
      </c>
      <c r="R50" s="546">
        <f>SUM(R51)</f>
        <v>126</v>
      </c>
      <c r="S50" s="4">
        <v>408</v>
      </c>
      <c r="T50" s="4">
        <v>408</v>
      </c>
      <c r="U50" s="4">
        <v>408</v>
      </c>
      <c r="V50" s="4">
        <v>408</v>
      </c>
      <c r="W50" s="4">
        <v>408</v>
      </c>
      <c r="X50" s="427">
        <f>SUM(X51)</f>
        <v>62</v>
      </c>
      <c r="Y50" s="427">
        <f>SUM(Y51)</f>
        <v>53</v>
      </c>
      <c r="Z50" s="427">
        <f>SUM(Z51)</f>
        <v>49</v>
      </c>
      <c r="AA50" s="427">
        <f>SUM(AA51)</f>
        <v>51</v>
      </c>
      <c r="AB50" s="427">
        <f>SUM(AB51)</f>
        <v>51</v>
      </c>
      <c r="AC50" s="21"/>
      <c r="AD50" s="21"/>
      <c r="AE50" s="21"/>
      <c r="AF50" s="21"/>
      <c r="AI50" s="629"/>
      <c r="AJ50" s="3" t="s">
        <v>202</v>
      </c>
      <c r="AK50" s="548">
        <f t="array" ref="AK50">SUM(($AQ$4:$AQ$15=$AJ50)*($AP$4:$AP$15=$AP50)*(AK$4:AK$15))</f>
        <v>0</v>
      </c>
      <c r="AL50" s="565">
        <f t="array" ref="AL50">SUM((AR8:AR19=$AJ50)*($AP$4:$AP$15=$AP50)*(AL$4:AL$15))</f>
        <v>0</v>
      </c>
      <c r="AM50" s="565">
        <f t="array" ref="AM50">SUM((AS8:AS19=$AJ50)*($AP$4:$AP$15=$AP50)*(AM$4:AM$15))</f>
        <v>0</v>
      </c>
      <c r="AN50" s="565">
        <f t="array" ref="AN50">SUM((AT8:AT19=$AJ50)*($AP$4:$AP$15=$AP50)*(AN$4:AN$15))</f>
        <v>0</v>
      </c>
      <c r="AO50" s="565">
        <f t="array" ref="AO50">SUM((AV8:AV19=$AJ50)*($AP$4:$AP$15=$AP50)*(AO$4:AO$15))</f>
        <v>0</v>
      </c>
      <c r="AP50" s="3" t="s">
        <v>37</v>
      </c>
      <c r="AQ50" s="560"/>
      <c r="AS50" s="560"/>
    </row>
    <row r="51" spans="1:45" ht="18" customHeight="1">
      <c r="A51" s="621"/>
      <c r="B51" s="556">
        <v>2</v>
      </c>
      <c r="C51" s="557" t="s">
        <v>158</v>
      </c>
      <c r="D51" s="551">
        <f>[2]홍성읍!D50</f>
        <v>170</v>
      </c>
      <c r="E51" s="551">
        <f>[2]홍성읍!E50</f>
        <v>146</v>
      </c>
      <c r="F51" s="551">
        <f>[2]홍성읍!F50</f>
        <v>134</v>
      </c>
      <c r="G51" s="551">
        <f>[2]홍성읍!G50</f>
        <v>139</v>
      </c>
      <c r="H51" s="551">
        <f>[2]홍성읍!H50</f>
        <v>140</v>
      </c>
      <c r="I51" s="558">
        <v>90</v>
      </c>
      <c r="J51" s="558">
        <v>90</v>
      </c>
      <c r="K51" s="558">
        <v>90</v>
      </c>
      <c r="L51" s="558">
        <v>90</v>
      </c>
      <c r="M51" s="558">
        <v>90</v>
      </c>
      <c r="N51" s="551">
        <f>ROUNDUP(D51*I51/100,0)</f>
        <v>153</v>
      </c>
      <c r="O51" s="551">
        <f>ROUND(E51*J51/100,0)</f>
        <v>131</v>
      </c>
      <c r="P51" s="551">
        <f>ROUND(F51*K51/100,0)</f>
        <v>121</v>
      </c>
      <c r="Q51" s="551">
        <f>ROUND(G51*L51/100,0)</f>
        <v>125</v>
      </c>
      <c r="R51" s="551">
        <f>ROUND(H51*M51/100,0)</f>
        <v>126</v>
      </c>
      <c r="S51" s="559">
        <v>408</v>
      </c>
      <c r="T51" s="4">
        <v>408</v>
      </c>
      <c r="U51" s="4">
        <v>408</v>
      </c>
      <c r="V51" s="4">
        <v>408</v>
      </c>
      <c r="W51" s="4">
        <v>408</v>
      </c>
      <c r="X51" s="559">
        <f t="shared" ref="X51:AB51" si="16">ROUND(N51*(S51/1000),0)</f>
        <v>62</v>
      </c>
      <c r="Y51" s="559">
        <f t="shared" si="16"/>
        <v>53</v>
      </c>
      <c r="Z51" s="559">
        <f t="shared" si="16"/>
        <v>49</v>
      </c>
      <c r="AA51" s="559">
        <f t="shared" si="16"/>
        <v>51</v>
      </c>
      <c r="AB51" s="559">
        <f t="shared" si="16"/>
        <v>51</v>
      </c>
      <c r="AC51" s="559" t="s">
        <v>196</v>
      </c>
      <c r="AD51" s="559" t="s">
        <v>196</v>
      </c>
      <c r="AE51" s="559" t="s">
        <v>196</v>
      </c>
      <c r="AF51" s="559" t="s">
        <v>196</v>
      </c>
      <c r="AI51" s="629"/>
      <c r="AJ51" s="3" t="s">
        <v>196</v>
      </c>
      <c r="AK51" s="548">
        <f t="array" ref="AK51">SUM(($AQ$4:$AQ$15=$AJ51)*($AP$4:$AP$15=$AP51)*(AK$4:AK$15))</f>
        <v>0</v>
      </c>
      <c r="AL51" s="565">
        <f t="array" ref="AL51">SUM((AR9:AR20=$AJ51)*($AP$4:$AP$15=$AP51)*(AL$4:AL$15))</f>
        <v>0</v>
      </c>
      <c r="AM51" s="565">
        <f t="array" ref="AM51">SUM((AS9:AS20=$AJ51)*($AP$4:$AP$15=$AP51)*(AM$4:AM$15))</f>
        <v>0</v>
      </c>
      <c r="AN51" s="565">
        <f t="array" ref="AN51">SUM((AT9:AT20=$AJ51)*($AP$4:$AP$15=$AP51)*(AN$4:AN$15))</f>
        <v>0</v>
      </c>
      <c r="AO51" s="565">
        <f t="array" ref="AO51">SUM((AV9:AV20=$AJ51)*($AP$4:$AP$15=$AP51)*(AO$4:AO$15))</f>
        <v>0</v>
      </c>
      <c r="AP51" s="3" t="s">
        <v>37</v>
      </c>
      <c r="AQ51" s="40"/>
      <c r="AR51" s="40"/>
      <c r="AS51" s="40"/>
    </row>
    <row r="52" spans="1:45" ht="18" customHeight="1">
      <c r="A52" s="621"/>
      <c r="B52" s="3">
        <v>1</v>
      </c>
      <c r="C52" s="20" t="s">
        <v>159</v>
      </c>
      <c r="D52" s="546">
        <f>SUM(D53:D59)</f>
        <v>4494</v>
      </c>
      <c r="E52" s="546">
        <f>SUM(E53:E59)</f>
        <v>4228</v>
      </c>
      <c r="F52" s="546">
        <f>SUM(F53:F59)</f>
        <v>3912</v>
      </c>
      <c r="G52" s="546">
        <f>SUM(G53:G59)</f>
        <v>4029</v>
      </c>
      <c r="H52" s="546">
        <f>SUM(H53:H59)</f>
        <v>4047</v>
      </c>
      <c r="I52" s="547">
        <f>ROUND(N52/D52,2)</f>
        <v>0.96</v>
      </c>
      <c r="J52" s="547">
        <f>ROUND(O52/E52,2)</f>
        <v>0.97</v>
      </c>
      <c r="K52" s="547">
        <f>ROUND(P52/F52,2)</f>
        <v>1</v>
      </c>
      <c r="L52" s="547">
        <f>ROUND(Q52/G52,2)</f>
        <v>1</v>
      </c>
      <c r="M52" s="547">
        <f>ROUND(R52/H52,2)</f>
        <v>1</v>
      </c>
      <c r="N52" s="546">
        <f>SUM(N53:N59)</f>
        <v>4325</v>
      </c>
      <c r="O52" s="546">
        <f>SUM(O53:O59)</f>
        <v>4082</v>
      </c>
      <c r="P52" s="546">
        <f>SUM(P53:P59)</f>
        <v>3905</v>
      </c>
      <c r="Q52" s="546">
        <f>SUM(Q53:Q59)</f>
        <v>4022</v>
      </c>
      <c r="R52" s="546">
        <f>SUM(R53:R59)</f>
        <v>4040</v>
      </c>
      <c r="S52" s="4">
        <v>408</v>
      </c>
      <c r="T52" s="4">
        <v>408</v>
      </c>
      <c r="U52" s="4">
        <v>408</v>
      </c>
      <c r="V52" s="4">
        <v>408</v>
      </c>
      <c r="W52" s="4">
        <v>408</v>
      </c>
      <c r="X52" s="427">
        <f>SUM(X53:X59)</f>
        <v>1764</v>
      </c>
      <c r="Y52" s="427">
        <f>SUM(Y53:Y59)</f>
        <v>1666</v>
      </c>
      <c r="Z52" s="427">
        <f>SUM(Z53:Z59)</f>
        <v>1593</v>
      </c>
      <c r="AA52" s="427">
        <f>SUM(AA53:AA59)</f>
        <v>1641</v>
      </c>
      <c r="AB52" s="427">
        <f>SUM(AB53:AB59)</f>
        <v>1649</v>
      </c>
      <c r="AC52" s="21"/>
      <c r="AD52" s="21"/>
      <c r="AE52" s="21"/>
      <c r="AF52" s="21"/>
      <c r="AI52" s="630"/>
      <c r="AJ52" s="542" t="s">
        <v>2</v>
      </c>
      <c r="AK52" s="561">
        <f>SUM(AK46:AK51)</f>
        <v>0</v>
      </c>
      <c r="AL52" s="561">
        <f>SUM(AL46:AL51)</f>
        <v>0</v>
      </c>
      <c r="AM52" s="561">
        <f>SUM(AM46:AM51)</f>
        <v>0</v>
      </c>
      <c r="AN52" s="561">
        <f>SUM(AN46:AN51)</f>
        <v>0</v>
      </c>
      <c r="AO52" s="561">
        <f>SUM(AO46:AO51)</f>
        <v>0</v>
      </c>
      <c r="AP52" s="562"/>
      <c r="AQ52" s="41"/>
      <c r="AR52" s="41"/>
      <c r="AS52" s="41"/>
    </row>
    <row r="53" spans="1:45" ht="18" customHeight="1">
      <c r="A53" s="621"/>
      <c r="B53" s="545">
        <v>2</v>
      </c>
      <c r="C53" s="566" t="s">
        <v>160</v>
      </c>
      <c r="D53" s="551">
        <f>[2]홍성읍!D52</f>
        <v>135</v>
      </c>
      <c r="E53" s="551">
        <f>[2]홍성읍!E52</f>
        <v>193</v>
      </c>
      <c r="F53" s="551">
        <f>[2]홍성읍!F52</f>
        <v>184</v>
      </c>
      <c r="G53" s="551">
        <f>[2]홍성읍!G52</f>
        <v>187</v>
      </c>
      <c r="H53" s="551">
        <f>[2]홍성읍!H52</f>
        <v>188</v>
      </c>
      <c r="I53" s="558">
        <v>100</v>
      </c>
      <c r="J53" s="558">
        <v>100</v>
      </c>
      <c r="K53" s="558">
        <v>100</v>
      </c>
      <c r="L53" s="558">
        <v>100</v>
      </c>
      <c r="M53" s="558">
        <v>100</v>
      </c>
      <c r="N53" s="551">
        <f t="shared" ref="N53:N59" si="17">ROUNDUP(D53*I53/100,0)</f>
        <v>135</v>
      </c>
      <c r="O53" s="551">
        <f t="shared" ref="O53:R59" si="18">ROUND(E53*J53/100,0)</f>
        <v>193</v>
      </c>
      <c r="P53" s="551">
        <f t="shared" si="18"/>
        <v>184</v>
      </c>
      <c r="Q53" s="551">
        <f t="shared" si="18"/>
        <v>187</v>
      </c>
      <c r="R53" s="551">
        <f t="shared" si="18"/>
        <v>188</v>
      </c>
      <c r="S53" s="567">
        <v>408</v>
      </c>
      <c r="T53" s="4">
        <v>408</v>
      </c>
      <c r="U53" s="4">
        <v>408</v>
      </c>
      <c r="V53" s="4">
        <v>408</v>
      </c>
      <c r="W53" s="4">
        <v>408</v>
      </c>
      <c r="X53" s="559">
        <f t="shared" ref="X53:AB56" si="19">ROUND(N53*(S53/1000),0)</f>
        <v>55</v>
      </c>
      <c r="Y53" s="559">
        <f t="shared" si="19"/>
        <v>79</v>
      </c>
      <c r="Z53" s="559">
        <f t="shared" si="19"/>
        <v>75</v>
      </c>
      <c r="AA53" s="559">
        <f t="shared" si="19"/>
        <v>76</v>
      </c>
      <c r="AB53" s="559">
        <f t="shared" si="19"/>
        <v>77</v>
      </c>
      <c r="AC53" s="559" t="s">
        <v>960</v>
      </c>
      <c r="AD53" s="559" t="s">
        <v>960</v>
      </c>
      <c r="AE53" s="559" t="s">
        <v>960</v>
      </c>
      <c r="AF53" s="559" t="s">
        <v>960</v>
      </c>
      <c r="AI53" s="628" t="s">
        <v>161</v>
      </c>
      <c r="AJ53" s="32" t="s">
        <v>960</v>
      </c>
      <c r="AK53" s="565">
        <f t="array" ref="AK53">SUM(($AQ$19:$AQ$28=$AJ53)*($AP$19:$AP$28=$AP53)*(AK$19:AK$28))</f>
        <v>1341</v>
      </c>
      <c r="AL53" s="565">
        <f t="array" ref="AL53">SUM(($AQ$19:$AQ$28=$AJ53)*($AP$19:$AP$28=$AP53)*(AL$19:AL$28))</f>
        <v>1341</v>
      </c>
      <c r="AM53" s="565">
        <f t="array" ref="AM53">SUM(($AR$19:$AR$28=$AJ53)*($AP$19:$AP$28=$AP53)*(AM$19:AM$28))</f>
        <v>1268</v>
      </c>
      <c r="AN53" s="565">
        <f t="array" ref="AN53">SUM(($AR$19:$AR$28=$AJ53)*($AP$19:$AP$28=$AP53)*(AN$19:AN$28))</f>
        <v>1268</v>
      </c>
      <c r="AO53" s="565">
        <f t="array" ref="AO53">SUM(($AR$19:$AR$28=$AJ53)*($AP$19:$AP$28=$AP53)*(AO$19:AO$28))</f>
        <v>1268</v>
      </c>
      <c r="AP53" s="545" t="s">
        <v>37</v>
      </c>
      <c r="AQ53" s="44"/>
      <c r="AR53" s="44"/>
      <c r="AS53" s="44"/>
    </row>
    <row r="54" spans="1:45" ht="18" customHeight="1">
      <c r="A54" s="621"/>
      <c r="B54" s="556">
        <v>2</v>
      </c>
      <c r="C54" s="557" t="s">
        <v>162</v>
      </c>
      <c r="D54" s="551">
        <f>[2]홍성읍!D53</f>
        <v>1025</v>
      </c>
      <c r="E54" s="551">
        <f>[2]홍성읍!E53</f>
        <v>883</v>
      </c>
      <c r="F54" s="551">
        <f>[2]홍성읍!F53</f>
        <v>811</v>
      </c>
      <c r="G54" s="551">
        <f>[2]홍성읍!G53</f>
        <v>838</v>
      </c>
      <c r="H54" s="551">
        <f>[2]홍성읍!H53</f>
        <v>842</v>
      </c>
      <c r="I54" s="558">
        <v>100</v>
      </c>
      <c r="J54" s="558">
        <v>100</v>
      </c>
      <c r="K54" s="558">
        <v>100</v>
      </c>
      <c r="L54" s="558">
        <v>100</v>
      </c>
      <c r="M54" s="558">
        <v>100</v>
      </c>
      <c r="N54" s="551">
        <f t="shared" si="17"/>
        <v>1025</v>
      </c>
      <c r="O54" s="551">
        <f t="shared" si="18"/>
        <v>883</v>
      </c>
      <c r="P54" s="551">
        <f t="shared" si="18"/>
        <v>811</v>
      </c>
      <c r="Q54" s="551">
        <f t="shared" si="18"/>
        <v>838</v>
      </c>
      <c r="R54" s="551">
        <f t="shared" si="18"/>
        <v>842</v>
      </c>
      <c r="S54" s="559">
        <v>408</v>
      </c>
      <c r="T54" s="4">
        <v>408</v>
      </c>
      <c r="U54" s="4">
        <v>408</v>
      </c>
      <c r="V54" s="4">
        <v>408</v>
      </c>
      <c r="W54" s="4">
        <v>408</v>
      </c>
      <c r="X54" s="559">
        <f t="shared" si="19"/>
        <v>418</v>
      </c>
      <c r="Y54" s="559">
        <f t="shared" si="19"/>
        <v>360</v>
      </c>
      <c r="Z54" s="559">
        <f t="shared" si="19"/>
        <v>331</v>
      </c>
      <c r="AA54" s="559">
        <f t="shared" si="19"/>
        <v>342</v>
      </c>
      <c r="AB54" s="559">
        <f t="shared" si="19"/>
        <v>344</v>
      </c>
      <c r="AC54" s="559" t="s">
        <v>960</v>
      </c>
      <c r="AD54" s="559" t="s">
        <v>960</v>
      </c>
      <c r="AE54" s="559" t="s">
        <v>960</v>
      </c>
      <c r="AF54" s="559" t="s">
        <v>960</v>
      </c>
      <c r="AI54" s="629"/>
      <c r="AJ54" s="32"/>
      <c r="AK54" s="565"/>
      <c r="AL54" s="565"/>
      <c r="AM54" s="565"/>
      <c r="AN54" s="565"/>
      <c r="AO54" s="565"/>
      <c r="AP54" s="545" t="s">
        <v>37</v>
      </c>
      <c r="AQ54" s="44"/>
      <c r="AR54" s="44"/>
      <c r="AS54" s="44"/>
    </row>
    <row r="55" spans="1:45" ht="18" customHeight="1">
      <c r="A55" s="621"/>
      <c r="B55" s="556">
        <v>2</v>
      </c>
      <c r="C55" s="557" t="s">
        <v>163</v>
      </c>
      <c r="D55" s="551">
        <f>[2]홍성읍!D54</f>
        <v>673</v>
      </c>
      <c r="E55" s="551">
        <f>[2]홍성읍!E54</f>
        <v>580</v>
      </c>
      <c r="F55" s="551">
        <f>[2]홍성읍!F54</f>
        <v>532</v>
      </c>
      <c r="G55" s="551">
        <f>[2]홍성읍!G54</f>
        <v>550</v>
      </c>
      <c r="H55" s="551">
        <f>[2]홍성읍!H54</f>
        <v>553</v>
      </c>
      <c r="I55" s="558">
        <v>100</v>
      </c>
      <c r="J55" s="563">
        <v>100</v>
      </c>
      <c r="K55" s="563">
        <v>100</v>
      </c>
      <c r="L55" s="563">
        <v>100</v>
      </c>
      <c r="M55" s="563">
        <v>100</v>
      </c>
      <c r="N55" s="551">
        <f t="shared" si="17"/>
        <v>673</v>
      </c>
      <c r="O55" s="551">
        <f t="shared" si="18"/>
        <v>580</v>
      </c>
      <c r="P55" s="551">
        <f t="shared" si="18"/>
        <v>532</v>
      </c>
      <c r="Q55" s="551">
        <f t="shared" si="18"/>
        <v>550</v>
      </c>
      <c r="R55" s="551">
        <f t="shared" si="18"/>
        <v>553</v>
      </c>
      <c r="S55" s="559">
        <v>408</v>
      </c>
      <c r="T55" s="4">
        <v>408</v>
      </c>
      <c r="U55" s="4">
        <v>408</v>
      </c>
      <c r="V55" s="4">
        <v>408</v>
      </c>
      <c r="W55" s="4">
        <v>408</v>
      </c>
      <c r="X55" s="559">
        <f t="shared" si="19"/>
        <v>275</v>
      </c>
      <c r="Y55" s="559">
        <f t="shared" si="19"/>
        <v>237</v>
      </c>
      <c r="Z55" s="559">
        <f t="shared" si="19"/>
        <v>217</v>
      </c>
      <c r="AA55" s="559">
        <f>ROUND(Q55*(V55/1000),0)</f>
        <v>224</v>
      </c>
      <c r="AB55" s="559">
        <f t="shared" si="19"/>
        <v>226</v>
      </c>
      <c r="AC55" s="559" t="s">
        <v>960</v>
      </c>
      <c r="AD55" s="559" t="s">
        <v>960</v>
      </c>
      <c r="AE55" s="559" t="s">
        <v>202</v>
      </c>
      <c r="AF55" s="559" t="s">
        <v>202</v>
      </c>
      <c r="AI55" s="629"/>
      <c r="AJ55" s="32" t="s">
        <v>195</v>
      </c>
      <c r="AK55" s="565">
        <f t="array" ref="AK55">SUM(($AQ$19:$AQ$28=$AJ55)*($AP$19:$AP$28=$AP55)*(AK$19:AK$28))</f>
        <v>0</v>
      </c>
      <c r="AL55" s="565">
        <f t="array" ref="AL55">SUM(($AQ$19:$AQ$28=$AJ55)*($AP$19:$AP$28=$AP55)*(AL$19:AL$28))</f>
        <v>0</v>
      </c>
      <c r="AM55" s="565">
        <f t="array" ref="AM55">SUM(($AR$19:$AR$28=$AJ55)*($AP$19:$AP$28=$AP55)*(AM$19:AM$28))</f>
        <v>0</v>
      </c>
      <c r="AN55" s="565">
        <f t="array" ref="AN55">SUM(($AR$19:$AR$28=$AJ55)*($AP$19:$AP$28=$AP55)*(AN$19:AN$28))</f>
        <v>0</v>
      </c>
      <c r="AO55" s="565">
        <f t="array" ref="AO55">SUM(($AR$19:$AR$28=$AJ55)*($AP$19:$AP$28=$AP55)*(AO$19:AO$28))</f>
        <v>0</v>
      </c>
      <c r="AP55" s="545" t="s">
        <v>37</v>
      </c>
      <c r="AQ55" s="44"/>
      <c r="AR55" s="44"/>
      <c r="AS55" s="44"/>
    </row>
    <row r="56" spans="1:45" ht="18" customHeight="1">
      <c r="A56" s="621"/>
      <c r="B56" s="556">
        <v>2</v>
      </c>
      <c r="C56" s="557" t="s">
        <v>164</v>
      </c>
      <c r="D56" s="551">
        <f>[2]홍성읍!D55</f>
        <v>273</v>
      </c>
      <c r="E56" s="551">
        <f>[2]홍성읍!E55</f>
        <v>235</v>
      </c>
      <c r="F56" s="551">
        <f>[2]홍성읍!F55</f>
        <v>216</v>
      </c>
      <c r="G56" s="551">
        <f>[2]홍성읍!G55</f>
        <v>223</v>
      </c>
      <c r="H56" s="551">
        <f>[2]홍성읍!H55</f>
        <v>224</v>
      </c>
      <c r="I56" s="558">
        <v>100</v>
      </c>
      <c r="J56" s="558">
        <v>100</v>
      </c>
      <c r="K56" s="558">
        <v>100</v>
      </c>
      <c r="L56" s="558">
        <v>100</v>
      </c>
      <c r="M56" s="558">
        <v>100</v>
      </c>
      <c r="N56" s="551">
        <f t="shared" si="17"/>
        <v>273</v>
      </c>
      <c r="O56" s="551">
        <f t="shared" si="18"/>
        <v>235</v>
      </c>
      <c r="P56" s="551">
        <f t="shared" si="18"/>
        <v>216</v>
      </c>
      <c r="Q56" s="551">
        <f t="shared" si="18"/>
        <v>223</v>
      </c>
      <c r="R56" s="551">
        <f t="shared" si="18"/>
        <v>224</v>
      </c>
      <c r="S56" s="559">
        <v>408</v>
      </c>
      <c r="T56" s="4">
        <v>408</v>
      </c>
      <c r="U56" s="4">
        <v>408</v>
      </c>
      <c r="V56" s="4">
        <v>408</v>
      </c>
      <c r="W56" s="4">
        <v>408</v>
      </c>
      <c r="X56" s="559">
        <f t="shared" si="19"/>
        <v>111</v>
      </c>
      <c r="Y56" s="559">
        <f t="shared" si="19"/>
        <v>96</v>
      </c>
      <c r="Z56" s="559">
        <f t="shared" si="19"/>
        <v>88</v>
      </c>
      <c r="AA56" s="559">
        <f t="shared" si="19"/>
        <v>91</v>
      </c>
      <c r="AB56" s="559">
        <f t="shared" si="19"/>
        <v>91</v>
      </c>
      <c r="AC56" s="559" t="s">
        <v>960</v>
      </c>
      <c r="AD56" s="559" t="s">
        <v>960</v>
      </c>
      <c r="AE56" s="559" t="s">
        <v>202</v>
      </c>
      <c r="AF56" s="559" t="s">
        <v>202</v>
      </c>
      <c r="AI56" s="629"/>
      <c r="AJ56" s="3" t="s">
        <v>207</v>
      </c>
      <c r="AK56" s="565">
        <f t="array" ref="AK56">SUM(($AQ$19:$AQ$28=$AJ56)*($AP$19:$AP$28=$AP56)*(AK$19:AK$28))</f>
        <v>0</v>
      </c>
      <c r="AL56" s="565">
        <f t="array" ref="AL56">SUM(($AQ$19:$AQ$28=$AJ56)*($AP$19:$AP$28=$AP56)*(AL$19:AL$28))</f>
        <v>0</v>
      </c>
      <c r="AM56" s="565">
        <f t="array" ref="AM56">SUM(($AR$19:$AR$28=$AJ56)*($AP$19:$AP$28=$AP56)*(AM$19:AM$28))</f>
        <v>0</v>
      </c>
      <c r="AN56" s="565">
        <f t="array" ref="AN56">SUM(($AR$19:$AR$28=$AJ56)*($AP$19:$AP$28=$AP56)*(AN$19:AN$28))</f>
        <v>0</v>
      </c>
      <c r="AO56" s="565">
        <f t="array" ref="AO56">SUM(($AR$19:$AR$28=$AJ56)*($AP$19:$AP$28=$AP56)*(AO$19:AO$28))</f>
        <v>0</v>
      </c>
      <c r="AP56" s="3" t="s">
        <v>37</v>
      </c>
      <c r="AQ56" s="44"/>
      <c r="AR56" s="44"/>
      <c r="AS56" s="44"/>
    </row>
    <row r="57" spans="1:45" ht="18" customHeight="1">
      <c r="A57" s="621"/>
      <c r="B57" s="556">
        <v>2</v>
      </c>
      <c r="C57" s="557" t="s">
        <v>165</v>
      </c>
      <c r="D57" s="551">
        <f>[2]홍성읍!D56</f>
        <v>169</v>
      </c>
      <c r="E57" s="551">
        <f>[2]홍성읍!E56</f>
        <v>146</v>
      </c>
      <c r="F57" s="551">
        <f>[2]홍성읍!F56</f>
        <v>134</v>
      </c>
      <c r="G57" s="551">
        <f>[2]홍성읍!G56</f>
        <v>138</v>
      </c>
      <c r="H57" s="551">
        <f>[2]홍성읍!H56</f>
        <v>139</v>
      </c>
      <c r="I57" s="558">
        <v>0</v>
      </c>
      <c r="J57" s="558">
        <v>0</v>
      </c>
      <c r="K57" s="558">
        <v>95</v>
      </c>
      <c r="L57" s="558">
        <v>95</v>
      </c>
      <c r="M57" s="558">
        <v>95</v>
      </c>
      <c r="N57" s="551">
        <f t="shared" si="17"/>
        <v>0</v>
      </c>
      <c r="O57" s="551">
        <f t="shared" si="18"/>
        <v>0</v>
      </c>
      <c r="P57" s="551">
        <f t="shared" si="18"/>
        <v>127</v>
      </c>
      <c r="Q57" s="551">
        <f t="shared" si="18"/>
        <v>131</v>
      </c>
      <c r="R57" s="551">
        <f t="shared" si="18"/>
        <v>132</v>
      </c>
      <c r="S57" s="559">
        <v>408</v>
      </c>
      <c r="T57" s="4">
        <v>408</v>
      </c>
      <c r="U57" s="4">
        <v>408</v>
      </c>
      <c r="V57" s="4">
        <v>408</v>
      </c>
      <c r="W57" s="4">
        <v>408</v>
      </c>
      <c r="X57" s="564">
        <f>ROUND(N57*(S57/1000*0.6),0)</f>
        <v>0</v>
      </c>
      <c r="Y57" s="564">
        <f>ROUND(O57*(T57/1000*0.6),0)</f>
        <v>0</v>
      </c>
      <c r="Z57" s="564">
        <f>ROUND(P57*(U57/1000*0.6),0)</f>
        <v>31</v>
      </c>
      <c r="AA57" s="564">
        <f>ROUND(Q57*(V57/1000*0.6),0)</f>
        <v>32</v>
      </c>
      <c r="AB57" s="564">
        <f>ROUND(R57*(W57/1000*0.6),0)</f>
        <v>32</v>
      </c>
      <c r="AC57" s="559"/>
      <c r="AD57" s="559"/>
      <c r="AE57" s="559" t="s">
        <v>960</v>
      </c>
      <c r="AF57" s="559" t="s">
        <v>960</v>
      </c>
      <c r="AI57" s="629"/>
      <c r="AJ57" s="3" t="s">
        <v>202</v>
      </c>
      <c r="AK57" s="565">
        <f t="array" ref="AK57">SUM(($AQ$19:$AQ$28=$AJ57)*($AP$19:$AP$28=$AP57)*(AK$19:AK$28))</f>
        <v>0</v>
      </c>
      <c r="AL57" s="565">
        <f t="array" ref="AL57">SUM(($AQ$19:$AQ$28=$AJ57)*($AP$19:$AP$28=$AP57)*(AL$19:AL$28))</f>
        <v>0</v>
      </c>
      <c r="AM57" s="565">
        <f t="array" ref="AM57">SUM(($AR$19:$AR$28=$AJ57)*($AP$19:$AP$28=$AP57)*(AM$19:AM$28))</f>
        <v>73</v>
      </c>
      <c r="AN57" s="565">
        <f t="array" ref="AN57">SUM(($AR$19:$AR$28=$AJ57)*($AP$19:$AP$28=$AP57)*(AN$19:AN$28))</f>
        <v>73</v>
      </c>
      <c r="AO57" s="565">
        <f t="array" ref="AO57">SUM(($AR$19:$AR$28=$AJ57)*($AP$19:$AP$28=$AP57)*(AO$19:AO$28))</f>
        <v>73</v>
      </c>
      <c r="AP57" s="3" t="s">
        <v>37</v>
      </c>
      <c r="AQ57" s="44"/>
      <c r="AR57" s="44"/>
      <c r="AS57" s="44"/>
    </row>
    <row r="58" spans="1:45" ht="18" customHeight="1">
      <c r="A58" s="621"/>
      <c r="B58" s="556">
        <v>2</v>
      </c>
      <c r="C58" s="557" t="s">
        <v>165</v>
      </c>
      <c r="D58" s="551"/>
      <c r="E58" s="551"/>
      <c r="F58" s="551"/>
      <c r="G58" s="551"/>
      <c r="H58" s="551"/>
      <c r="I58" s="558"/>
      <c r="J58" s="558"/>
      <c r="K58" s="558"/>
      <c r="L58" s="558"/>
      <c r="M58" s="558"/>
      <c r="N58" s="551"/>
      <c r="O58" s="551"/>
      <c r="P58" s="551"/>
      <c r="Q58" s="551"/>
      <c r="R58" s="551"/>
      <c r="S58" s="559"/>
      <c r="T58" s="4"/>
      <c r="U58" s="4"/>
      <c r="V58" s="4"/>
      <c r="W58" s="4"/>
      <c r="X58" s="559">
        <f>ROUND(N57*(S57/1000*0.4),0)</f>
        <v>0</v>
      </c>
      <c r="Y58" s="564">
        <f>ROUND(O57*(T57/1000*0.4),0)</f>
        <v>0</v>
      </c>
      <c r="Z58" s="564">
        <f>ROUND(P57*(U57/1000*0.4),0)</f>
        <v>21</v>
      </c>
      <c r="AA58" s="564">
        <f>ROUND(Q57*(V57/1000*0.4),0)</f>
        <v>21</v>
      </c>
      <c r="AB58" s="564">
        <f>ROUND(R57*(W57/1000*0.4),0)</f>
        <v>22</v>
      </c>
      <c r="AC58" s="559"/>
      <c r="AD58" s="559"/>
      <c r="AE58" s="559" t="s">
        <v>196</v>
      </c>
      <c r="AF58" s="559" t="s">
        <v>196</v>
      </c>
      <c r="AI58" s="629"/>
      <c r="AJ58" s="3"/>
      <c r="AK58" s="565"/>
      <c r="AL58" s="565"/>
      <c r="AM58" s="565"/>
      <c r="AN58" s="565"/>
      <c r="AO58" s="565"/>
      <c r="AP58" s="3"/>
      <c r="AQ58" s="44"/>
      <c r="AR58" s="44"/>
      <c r="AS58" s="44"/>
    </row>
    <row r="59" spans="1:45" ht="18" customHeight="1">
      <c r="A59" s="621"/>
      <c r="B59" s="556">
        <v>2</v>
      </c>
      <c r="C59" s="557" t="s">
        <v>166</v>
      </c>
      <c r="D59" s="551">
        <f>[2]홍성읍!D57</f>
        <v>2219</v>
      </c>
      <c r="E59" s="551">
        <f>[2]홍성읍!E57</f>
        <v>2191</v>
      </c>
      <c r="F59" s="551">
        <f>[2]홍성읍!F57</f>
        <v>2035</v>
      </c>
      <c r="G59" s="551">
        <f>[2]홍성읍!G57</f>
        <v>2093</v>
      </c>
      <c r="H59" s="551">
        <f>[2]홍성읍!H57</f>
        <v>2101</v>
      </c>
      <c r="I59" s="558">
        <v>100</v>
      </c>
      <c r="J59" s="558">
        <v>100</v>
      </c>
      <c r="K59" s="558">
        <v>100</v>
      </c>
      <c r="L59" s="558">
        <v>100</v>
      </c>
      <c r="M59" s="558">
        <v>100</v>
      </c>
      <c r="N59" s="551">
        <f t="shared" si="17"/>
        <v>2219</v>
      </c>
      <c r="O59" s="551">
        <f t="shared" si="18"/>
        <v>2191</v>
      </c>
      <c r="P59" s="551">
        <f t="shared" si="18"/>
        <v>2035</v>
      </c>
      <c r="Q59" s="551">
        <f t="shared" si="18"/>
        <v>2093</v>
      </c>
      <c r="R59" s="551">
        <f t="shared" si="18"/>
        <v>2101</v>
      </c>
      <c r="S59" s="559">
        <v>408</v>
      </c>
      <c r="T59" s="4">
        <v>408</v>
      </c>
      <c r="U59" s="4">
        <v>408</v>
      </c>
      <c r="V59" s="4">
        <v>408</v>
      </c>
      <c r="W59" s="4">
        <v>408</v>
      </c>
      <c r="X59" s="559">
        <f t="shared" ref="X59:AB59" si="20">ROUND(N59*(S59/1000),0)</f>
        <v>905</v>
      </c>
      <c r="Y59" s="559">
        <f t="shared" si="20"/>
        <v>894</v>
      </c>
      <c r="Z59" s="559">
        <f t="shared" si="20"/>
        <v>830</v>
      </c>
      <c r="AA59" s="559">
        <f>ROUND(Q59*(V59/1000),0)+1</f>
        <v>855</v>
      </c>
      <c r="AB59" s="559">
        <f t="shared" si="20"/>
        <v>857</v>
      </c>
      <c r="AC59" s="559" t="s">
        <v>960</v>
      </c>
      <c r="AD59" s="559" t="s">
        <v>960</v>
      </c>
      <c r="AE59" s="559" t="s">
        <v>960</v>
      </c>
      <c r="AF59" s="559" t="s">
        <v>960</v>
      </c>
      <c r="AI59" s="629"/>
      <c r="AJ59" s="3" t="s">
        <v>196</v>
      </c>
      <c r="AK59" s="565">
        <f t="array" ref="AK59">SUM(($AQ$19:$AQ$28=$AJ59)*($AP$19:$AP$28=$AP59)*(AK$19:AK$28))</f>
        <v>0</v>
      </c>
      <c r="AL59" s="565">
        <f t="array" ref="AL59">SUM(($AQ$19:$AQ$28=$AJ59)*($AP$19:$AP$28=$AP59)*(AL$19:AL$28))</f>
        <v>0</v>
      </c>
      <c r="AM59" s="565">
        <f t="array" ref="AM59">SUM(($AR$19:$AR$28=$AJ59)*($AP$19:$AP$28=$AP59)*(AM$19:AM$28))</f>
        <v>0</v>
      </c>
      <c r="AN59" s="565">
        <f t="array" ref="AN59">SUM(($AR$19:$AR$28=$AJ59)*($AP$19:$AP$28=$AP59)*(AN$19:AN$28))</f>
        <v>0</v>
      </c>
      <c r="AO59" s="565">
        <f t="array" ref="AO59">SUM(($AR$19:$AR$28=$AJ59)*($AP$19:$AP$28=$AP59)*(AO$19:AO$28))</f>
        <v>0</v>
      </c>
      <c r="AP59" s="3" t="s">
        <v>37</v>
      </c>
      <c r="AQ59" s="44"/>
      <c r="AR59" s="44"/>
      <c r="AS59" s="44"/>
    </row>
    <row r="60" spans="1:45" ht="18" customHeight="1">
      <c r="A60" s="621"/>
      <c r="B60" s="3">
        <v>1</v>
      </c>
      <c r="C60" s="31" t="s">
        <v>167</v>
      </c>
      <c r="D60" s="546">
        <f>SUM(D61:D62)</f>
        <v>1482</v>
      </c>
      <c r="E60" s="546">
        <f>SUM(E61:E62)</f>
        <v>1276</v>
      </c>
      <c r="F60" s="546">
        <f>SUM(F61:F62)</f>
        <v>1172</v>
      </c>
      <c r="G60" s="546">
        <f>SUM(G61:G62)</f>
        <v>1212</v>
      </c>
      <c r="H60" s="546">
        <f>SUM(H61:H62)</f>
        <v>1218</v>
      </c>
      <c r="I60" s="547">
        <f>ROUND(N60/D60,2)</f>
        <v>0.9</v>
      </c>
      <c r="J60" s="547">
        <f>ROUND(O60/E60,2)</f>
        <v>0.9</v>
      </c>
      <c r="K60" s="547">
        <f>ROUND(P60/F60,2)</f>
        <v>0.9</v>
      </c>
      <c r="L60" s="547">
        <f>ROUND(Q60/G60,2)</f>
        <v>0.9</v>
      </c>
      <c r="M60" s="547">
        <f>ROUND(R60/H60,2)</f>
        <v>0.9</v>
      </c>
      <c r="N60" s="546">
        <f>SUM(N61:N62)</f>
        <v>1335</v>
      </c>
      <c r="O60" s="546">
        <f>SUM(O61:O62)</f>
        <v>1149</v>
      </c>
      <c r="P60" s="546">
        <f>SUM(P61:P62)</f>
        <v>1055</v>
      </c>
      <c r="Q60" s="546">
        <f>SUM(Q61:Q62)</f>
        <v>1091</v>
      </c>
      <c r="R60" s="546">
        <f>SUM(R61:R62)</f>
        <v>1096</v>
      </c>
      <c r="S60" s="4">
        <v>408</v>
      </c>
      <c r="T60" s="4">
        <v>408</v>
      </c>
      <c r="U60" s="4">
        <v>408</v>
      </c>
      <c r="V60" s="4">
        <v>408</v>
      </c>
      <c r="W60" s="4">
        <v>408</v>
      </c>
      <c r="X60" s="427">
        <f>SUM(X61:X62)</f>
        <v>545</v>
      </c>
      <c r="Y60" s="427">
        <f>SUM(Y61:Y62)</f>
        <v>469</v>
      </c>
      <c r="Z60" s="427">
        <f>SUM(Z61:Z62)</f>
        <v>431</v>
      </c>
      <c r="AA60" s="427">
        <f>SUM(AA61:AA62)</f>
        <v>446</v>
      </c>
      <c r="AB60" s="427">
        <f>SUM(AB61:AB62)</f>
        <v>447</v>
      </c>
      <c r="AC60" s="21"/>
      <c r="AD60" s="21"/>
      <c r="AE60" s="21"/>
      <c r="AF60" s="21"/>
      <c r="AI60" s="630"/>
      <c r="AJ60" s="542" t="s">
        <v>2</v>
      </c>
      <c r="AK60" s="561">
        <f>SUM(AK53:AK59)</f>
        <v>1341</v>
      </c>
      <c r="AL60" s="561">
        <f>SUM(AL53:AL59)</f>
        <v>1341</v>
      </c>
      <c r="AM60" s="561">
        <f>SUM(AM53:AM59)</f>
        <v>1341</v>
      </c>
      <c r="AN60" s="561">
        <f>SUM(AN53:AN59)</f>
        <v>1341</v>
      </c>
      <c r="AO60" s="561">
        <f>SUM(AO53:AO59)</f>
        <v>1341</v>
      </c>
      <c r="AP60" s="562"/>
      <c r="AQ60" s="44"/>
      <c r="AR60" s="44"/>
      <c r="AS60" s="44"/>
    </row>
    <row r="61" spans="1:45" ht="18" customHeight="1">
      <c r="A61" s="621"/>
      <c r="B61" s="556">
        <v>2</v>
      </c>
      <c r="C61" s="557" t="s">
        <v>168</v>
      </c>
      <c r="D61" s="551">
        <f>[2]홍성읍!D59</f>
        <v>1325</v>
      </c>
      <c r="E61" s="551">
        <f>[2]홍성읍!E59</f>
        <v>1142</v>
      </c>
      <c r="F61" s="551">
        <f>[2]홍성읍!F59</f>
        <v>1048</v>
      </c>
      <c r="G61" s="551">
        <f>[2]홍성읍!G59</f>
        <v>1083</v>
      </c>
      <c r="H61" s="551">
        <f>[2]홍성읍!H59</f>
        <v>1089</v>
      </c>
      <c r="I61" s="558">
        <v>90</v>
      </c>
      <c r="J61" s="558">
        <v>90</v>
      </c>
      <c r="K61" s="558">
        <v>90</v>
      </c>
      <c r="L61" s="558">
        <v>90</v>
      </c>
      <c r="M61" s="558">
        <v>90</v>
      </c>
      <c r="N61" s="551">
        <f>ROUNDUP(D61*I61/100,0)</f>
        <v>1193</v>
      </c>
      <c r="O61" s="551">
        <f t="shared" ref="O61:R62" si="21">ROUND(E61*J61/100,0)</f>
        <v>1028</v>
      </c>
      <c r="P61" s="551">
        <f t="shared" si="21"/>
        <v>943</v>
      </c>
      <c r="Q61" s="551">
        <f t="shared" si="21"/>
        <v>975</v>
      </c>
      <c r="R61" s="551">
        <f t="shared" si="21"/>
        <v>980</v>
      </c>
      <c r="S61" s="559">
        <v>408</v>
      </c>
      <c r="T61" s="4">
        <v>408</v>
      </c>
      <c r="U61" s="4">
        <v>408</v>
      </c>
      <c r="V61" s="4">
        <v>408</v>
      </c>
      <c r="W61" s="4">
        <v>408</v>
      </c>
      <c r="X61" s="559">
        <f t="shared" ref="X61:AB64" si="22">ROUND(N61*(S61/1000),0)</f>
        <v>487</v>
      </c>
      <c r="Y61" s="559">
        <f t="shared" si="22"/>
        <v>419</v>
      </c>
      <c r="Z61" s="559">
        <f t="shared" si="22"/>
        <v>385</v>
      </c>
      <c r="AA61" s="559">
        <f>ROUND(Q61*(V61/1000),0)+1</f>
        <v>399</v>
      </c>
      <c r="AB61" s="559">
        <f t="shared" si="22"/>
        <v>400</v>
      </c>
      <c r="AC61" s="559" t="s">
        <v>112</v>
      </c>
      <c r="AD61" s="559" t="s">
        <v>112</v>
      </c>
      <c r="AE61" s="559" t="s">
        <v>202</v>
      </c>
      <c r="AF61" s="559" t="s">
        <v>202</v>
      </c>
      <c r="AQ61" s="44"/>
      <c r="AR61" s="44"/>
      <c r="AS61" s="44"/>
    </row>
    <row r="62" spans="1:45" ht="18" customHeight="1">
      <c r="A62" s="621"/>
      <c r="B62" s="556">
        <v>2</v>
      </c>
      <c r="C62" s="557" t="s">
        <v>169</v>
      </c>
      <c r="D62" s="551">
        <f>[2]홍성읍!D60</f>
        <v>157</v>
      </c>
      <c r="E62" s="551">
        <f>[2]홍성읍!E60</f>
        <v>134</v>
      </c>
      <c r="F62" s="551">
        <f>[2]홍성읍!F60</f>
        <v>124</v>
      </c>
      <c r="G62" s="551">
        <f>[2]홍성읍!G60</f>
        <v>129</v>
      </c>
      <c r="H62" s="551">
        <f>[2]홍성읍!H60</f>
        <v>129</v>
      </c>
      <c r="I62" s="558">
        <v>90</v>
      </c>
      <c r="J62" s="558">
        <v>90</v>
      </c>
      <c r="K62" s="558">
        <v>90</v>
      </c>
      <c r="L62" s="558">
        <v>90</v>
      </c>
      <c r="M62" s="558">
        <v>90</v>
      </c>
      <c r="N62" s="551">
        <f>ROUNDUP(D62*I62/100,0)</f>
        <v>142</v>
      </c>
      <c r="O62" s="551">
        <f t="shared" si="21"/>
        <v>121</v>
      </c>
      <c r="P62" s="551">
        <f t="shared" si="21"/>
        <v>112</v>
      </c>
      <c r="Q62" s="551">
        <f t="shared" si="21"/>
        <v>116</v>
      </c>
      <c r="R62" s="551">
        <f t="shared" si="21"/>
        <v>116</v>
      </c>
      <c r="S62" s="559">
        <v>408</v>
      </c>
      <c r="T62" s="4">
        <v>408</v>
      </c>
      <c r="U62" s="4">
        <v>408</v>
      </c>
      <c r="V62" s="4">
        <v>408</v>
      </c>
      <c r="W62" s="4">
        <v>408</v>
      </c>
      <c r="X62" s="559">
        <f t="shared" si="22"/>
        <v>58</v>
      </c>
      <c r="Y62" s="559">
        <f>ROUND(O62*(T62/1000),0)+1</f>
        <v>50</v>
      </c>
      <c r="Z62" s="559">
        <f t="shared" si="22"/>
        <v>46</v>
      </c>
      <c r="AA62" s="559">
        <f>ROUND(Q62*(V62/1000),0)</f>
        <v>47</v>
      </c>
      <c r="AB62" s="559">
        <f t="shared" si="22"/>
        <v>47</v>
      </c>
      <c r="AC62" s="559" t="s">
        <v>960</v>
      </c>
      <c r="AD62" s="559" t="s">
        <v>960</v>
      </c>
      <c r="AE62" s="559" t="s">
        <v>202</v>
      </c>
      <c r="AF62" s="559" t="s">
        <v>202</v>
      </c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</row>
    <row r="63" spans="1:45" ht="18" customHeight="1">
      <c r="A63" s="621"/>
      <c r="B63" s="3">
        <v>1</v>
      </c>
      <c r="C63" s="31" t="s">
        <v>170</v>
      </c>
      <c r="D63" s="546">
        <f>SUM(D64:D65)</f>
        <v>306</v>
      </c>
      <c r="E63" s="546">
        <f>SUM(E64:E65)</f>
        <v>261</v>
      </c>
      <c r="F63" s="546">
        <f>SUM(F64:F65)</f>
        <v>240</v>
      </c>
      <c r="G63" s="546">
        <f>SUM(G64:G65)</f>
        <v>252</v>
      </c>
      <c r="H63" s="546">
        <f>SUM(H64:H65)</f>
        <v>249</v>
      </c>
      <c r="I63" s="547">
        <f>ROUND(N63/D63,2)</f>
        <v>0.9</v>
      </c>
      <c r="J63" s="547">
        <f>ROUND(O63/E63,2)</f>
        <v>0.9</v>
      </c>
      <c r="K63" s="547">
        <f>ROUND(P63/F63,2)</f>
        <v>0.9</v>
      </c>
      <c r="L63" s="547">
        <f>ROUND(Q63/G63,2)</f>
        <v>0.9</v>
      </c>
      <c r="M63" s="547">
        <f>ROUND(R63/H63,2)</f>
        <v>0.9</v>
      </c>
      <c r="N63" s="546">
        <f>SUM(N64:N65)</f>
        <v>276</v>
      </c>
      <c r="O63" s="546">
        <f>SUM(O64:O65)</f>
        <v>235</v>
      </c>
      <c r="P63" s="546">
        <f>SUM(P64:P65)</f>
        <v>216</v>
      </c>
      <c r="Q63" s="546">
        <f>SUM(Q64:Q65)</f>
        <v>227</v>
      </c>
      <c r="R63" s="546">
        <f>SUM(R64:R65)</f>
        <v>224</v>
      </c>
      <c r="S63" s="4">
        <v>408</v>
      </c>
      <c r="T63" s="4">
        <v>408</v>
      </c>
      <c r="U63" s="4">
        <v>408</v>
      </c>
      <c r="V63" s="4">
        <v>408</v>
      </c>
      <c r="W63" s="4">
        <v>408</v>
      </c>
      <c r="X63" s="427">
        <f>SUM(X64:X65)</f>
        <v>111</v>
      </c>
      <c r="Y63" s="427">
        <f>SUM(Y64:Y65)</f>
        <v>98</v>
      </c>
      <c r="Z63" s="427">
        <f>SUM(Z64:Z65)</f>
        <v>89</v>
      </c>
      <c r="AA63" s="427">
        <f>SUM(AA64:AA65)</f>
        <v>91</v>
      </c>
      <c r="AB63" s="427">
        <f>SUM(AB64:AB65)</f>
        <v>90</v>
      </c>
      <c r="AC63" s="21"/>
      <c r="AD63" s="21"/>
      <c r="AE63" s="21"/>
      <c r="AF63" s="21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</row>
    <row r="64" spans="1:45" ht="18" customHeight="1">
      <c r="A64" s="621"/>
      <c r="B64" s="556">
        <v>2</v>
      </c>
      <c r="C64" s="557" t="s">
        <v>171</v>
      </c>
      <c r="D64" s="551">
        <f>[2]홍성읍!D62</f>
        <v>193</v>
      </c>
      <c r="E64" s="551">
        <f>[2]홍성읍!E62</f>
        <v>165</v>
      </c>
      <c r="F64" s="551">
        <f>[2]홍성읍!F62</f>
        <v>152</v>
      </c>
      <c r="G64" s="551">
        <f>[2]홍성읍!G62</f>
        <v>159</v>
      </c>
      <c r="H64" s="551">
        <f>[2]홍성읍!H62</f>
        <v>157</v>
      </c>
      <c r="I64" s="558">
        <v>90</v>
      </c>
      <c r="J64" s="558">
        <v>90</v>
      </c>
      <c r="K64" s="558">
        <v>90</v>
      </c>
      <c r="L64" s="558">
        <v>90</v>
      </c>
      <c r="M64" s="558">
        <v>90</v>
      </c>
      <c r="N64" s="551">
        <f>ROUNDUP(D64*I64/100,0)</f>
        <v>174</v>
      </c>
      <c r="O64" s="551">
        <f t="shared" ref="O64:R65" si="23">ROUND(E64*J64/100,0)</f>
        <v>149</v>
      </c>
      <c r="P64" s="551">
        <f t="shared" si="23"/>
        <v>137</v>
      </c>
      <c r="Q64" s="551">
        <f t="shared" si="23"/>
        <v>143</v>
      </c>
      <c r="R64" s="551">
        <f t="shared" si="23"/>
        <v>141</v>
      </c>
      <c r="S64" s="559">
        <v>408</v>
      </c>
      <c r="T64" s="4">
        <v>408</v>
      </c>
      <c r="U64" s="4">
        <v>408</v>
      </c>
      <c r="V64" s="4">
        <v>408</v>
      </c>
      <c r="W64" s="4">
        <v>408</v>
      </c>
      <c r="X64" s="559">
        <f>ROUND(N64*(S64/1000),0)-1</f>
        <v>70</v>
      </c>
      <c r="Y64" s="559">
        <f>ROUND(O64*(T64/1000),0)+1</f>
        <v>62</v>
      </c>
      <c r="Z64" s="559">
        <f t="shared" si="22"/>
        <v>56</v>
      </c>
      <c r="AA64" s="559">
        <f t="shared" si="22"/>
        <v>58</v>
      </c>
      <c r="AB64" s="559">
        <f>ROUND(R64*(W64/1000),0)-1</f>
        <v>57</v>
      </c>
      <c r="AC64" s="559" t="s">
        <v>196</v>
      </c>
      <c r="AD64" s="559" t="s">
        <v>196</v>
      </c>
      <c r="AE64" s="559" t="s">
        <v>196</v>
      </c>
      <c r="AF64" s="559" t="s">
        <v>196</v>
      </c>
      <c r="AH64" s="426">
        <v>41</v>
      </c>
      <c r="AI64" s="44">
        <f>AH64+AH65</f>
        <v>67</v>
      </c>
      <c r="AJ64" s="44"/>
      <c r="AK64" s="44"/>
      <c r="AL64" s="44"/>
      <c r="AM64" s="44"/>
      <c r="AN64" s="44"/>
      <c r="AO64" s="44"/>
      <c r="AP64" s="44"/>
      <c r="AQ64" s="44"/>
      <c r="AR64" s="44"/>
      <c r="AS64" s="44"/>
    </row>
    <row r="65" spans="1:49" ht="18" customHeight="1">
      <c r="A65" s="621"/>
      <c r="B65" s="556">
        <v>2</v>
      </c>
      <c r="C65" s="557" t="s">
        <v>172</v>
      </c>
      <c r="D65" s="551">
        <f>[2]홍성읍!D63</f>
        <v>113</v>
      </c>
      <c r="E65" s="551">
        <f>[2]홍성읍!E63</f>
        <v>96</v>
      </c>
      <c r="F65" s="551">
        <f>[2]홍성읍!F63</f>
        <v>88</v>
      </c>
      <c r="G65" s="551">
        <f>[2]홍성읍!G63</f>
        <v>93</v>
      </c>
      <c r="H65" s="551">
        <f>[2]홍성읍!H63</f>
        <v>92</v>
      </c>
      <c r="I65" s="558">
        <v>90</v>
      </c>
      <c r="J65" s="558">
        <v>90</v>
      </c>
      <c r="K65" s="558">
        <v>90</v>
      </c>
      <c r="L65" s="558">
        <v>90</v>
      </c>
      <c r="M65" s="558">
        <v>90</v>
      </c>
      <c r="N65" s="551">
        <f>ROUNDUP(D65*I65/100,0)</f>
        <v>102</v>
      </c>
      <c r="O65" s="551">
        <f t="shared" si="23"/>
        <v>86</v>
      </c>
      <c r="P65" s="551">
        <f t="shared" si="23"/>
        <v>79</v>
      </c>
      <c r="Q65" s="551">
        <f t="shared" si="23"/>
        <v>84</v>
      </c>
      <c r="R65" s="551">
        <f t="shared" si="23"/>
        <v>83</v>
      </c>
      <c r="S65" s="559">
        <v>408</v>
      </c>
      <c r="T65" s="4">
        <v>408</v>
      </c>
      <c r="U65" s="4">
        <v>408</v>
      </c>
      <c r="V65" s="4">
        <v>408</v>
      </c>
      <c r="W65" s="4">
        <v>408</v>
      </c>
      <c r="X65" s="559">
        <f>ROUND(N65*(S65/1000),0)-1</f>
        <v>41</v>
      </c>
      <c r="Y65" s="559">
        <f>ROUND(O65*(T65/1000),0)+1</f>
        <v>36</v>
      </c>
      <c r="Z65" s="559">
        <f>ROUND(P65*(U65/1000),0)+1</f>
        <v>33</v>
      </c>
      <c r="AA65" s="559">
        <f>ROUND(Q65*(V65/1000),0)-1</f>
        <v>33</v>
      </c>
      <c r="AB65" s="559">
        <f>ROUND(R65*(W65/1000),0)-1</f>
        <v>33</v>
      </c>
      <c r="AC65" s="559" t="s">
        <v>196</v>
      </c>
      <c r="AD65" s="559" t="s">
        <v>196</v>
      </c>
      <c r="AE65" s="559" t="s">
        <v>196</v>
      </c>
      <c r="AF65" s="559" t="s">
        <v>196</v>
      </c>
      <c r="AH65" s="426">
        <v>26</v>
      </c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</row>
    <row r="66" spans="1:49" ht="18" customHeight="1">
      <c r="A66" s="621"/>
      <c r="B66" s="3">
        <v>1</v>
      </c>
      <c r="C66" s="3" t="s">
        <v>208</v>
      </c>
      <c r="D66" s="568">
        <f>D4+D18+D23+D27+D32+D37+D44+D48+D50+D52+D60+D63</f>
        <v>42299</v>
      </c>
      <c r="E66" s="568">
        <f>E4+E18+E23+E27+E32+E37+E44+E48+E50+E52+E60+E63</f>
        <v>39980</v>
      </c>
      <c r="F66" s="568">
        <f>F4+F18+F23+F27+F32+F37+F44+F48+F50+F52+F60+F63</f>
        <v>36987</v>
      </c>
      <c r="G66" s="568">
        <f>G4+G18+G23+G27+G32+G37+G44+G48+G50+G52+G60+G63</f>
        <v>38112</v>
      </c>
      <c r="H66" s="568">
        <f>H4+H18+H23+H27+H32+H37+H44+H48+H50+H52+H60+H63</f>
        <v>38265</v>
      </c>
      <c r="I66" s="569">
        <f>ROUND((N66/D66)*100,1)</f>
        <v>97.1</v>
      </c>
      <c r="J66" s="569">
        <f>ROUND((O66/E66)*100,1)</f>
        <v>97.2</v>
      </c>
      <c r="K66" s="569">
        <f>ROUND((P66/F66)*100,1)</f>
        <v>97.8</v>
      </c>
      <c r="L66" s="569">
        <f>ROUND((Q66/G66)*100,1)</f>
        <v>97.8</v>
      </c>
      <c r="M66" s="569">
        <f>ROUND((R66/H66)*100,1)</f>
        <v>97.8</v>
      </c>
      <c r="N66" s="427">
        <f>SUMIF($B$4:$B$65,1,N$4:N$65)</f>
        <v>41055</v>
      </c>
      <c r="O66" s="427">
        <f>SUMIF($B$4:$B$65,1,O$4:O$65)</f>
        <v>38864</v>
      </c>
      <c r="P66" s="427">
        <f>SUMIF($B$4:$B$65,1,P$4:P$65)</f>
        <v>36168</v>
      </c>
      <c r="Q66" s="427">
        <f>SUMIF($B$4:$B$65,1,Q$4:Q$65)</f>
        <v>37268</v>
      </c>
      <c r="R66" s="427">
        <f>SUMIF($B$4:$B$65,1,R$4:R$65)</f>
        <v>37418</v>
      </c>
      <c r="S66" s="427">
        <f>AVERAGE(S4:S63)</f>
        <v>408</v>
      </c>
      <c r="T66" s="427">
        <f>AVERAGE(T4:T63)</f>
        <v>408</v>
      </c>
      <c r="U66" s="427">
        <f>AVERAGE(U4:U63)</f>
        <v>408</v>
      </c>
      <c r="V66" s="427">
        <f>AVERAGE(V4:V63)</f>
        <v>408</v>
      </c>
      <c r="W66" s="427">
        <f>AVERAGE(W4:W63)</f>
        <v>408</v>
      </c>
      <c r="X66" s="4">
        <f>X4+X18+X23+X27+X32+X37+X44+X48+X50+X52+X60+X63</f>
        <v>16750</v>
      </c>
      <c r="Y66" s="4">
        <f>Y4+Y18+Y23+Y27+Y32+Y37+Y44+Y48+Y50+Y52+Y60+Y63</f>
        <v>15857</v>
      </c>
      <c r="Z66" s="4">
        <f>Z4+Z18+Z23+Z27+Z32+Z37+Z44+Z48+Z50+Z52+Z60+Z63</f>
        <v>14757</v>
      </c>
      <c r="AA66" s="4">
        <f>AA4+AA18+AA23+AA27+AA32+AA37+AA44+AA48+AA50+AA52+AA60+AA63</f>
        <v>15205</v>
      </c>
      <c r="AB66" s="4">
        <f>AB4+AB18+AB23+AB27+AB32+AB37+AB44+AB48+AB50+AB52+AB60+AB63</f>
        <v>15267</v>
      </c>
      <c r="AC66" s="21"/>
      <c r="AD66" s="21"/>
      <c r="AE66" s="22"/>
      <c r="AF66" s="22"/>
      <c r="AI66" s="44">
        <f>AH64/AI64</f>
        <v>0.61194029850746268</v>
      </c>
      <c r="AJ66" s="44"/>
      <c r="AK66" s="44"/>
      <c r="AL66" s="44"/>
      <c r="AM66" s="44"/>
      <c r="AN66" s="44"/>
      <c r="AO66" s="44"/>
      <c r="AP66" s="44"/>
      <c r="AQ66" s="44"/>
      <c r="AR66" s="44"/>
      <c r="AS66" s="44"/>
    </row>
    <row r="67" spans="1:49" ht="18" customHeight="1">
      <c r="E67" s="426" t="b">
        <f>E66=E79</f>
        <v>1</v>
      </c>
      <c r="F67" s="426" t="b">
        <f>F66=F79</f>
        <v>1</v>
      </c>
      <c r="G67" s="426" t="b">
        <f>G66=G79</f>
        <v>1</v>
      </c>
      <c r="H67" s="426" t="b">
        <f>H66=H79</f>
        <v>1</v>
      </c>
      <c r="I67" s="426">
        <v>96.4</v>
      </c>
      <c r="X67" s="559">
        <f>ROUND(N66*(S66/1000),0)</f>
        <v>16750</v>
      </c>
      <c r="Y67" s="559">
        <f>ROUND(O66*(T66/1000),0)</f>
        <v>15857</v>
      </c>
      <c r="Z67" s="559">
        <f>ROUND(P66*(U66/1000),0)</f>
        <v>14757</v>
      </c>
      <c r="AA67" s="559">
        <f>ROUND(Q66*(V66/1000),0)</f>
        <v>15205</v>
      </c>
      <c r="AB67" s="559">
        <f>ROUND(R66*(W66/1000),0)</f>
        <v>15267</v>
      </c>
      <c r="AI67" s="44">
        <f>AH65/AI64</f>
        <v>0.38805970149253732</v>
      </c>
      <c r="AJ67" s="44"/>
      <c r="AK67" s="44"/>
      <c r="AL67" s="44"/>
      <c r="AM67" s="44"/>
      <c r="AN67" s="44"/>
      <c r="AO67" s="44"/>
      <c r="AP67" s="44"/>
      <c r="AQ67" s="44"/>
      <c r="AR67" s="44"/>
      <c r="AS67" s="44"/>
    </row>
    <row r="68" spans="1:49" ht="18" customHeight="1">
      <c r="X68" s="47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</row>
    <row r="69" spans="1:49" ht="18" customHeight="1">
      <c r="W69" s="427" t="s">
        <v>209</v>
      </c>
      <c r="X69" s="616" t="s">
        <v>210</v>
      </c>
      <c r="Y69" s="617"/>
      <c r="Z69" s="617"/>
      <c r="AA69" s="617"/>
      <c r="AB69" s="618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</row>
    <row r="70" spans="1:49" ht="18" customHeight="1">
      <c r="W70" s="619" t="s">
        <v>38</v>
      </c>
      <c r="X70" s="427"/>
      <c r="Y70" s="427" t="s">
        <v>36</v>
      </c>
      <c r="Z70" s="427" t="s">
        <v>211</v>
      </c>
      <c r="AA70" s="427" t="s">
        <v>6</v>
      </c>
      <c r="AB70" s="427" t="s">
        <v>7</v>
      </c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</row>
    <row r="71" spans="1:49" ht="18" customHeight="1">
      <c r="W71" s="619"/>
      <c r="X71" s="427"/>
      <c r="Y71" s="427">
        <f>총용수수요량!L11</f>
        <v>15857</v>
      </c>
      <c r="Z71" s="427">
        <f>총용수수요량!L25</f>
        <v>14757</v>
      </c>
      <c r="AA71" s="427">
        <f>총용수수요량!L39</f>
        <v>15205</v>
      </c>
      <c r="AB71" s="427">
        <f>총용수수요량!L53</f>
        <v>15267</v>
      </c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</row>
    <row r="72" spans="1:49" ht="18" customHeight="1">
      <c r="V72" s="44"/>
      <c r="W72" s="44"/>
      <c r="X72" s="44"/>
      <c r="Y72" s="44" t="b">
        <f>Y66=Y71</f>
        <v>1</v>
      </c>
      <c r="Z72" s="44" t="b">
        <f>Z66=Z71</f>
        <v>1</v>
      </c>
      <c r="AA72" s="44" t="b">
        <f>AA66=AA71</f>
        <v>1</v>
      </c>
      <c r="AB72" s="44" t="b">
        <f>AB66=AB71</f>
        <v>1</v>
      </c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</row>
    <row r="73" spans="1:49" ht="18" customHeight="1">
      <c r="V73" s="44"/>
      <c r="W73" s="44"/>
      <c r="X73" s="44" t="b">
        <f>X67=AK45</f>
        <v>1</v>
      </c>
      <c r="Y73" s="44" t="b">
        <f>Y71=AL45</f>
        <v>1</v>
      </c>
      <c r="Z73" s="44" t="b">
        <f>Z71=AM45</f>
        <v>1</v>
      </c>
      <c r="AA73" s="44" t="b">
        <f>AA71=AN45</f>
        <v>1</v>
      </c>
      <c r="AB73" s="44" t="b">
        <f>AB71=AO45</f>
        <v>1</v>
      </c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</row>
    <row r="74" spans="1:49" ht="18" customHeight="1"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</row>
    <row r="75" spans="1:49" ht="18" customHeight="1"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</row>
    <row r="76" spans="1:49" ht="18" customHeight="1"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</row>
    <row r="77" spans="1:49" ht="18" customHeigh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</row>
    <row r="78" spans="1:49" ht="18" customHeight="1">
      <c r="A78" s="47"/>
      <c r="B78" s="47"/>
      <c r="C78" s="47"/>
      <c r="D78" s="47"/>
      <c r="E78" s="47" t="s">
        <v>212</v>
      </c>
      <c r="F78" s="47" t="s">
        <v>213</v>
      </c>
      <c r="G78" s="47" t="s">
        <v>173</v>
      </c>
      <c r="H78" s="47" t="s">
        <v>174</v>
      </c>
      <c r="I78" s="47"/>
      <c r="J78" s="47"/>
      <c r="K78" s="47"/>
      <c r="L78" s="47"/>
      <c r="M78" s="47"/>
      <c r="N78" s="47"/>
      <c r="O78" s="47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</row>
    <row r="79" spans="1:49" ht="18" customHeight="1">
      <c r="A79" s="47"/>
      <c r="B79" s="47"/>
      <c r="C79" s="47" t="s">
        <v>2</v>
      </c>
      <c r="D79" s="570"/>
      <c r="E79" s="49">
        <f>E81+E89</f>
        <v>39980</v>
      </c>
      <c r="F79" s="49">
        <f>F81+F89</f>
        <v>36987</v>
      </c>
      <c r="G79" s="49">
        <f>G81+G89</f>
        <v>38112</v>
      </c>
      <c r="H79" s="49">
        <f>H81+H89</f>
        <v>38265</v>
      </c>
      <c r="I79" s="47"/>
      <c r="J79" s="47"/>
      <c r="K79" s="47"/>
      <c r="L79" s="47"/>
      <c r="M79" s="47"/>
      <c r="N79" s="47"/>
      <c r="O79" s="47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V79" s="44"/>
      <c r="AW79" s="44"/>
    </row>
    <row r="80" spans="1:49" ht="18" customHeight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V80" s="44"/>
      <c r="AW80" s="44"/>
    </row>
    <row r="81" spans="1:74">
      <c r="A81" s="47"/>
      <c r="B81" s="47"/>
      <c r="C81" s="47" t="s">
        <v>175</v>
      </c>
      <c r="D81" s="570"/>
      <c r="E81" s="47">
        <f>'계획인구(최종)'!E94</f>
        <v>36451</v>
      </c>
      <c r="F81" s="47">
        <f>'계획인구(최종)'!F94</f>
        <v>33458</v>
      </c>
      <c r="G81" s="47">
        <f>'계획인구(최종)'!G94</f>
        <v>34583</v>
      </c>
      <c r="H81" s="47">
        <f>'계획인구(최종)'!H94</f>
        <v>34736</v>
      </c>
      <c r="I81" s="47"/>
      <c r="J81" s="47"/>
      <c r="K81" s="47"/>
      <c r="L81" s="47"/>
      <c r="M81" s="47"/>
      <c r="N81" s="47"/>
      <c r="O81" s="47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V81" s="44"/>
      <c r="AW81" s="44"/>
    </row>
    <row r="82" spans="1:74">
      <c r="A82" s="47"/>
      <c r="B82" s="47"/>
      <c r="C82" s="47"/>
      <c r="D82" s="570"/>
      <c r="E82" s="47"/>
      <c r="F82" s="47"/>
      <c r="G82" s="47"/>
      <c r="H82" s="47"/>
      <c r="I82" s="47"/>
      <c r="J82" s="47"/>
      <c r="K82" s="47"/>
      <c r="L82" s="47"/>
      <c r="M82" s="47" t="s">
        <v>214</v>
      </c>
      <c r="N82" s="47"/>
      <c r="O82" s="47"/>
      <c r="R82" s="426" t="s">
        <v>215</v>
      </c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V82" s="44"/>
      <c r="AW82" s="44"/>
    </row>
    <row r="83" spans="1:74">
      <c r="A83" s="47"/>
      <c r="B83" s="47"/>
      <c r="C83" s="47" t="s">
        <v>176</v>
      </c>
      <c r="D83" s="548"/>
      <c r="E83" s="427" t="s">
        <v>212</v>
      </c>
      <c r="F83" s="427" t="s">
        <v>213</v>
      </c>
      <c r="G83" s="427" t="s">
        <v>173</v>
      </c>
      <c r="H83" s="427" t="s">
        <v>174</v>
      </c>
      <c r="I83" s="620" t="s">
        <v>34</v>
      </c>
      <c r="J83" s="620"/>
      <c r="K83" s="620"/>
      <c r="L83" s="47"/>
      <c r="M83" s="571">
        <v>2020</v>
      </c>
      <c r="N83" s="571">
        <v>2025</v>
      </c>
      <c r="O83" s="571">
        <v>2030</v>
      </c>
      <c r="P83" s="571">
        <v>2035</v>
      </c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V83" s="44"/>
      <c r="AW83" s="44"/>
    </row>
    <row r="84" spans="1:74" ht="13.5" customHeight="1">
      <c r="A84" s="47"/>
      <c r="B84" s="47"/>
      <c r="C84" s="47"/>
      <c r="D84" s="427" t="s">
        <v>216</v>
      </c>
      <c r="E84" s="50">
        <f>'계획인구(최종)'!E50</f>
        <v>858</v>
      </c>
      <c r="F84" s="50">
        <f>'계획인구(최종)'!F50</f>
        <v>858</v>
      </c>
      <c r="G84" s="50">
        <f>'계획인구(최종)'!G50</f>
        <v>858</v>
      </c>
      <c r="H84" s="50">
        <f>'계획인구(최종)'!H50</f>
        <v>858</v>
      </c>
      <c r="I84" s="51" t="s">
        <v>178</v>
      </c>
      <c r="J84" s="51"/>
      <c r="K84" s="51"/>
      <c r="L84" s="47"/>
      <c r="M84" s="426">
        <f t="shared" ref="M84:P87" si="24">ROUND(E84*($T$4/1000),0)</f>
        <v>350</v>
      </c>
      <c r="N84" s="426">
        <f t="shared" si="24"/>
        <v>350</v>
      </c>
      <c r="O84" s="426">
        <f t="shared" si="24"/>
        <v>350</v>
      </c>
      <c r="P84" s="426">
        <f t="shared" si="24"/>
        <v>350</v>
      </c>
      <c r="R84" s="572">
        <v>4314</v>
      </c>
      <c r="S84" s="572">
        <v>4343</v>
      </c>
      <c r="T84" s="572">
        <v>4640</v>
      </c>
      <c r="U84" s="572">
        <v>4641</v>
      </c>
      <c r="V84" s="572">
        <v>4642</v>
      </c>
      <c r="W84" s="572">
        <v>4643</v>
      </c>
      <c r="X84" s="572">
        <v>4644</v>
      </c>
      <c r="Y84" s="572">
        <v>4645</v>
      </c>
      <c r="Z84" s="572">
        <v>4646</v>
      </c>
      <c r="AA84" s="572">
        <v>4647</v>
      </c>
      <c r="AB84" s="572">
        <v>4648</v>
      </c>
      <c r="AC84" s="572">
        <v>4649</v>
      </c>
      <c r="AD84" s="572">
        <v>4650</v>
      </c>
      <c r="AE84" s="572">
        <v>4651</v>
      </c>
      <c r="AF84" s="572">
        <v>4652</v>
      </c>
      <c r="AG84" s="572">
        <v>4653</v>
      </c>
      <c r="AH84" s="572">
        <v>4654</v>
      </c>
      <c r="AI84" s="572">
        <v>4655</v>
      </c>
      <c r="AJ84" s="572">
        <v>4656</v>
      </c>
      <c r="AK84" s="572">
        <v>4657</v>
      </c>
      <c r="AL84" s="572">
        <v>4658</v>
      </c>
      <c r="AM84" s="572">
        <v>4659</v>
      </c>
      <c r="AN84" s="572">
        <v>4660</v>
      </c>
      <c r="AO84" s="572">
        <v>4661</v>
      </c>
      <c r="AP84" s="572">
        <v>4662</v>
      </c>
      <c r="AQ84" s="572">
        <v>4663</v>
      </c>
      <c r="AR84" s="572">
        <v>4664</v>
      </c>
      <c r="AS84" s="572">
        <v>4665</v>
      </c>
      <c r="AT84" s="572">
        <v>4666</v>
      </c>
      <c r="AU84" s="572">
        <v>4667</v>
      </c>
      <c r="AV84" s="572">
        <v>4668</v>
      </c>
      <c r="AW84" s="572">
        <v>4669</v>
      </c>
      <c r="AX84" s="572">
        <v>4670</v>
      </c>
      <c r="AY84" s="572">
        <v>4671</v>
      </c>
      <c r="AZ84" s="572">
        <v>4672</v>
      </c>
      <c r="BA84" s="572">
        <v>4673</v>
      </c>
      <c r="BB84" s="572">
        <v>4674</v>
      </c>
      <c r="BC84" s="572">
        <v>4675</v>
      </c>
    </row>
    <row r="85" spans="1:74" ht="13.5" customHeight="1">
      <c r="A85" s="47"/>
      <c r="B85" s="47"/>
      <c r="C85" s="47"/>
      <c r="D85" s="427" t="s">
        <v>217</v>
      </c>
      <c r="E85" s="50">
        <f>'계획인구(최종)'!E51</f>
        <v>0</v>
      </c>
      <c r="F85" s="50">
        <f>'계획인구(최종)'!F51</f>
        <v>0</v>
      </c>
      <c r="G85" s="50">
        <f>'계획인구(최종)'!G51</f>
        <v>0</v>
      </c>
      <c r="H85" s="50">
        <f>'계획인구(최종)'!H51</f>
        <v>0</v>
      </c>
      <c r="I85" s="51" t="s">
        <v>179</v>
      </c>
      <c r="J85" s="51"/>
      <c r="K85" s="51"/>
      <c r="L85" s="47"/>
      <c r="M85" s="426">
        <f t="shared" si="24"/>
        <v>0</v>
      </c>
      <c r="N85" s="426">
        <f t="shared" si="24"/>
        <v>0</v>
      </c>
      <c r="O85" s="426">
        <f t="shared" si="24"/>
        <v>0</v>
      </c>
      <c r="P85" s="426">
        <f t="shared" si="24"/>
        <v>0</v>
      </c>
      <c r="R85" s="572">
        <v>4428</v>
      </c>
      <c r="S85" s="572">
        <v>4447</v>
      </c>
      <c r="T85" s="572">
        <v>4449</v>
      </c>
      <c r="U85" s="572">
        <v>4450</v>
      </c>
      <c r="V85" s="572">
        <v>4451</v>
      </c>
      <c r="W85" s="572">
        <v>4452</v>
      </c>
      <c r="X85" s="572">
        <v>4453</v>
      </c>
      <c r="Y85" s="572">
        <v>4454</v>
      </c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V85" s="44"/>
      <c r="AW85" s="44"/>
    </row>
    <row r="86" spans="1:74" ht="13.5" customHeight="1">
      <c r="A86" s="47"/>
      <c r="B86" s="47"/>
      <c r="C86" s="47"/>
      <c r="D86" s="427" t="s">
        <v>218</v>
      </c>
      <c r="E86" s="50">
        <f>'계획인구(최종)'!E52</f>
        <v>2315</v>
      </c>
      <c r="F86" s="50">
        <f>'계획인구(최종)'!F52</f>
        <v>2315</v>
      </c>
      <c r="G86" s="50">
        <f>'계획인구(최종)'!G52</f>
        <v>2315</v>
      </c>
      <c r="H86" s="50">
        <f>'계획인구(최종)'!H52</f>
        <v>2315</v>
      </c>
      <c r="I86" s="51" t="s">
        <v>180</v>
      </c>
      <c r="J86" s="51"/>
      <c r="K86" s="51"/>
      <c r="L86" s="47"/>
      <c r="M86" s="426">
        <f t="shared" si="24"/>
        <v>945</v>
      </c>
      <c r="N86" s="426">
        <f t="shared" si="24"/>
        <v>945</v>
      </c>
      <c r="O86" s="426">
        <f t="shared" si="24"/>
        <v>945</v>
      </c>
      <c r="P86" s="426">
        <f t="shared" si="24"/>
        <v>945</v>
      </c>
      <c r="R86" s="426">
        <v>4519</v>
      </c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V86" s="44"/>
      <c r="AW86" s="44"/>
    </row>
    <row r="87" spans="1:74" ht="13.5" customHeight="1">
      <c r="A87" s="47"/>
      <c r="B87" s="47"/>
      <c r="C87" s="47"/>
      <c r="D87" s="427" t="s">
        <v>219</v>
      </c>
      <c r="E87" s="50">
        <f>'계획인구(최종)'!E53</f>
        <v>279</v>
      </c>
      <c r="F87" s="50">
        <f>'계획인구(최종)'!F53</f>
        <v>279</v>
      </c>
      <c r="G87" s="50">
        <f>'계획인구(최종)'!G53</f>
        <v>279</v>
      </c>
      <c r="H87" s="50">
        <f>'계획인구(최종)'!H53</f>
        <v>279</v>
      </c>
      <c r="I87" s="51" t="s">
        <v>181</v>
      </c>
      <c r="J87" s="51"/>
      <c r="K87" s="51"/>
      <c r="L87" s="47"/>
      <c r="M87" s="426">
        <f t="shared" si="24"/>
        <v>114</v>
      </c>
      <c r="N87" s="426">
        <f t="shared" si="24"/>
        <v>114</v>
      </c>
      <c r="O87" s="426">
        <f t="shared" si="24"/>
        <v>114</v>
      </c>
      <c r="P87" s="426">
        <f t="shared" si="24"/>
        <v>114</v>
      </c>
      <c r="R87" s="572">
        <v>4482</v>
      </c>
      <c r="S87" s="572">
        <v>4539</v>
      </c>
      <c r="T87" s="572">
        <v>4540</v>
      </c>
      <c r="U87" s="572">
        <v>4542</v>
      </c>
      <c r="V87" s="572">
        <v>4543</v>
      </c>
      <c r="W87" s="572">
        <v>4544</v>
      </c>
      <c r="X87" s="572">
        <v>4545</v>
      </c>
      <c r="Y87" s="572">
        <v>4546</v>
      </c>
      <c r="Z87" s="572">
        <v>4547</v>
      </c>
      <c r="AA87" s="572">
        <v>4548</v>
      </c>
      <c r="AB87" s="572">
        <v>4549</v>
      </c>
      <c r="AC87" s="572">
        <v>4550</v>
      </c>
      <c r="AD87" s="572">
        <v>4551</v>
      </c>
      <c r="AE87" s="572">
        <v>4552</v>
      </c>
      <c r="AF87" s="572">
        <v>4554</v>
      </c>
      <c r="AG87" s="572">
        <v>4563</v>
      </c>
      <c r="AH87" s="572">
        <v>4564</v>
      </c>
      <c r="AI87" s="572">
        <v>4565</v>
      </c>
      <c r="AJ87" s="572">
        <v>4601</v>
      </c>
      <c r="AK87" s="572">
        <v>4602</v>
      </c>
      <c r="AL87" s="572">
        <v>4603</v>
      </c>
      <c r="AM87" s="572">
        <v>4604</v>
      </c>
      <c r="AN87" s="572">
        <v>4605</v>
      </c>
      <c r="AO87" s="572">
        <v>4606</v>
      </c>
      <c r="AP87" s="572">
        <v>4607</v>
      </c>
      <c r="AQ87" s="572">
        <v>4608</v>
      </c>
      <c r="AR87" s="572">
        <v>4609</v>
      </c>
      <c r="AS87" s="572">
        <v>4610</v>
      </c>
      <c r="AT87" s="572">
        <v>4611</v>
      </c>
      <c r="AU87" s="572">
        <v>4612</v>
      </c>
      <c r="AV87" s="572">
        <v>4613</v>
      </c>
      <c r="AW87" s="572">
        <v>4614</v>
      </c>
      <c r="AX87" s="572">
        <v>4615</v>
      </c>
      <c r="AY87" s="572">
        <v>4616</v>
      </c>
      <c r="AZ87" s="572">
        <v>4617</v>
      </c>
      <c r="BA87" s="572">
        <v>4618</v>
      </c>
      <c r="BB87" s="572">
        <v>4619</v>
      </c>
      <c r="BC87" s="572">
        <v>4620</v>
      </c>
      <c r="BD87" s="572">
        <v>4621</v>
      </c>
      <c r="BE87" s="572">
        <v>4622</v>
      </c>
      <c r="BF87" s="572">
        <v>4623</v>
      </c>
      <c r="BG87" s="572">
        <v>4624</v>
      </c>
      <c r="BH87" s="572">
        <v>4625</v>
      </c>
      <c r="BI87" s="572">
        <v>4626</v>
      </c>
      <c r="BJ87" s="572">
        <v>4627</v>
      </c>
      <c r="BK87" s="572">
        <v>4628</v>
      </c>
      <c r="BL87" s="572">
        <v>4629</v>
      </c>
      <c r="BM87" s="572">
        <v>4630</v>
      </c>
      <c r="BN87" s="572">
        <v>4631</v>
      </c>
      <c r="BO87" s="572">
        <v>4632</v>
      </c>
      <c r="BP87" s="572">
        <v>4633</v>
      </c>
      <c r="BQ87" s="572">
        <v>4634</v>
      </c>
      <c r="BR87" s="572">
        <v>4635</v>
      </c>
      <c r="BS87" s="572">
        <v>4636</v>
      </c>
      <c r="BT87" s="572">
        <v>4637</v>
      </c>
      <c r="BU87" s="572">
        <v>4638</v>
      </c>
      <c r="BV87" s="572"/>
    </row>
    <row r="88" spans="1:74" ht="13.5" customHeight="1">
      <c r="A88" s="47"/>
      <c r="B88" s="47"/>
      <c r="C88" s="47"/>
      <c r="D88" s="513" t="s">
        <v>1084</v>
      </c>
      <c r="E88" s="50">
        <f>'계획인구(최종)'!E54</f>
        <v>77</v>
      </c>
      <c r="F88" s="50">
        <f>'계획인구(최종)'!F54</f>
        <v>77</v>
      </c>
      <c r="G88" s="50">
        <f>'계획인구(최종)'!G54</f>
        <v>77</v>
      </c>
      <c r="H88" s="50">
        <f>'계획인구(최종)'!H54</f>
        <v>77</v>
      </c>
      <c r="I88" s="624"/>
      <c r="J88" s="625"/>
      <c r="K88" s="626"/>
      <c r="L88" s="47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  <c r="AO88" s="572"/>
      <c r="AP88" s="572"/>
      <c r="AQ88" s="572"/>
      <c r="AR88" s="572"/>
      <c r="AS88" s="572"/>
      <c r="AT88" s="572"/>
      <c r="AU88" s="572"/>
      <c r="AV88" s="572"/>
      <c r="AW88" s="572"/>
      <c r="AX88" s="572"/>
      <c r="AY88" s="572"/>
      <c r="AZ88" s="572"/>
      <c r="BA88" s="572"/>
      <c r="BB88" s="572"/>
      <c r="BC88" s="572"/>
      <c r="BD88" s="572"/>
      <c r="BE88" s="572"/>
      <c r="BF88" s="572"/>
      <c r="BG88" s="572"/>
      <c r="BH88" s="572"/>
      <c r="BI88" s="572"/>
      <c r="BJ88" s="572"/>
      <c r="BK88" s="572"/>
      <c r="BL88" s="572"/>
      <c r="BM88" s="572"/>
      <c r="BN88" s="572"/>
      <c r="BO88" s="572"/>
      <c r="BP88" s="572"/>
      <c r="BQ88" s="572"/>
      <c r="BR88" s="572"/>
      <c r="BS88" s="572"/>
      <c r="BT88" s="572"/>
      <c r="BU88" s="572"/>
      <c r="BV88" s="572"/>
    </row>
    <row r="89" spans="1:74">
      <c r="A89" s="47"/>
      <c r="B89" s="47"/>
      <c r="C89" s="47"/>
      <c r="D89" s="427" t="s">
        <v>49</v>
      </c>
      <c r="E89" s="427">
        <f>SUM(E84:E88)</f>
        <v>3529</v>
      </c>
      <c r="F89" s="427">
        <f>SUM(F84:F88)</f>
        <v>3529</v>
      </c>
      <c r="G89" s="427">
        <f>SUM(G84:G88)</f>
        <v>3529</v>
      </c>
      <c r="H89" s="427">
        <f>SUM(H84:H88)</f>
        <v>3529</v>
      </c>
      <c r="I89" s="620"/>
      <c r="J89" s="620"/>
      <c r="K89" s="620"/>
      <c r="L89" s="47"/>
      <c r="M89" s="47"/>
      <c r="N89" s="47"/>
      <c r="O89" s="47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V89" s="44"/>
      <c r="AW89" s="44"/>
    </row>
    <row r="90" spans="1:74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V90" s="44"/>
      <c r="AW90" s="44"/>
    </row>
    <row r="91" spans="1:74">
      <c r="A91" s="47"/>
      <c r="B91" s="47"/>
      <c r="C91" s="47"/>
      <c r="D91" s="52" t="e">
        <f>#REF!</f>
        <v>#REF!</v>
      </c>
      <c r="E91" s="47" t="e">
        <f>#REF!</f>
        <v>#REF!</v>
      </c>
      <c r="F91" s="47" t="e">
        <f t="shared" ref="F91:H115" si="25">E91</f>
        <v>#REF!</v>
      </c>
      <c r="G91" s="47" t="e">
        <f t="shared" si="25"/>
        <v>#REF!</v>
      </c>
      <c r="H91" s="47" t="e">
        <f t="shared" si="25"/>
        <v>#REF!</v>
      </c>
      <c r="I91" s="53" t="e">
        <f>#REF!</f>
        <v>#REF!</v>
      </c>
      <c r="J91" s="47"/>
      <c r="K91" s="47"/>
      <c r="L91" s="47"/>
      <c r="M91" s="47"/>
      <c r="N91" s="47"/>
      <c r="O91" s="47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V91" s="44"/>
      <c r="AW91" s="44"/>
    </row>
    <row r="92" spans="1:74">
      <c r="A92" s="47"/>
      <c r="B92" s="47"/>
      <c r="C92" s="47"/>
      <c r="D92" s="52" t="e">
        <f>#REF!</f>
        <v>#REF!</v>
      </c>
      <c r="E92" s="47" t="e">
        <f>#REF!</f>
        <v>#REF!</v>
      </c>
      <c r="F92" s="47" t="e">
        <f t="shared" si="25"/>
        <v>#REF!</v>
      </c>
      <c r="G92" s="47" t="e">
        <f t="shared" si="25"/>
        <v>#REF!</v>
      </c>
      <c r="H92" s="47" t="e">
        <f t="shared" si="25"/>
        <v>#REF!</v>
      </c>
      <c r="I92" s="53">
        <f t="shared" ref="I92:I115" si="26">AK62</f>
        <v>0</v>
      </c>
      <c r="J92" s="47"/>
      <c r="K92" s="47"/>
      <c r="L92" s="47"/>
      <c r="M92" s="47"/>
      <c r="N92" s="47"/>
      <c r="O92" s="47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V92" s="44"/>
      <c r="AW92" s="44"/>
    </row>
    <row r="93" spans="1:74">
      <c r="D93" s="52" t="e">
        <f>#REF!</f>
        <v>#REF!</v>
      </c>
      <c r="E93" s="47" t="e">
        <f>#REF!</f>
        <v>#REF!</v>
      </c>
      <c r="F93" s="47" t="e">
        <f t="shared" si="25"/>
        <v>#REF!</v>
      </c>
      <c r="G93" s="47" t="e">
        <f t="shared" si="25"/>
        <v>#REF!</v>
      </c>
      <c r="H93" s="47" t="e">
        <f t="shared" si="25"/>
        <v>#REF!</v>
      </c>
      <c r="I93" s="53">
        <f t="shared" si="26"/>
        <v>0</v>
      </c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V93" s="44"/>
      <c r="AW93" s="44"/>
    </row>
    <row r="94" spans="1:74">
      <c r="D94" s="52" t="e">
        <f>#REF!</f>
        <v>#REF!</v>
      </c>
      <c r="E94" s="47" t="e">
        <f>#REF!</f>
        <v>#REF!</v>
      </c>
      <c r="F94" s="47" t="e">
        <f t="shared" si="25"/>
        <v>#REF!</v>
      </c>
      <c r="G94" s="47" t="e">
        <f t="shared" si="25"/>
        <v>#REF!</v>
      </c>
      <c r="H94" s="47" t="e">
        <f t="shared" si="25"/>
        <v>#REF!</v>
      </c>
      <c r="I94" s="53">
        <f t="shared" si="26"/>
        <v>0</v>
      </c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V94" s="44"/>
      <c r="AW94" s="44"/>
    </row>
    <row r="95" spans="1:74">
      <c r="D95" s="52" t="e">
        <f>#REF!</f>
        <v>#REF!</v>
      </c>
      <c r="E95" s="47" t="e">
        <f>#REF!</f>
        <v>#REF!</v>
      </c>
      <c r="F95" s="47" t="e">
        <f t="shared" si="25"/>
        <v>#REF!</v>
      </c>
      <c r="G95" s="47" t="e">
        <f t="shared" si="25"/>
        <v>#REF!</v>
      </c>
      <c r="H95" s="47" t="e">
        <f t="shared" si="25"/>
        <v>#REF!</v>
      </c>
      <c r="I95" s="53">
        <f t="shared" si="26"/>
        <v>0</v>
      </c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V95" s="44"/>
      <c r="AW95" s="44"/>
    </row>
    <row r="96" spans="1:74">
      <c r="D96" s="52" t="e">
        <f>#REF!</f>
        <v>#REF!</v>
      </c>
      <c r="E96" s="47" t="e">
        <f>#REF!</f>
        <v>#REF!</v>
      </c>
      <c r="F96" s="47" t="e">
        <f t="shared" si="25"/>
        <v>#REF!</v>
      </c>
      <c r="G96" s="47" t="e">
        <f t="shared" si="25"/>
        <v>#REF!</v>
      </c>
      <c r="H96" s="47" t="e">
        <f t="shared" si="25"/>
        <v>#REF!</v>
      </c>
      <c r="I96" s="53">
        <f t="shared" si="26"/>
        <v>0</v>
      </c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V96" s="44"/>
      <c r="AW96" s="44"/>
    </row>
    <row r="97" spans="4:49">
      <c r="D97" s="52" t="e">
        <f>#REF!</f>
        <v>#REF!</v>
      </c>
      <c r="E97" s="47" t="e">
        <f>#REF!</f>
        <v>#REF!</v>
      </c>
      <c r="F97" s="47" t="e">
        <f t="shared" si="25"/>
        <v>#REF!</v>
      </c>
      <c r="G97" s="47" t="e">
        <f t="shared" si="25"/>
        <v>#REF!</v>
      </c>
      <c r="H97" s="47" t="e">
        <f t="shared" si="25"/>
        <v>#REF!</v>
      </c>
      <c r="I97" s="53">
        <f t="shared" si="26"/>
        <v>0</v>
      </c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V97" s="44"/>
      <c r="AW97" s="44"/>
    </row>
    <row r="98" spans="4:49">
      <c r="D98" s="52" t="e">
        <f>#REF!</f>
        <v>#REF!</v>
      </c>
      <c r="E98" s="47" t="e">
        <f>#REF!</f>
        <v>#REF!</v>
      </c>
      <c r="F98" s="47" t="e">
        <f t="shared" si="25"/>
        <v>#REF!</v>
      </c>
      <c r="G98" s="47" t="e">
        <f t="shared" si="25"/>
        <v>#REF!</v>
      </c>
      <c r="H98" s="47" t="e">
        <f t="shared" si="25"/>
        <v>#REF!</v>
      </c>
      <c r="I98" s="53">
        <f t="shared" si="26"/>
        <v>0</v>
      </c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V98" s="44"/>
      <c r="AW98" s="44"/>
    </row>
    <row r="99" spans="4:49">
      <c r="D99" s="52" t="e">
        <f>#REF!</f>
        <v>#REF!</v>
      </c>
      <c r="E99" s="47" t="e">
        <f>#REF!</f>
        <v>#REF!</v>
      </c>
      <c r="F99" s="47" t="e">
        <f t="shared" si="25"/>
        <v>#REF!</v>
      </c>
      <c r="G99" s="47" t="e">
        <f t="shared" si="25"/>
        <v>#REF!</v>
      </c>
      <c r="H99" s="47" t="e">
        <f t="shared" si="25"/>
        <v>#REF!</v>
      </c>
      <c r="I99" s="53">
        <f t="shared" si="26"/>
        <v>0</v>
      </c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V99" s="44"/>
      <c r="AW99" s="44"/>
    </row>
    <row r="100" spans="4:49">
      <c r="D100" s="52" t="e">
        <f>#REF!</f>
        <v>#REF!</v>
      </c>
      <c r="E100" s="47" t="e">
        <f>#REF!</f>
        <v>#REF!</v>
      </c>
      <c r="F100" s="47" t="e">
        <f t="shared" si="25"/>
        <v>#REF!</v>
      </c>
      <c r="G100" s="47" t="e">
        <f t="shared" si="25"/>
        <v>#REF!</v>
      </c>
      <c r="H100" s="47" t="e">
        <f t="shared" si="25"/>
        <v>#REF!</v>
      </c>
      <c r="I100" s="53">
        <f t="shared" si="26"/>
        <v>0</v>
      </c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V100" s="44"/>
      <c r="AW100" s="44"/>
    </row>
    <row r="101" spans="4:49">
      <c r="D101" s="52" t="e">
        <f>#REF!</f>
        <v>#REF!</v>
      </c>
      <c r="E101" s="47" t="e">
        <f>#REF!</f>
        <v>#REF!</v>
      </c>
      <c r="F101" s="47" t="e">
        <f t="shared" si="25"/>
        <v>#REF!</v>
      </c>
      <c r="G101" s="47" t="e">
        <f t="shared" si="25"/>
        <v>#REF!</v>
      </c>
      <c r="H101" s="47" t="e">
        <f t="shared" si="25"/>
        <v>#REF!</v>
      </c>
      <c r="I101" s="53">
        <f t="shared" si="26"/>
        <v>0</v>
      </c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V101" s="44"/>
    </row>
    <row r="102" spans="4:49">
      <c r="D102" s="52" t="e">
        <f>#REF!</f>
        <v>#REF!</v>
      </c>
      <c r="E102" s="47" t="e">
        <f>#REF!</f>
        <v>#REF!</v>
      </c>
      <c r="F102" s="47" t="e">
        <f t="shared" si="25"/>
        <v>#REF!</v>
      </c>
      <c r="G102" s="47" t="e">
        <f t="shared" si="25"/>
        <v>#REF!</v>
      </c>
      <c r="H102" s="47" t="e">
        <f t="shared" si="25"/>
        <v>#REF!</v>
      </c>
      <c r="I102" s="53">
        <f t="shared" si="26"/>
        <v>0</v>
      </c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V102" s="44"/>
    </row>
    <row r="103" spans="4:49">
      <c r="D103" s="52" t="e">
        <f>#REF!</f>
        <v>#REF!</v>
      </c>
      <c r="E103" s="47" t="e">
        <f>#REF!</f>
        <v>#REF!</v>
      </c>
      <c r="F103" s="47" t="e">
        <f t="shared" si="25"/>
        <v>#REF!</v>
      </c>
      <c r="G103" s="47" t="e">
        <f t="shared" si="25"/>
        <v>#REF!</v>
      </c>
      <c r="H103" s="47" t="e">
        <f t="shared" si="25"/>
        <v>#REF!</v>
      </c>
      <c r="I103" s="53">
        <f t="shared" si="26"/>
        <v>0</v>
      </c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V103" s="44"/>
    </row>
    <row r="104" spans="4:49">
      <c r="D104" s="52" t="e">
        <f>#REF!</f>
        <v>#REF!</v>
      </c>
      <c r="E104" s="47" t="e">
        <f>#REF!</f>
        <v>#REF!</v>
      </c>
      <c r="F104" s="47" t="e">
        <f t="shared" si="25"/>
        <v>#REF!</v>
      </c>
      <c r="G104" s="47" t="e">
        <f t="shared" si="25"/>
        <v>#REF!</v>
      </c>
      <c r="H104" s="47" t="e">
        <f t="shared" si="25"/>
        <v>#REF!</v>
      </c>
      <c r="I104" s="53">
        <f t="shared" si="26"/>
        <v>0</v>
      </c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V104" s="44"/>
    </row>
    <row r="105" spans="4:49">
      <c r="D105" s="52" t="e">
        <f>#REF!</f>
        <v>#REF!</v>
      </c>
      <c r="E105" s="47" t="e">
        <f>#REF!</f>
        <v>#REF!</v>
      </c>
      <c r="F105" s="47" t="e">
        <f t="shared" si="25"/>
        <v>#REF!</v>
      </c>
      <c r="G105" s="47" t="e">
        <f t="shared" si="25"/>
        <v>#REF!</v>
      </c>
      <c r="H105" s="47" t="e">
        <f t="shared" si="25"/>
        <v>#REF!</v>
      </c>
      <c r="I105" s="53">
        <f t="shared" si="26"/>
        <v>0</v>
      </c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V105" s="44"/>
    </row>
    <row r="106" spans="4:49">
      <c r="D106" s="52" t="e">
        <f>#REF!</f>
        <v>#REF!</v>
      </c>
      <c r="E106" s="47" t="e">
        <f>#REF!</f>
        <v>#REF!</v>
      </c>
      <c r="F106" s="47" t="e">
        <f t="shared" si="25"/>
        <v>#REF!</v>
      </c>
      <c r="G106" s="47" t="e">
        <f t="shared" si="25"/>
        <v>#REF!</v>
      </c>
      <c r="H106" s="47" t="e">
        <f t="shared" si="25"/>
        <v>#REF!</v>
      </c>
      <c r="I106" s="53">
        <f t="shared" si="26"/>
        <v>0</v>
      </c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V106" s="44"/>
    </row>
    <row r="107" spans="4:49">
      <c r="D107" s="52" t="e">
        <f>#REF!</f>
        <v>#REF!</v>
      </c>
      <c r="E107" s="47" t="e">
        <f>#REF!</f>
        <v>#REF!</v>
      </c>
      <c r="F107" s="47" t="e">
        <f t="shared" si="25"/>
        <v>#REF!</v>
      </c>
      <c r="G107" s="47" t="e">
        <f t="shared" si="25"/>
        <v>#REF!</v>
      </c>
      <c r="H107" s="47" t="e">
        <f t="shared" si="25"/>
        <v>#REF!</v>
      </c>
      <c r="I107" s="53">
        <f t="shared" si="26"/>
        <v>0</v>
      </c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V107" s="44"/>
    </row>
    <row r="108" spans="4:49">
      <c r="D108" s="52" t="e">
        <f>#REF!</f>
        <v>#REF!</v>
      </c>
      <c r="E108" s="47" t="e">
        <f>#REF!</f>
        <v>#REF!</v>
      </c>
      <c r="F108" s="47" t="e">
        <f t="shared" si="25"/>
        <v>#REF!</v>
      </c>
      <c r="G108" s="47" t="e">
        <f t="shared" si="25"/>
        <v>#REF!</v>
      </c>
      <c r="H108" s="47" t="e">
        <f t="shared" si="25"/>
        <v>#REF!</v>
      </c>
      <c r="I108" s="53">
        <f t="shared" si="26"/>
        <v>0</v>
      </c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V108" s="44"/>
    </row>
    <row r="109" spans="4:49">
      <c r="D109" s="52" t="e">
        <f>#REF!</f>
        <v>#REF!</v>
      </c>
      <c r="E109" s="47" t="e">
        <f>#REF!</f>
        <v>#REF!</v>
      </c>
      <c r="F109" s="47" t="e">
        <f t="shared" si="25"/>
        <v>#REF!</v>
      </c>
      <c r="G109" s="47" t="e">
        <f t="shared" si="25"/>
        <v>#REF!</v>
      </c>
      <c r="H109" s="47" t="e">
        <f t="shared" si="25"/>
        <v>#REF!</v>
      </c>
      <c r="I109" s="53">
        <f t="shared" si="26"/>
        <v>0</v>
      </c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V109" s="44"/>
    </row>
    <row r="110" spans="4:49">
      <c r="D110" s="52" t="e">
        <f>#REF!</f>
        <v>#REF!</v>
      </c>
      <c r="E110" s="47" t="e">
        <f>#REF!</f>
        <v>#REF!</v>
      </c>
      <c r="F110" s="47" t="e">
        <f t="shared" si="25"/>
        <v>#REF!</v>
      </c>
      <c r="G110" s="47" t="e">
        <f t="shared" si="25"/>
        <v>#REF!</v>
      </c>
      <c r="H110" s="47" t="e">
        <f t="shared" si="25"/>
        <v>#REF!</v>
      </c>
      <c r="I110" s="53">
        <f t="shared" si="26"/>
        <v>0</v>
      </c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V110" s="44"/>
    </row>
    <row r="111" spans="4:49">
      <c r="D111" s="52" t="e">
        <f>#REF!</f>
        <v>#REF!</v>
      </c>
      <c r="E111" s="47" t="e">
        <f>#REF!</f>
        <v>#REF!</v>
      </c>
      <c r="F111" s="47" t="e">
        <f t="shared" si="25"/>
        <v>#REF!</v>
      </c>
      <c r="G111" s="47" t="e">
        <f t="shared" si="25"/>
        <v>#REF!</v>
      </c>
      <c r="H111" s="47" t="e">
        <f t="shared" si="25"/>
        <v>#REF!</v>
      </c>
      <c r="I111" s="53">
        <f t="shared" si="26"/>
        <v>0</v>
      </c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V111" s="44"/>
    </row>
    <row r="112" spans="4:49">
      <c r="D112" s="52" t="e">
        <f>#REF!</f>
        <v>#REF!</v>
      </c>
      <c r="E112" s="47" t="e">
        <f>#REF!</f>
        <v>#REF!</v>
      </c>
      <c r="F112" s="47" t="e">
        <f t="shared" si="25"/>
        <v>#REF!</v>
      </c>
      <c r="G112" s="47" t="e">
        <f t="shared" si="25"/>
        <v>#REF!</v>
      </c>
      <c r="H112" s="47" t="e">
        <f t="shared" si="25"/>
        <v>#REF!</v>
      </c>
      <c r="I112" s="53">
        <f t="shared" si="26"/>
        <v>0</v>
      </c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V112" s="44"/>
    </row>
    <row r="113" spans="4:48">
      <c r="D113" s="52" t="e">
        <f>#REF!</f>
        <v>#REF!</v>
      </c>
      <c r="E113" s="47" t="e">
        <f>#REF!</f>
        <v>#REF!</v>
      </c>
      <c r="F113" s="47" t="e">
        <f t="shared" si="25"/>
        <v>#REF!</v>
      </c>
      <c r="G113" s="47" t="e">
        <f t="shared" si="25"/>
        <v>#REF!</v>
      </c>
      <c r="H113" s="47" t="e">
        <f t="shared" si="25"/>
        <v>#REF!</v>
      </c>
      <c r="I113" s="53">
        <f t="shared" si="26"/>
        <v>0</v>
      </c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V113" s="44"/>
    </row>
    <row r="114" spans="4:48">
      <c r="D114" s="52" t="e">
        <f>#REF!</f>
        <v>#REF!</v>
      </c>
      <c r="E114" s="47" t="e">
        <f>#REF!</f>
        <v>#REF!</v>
      </c>
      <c r="F114" s="47" t="e">
        <f t="shared" si="25"/>
        <v>#REF!</v>
      </c>
      <c r="G114" s="47" t="e">
        <f t="shared" si="25"/>
        <v>#REF!</v>
      </c>
      <c r="H114" s="47" t="e">
        <f t="shared" si="25"/>
        <v>#REF!</v>
      </c>
      <c r="I114" s="53">
        <f t="shared" si="26"/>
        <v>4657</v>
      </c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V114" s="44"/>
    </row>
    <row r="115" spans="4:48">
      <c r="D115" s="52" t="e">
        <f>#REF!</f>
        <v>#REF!</v>
      </c>
      <c r="E115" s="47" t="e">
        <f>#REF!</f>
        <v>#REF!</v>
      </c>
      <c r="F115" s="47" t="e">
        <f t="shared" si="25"/>
        <v>#REF!</v>
      </c>
      <c r="G115" s="47" t="e">
        <f t="shared" si="25"/>
        <v>#REF!</v>
      </c>
      <c r="H115" s="47" t="e">
        <f t="shared" si="25"/>
        <v>#REF!</v>
      </c>
      <c r="I115" s="53">
        <f t="shared" si="26"/>
        <v>0</v>
      </c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V115" s="44"/>
    </row>
    <row r="116" spans="4:48">
      <c r="E116" s="47"/>
      <c r="F116" s="47"/>
      <c r="G116" s="47"/>
      <c r="H116" s="47"/>
      <c r="I116" s="53"/>
      <c r="AI116" s="573"/>
      <c r="AJ116" s="573"/>
      <c r="AK116" s="44"/>
      <c r="AL116" s="44"/>
      <c r="AM116" s="44"/>
      <c r="AN116" s="44"/>
      <c r="AO116" s="44"/>
      <c r="AP116" s="44"/>
      <c r="AQ116" s="44"/>
      <c r="AR116" s="44"/>
      <c r="AS116" s="44"/>
      <c r="AV116" s="44"/>
    </row>
    <row r="117" spans="4:48">
      <c r="AI117" s="560"/>
      <c r="AJ117" s="574"/>
      <c r="AK117" s="44"/>
      <c r="AL117" s="44"/>
      <c r="AM117" s="44"/>
      <c r="AN117" s="44"/>
      <c r="AO117" s="44"/>
      <c r="AP117" s="44"/>
      <c r="AQ117" s="44"/>
      <c r="AR117" s="44"/>
      <c r="AS117" s="44"/>
      <c r="AV117" s="44"/>
    </row>
    <row r="118" spans="4:48">
      <c r="AI118" s="575"/>
      <c r="AJ118" s="575"/>
      <c r="AK118" s="44"/>
      <c r="AL118" s="44"/>
      <c r="AM118" s="44"/>
      <c r="AN118" s="44"/>
      <c r="AO118" s="44"/>
      <c r="AP118" s="44"/>
      <c r="AQ118" s="44"/>
      <c r="AR118" s="44"/>
      <c r="AS118" s="44"/>
    </row>
    <row r="119" spans="4:48">
      <c r="AI119" s="576"/>
      <c r="AJ119" s="576"/>
      <c r="AK119" s="44"/>
      <c r="AL119" s="44"/>
      <c r="AM119" s="44"/>
      <c r="AN119" s="44"/>
      <c r="AO119" s="44"/>
      <c r="AP119" s="44"/>
      <c r="AQ119" s="44"/>
      <c r="AR119" s="44"/>
      <c r="AS119" s="44"/>
    </row>
    <row r="120" spans="4:48">
      <c r="AI120" s="575"/>
      <c r="AJ120" s="575"/>
      <c r="AK120" s="44"/>
      <c r="AL120" s="44"/>
      <c r="AM120" s="44"/>
      <c r="AN120" s="44"/>
      <c r="AO120" s="44"/>
      <c r="AP120" s="44"/>
      <c r="AQ120" s="44"/>
      <c r="AR120" s="44"/>
      <c r="AS120" s="44"/>
    </row>
    <row r="121" spans="4:48">
      <c r="AI121" s="577"/>
      <c r="AJ121" s="577"/>
      <c r="AK121" s="44"/>
      <c r="AL121" s="44"/>
      <c r="AM121" s="44"/>
      <c r="AN121" s="44"/>
      <c r="AO121" s="44"/>
      <c r="AP121" s="44"/>
      <c r="AQ121" s="44"/>
      <c r="AR121" s="44"/>
      <c r="AS121" s="44"/>
    </row>
    <row r="122" spans="4:48">
      <c r="AI122" s="560"/>
      <c r="AJ122" s="560"/>
      <c r="AK122" s="44"/>
      <c r="AL122" s="44"/>
      <c r="AM122" s="44"/>
      <c r="AN122" s="44"/>
      <c r="AO122" s="44"/>
      <c r="AP122" s="44"/>
      <c r="AQ122" s="44"/>
      <c r="AR122" s="44"/>
      <c r="AS122" s="44"/>
    </row>
    <row r="123" spans="4:48">
      <c r="AI123" s="560"/>
      <c r="AJ123" s="560"/>
      <c r="AK123" s="44"/>
      <c r="AL123" s="44"/>
      <c r="AM123" s="44"/>
      <c r="AN123" s="44"/>
      <c r="AO123" s="44"/>
      <c r="AP123" s="44"/>
      <c r="AQ123" s="44"/>
      <c r="AR123" s="44"/>
      <c r="AS123" s="44"/>
    </row>
    <row r="124" spans="4:48">
      <c r="AI124" s="560"/>
      <c r="AJ124" s="560"/>
      <c r="AK124" s="44"/>
      <c r="AL124" s="44"/>
      <c r="AM124" s="44"/>
      <c r="AN124" s="44"/>
      <c r="AO124" s="44"/>
      <c r="AP124" s="44"/>
      <c r="AQ124" s="44"/>
      <c r="AR124" s="44"/>
      <c r="AS124" s="44"/>
    </row>
    <row r="125" spans="4:48">
      <c r="AI125" s="560"/>
      <c r="AJ125" s="560"/>
      <c r="AK125" s="44"/>
      <c r="AL125" s="44"/>
      <c r="AM125" s="44"/>
      <c r="AN125" s="44"/>
      <c r="AO125" s="44"/>
      <c r="AP125" s="44"/>
      <c r="AQ125" s="44"/>
      <c r="AR125" s="44"/>
      <c r="AS125" s="44"/>
    </row>
    <row r="126" spans="4:48">
      <c r="AI126" s="543"/>
      <c r="AJ126" s="543"/>
    </row>
    <row r="127" spans="4:48">
      <c r="AI127" s="543"/>
      <c r="AJ127" s="543"/>
    </row>
    <row r="128" spans="4:48">
      <c r="AI128" s="543"/>
      <c r="AJ128" s="543"/>
    </row>
    <row r="129" spans="35:36">
      <c r="AI129" s="543"/>
      <c r="AJ129" s="543"/>
    </row>
    <row r="130" spans="35:36">
      <c r="AI130" s="543"/>
      <c r="AJ130" s="543"/>
    </row>
    <row r="131" spans="35:36">
      <c r="AI131" s="543"/>
      <c r="AJ131" s="543"/>
    </row>
  </sheetData>
  <mergeCells count="39">
    <mergeCell ref="N2:R2"/>
    <mergeCell ref="A1:H1"/>
    <mergeCell ref="A2:A3"/>
    <mergeCell ref="C2:C3"/>
    <mergeCell ref="D2:H2"/>
    <mergeCell ref="I2:M2"/>
    <mergeCell ref="AZ2:BC2"/>
    <mergeCell ref="S2:W2"/>
    <mergeCell ref="X2:AB2"/>
    <mergeCell ref="AC2:AC3"/>
    <mergeCell ref="AD2:AD3"/>
    <mergeCell ref="AE2:AE3"/>
    <mergeCell ref="AF2:AF3"/>
    <mergeCell ref="AI2:AJ3"/>
    <mergeCell ref="AP2:AP3"/>
    <mergeCell ref="AQ2:AQ3"/>
    <mergeCell ref="AR2:AR3"/>
    <mergeCell ref="AS2:AS3"/>
    <mergeCell ref="A4:A66"/>
    <mergeCell ref="AI4:AI15"/>
    <mergeCell ref="AI17:AJ18"/>
    <mergeCell ref="AP17:AP18"/>
    <mergeCell ref="AQ17:AQ18"/>
    <mergeCell ref="AI32:AI38"/>
    <mergeCell ref="AI39:AI45"/>
    <mergeCell ref="AI46:AI52"/>
    <mergeCell ref="AI53:AI60"/>
    <mergeCell ref="X69:AB69"/>
    <mergeCell ref="W70:W71"/>
    <mergeCell ref="I83:K83"/>
    <mergeCell ref="I89:K89"/>
    <mergeCell ref="AS17:AS18"/>
    <mergeCell ref="AI19:AJ19"/>
    <mergeCell ref="AI20:AI22"/>
    <mergeCell ref="AI23:AI26"/>
    <mergeCell ref="AI27:AI28"/>
    <mergeCell ref="AI31:AJ31"/>
    <mergeCell ref="AR17:AR18"/>
    <mergeCell ref="I88:K88"/>
  </mergeCells>
  <phoneticPr fontId="2" type="noConversion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AT131"/>
  <sheetViews>
    <sheetView topLeftCell="AF102" workbookViewId="0">
      <selection activeCell="AT131" sqref="AT131"/>
    </sheetView>
  </sheetViews>
  <sheetFormatPr defaultRowHeight="16.5" outlineLevelCol="1"/>
  <cols>
    <col min="1" max="1" width="8.125" style="47" customWidth="1"/>
    <col min="2" max="2" width="3.625" style="47" customWidth="1" outlineLevel="1"/>
    <col min="3" max="3" width="7.125" style="47" customWidth="1"/>
    <col min="4" max="8" width="7.5" style="47" customWidth="1"/>
    <col min="9" max="13" width="6.25" style="47" customWidth="1"/>
    <col min="14" max="18" width="7.5" style="47" customWidth="1"/>
    <col min="19" max="23" width="6.25" style="47" customWidth="1"/>
    <col min="24" max="28" width="7.5" style="47" customWidth="1"/>
    <col min="29" max="32" width="10.375" style="48" customWidth="1"/>
    <col min="33" max="34" width="10" style="16" customWidth="1"/>
    <col min="35" max="35" width="18.625" style="16" bestFit="1" customWidth="1"/>
    <col min="36" max="36" width="21.375" style="16" bestFit="1" customWidth="1"/>
    <col min="37" max="37" width="18.375" style="16" bestFit="1" customWidth="1"/>
    <col min="38" max="41" width="18.375" style="16" customWidth="1"/>
    <col min="42" max="42" width="14.625" style="16" bestFit="1" customWidth="1"/>
    <col min="43" max="43" width="11.75" style="16" bestFit="1" customWidth="1"/>
    <col min="44" max="44" width="13.625" style="16" bestFit="1" customWidth="1"/>
    <col min="45" max="45" width="13.5" style="16" bestFit="1" customWidth="1"/>
    <col min="47" max="47" width="10" style="16" customWidth="1"/>
    <col min="48" max="256" width="9" style="16"/>
    <col min="257" max="257" width="8.125" style="16" customWidth="1"/>
    <col min="258" max="258" width="3.625" style="16" customWidth="1"/>
    <col min="259" max="259" width="7.125" style="16" customWidth="1"/>
    <col min="260" max="264" width="7.5" style="16" customWidth="1"/>
    <col min="265" max="269" width="6.25" style="16" customWidth="1"/>
    <col min="270" max="274" width="7.5" style="16" customWidth="1"/>
    <col min="275" max="279" width="6.25" style="16" customWidth="1"/>
    <col min="280" max="284" width="7.5" style="16" customWidth="1"/>
    <col min="285" max="288" width="10.375" style="16" customWidth="1"/>
    <col min="289" max="290" width="10" style="16" customWidth="1"/>
    <col min="291" max="291" width="18.625" style="16" bestFit="1" customWidth="1"/>
    <col min="292" max="292" width="21.375" style="16" bestFit="1" customWidth="1"/>
    <col min="293" max="293" width="18.375" style="16" bestFit="1" customWidth="1"/>
    <col min="294" max="297" width="18.375" style="16" customWidth="1"/>
    <col min="298" max="298" width="14.625" style="16" bestFit="1" customWidth="1"/>
    <col min="299" max="299" width="11.75" style="16" bestFit="1" customWidth="1"/>
    <col min="300" max="300" width="13.625" style="16" bestFit="1" customWidth="1"/>
    <col min="301" max="301" width="13.5" style="16" bestFit="1" customWidth="1"/>
    <col min="302" max="302" width="9" style="16"/>
    <col min="303" max="303" width="10" style="16" customWidth="1"/>
    <col min="304" max="512" width="9" style="16"/>
    <col min="513" max="513" width="8.125" style="16" customWidth="1"/>
    <col min="514" max="514" width="3.625" style="16" customWidth="1"/>
    <col min="515" max="515" width="7.125" style="16" customWidth="1"/>
    <col min="516" max="520" width="7.5" style="16" customWidth="1"/>
    <col min="521" max="525" width="6.25" style="16" customWidth="1"/>
    <col min="526" max="530" width="7.5" style="16" customWidth="1"/>
    <col min="531" max="535" width="6.25" style="16" customWidth="1"/>
    <col min="536" max="540" width="7.5" style="16" customWidth="1"/>
    <col min="541" max="544" width="10.375" style="16" customWidth="1"/>
    <col min="545" max="546" width="10" style="16" customWidth="1"/>
    <col min="547" max="547" width="18.625" style="16" bestFit="1" customWidth="1"/>
    <col min="548" max="548" width="21.375" style="16" bestFit="1" customWidth="1"/>
    <col min="549" max="549" width="18.375" style="16" bestFit="1" customWidth="1"/>
    <col min="550" max="553" width="18.375" style="16" customWidth="1"/>
    <col min="554" max="554" width="14.625" style="16" bestFit="1" customWidth="1"/>
    <col min="555" max="555" width="11.75" style="16" bestFit="1" customWidth="1"/>
    <col min="556" max="556" width="13.625" style="16" bestFit="1" customWidth="1"/>
    <col min="557" max="557" width="13.5" style="16" bestFit="1" customWidth="1"/>
    <col min="558" max="558" width="9" style="16"/>
    <col min="559" max="559" width="10" style="16" customWidth="1"/>
    <col min="560" max="768" width="9" style="16"/>
    <col min="769" max="769" width="8.125" style="16" customWidth="1"/>
    <col min="770" max="770" width="3.625" style="16" customWidth="1"/>
    <col min="771" max="771" width="7.125" style="16" customWidth="1"/>
    <col min="772" max="776" width="7.5" style="16" customWidth="1"/>
    <col min="777" max="781" width="6.25" style="16" customWidth="1"/>
    <col min="782" max="786" width="7.5" style="16" customWidth="1"/>
    <col min="787" max="791" width="6.25" style="16" customWidth="1"/>
    <col min="792" max="796" width="7.5" style="16" customWidth="1"/>
    <col min="797" max="800" width="10.375" style="16" customWidth="1"/>
    <col min="801" max="802" width="10" style="16" customWidth="1"/>
    <col min="803" max="803" width="18.625" style="16" bestFit="1" customWidth="1"/>
    <col min="804" max="804" width="21.375" style="16" bestFit="1" customWidth="1"/>
    <col min="805" max="805" width="18.375" style="16" bestFit="1" customWidth="1"/>
    <col min="806" max="809" width="18.375" style="16" customWidth="1"/>
    <col min="810" max="810" width="14.625" style="16" bestFit="1" customWidth="1"/>
    <col min="811" max="811" width="11.75" style="16" bestFit="1" customWidth="1"/>
    <col min="812" max="812" width="13.625" style="16" bestFit="1" customWidth="1"/>
    <col min="813" max="813" width="13.5" style="16" bestFit="1" customWidth="1"/>
    <col min="814" max="814" width="9" style="16"/>
    <col min="815" max="815" width="10" style="16" customWidth="1"/>
    <col min="816" max="1024" width="9" style="16"/>
    <col min="1025" max="1025" width="8.125" style="16" customWidth="1"/>
    <col min="1026" max="1026" width="3.625" style="16" customWidth="1"/>
    <col min="1027" max="1027" width="7.125" style="16" customWidth="1"/>
    <col min="1028" max="1032" width="7.5" style="16" customWidth="1"/>
    <col min="1033" max="1037" width="6.25" style="16" customWidth="1"/>
    <col min="1038" max="1042" width="7.5" style="16" customWidth="1"/>
    <col min="1043" max="1047" width="6.25" style="16" customWidth="1"/>
    <col min="1048" max="1052" width="7.5" style="16" customWidth="1"/>
    <col min="1053" max="1056" width="10.375" style="16" customWidth="1"/>
    <col min="1057" max="1058" width="10" style="16" customWidth="1"/>
    <col min="1059" max="1059" width="18.625" style="16" bestFit="1" customWidth="1"/>
    <col min="1060" max="1060" width="21.375" style="16" bestFit="1" customWidth="1"/>
    <col min="1061" max="1061" width="18.375" style="16" bestFit="1" customWidth="1"/>
    <col min="1062" max="1065" width="18.375" style="16" customWidth="1"/>
    <col min="1066" max="1066" width="14.625" style="16" bestFit="1" customWidth="1"/>
    <col min="1067" max="1067" width="11.75" style="16" bestFit="1" customWidth="1"/>
    <col min="1068" max="1068" width="13.625" style="16" bestFit="1" customWidth="1"/>
    <col min="1069" max="1069" width="13.5" style="16" bestFit="1" customWidth="1"/>
    <col min="1070" max="1070" width="9" style="16"/>
    <col min="1071" max="1071" width="10" style="16" customWidth="1"/>
    <col min="1072" max="1280" width="9" style="16"/>
    <col min="1281" max="1281" width="8.125" style="16" customWidth="1"/>
    <col min="1282" max="1282" width="3.625" style="16" customWidth="1"/>
    <col min="1283" max="1283" width="7.125" style="16" customWidth="1"/>
    <col min="1284" max="1288" width="7.5" style="16" customWidth="1"/>
    <col min="1289" max="1293" width="6.25" style="16" customWidth="1"/>
    <col min="1294" max="1298" width="7.5" style="16" customWidth="1"/>
    <col min="1299" max="1303" width="6.25" style="16" customWidth="1"/>
    <col min="1304" max="1308" width="7.5" style="16" customWidth="1"/>
    <col min="1309" max="1312" width="10.375" style="16" customWidth="1"/>
    <col min="1313" max="1314" width="10" style="16" customWidth="1"/>
    <col min="1315" max="1315" width="18.625" style="16" bestFit="1" customWidth="1"/>
    <col min="1316" max="1316" width="21.375" style="16" bestFit="1" customWidth="1"/>
    <col min="1317" max="1317" width="18.375" style="16" bestFit="1" customWidth="1"/>
    <col min="1318" max="1321" width="18.375" style="16" customWidth="1"/>
    <col min="1322" max="1322" width="14.625" style="16" bestFit="1" customWidth="1"/>
    <col min="1323" max="1323" width="11.75" style="16" bestFit="1" customWidth="1"/>
    <col min="1324" max="1324" width="13.625" style="16" bestFit="1" customWidth="1"/>
    <col min="1325" max="1325" width="13.5" style="16" bestFit="1" customWidth="1"/>
    <col min="1326" max="1326" width="9" style="16"/>
    <col min="1327" max="1327" width="10" style="16" customWidth="1"/>
    <col min="1328" max="1536" width="9" style="16"/>
    <col min="1537" max="1537" width="8.125" style="16" customWidth="1"/>
    <col min="1538" max="1538" width="3.625" style="16" customWidth="1"/>
    <col min="1539" max="1539" width="7.125" style="16" customWidth="1"/>
    <col min="1540" max="1544" width="7.5" style="16" customWidth="1"/>
    <col min="1545" max="1549" width="6.25" style="16" customWidth="1"/>
    <col min="1550" max="1554" width="7.5" style="16" customWidth="1"/>
    <col min="1555" max="1559" width="6.25" style="16" customWidth="1"/>
    <col min="1560" max="1564" width="7.5" style="16" customWidth="1"/>
    <col min="1565" max="1568" width="10.375" style="16" customWidth="1"/>
    <col min="1569" max="1570" width="10" style="16" customWidth="1"/>
    <col min="1571" max="1571" width="18.625" style="16" bestFit="1" customWidth="1"/>
    <col min="1572" max="1572" width="21.375" style="16" bestFit="1" customWidth="1"/>
    <col min="1573" max="1573" width="18.375" style="16" bestFit="1" customWidth="1"/>
    <col min="1574" max="1577" width="18.375" style="16" customWidth="1"/>
    <col min="1578" max="1578" width="14.625" style="16" bestFit="1" customWidth="1"/>
    <col min="1579" max="1579" width="11.75" style="16" bestFit="1" customWidth="1"/>
    <col min="1580" max="1580" width="13.625" style="16" bestFit="1" customWidth="1"/>
    <col min="1581" max="1581" width="13.5" style="16" bestFit="1" customWidth="1"/>
    <col min="1582" max="1582" width="9" style="16"/>
    <col min="1583" max="1583" width="10" style="16" customWidth="1"/>
    <col min="1584" max="1792" width="9" style="16"/>
    <col min="1793" max="1793" width="8.125" style="16" customWidth="1"/>
    <col min="1794" max="1794" width="3.625" style="16" customWidth="1"/>
    <col min="1795" max="1795" width="7.125" style="16" customWidth="1"/>
    <col min="1796" max="1800" width="7.5" style="16" customWidth="1"/>
    <col min="1801" max="1805" width="6.25" style="16" customWidth="1"/>
    <col min="1806" max="1810" width="7.5" style="16" customWidth="1"/>
    <col min="1811" max="1815" width="6.25" style="16" customWidth="1"/>
    <col min="1816" max="1820" width="7.5" style="16" customWidth="1"/>
    <col min="1821" max="1824" width="10.375" style="16" customWidth="1"/>
    <col min="1825" max="1826" width="10" style="16" customWidth="1"/>
    <col min="1827" max="1827" width="18.625" style="16" bestFit="1" customWidth="1"/>
    <col min="1828" max="1828" width="21.375" style="16" bestFit="1" customWidth="1"/>
    <col min="1829" max="1829" width="18.375" style="16" bestFit="1" customWidth="1"/>
    <col min="1830" max="1833" width="18.375" style="16" customWidth="1"/>
    <col min="1834" max="1834" width="14.625" style="16" bestFit="1" customWidth="1"/>
    <col min="1835" max="1835" width="11.75" style="16" bestFit="1" customWidth="1"/>
    <col min="1836" max="1836" width="13.625" style="16" bestFit="1" customWidth="1"/>
    <col min="1837" max="1837" width="13.5" style="16" bestFit="1" customWidth="1"/>
    <col min="1838" max="1838" width="9" style="16"/>
    <col min="1839" max="1839" width="10" style="16" customWidth="1"/>
    <col min="1840" max="2048" width="9" style="16"/>
    <col min="2049" max="2049" width="8.125" style="16" customWidth="1"/>
    <col min="2050" max="2050" width="3.625" style="16" customWidth="1"/>
    <col min="2051" max="2051" width="7.125" style="16" customWidth="1"/>
    <col min="2052" max="2056" width="7.5" style="16" customWidth="1"/>
    <col min="2057" max="2061" width="6.25" style="16" customWidth="1"/>
    <col min="2062" max="2066" width="7.5" style="16" customWidth="1"/>
    <col min="2067" max="2071" width="6.25" style="16" customWidth="1"/>
    <col min="2072" max="2076" width="7.5" style="16" customWidth="1"/>
    <col min="2077" max="2080" width="10.375" style="16" customWidth="1"/>
    <col min="2081" max="2082" width="10" style="16" customWidth="1"/>
    <col min="2083" max="2083" width="18.625" style="16" bestFit="1" customWidth="1"/>
    <col min="2084" max="2084" width="21.375" style="16" bestFit="1" customWidth="1"/>
    <col min="2085" max="2085" width="18.375" style="16" bestFit="1" customWidth="1"/>
    <col min="2086" max="2089" width="18.375" style="16" customWidth="1"/>
    <col min="2090" max="2090" width="14.625" style="16" bestFit="1" customWidth="1"/>
    <col min="2091" max="2091" width="11.75" style="16" bestFit="1" customWidth="1"/>
    <col min="2092" max="2092" width="13.625" style="16" bestFit="1" customWidth="1"/>
    <col min="2093" max="2093" width="13.5" style="16" bestFit="1" customWidth="1"/>
    <col min="2094" max="2094" width="9" style="16"/>
    <col min="2095" max="2095" width="10" style="16" customWidth="1"/>
    <col min="2096" max="2304" width="9" style="16"/>
    <col min="2305" max="2305" width="8.125" style="16" customWidth="1"/>
    <col min="2306" max="2306" width="3.625" style="16" customWidth="1"/>
    <col min="2307" max="2307" width="7.125" style="16" customWidth="1"/>
    <col min="2308" max="2312" width="7.5" style="16" customWidth="1"/>
    <col min="2313" max="2317" width="6.25" style="16" customWidth="1"/>
    <col min="2318" max="2322" width="7.5" style="16" customWidth="1"/>
    <col min="2323" max="2327" width="6.25" style="16" customWidth="1"/>
    <col min="2328" max="2332" width="7.5" style="16" customWidth="1"/>
    <col min="2333" max="2336" width="10.375" style="16" customWidth="1"/>
    <col min="2337" max="2338" width="10" style="16" customWidth="1"/>
    <col min="2339" max="2339" width="18.625" style="16" bestFit="1" customWidth="1"/>
    <col min="2340" max="2340" width="21.375" style="16" bestFit="1" customWidth="1"/>
    <col min="2341" max="2341" width="18.375" style="16" bestFit="1" customWidth="1"/>
    <col min="2342" max="2345" width="18.375" style="16" customWidth="1"/>
    <col min="2346" max="2346" width="14.625" style="16" bestFit="1" customWidth="1"/>
    <col min="2347" max="2347" width="11.75" style="16" bestFit="1" customWidth="1"/>
    <col min="2348" max="2348" width="13.625" style="16" bestFit="1" customWidth="1"/>
    <col min="2349" max="2349" width="13.5" style="16" bestFit="1" customWidth="1"/>
    <col min="2350" max="2350" width="9" style="16"/>
    <col min="2351" max="2351" width="10" style="16" customWidth="1"/>
    <col min="2352" max="2560" width="9" style="16"/>
    <col min="2561" max="2561" width="8.125" style="16" customWidth="1"/>
    <col min="2562" max="2562" width="3.625" style="16" customWidth="1"/>
    <col min="2563" max="2563" width="7.125" style="16" customWidth="1"/>
    <col min="2564" max="2568" width="7.5" style="16" customWidth="1"/>
    <col min="2569" max="2573" width="6.25" style="16" customWidth="1"/>
    <col min="2574" max="2578" width="7.5" style="16" customWidth="1"/>
    <col min="2579" max="2583" width="6.25" style="16" customWidth="1"/>
    <col min="2584" max="2588" width="7.5" style="16" customWidth="1"/>
    <col min="2589" max="2592" width="10.375" style="16" customWidth="1"/>
    <col min="2593" max="2594" width="10" style="16" customWidth="1"/>
    <col min="2595" max="2595" width="18.625" style="16" bestFit="1" customWidth="1"/>
    <col min="2596" max="2596" width="21.375" style="16" bestFit="1" customWidth="1"/>
    <col min="2597" max="2597" width="18.375" style="16" bestFit="1" customWidth="1"/>
    <col min="2598" max="2601" width="18.375" style="16" customWidth="1"/>
    <col min="2602" max="2602" width="14.625" style="16" bestFit="1" customWidth="1"/>
    <col min="2603" max="2603" width="11.75" style="16" bestFit="1" customWidth="1"/>
    <col min="2604" max="2604" width="13.625" style="16" bestFit="1" customWidth="1"/>
    <col min="2605" max="2605" width="13.5" style="16" bestFit="1" customWidth="1"/>
    <col min="2606" max="2606" width="9" style="16"/>
    <col min="2607" max="2607" width="10" style="16" customWidth="1"/>
    <col min="2608" max="2816" width="9" style="16"/>
    <col min="2817" max="2817" width="8.125" style="16" customWidth="1"/>
    <col min="2818" max="2818" width="3.625" style="16" customWidth="1"/>
    <col min="2819" max="2819" width="7.125" style="16" customWidth="1"/>
    <col min="2820" max="2824" width="7.5" style="16" customWidth="1"/>
    <col min="2825" max="2829" width="6.25" style="16" customWidth="1"/>
    <col min="2830" max="2834" width="7.5" style="16" customWidth="1"/>
    <col min="2835" max="2839" width="6.25" style="16" customWidth="1"/>
    <col min="2840" max="2844" width="7.5" style="16" customWidth="1"/>
    <col min="2845" max="2848" width="10.375" style="16" customWidth="1"/>
    <col min="2849" max="2850" width="10" style="16" customWidth="1"/>
    <col min="2851" max="2851" width="18.625" style="16" bestFit="1" customWidth="1"/>
    <col min="2852" max="2852" width="21.375" style="16" bestFit="1" customWidth="1"/>
    <col min="2853" max="2853" width="18.375" style="16" bestFit="1" customWidth="1"/>
    <col min="2854" max="2857" width="18.375" style="16" customWidth="1"/>
    <col min="2858" max="2858" width="14.625" style="16" bestFit="1" customWidth="1"/>
    <col min="2859" max="2859" width="11.75" style="16" bestFit="1" customWidth="1"/>
    <col min="2860" max="2860" width="13.625" style="16" bestFit="1" customWidth="1"/>
    <col min="2861" max="2861" width="13.5" style="16" bestFit="1" customWidth="1"/>
    <col min="2862" max="2862" width="9" style="16"/>
    <col min="2863" max="2863" width="10" style="16" customWidth="1"/>
    <col min="2864" max="3072" width="9" style="16"/>
    <col min="3073" max="3073" width="8.125" style="16" customWidth="1"/>
    <col min="3074" max="3074" width="3.625" style="16" customWidth="1"/>
    <col min="3075" max="3075" width="7.125" style="16" customWidth="1"/>
    <col min="3076" max="3080" width="7.5" style="16" customWidth="1"/>
    <col min="3081" max="3085" width="6.25" style="16" customWidth="1"/>
    <col min="3086" max="3090" width="7.5" style="16" customWidth="1"/>
    <col min="3091" max="3095" width="6.25" style="16" customWidth="1"/>
    <col min="3096" max="3100" width="7.5" style="16" customWidth="1"/>
    <col min="3101" max="3104" width="10.375" style="16" customWidth="1"/>
    <col min="3105" max="3106" width="10" style="16" customWidth="1"/>
    <col min="3107" max="3107" width="18.625" style="16" bestFit="1" customWidth="1"/>
    <col min="3108" max="3108" width="21.375" style="16" bestFit="1" customWidth="1"/>
    <col min="3109" max="3109" width="18.375" style="16" bestFit="1" customWidth="1"/>
    <col min="3110" max="3113" width="18.375" style="16" customWidth="1"/>
    <col min="3114" max="3114" width="14.625" style="16" bestFit="1" customWidth="1"/>
    <col min="3115" max="3115" width="11.75" style="16" bestFit="1" customWidth="1"/>
    <col min="3116" max="3116" width="13.625" style="16" bestFit="1" customWidth="1"/>
    <col min="3117" max="3117" width="13.5" style="16" bestFit="1" customWidth="1"/>
    <col min="3118" max="3118" width="9" style="16"/>
    <col min="3119" max="3119" width="10" style="16" customWidth="1"/>
    <col min="3120" max="3328" width="9" style="16"/>
    <col min="3329" max="3329" width="8.125" style="16" customWidth="1"/>
    <col min="3330" max="3330" width="3.625" style="16" customWidth="1"/>
    <col min="3331" max="3331" width="7.125" style="16" customWidth="1"/>
    <col min="3332" max="3336" width="7.5" style="16" customWidth="1"/>
    <col min="3337" max="3341" width="6.25" style="16" customWidth="1"/>
    <col min="3342" max="3346" width="7.5" style="16" customWidth="1"/>
    <col min="3347" max="3351" width="6.25" style="16" customWidth="1"/>
    <col min="3352" max="3356" width="7.5" style="16" customWidth="1"/>
    <col min="3357" max="3360" width="10.375" style="16" customWidth="1"/>
    <col min="3361" max="3362" width="10" style="16" customWidth="1"/>
    <col min="3363" max="3363" width="18.625" style="16" bestFit="1" customWidth="1"/>
    <col min="3364" max="3364" width="21.375" style="16" bestFit="1" customWidth="1"/>
    <col min="3365" max="3365" width="18.375" style="16" bestFit="1" customWidth="1"/>
    <col min="3366" max="3369" width="18.375" style="16" customWidth="1"/>
    <col min="3370" max="3370" width="14.625" style="16" bestFit="1" customWidth="1"/>
    <col min="3371" max="3371" width="11.75" style="16" bestFit="1" customWidth="1"/>
    <col min="3372" max="3372" width="13.625" style="16" bestFit="1" customWidth="1"/>
    <col min="3373" max="3373" width="13.5" style="16" bestFit="1" customWidth="1"/>
    <col min="3374" max="3374" width="9" style="16"/>
    <col min="3375" max="3375" width="10" style="16" customWidth="1"/>
    <col min="3376" max="3584" width="9" style="16"/>
    <col min="3585" max="3585" width="8.125" style="16" customWidth="1"/>
    <col min="3586" max="3586" width="3.625" style="16" customWidth="1"/>
    <col min="3587" max="3587" width="7.125" style="16" customWidth="1"/>
    <col min="3588" max="3592" width="7.5" style="16" customWidth="1"/>
    <col min="3593" max="3597" width="6.25" style="16" customWidth="1"/>
    <col min="3598" max="3602" width="7.5" style="16" customWidth="1"/>
    <col min="3603" max="3607" width="6.25" style="16" customWidth="1"/>
    <col min="3608" max="3612" width="7.5" style="16" customWidth="1"/>
    <col min="3613" max="3616" width="10.375" style="16" customWidth="1"/>
    <col min="3617" max="3618" width="10" style="16" customWidth="1"/>
    <col min="3619" max="3619" width="18.625" style="16" bestFit="1" customWidth="1"/>
    <col min="3620" max="3620" width="21.375" style="16" bestFit="1" customWidth="1"/>
    <col min="3621" max="3621" width="18.375" style="16" bestFit="1" customWidth="1"/>
    <col min="3622" max="3625" width="18.375" style="16" customWidth="1"/>
    <col min="3626" max="3626" width="14.625" style="16" bestFit="1" customWidth="1"/>
    <col min="3627" max="3627" width="11.75" style="16" bestFit="1" customWidth="1"/>
    <col min="3628" max="3628" width="13.625" style="16" bestFit="1" customWidth="1"/>
    <col min="3629" max="3629" width="13.5" style="16" bestFit="1" customWidth="1"/>
    <col min="3630" max="3630" width="9" style="16"/>
    <col min="3631" max="3631" width="10" style="16" customWidth="1"/>
    <col min="3632" max="3840" width="9" style="16"/>
    <col min="3841" max="3841" width="8.125" style="16" customWidth="1"/>
    <col min="3842" max="3842" width="3.625" style="16" customWidth="1"/>
    <col min="3843" max="3843" width="7.125" style="16" customWidth="1"/>
    <col min="3844" max="3848" width="7.5" style="16" customWidth="1"/>
    <col min="3849" max="3853" width="6.25" style="16" customWidth="1"/>
    <col min="3854" max="3858" width="7.5" style="16" customWidth="1"/>
    <col min="3859" max="3863" width="6.25" style="16" customWidth="1"/>
    <col min="3864" max="3868" width="7.5" style="16" customWidth="1"/>
    <col min="3869" max="3872" width="10.375" style="16" customWidth="1"/>
    <col min="3873" max="3874" width="10" style="16" customWidth="1"/>
    <col min="3875" max="3875" width="18.625" style="16" bestFit="1" customWidth="1"/>
    <col min="3876" max="3876" width="21.375" style="16" bestFit="1" customWidth="1"/>
    <col min="3877" max="3877" width="18.375" style="16" bestFit="1" customWidth="1"/>
    <col min="3878" max="3881" width="18.375" style="16" customWidth="1"/>
    <col min="3882" max="3882" width="14.625" style="16" bestFit="1" customWidth="1"/>
    <col min="3883" max="3883" width="11.75" style="16" bestFit="1" customWidth="1"/>
    <col min="3884" max="3884" width="13.625" style="16" bestFit="1" customWidth="1"/>
    <col min="3885" max="3885" width="13.5" style="16" bestFit="1" customWidth="1"/>
    <col min="3886" max="3886" width="9" style="16"/>
    <col min="3887" max="3887" width="10" style="16" customWidth="1"/>
    <col min="3888" max="4096" width="9" style="16"/>
    <col min="4097" max="4097" width="8.125" style="16" customWidth="1"/>
    <col min="4098" max="4098" width="3.625" style="16" customWidth="1"/>
    <col min="4099" max="4099" width="7.125" style="16" customWidth="1"/>
    <col min="4100" max="4104" width="7.5" style="16" customWidth="1"/>
    <col min="4105" max="4109" width="6.25" style="16" customWidth="1"/>
    <col min="4110" max="4114" width="7.5" style="16" customWidth="1"/>
    <col min="4115" max="4119" width="6.25" style="16" customWidth="1"/>
    <col min="4120" max="4124" width="7.5" style="16" customWidth="1"/>
    <col min="4125" max="4128" width="10.375" style="16" customWidth="1"/>
    <col min="4129" max="4130" width="10" style="16" customWidth="1"/>
    <col min="4131" max="4131" width="18.625" style="16" bestFit="1" customWidth="1"/>
    <col min="4132" max="4132" width="21.375" style="16" bestFit="1" customWidth="1"/>
    <col min="4133" max="4133" width="18.375" style="16" bestFit="1" customWidth="1"/>
    <col min="4134" max="4137" width="18.375" style="16" customWidth="1"/>
    <col min="4138" max="4138" width="14.625" style="16" bestFit="1" customWidth="1"/>
    <col min="4139" max="4139" width="11.75" style="16" bestFit="1" customWidth="1"/>
    <col min="4140" max="4140" width="13.625" style="16" bestFit="1" customWidth="1"/>
    <col min="4141" max="4141" width="13.5" style="16" bestFit="1" customWidth="1"/>
    <col min="4142" max="4142" width="9" style="16"/>
    <col min="4143" max="4143" width="10" style="16" customWidth="1"/>
    <col min="4144" max="4352" width="9" style="16"/>
    <col min="4353" max="4353" width="8.125" style="16" customWidth="1"/>
    <col min="4354" max="4354" width="3.625" style="16" customWidth="1"/>
    <col min="4355" max="4355" width="7.125" style="16" customWidth="1"/>
    <col min="4356" max="4360" width="7.5" style="16" customWidth="1"/>
    <col min="4361" max="4365" width="6.25" style="16" customWidth="1"/>
    <col min="4366" max="4370" width="7.5" style="16" customWidth="1"/>
    <col min="4371" max="4375" width="6.25" style="16" customWidth="1"/>
    <col min="4376" max="4380" width="7.5" style="16" customWidth="1"/>
    <col min="4381" max="4384" width="10.375" style="16" customWidth="1"/>
    <col min="4385" max="4386" width="10" style="16" customWidth="1"/>
    <col min="4387" max="4387" width="18.625" style="16" bestFit="1" customWidth="1"/>
    <col min="4388" max="4388" width="21.375" style="16" bestFit="1" customWidth="1"/>
    <col min="4389" max="4389" width="18.375" style="16" bestFit="1" customWidth="1"/>
    <col min="4390" max="4393" width="18.375" style="16" customWidth="1"/>
    <col min="4394" max="4394" width="14.625" style="16" bestFit="1" customWidth="1"/>
    <col min="4395" max="4395" width="11.75" style="16" bestFit="1" customWidth="1"/>
    <col min="4396" max="4396" width="13.625" style="16" bestFit="1" customWidth="1"/>
    <col min="4397" max="4397" width="13.5" style="16" bestFit="1" customWidth="1"/>
    <col min="4398" max="4398" width="9" style="16"/>
    <col min="4399" max="4399" width="10" style="16" customWidth="1"/>
    <col min="4400" max="4608" width="9" style="16"/>
    <col min="4609" max="4609" width="8.125" style="16" customWidth="1"/>
    <col min="4610" max="4610" width="3.625" style="16" customWidth="1"/>
    <col min="4611" max="4611" width="7.125" style="16" customWidth="1"/>
    <col min="4612" max="4616" width="7.5" style="16" customWidth="1"/>
    <col min="4617" max="4621" width="6.25" style="16" customWidth="1"/>
    <col min="4622" max="4626" width="7.5" style="16" customWidth="1"/>
    <col min="4627" max="4631" width="6.25" style="16" customWidth="1"/>
    <col min="4632" max="4636" width="7.5" style="16" customWidth="1"/>
    <col min="4637" max="4640" width="10.375" style="16" customWidth="1"/>
    <col min="4641" max="4642" width="10" style="16" customWidth="1"/>
    <col min="4643" max="4643" width="18.625" style="16" bestFit="1" customWidth="1"/>
    <col min="4644" max="4644" width="21.375" style="16" bestFit="1" customWidth="1"/>
    <col min="4645" max="4645" width="18.375" style="16" bestFit="1" customWidth="1"/>
    <col min="4646" max="4649" width="18.375" style="16" customWidth="1"/>
    <col min="4650" max="4650" width="14.625" style="16" bestFit="1" customWidth="1"/>
    <col min="4651" max="4651" width="11.75" style="16" bestFit="1" customWidth="1"/>
    <col min="4652" max="4652" width="13.625" style="16" bestFit="1" customWidth="1"/>
    <col min="4653" max="4653" width="13.5" style="16" bestFit="1" customWidth="1"/>
    <col min="4654" max="4654" width="9" style="16"/>
    <col min="4655" max="4655" width="10" style="16" customWidth="1"/>
    <col min="4656" max="4864" width="9" style="16"/>
    <col min="4865" max="4865" width="8.125" style="16" customWidth="1"/>
    <col min="4866" max="4866" width="3.625" style="16" customWidth="1"/>
    <col min="4867" max="4867" width="7.125" style="16" customWidth="1"/>
    <col min="4868" max="4872" width="7.5" style="16" customWidth="1"/>
    <col min="4873" max="4877" width="6.25" style="16" customWidth="1"/>
    <col min="4878" max="4882" width="7.5" style="16" customWidth="1"/>
    <col min="4883" max="4887" width="6.25" style="16" customWidth="1"/>
    <col min="4888" max="4892" width="7.5" style="16" customWidth="1"/>
    <col min="4893" max="4896" width="10.375" style="16" customWidth="1"/>
    <col min="4897" max="4898" width="10" style="16" customWidth="1"/>
    <col min="4899" max="4899" width="18.625" style="16" bestFit="1" customWidth="1"/>
    <col min="4900" max="4900" width="21.375" style="16" bestFit="1" customWidth="1"/>
    <col min="4901" max="4901" width="18.375" style="16" bestFit="1" customWidth="1"/>
    <col min="4902" max="4905" width="18.375" style="16" customWidth="1"/>
    <col min="4906" max="4906" width="14.625" style="16" bestFit="1" customWidth="1"/>
    <col min="4907" max="4907" width="11.75" style="16" bestFit="1" customWidth="1"/>
    <col min="4908" max="4908" width="13.625" style="16" bestFit="1" customWidth="1"/>
    <col min="4909" max="4909" width="13.5" style="16" bestFit="1" customWidth="1"/>
    <col min="4910" max="4910" width="9" style="16"/>
    <col min="4911" max="4911" width="10" style="16" customWidth="1"/>
    <col min="4912" max="5120" width="9" style="16"/>
    <col min="5121" max="5121" width="8.125" style="16" customWidth="1"/>
    <col min="5122" max="5122" width="3.625" style="16" customWidth="1"/>
    <col min="5123" max="5123" width="7.125" style="16" customWidth="1"/>
    <col min="5124" max="5128" width="7.5" style="16" customWidth="1"/>
    <col min="5129" max="5133" width="6.25" style="16" customWidth="1"/>
    <col min="5134" max="5138" width="7.5" style="16" customWidth="1"/>
    <col min="5139" max="5143" width="6.25" style="16" customWidth="1"/>
    <col min="5144" max="5148" width="7.5" style="16" customWidth="1"/>
    <col min="5149" max="5152" width="10.375" style="16" customWidth="1"/>
    <col min="5153" max="5154" width="10" style="16" customWidth="1"/>
    <col min="5155" max="5155" width="18.625" style="16" bestFit="1" customWidth="1"/>
    <col min="5156" max="5156" width="21.375" style="16" bestFit="1" customWidth="1"/>
    <col min="5157" max="5157" width="18.375" style="16" bestFit="1" customWidth="1"/>
    <col min="5158" max="5161" width="18.375" style="16" customWidth="1"/>
    <col min="5162" max="5162" width="14.625" style="16" bestFit="1" customWidth="1"/>
    <col min="5163" max="5163" width="11.75" style="16" bestFit="1" customWidth="1"/>
    <col min="5164" max="5164" width="13.625" style="16" bestFit="1" customWidth="1"/>
    <col min="5165" max="5165" width="13.5" style="16" bestFit="1" customWidth="1"/>
    <col min="5166" max="5166" width="9" style="16"/>
    <col min="5167" max="5167" width="10" style="16" customWidth="1"/>
    <col min="5168" max="5376" width="9" style="16"/>
    <col min="5377" max="5377" width="8.125" style="16" customWidth="1"/>
    <col min="5378" max="5378" width="3.625" style="16" customWidth="1"/>
    <col min="5379" max="5379" width="7.125" style="16" customWidth="1"/>
    <col min="5380" max="5384" width="7.5" style="16" customWidth="1"/>
    <col min="5385" max="5389" width="6.25" style="16" customWidth="1"/>
    <col min="5390" max="5394" width="7.5" style="16" customWidth="1"/>
    <col min="5395" max="5399" width="6.25" style="16" customWidth="1"/>
    <col min="5400" max="5404" width="7.5" style="16" customWidth="1"/>
    <col min="5405" max="5408" width="10.375" style="16" customWidth="1"/>
    <col min="5409" max="5410" width="10" style="16" customWidth="1"/>
    <col min="5411" max="5411" width="18.625" style="16" bestFit="1" customWidth="1"/>
    <col min="5412" max="5412" width="21.375" style="16" bestFit="1" customWidth="1"/>
    <col min="5413" max="5413" width="18.375" style="16" bestFit="1" customWidth="1"/>
    <col min="5414" max="5417" width="18.375" style="16" customWidth="1"/>
    <col min="5418" max="5418" width="14.625" style="16" bestFit="1" customWidth="1"/>
    <col min="5419" max="5419" width="11.75" style="16" bestFit="1" customWidth="1"/>
    <col min="5420" max="5420" width="13.625" style="16" bestFit="1" customWidth="1"/>
    <col min="5421" max="5421" width="13.5" style="16" bestFit="1" customWidth="1"/>
    <col min="5422" max="5422" width="9" style="16"/>
    <col min="5423" max="5423" width="10" style="16" customWidth="1"/>
    <col min="5424" max="5632" width="9" style="16"/>
    <col min="5633" max="5633" width="8.125" style="16" customWidth="1"/>
    <col min="5634" max="5634" width="3.625" style="16" customWidth="1"/>
    <col min="5635" max="5635" width="7.125" style="16" customWidth="1"/>
    <col min="5636" max="5640" width="7.5" style="16" customWidth="1"/>
    <col min="5641" max="5645" width="6.25" style="16" customWidth="1"/>
    <col min="5646" max="5650" width="7.5" style="16" customWidth="1"/>
    <col min="5651" max="5655" width="6.25" style="16" customWidth="1"/>
    <col min="5656" max="5660" width="7.5" style="16" customWidth="1"/>
    <col min="5661" max="5664" width="10.375" style="16" customWidth="1"/>
    <col min="5665" max="5666" width="10" style="16" customWidth="1"/>
    <col min="5667" max="5667" width="18.625" style="16" bestFit="1" customWidth="1"/>
    <col min="5668" max="5668" width="21.375" style="16" bestFit="1" customWidth="1"/>
    <col min="5669" max="5669" width="18.375" style="16" bestFit="1" customWidth="1"/>
    <col min="5670" max="5673" width="18.375" style="16" customWidth="1"/>
    <col min="5674" max="5674" width="14.625" style="16" bestFit="1" customWidth="1"/>
    <col min="5675" max="5675" width="11.75" style="16" bestFit="1" customWidth="1"/>
    <col min="5676" max="5676" width="13.625" style="16" bestFit="1" customWidth="1"/>
    <col min="5677" max="5677" width="13.5" style="16" bestFit="1" customWidth="1"/>
    <col min="5678" max="5678" width="9" style="16"/>
    <col min="5679" max="5679" width="10" style="16" customWidth="1"/>
    <col min="5680" max="5888" width="9" style="16"/>
    <col min="5889" max="5889" width="8.125" style="16" customWidth="1"/>
    <col min="5890" max="5890" width="3.625" style="16" customWidth="1"/>
    <col min="5891" max="5891" width="7.125" style="16" customWidth="1"/>
    <col min="5892" max="5896" width="7.5" style="16" customWidth="1"/>
    <col min="5897" max="5901" width="6.25" style="16" customWidth="1"/>
    <col min="5902" max="5906" width="7.5" style="16" customWidth="1"/>
    <col min="5907" max="5911" width="6.25" style="16" customWidth="1"/>
    <col min="5912" max="5916" width="7.5" style="16" customWidth="1"/>
    <col min="5917" max="5920" width="10.375" style="16" customWidth="1"/>
    <col min="5921" max="5922" width="10" style="16" customWidth="1"/>
    <col min="5923" max="5923" width="18.625" style="16" bestFit="1" customWidth="1"/>
    <col min="5924" max="5924" width="21.375" style="16" bestFit="1" customWidth="1"/>
    <col min="5925" max="5925" width="18.375" style="16" bestFit="1" customWidth="1"/>
    <col min="5926" max="5929" width="18.375" style="16" customWidth="1"/>
    <col min="5930" max="5930" width="14.625" style="16" bestFit="1" customWidth="1"/>
    <col min="5931" max="5931" width="11.75" style="16" bestFit="1" customWidth="1"/>
    <col min="5932" max="5932" width="13.625" style="16" bestFit="1" customWidth="1"/>
    <col min="5933" max="5933" width="13.5" style="16" bestFit="1" customWidth="1"/>
    <col min="5934" max="5934" width="9" style="16"/>
    <col min="5935" max="5935" width="10" style="16" customWidth="1"/>
    <col min="5936" max="6144" width="9" style="16"/>
    <col min="6145" max="6145" width="8.125" style="16" customWidth="1"/>
    <col min="6146" max="6146" width="3.625" style="16" customWidth="1"/>
    <col min="6147" max="6147" width="7.125" style="16" customWidth="1"/>
    <col min="6148" max="6152" width="7.5" style="16" customWidth="1"/>
    <col min="6153" max="6157" width="6.25" style="16" customWidth="1"/>
    <col min="6158" max="6162" width="7.5" style="16" customWidth="1"/>
    <col min="6163" max="6167" width="6.25" style="16" customWidth="1"/>
    <col min="6168" max="6172" width="7.5" style="16" customWidth="1"/>
    <col min="6173" max="6176" width="10.375" style="16" customWidth="1"/>
    <col min="6177" max="6178" width="10" style="16" customWidth="1"/>
    <col min="6179" max="6179" width="18.625" style="16" bestFit="1" customWidth="1"/>
    <col min="6180" max="6180" width="21.375" style="16" bestFit="1" customWidth="1"/>
    <col min="6181" max="6181" width="18.375" style="16" bestFit="1" customWidth="1"/>
    <col min="6182" max="6185" width="18.375" style="16" customWidth="1"/>
    <col min="6186" max="6186" width="14.625" style="16" bestFit="1" customWidth="1"/>
    <col min="6187" max="6187" width="11.75" style="16" bestFit="1" customWidth="1"/>
    <col min="6188" max="6188" width="13.625" style="16" bestFit="1" customWidth="1"/>
    <col min="6189" max="6189" width="13.5" style="16" bestFit="1" customWidth="1"/>
    <col min="6190" max="6190" width="9" style="16"/>
    <col min="6191" max="6191" width="10" style="16" customWidth="1"/>
    <col min="6192" max="6400" width="9" style="16"/>
    <col min="6401" max="6401" width="8.125" style="16" customWidth="1"/>
    <col min="6402" max="6402" width="3.625" style="16" customWidth="1"/>
    <col min="6403" max="6403" width="7.125" style="16" customWidth="1"/>
    <col min="6404" max="6408" width="7.5" style="16" customWidth="1"/>
    <col min="6409" max="6413" width="6.25" style="16" customWidth="1"/>
    <col min="6414" max="6418" width="7.5" style="16" customWidth="1"/>
    <col min="6419" max="6423" width="6.25" style="16" customWidth="1"/>
    <col min="6424" max="6428" width="7.5" style="16" customWidth="1"/>
    <col min="6429" max="6432" width="10.375" style="16" customWidth="1"/>
    <col min="6433" max="6434" width="10" style="16" customWidth="1"/>
    <col min="6435" max="6435" width="18.625" style="16" bestFit="1" customWidth="1"/>
    <col min="6436" max="6436" width="21.375" style="16" bestFit="1" customWidth="1"/>
    <col min="6437" max="6437" width="18.375" style="16" bestFit="1" customWidth="1"/>
    <col min="6438" max="6441" width="18.375" style="16" customWidth="1"/>
    <col min="6442" max="6442" width="14.625" style="16" bestFit="1" customWidth="1"/>
    <col min="6443" max="6443" width="11.75" style="16" bestFit="1" customWidth="1"/>
    <col min="6444" max="6444" width="13.625" style="16" bestFit="1" customWidth="1"/>
    <col min="6445" max="6445" width="13.5" style="16" bestFit="1" customWidth="1"/>
    <col min="6446" max="6446" width="9" style="16"/>
    <col min="6447" max="6447" width="10" style="16" customWidth="1"/>
    <col min="6448" max="6656" width="9" style="16"/>
    <col min="6657" max="6657" width="8.125" style="16" customWidth="1"/>
    <col min="6658" max="6658" width="3.625" style="16" customWidth="1"/>
    <col min="6659" max="6659" width="7.125" style="16" customWidth="1"/>
    <col min="6660" max="6664" width="7.5" style="16" customWidth="1"/>
    <col min="6665" max="6669" width="6.25" style="16" customWidth="1"/>
    <col min="6670" max="6674" width="7.5" style="16" customWidth="1"/>
    <col min="6675" max="6679" width="6.25" style="16" customWidth="1"/>
    <col min="6680" max="6684" width="7.5" style="16" customWidth="1"/>
    <col min="6685" max="6688" width="10.375" style="16" customWidth="1"/>
    <col min="6689" max="6690" width="10" style="16" customWidth="1"/>
    <col min="6691" max="6691" width="18.625" style="16" bestFit="1" customWidth="1"/>
    <col min="6692" max="6692" width="21.375" style="16" bestFit="1" customWidth="1"/>
    <col min="6693" max="6693" width="18.375" style="16" bestFit="1" customWidth="1"/>
    <col min="6694" max="6697" width="18.375" style="16" customWidth="1"/>
    <col min="6698" max="6698" width="14.625" style="16" bestFit="1" customWidth="1"/>
    <col min="6699" max="6699" width="11.75" style="16" bestFit="1" customWidth="1"/>
    <col min="6700" max="6700" width="13.625" style="16" bestFit="1" customWidth="1"/>
    <col min="6701" max="6701" width="13.5" style="16" bestFit="1" customWidth="1"/>
    <col min="6702" max="6702" width="9" style="16"/>
    <col min="6703" max="6703" width="10" style="16" customWidth="1"/>
    <col min="6704" max="6912" width="9" style="16"/>
    <col min="6913" max="6913" width="8.125" style="16" customWidth="1"/>
    <col min="6914" max="6914" width="3.625" style="16" customWidth="1"/>
    <col min="6915" max="6915" width="7.125" style="16" customWidth="1"/>
    <col min="6916" max="6920" width="7.5" style="16" customWidth="1"/>
    <col min="6921" max="6925" width="6.25" style="16" customWidth="1"/>
    <col min="6926" max="6930" width="7.5" style="16" customWidth="1"/>
    <col min="6931" max="6935" width="6.25" style="16" customWidth="1"/>
    <col min="6936" max="6940" width="7.5" style="16" customWidth="1"/>
    <col min="6941" max="6944" width="10.375" style="16" customWidth="1"/>
    <col min="6945" max="6946" width="10" style="16" customWidth="1"/>
    <col min="6947" max="6947" width="18.625" style="16" bestFit="1" customWidth="1"/>
    <col min="6948" max="6948" width="21.375" style="16" bestFit="1" customWidth="1"/>
    <col min="6949" max="6949" width="18.375" style="16" bestFit="1" customWidth="1"/>
    <col min="6950" max="6953" width="18.375" style="16" customWidth="1"/>
    <col min="6954" max="6954" width="14.625" style="16" bestFit="1" customWidth="1"/>
    <col min="6955" max="6955" width="11.75" style="16" bestFit="1" customWidth="1"/>
    <col min="6956" max="6956" width="13.625" style="16" bestFit="1" customWidth="1"/>
    <col min="6957" max="6957" width="13.5" style="16" bestFit="1" customWidth="1"/>
    <col min="6958" max="6958" width="9" style="16"/>
    <col min="6959" max="6959" width="10" style="16" customWidth="1"/>
    <col min="6960" max="7168" width="9" style="16"/>
    <col min="7169" max="7169" width="8.125" style="16" customWidth="1"/>
    <col min="7170" max="7170" width="3.625" style="16" customWidth="1"/>
    <col min="7171" max="7171" width="7.125" style="16" customWidth="1"/>
    <col min="7172" max="7176" width="7.5" style="16" customWidth="1"/>
    <col min="7177" max="7181" width="6.25" style="16" customWidth="1"/>
    <col min="7182" max="7186" width="7.5" style="16" customWidth="1"/>
    <col min="7187" max="7191" width="6.25" style="16" customWidth="1"/>
    <col min="7192" max="7196" width="7.5" style="16" customWidth="1"/>
    <col min="7197" max="7200" width="10.375" style="16" customWidth="1"/>
    <col min="7201" max="7202" width="10" style="16" customWidth="1"/>
    <col min="7203" max="7203" width="18.625" style="16" bestFit="1" customWidth="1"/>
    <col min="7204" max="7204" width="21.375" style="16" bestFit="1" customWidth="1"/>
    <col min="7205" max="7205" width="18.375" style="16" bestFit="1" customWidth="1"/>
    <col min="7206" max="7209" width="18.375" style="16" customWidth="1"/>
    <col min="7210" max="7210" width="14.625" style="16" bestFit="1" customWidth="1"/>
    <col min="7211" max="7211" width="11.75" style="16" bestFit="1" customWidth="1"/>
    <col min="7212" max="7212" width="13.625" style="16" bestFit="1" customWidth="1"/>
    <col min="7213" max="7213" width="13.5" style="16" bestFit="1" customWidth="1"/>
    <col min="7214" max="7214" width="9" style="16"/>
    <col min="7215" max="7215" width="10" style="16" customWidth="1"/>
    <col min="7216" max="7424" width="9" style="16"/>
    <col min="7425" max="7425" width="8.125" style="16" customWidth="1"/>
    <col min="7426" max="7426" width="3.625" style="16" customWidth="1"/>
    <col min="7427" max="7427" width="7.125" style="16" customWidth="1"/>
    <col min="7428" max="7432" width="7.5" style="16" customWidth="1"/>
    <col min="7433" max="7437" width="6.25" style="16" customWidth="1"/>
    <col min="7438" max="7442" width="7.5" style="16" customWidth="1"/>
    <col min="7443" max="7447" width="6.25" style="16" customWidth="1"/>
    <col min="7448" max="7452" width="7.5" style="16" customWidth="1"/>
    <col min="7453" max="7456" width="10.375" style="16" customWidth="1"/>
    <col min="7457" max="7458" width="10" style="16" customWidth="1"/>
    <col min="7459" max="7459" width="18.625" style="16" bestFit="1" customWidth="1"/>
    <col min="7460" max="7460" width="21.375" style="16" bestFit="1" customWidth="1"/>
    <col min="7461" max="7461" width="18.375" style="16" bestFit="1" customWidth="1"/>
    <col min="7462" max="7465" width="18.375" style="16" customWidth="1"/>
    <col min="7466" max="7466" width="14.625" style="16" bestFit="1" customWidth="1"/>
    <col min="7467" max="7467" width="11.75" style="16" bestFit="1" customWidth="1"/>
    <col min="7468" max="7468" width="13.625" style="16" bestFit="1" customWidth="1"/>
    <col min="7469" max="7469" width="13.5" style="16" bestFit="1" customWidth="1"/>
    <col min="7470" max="7470" width="9" style="16"/>
    <col min="7471" max="7471" width="10" style="16" customWidth="1"/>
    <col min="7472" max="7680" width="9" style="16"/>
    <col min="7681" max="7681" width="8.125" style="16" customWidth="1"/>
    <col min="7682" max="7682" width="3.625" style="16" customWidth="1"/>
    <col min="7683" max="7683" width="7.125" style="16" customWidth="1"/>
    <col min="7684" max="7688" width="7.5" style="16" customWidth="1"/>
    <col min="7689" max="7693" width="6.25" style="16" customWidth="1"/>
    <col min="7694" max="7698" width="7.5" style="16" customWidth="1"/>
    <col min="7699" max="7703" width="6.25" style="16" customWidth="1"/>
    <col min="7704" max="7708" width="7.5" style="16" customWidth="1"/>
    <col min="7709" max="7712" width="10.375" style="16" customWidth="1"/>
    <col min="7713" max="7714" width="10" style="16" customWidth="1"/>
    <col min="7715" max="7715" width="18.625" style="16" bestFit="1" customWidth="1"/>
    <col min="7716" max="7716" width="21.375" style="16" bestFit="1" customWidth="1"/>
    <col min="7717" max="7717" width="18.375" style="16" bestFit="1" customWidth="1"/>
    <col min="7718" max="7721" width="18.375" style="16" customWidth="1"/>
    <col min="7722" max="7722" width="14.625" style="16" bestFit="1" customWidth="1"/>
    <col min="7723" max="7723" width="11.75" style="16" bestFit="1" customWidth="1"/>
    <col min="7724" max="7724" width="13.625" style="16" bestFit="1" customWidth="1"/>
    <col min="7725" max="7725" width="13.5" style="16" bestFit="1" customWidth="1"/>
    <col min="7726" max="7726" width="9" style="16"/>
    <col min="7727" max="7727" width="10" style="16" customWidth="1"/>
    <col min="7728" max="7936" width="9" style="16"/>
    <col min="7937" max="7937" width="8.125" style="16" customWidth="1"/>
    <col min="7938" max="7938" width="3.625" style="16" customWidth="1"/>
    <col min="7939" max="7939" width="7.125" style="16" customWidth="1"/>
    <col min="7940" max="7944" width="7.5" style="16" customWidth="1"/>
    <col min="7945" max="7949" width="6.25" style="16" customWidth="1"/>
    <col min="7950" max="7954" width="7.5" style="16" customWidth="1"/>
    <col min="7955" max="7959" width="6.25" style="16" customWidth="1"/>
    <col min="7960" max="7964" width="7.5" style="16" customWidth="1"/>
    <col min="7965" max="7968" width="10.375" style="16" customWidth="1"/>
    <col min="7969" max="7970" width="10" style="16" customWidth="1"/>
    <col min="7971" max="7971" width="18.625" style="16" bestFit="1" customWidth="1"/>
    <col min="7972" max="7972" width="21.375" style="16" bestFit="1" customWidth="1"/>
    <col min="7973" max="7973" width="18.375" style="16" bestFit="1" customWidth="1"/>
    <col min="7974" max="7977" width="18.375" style="16" customWidth="1"/>
    <col min="7978" max="7978" width="14.625" style="16" bestFit="1" customWidth="1"/>
    <col min="7979" max="7979" width="11.75" style="16" bestFit="1" customWidth="1"/>
    <col min="7980" max="7980" width="13.625" style="16" bestFit="1" customWidth="1"/>
    <col min="7981" max="7981" width="13.5" style="16" bestFit="1" customWidth="1"/>
    <col min="7982" max="7982" width="9" style="16"/>
    <col min="7983" max="7983" width="10" style="16" customWidth="1"/>
    <col min="7984" max="8192" width="9" style="16"/>
    <col min="8193" max="8193" width="8.125" style="16" customWidth="1"/>
    <col min="8194" max="8194" width="3.625" style="16" customWidth="1"/>
    <col min="8195" max="8195" width="7.125" style="16" customWidth="1"/>
    <col min="8196" max="8200" width="7.5" style="16" customWidth="1"/>
    <col min="8201" max="8205" width="6.25" style="16" customWidth="1"/>
    <col min="8206" max="8210" width="7.5" style="16" customWidth="1"/>
    <col min="8211" max="8215" width="6.25" style="16" customWidth="1"/>
    <col min="8216" max="8220" width="7.5" style="16" customWidth="1"/>
    <col min="8221" max="8224" width="10.375" style="16" customWidth="1"/>
    <col min="8225" max="8226" width="10" style="16" customWidth="1"/>
    <col min="8227" max="8227" width="18.625" style="16" bestFit="1" customWidth="1"/>
    <col min="8228" max="8228" width="21.375" style="16" bestFit="1" customWidth="1"/>
    <col min="8229" max="8229" width="18.375" style="16" bestFit="1" customWidth="1"/>
    <col min="8230" max="8233" width="18.375" style="16" customWidth="1"/>
    <col min="8234" max="8234" width="14.625" style="16" bestFit="1" customWidth="1"/>
    <col min="8235" max="8235" width="11.75" style="16" bestFit="1" customWidth="1"/>
    <col min="8236" max="8236" width="13.625" style="16" bestFit="1" customWidth="1"/>
    <col min="8237" max="8237" width="13.5" style="16" bestFit="1" customWidth="1"/>
    <col min="8238" max="8238" width="9" style="16"/>
    <col min="8239" max="8239" width="10" style="16" customWidth="1"/>
    <col min="8240" max="8448" width="9" style="16"/>
    <col min="8449" max="8449" width="8.125" style="16" customWidth="1"/>
    <col min="8450" max="8450" width="3.625" style="16" customWidth="1"/>
    <col min="8451" max="8451" width="7.125" style="16" customWidth="1"/>
    <col min="8452" max="8456" width="7.5" style="16" customWidth="1"/>
    <col min="8457" max="8461" width="6.25" style="16" customWidth="1"/>
    <col min="8462" max="8466" width="7.5" style="16" customWidth="1"/>
    <col min="8467" max="8471" width="6.25" style="16" customWidth="1"/>
    <col min="8472" max="8476" width="7.5" style="16" customWidth="1"/>
    <col min="8477" max="8480" width="10.375" style="16" customWidth="1"/>
    <col min="8481" max="8482" width="10" style="16" customWidth="1"/>
    <col min="8483" max="8483" width="18.625" style="16" bestFit="1" customWidth="1"/>
    <col min="8484" max="8484" width="21.375" style="16" bestFit="1" customWidth="1"/>
    <col min="8485" max="8485" width="18.375" style="16" bestFit="1" customWidth="1"/>
    <col min="8486" max="8489" width="18.375" style="16" customWidth="1"/>
    <col min="8490" max="8490" width="14.625" style="16" bestFit="1" customWidth="1"/>
    <col min="8491" max="8491" width="11.75" style="16" bestFit="1" customWidth="1"/>
    <col min="8492" max="8492" width="13.625" style="16" bestFit="1" customWidth="1"/>
    <col min="8493" max="8493" width="13.5" style="16" bestFit="1" customWidth="1"/>
    <col min="8494" max="8494" width="9" style="16"/>
    <col min="8495" max="8495" width="10" style="16" customWidth="1"/>
    <col min="8496" max="8704" width="9" style="16"/>
    <col min="8705" max="8705" width="8.125" style="16" customWidth="1"/>
    <col min="8706" max="8706" width="3.625" style="16" customWidth="1"/>
    <col min="8707" max="8707" width="7.125" style="16" customWidth="1"/>
    <col min="8708" max="8712" width="7.5" style="16" customWidth="1"/>
    <col min="8713" max="8717" width="6.25" style="16" customWidth="1"/>
    <col min="8718" max="8722" width="7.5" style="16" customWidth="1"/>
    <col min="8723" max="8727" width="6.25" style="16" customWidth="1"/>
    <col min="8728" max="8732" width="7.5" style="16" customWidth="1"/>
    <col min="8733" max="8736" width="10.375" style="16" customWidth="1"/>
    <col min="8737" max="8738" width="10" style="16" customWidth="1"/>
    <col min="8739" max="8739" width="18.625" style="16" bestFit="1" customWidth="1"/>
    <col min="8740" max="8740" width="21.375" style="16" bestFit="1" customWidth="1"/>
    <col min="8741" max="8741" width="18.375" style="16" bestFit="1" customWidth="1"/>
    <col min="8742" max="8745" width="18.375" style="16" customWidth="1"/>
    <col min="8746" max="8746" width="14.625" style="16" bestFit="1" customWidth="1"/>
    <col min="8747" max="8747" width="11.75" style="16" bestFit="1" customWidth="1"/>
    <col min="8748" max="8748" width="13.625" style="16" bestFit="1" customWidth="1"/>
    <col min="8749" max="8749" width="13.5" style="16" bestFit="1" customWidth="1"/>
    <col min="8750" max="8750" width="9" style="16"/>
    <col min="8751" max="8751" width="10" style="16" customWidth="1"/>
    <col min="8752" max="8960" width="9" style="16"/>
    <col min="8961" max="8961" width="8.125" style="16" customWidth="1"/>
    <col min="8962" max="8962" width="3.625" style="16" customWidth="1"/>
    <col min="8963" max="8963" width="7.125" style="16" customWidth="1"/>
    <col min="8964" max="8968" width="7.5" style="16" customWidth="1"/>
    <col min="8969" max="8973" width="6.25" style="16" customWidth="1"/>
    <col min="8974" max="8978" width="7.5" style="16" customWidth="1"/>
    <col min="8979" max="8983" width="6.25" style="16" customWidth="1"/>
    <col min="8984" max="8988" width="7.5" style="16" customWidth="1"/>
    <col min="8989" max="8992" width="10.375" style="16" customWidth="1"/>
    <col min="8993" max="8994" width="10" style="16" customWidth="1"/>
    <col min="8995" max="8995" width="18.625" style="16" bestFit="1" customWidth="1"/>
    <col min="8996" max="8996" width="21.375" style="16" bestFit="1" customWidth="1"/>
    <col min="8997" max="8997" width="18.375" style="16" bestFit="1" customWidth="1"/>
    <col min="8998" max="9001" width="18.375" style="16" customWidth="1"/>
    <col min="9002" max="9002" width="14.625" style="16" bestFit="1" customWidth="1"/>
    <col min="9003" max="9003" width="11.75" style="16" bestFit="1" customWidth="1"/>
    <col min="9004" max="9004" width="13.625" style="16" bestFit="1" customWidth="1"/>
    <col min="9005" max="9005" width="13.5" style="16" bestFit="1" customWidth="1"/>
    <col min="9006" max="9006" width="9" style="16"/>
    <col min="9007" max="9007" width="10" style="16" customWidth="1"/>
    <col min="9008" max="9216" width="9" style="16"/>
    <col min="9217" max="9217" width="8.125" style="16" customWidth="1"/>
    <col min="9218" max="9218" width="3.625" style="16" customWidth="1"/>
    <col min="9219" max="9219" width="7.125" style="16" customWidth="1"/>
    <col min="9220" max="9224" width="7.5" style="16" customWidth="1"/>
    <col min="9225" max="9229" width="6.25" style="16" customWidth="1"/>
    <col min="9230" max="9234" width="7.5" style="16" customWidth="1"/>
    <col min="9235" max="9239" width="6.25" style="16" customWidth="1"/>
    <col min="9240" max="9244" width="7.5" style="16" customWidth="1"/>
    <col min="9245" max="9248" width="10.375" style="16" customWidth="1"/>
    <col min="9249" max="9250" width="10" style="16" customWidth="1"/>
    <col min="9251" max="9251" width="18.625" style="16" bestFit="1" customWidth="1"/>
    <col min="9252" max="9252" width="21.375" style="16" bestFit="1" customWidth="1"/>
    <col min="9253" max="9253" width="18.375" style="16" bestFit="1" customWidth="1"/>
    <col min="9254" max="9257" width="18.375" style="16" customWidth="1"/>
    <col min="9258" max="9258" width="14.625" style="16" bestFit="1" customWidth="1"/>
    <col min="9259" max="9259" width="11.75" style="16" bestFit="1" customWidth="1"/>
    <col min="9260" max="9260" width="13.625" style="16" bestFit="1" customWidth="1"/>
    <col min="9261" max="9261" width="13.5" style="16" bestFit="1" customWidth="1"/>
    <col min="9262" max="9262" width="9" style="16"/>
    <col min="9263" max="9263" width="10" style="16" customWidth="1"/>
    <col min="9264" max="9472" width="9" style="16"/>
    <col min="9473" max="9473" width="8.125" style="16" customWidth="1"/>
    <col min="9474" max="9474" width="3.625" style="16" customWidth="1"/>
    <col min="9475" max="9475" width="7.125" style="16" customWidth="1"/>
    <col min="9476" max="9480" width="7.5" style="16" customWidth="1"/>
    <col min="9481" max="9485" width="6.25" style="16" customWidth="1"/>
    <col min="9486" max="9490" width="7.5" style="16" customWidth="1"/>
    <col min="9491" max="9495" width="6.25" style="16" customWidth="1"/>
    <col min="9496" max="9500" width="7.5" style="16" customWidth="1"/>
    <col min="9501" max="9504" width="10.375" style="16" customWidth="1"/>
    <col min="9505" max="9506" width="10" style="16" customWidth="1"/>
    <col min="9507" max="9507" width="18.625" style="16" bestFit="1" customWidth="1"/>
    <col min="9508" max="9508" width="21.375" style="16" bestFit="1" customWidth="1"/>
    <col min="9509" max="9509" width="18.375" style="16" bestFit="1" customWidth="1"/>
    <col min="9510" max="9513" width="18.375" style="16" customWidth="1"/>
    <col min="9514" max="9514" width="14.625" style="16" bestFit="1" customWidth="1"/>
    <col min="9515" max="9515" width="11.75" style="16" bestFit="1" customWidth="1"/>
    <col min="9516" max="9516" width="13.625" style="16" bestFit="1" customWidth="1"/>
    <col min="9517" max="9517" width="13.5" style="16" bestFit="1" customWidth="1"/>
    <col min="9518" max="9518" width="9" style="16"/>
    <col min="9519" max="9519" width="10" style="16" customWidth="1"/>
    <col min="9520" max="9728" width="9" style="16"/>
    <col min="9729" max="9729" width="8.125" style="16" customWidth="1"/>
    <col min="9730" max="9730" width="3.625" style="16" customWidth="1"/>
    <col min="9731" max="9731" width="7.125" style="16" customWidth="1"/>
    <col min="9732" max="9736" width="7.5" style="16" customWidth="1"/>
    <col min="9737" max="9741" width="6.25" style="16" customWidth="1"/>
    <col min="9742" max="9746" width="7.5" style="16" customWidth="1"/>
    <col min="9747" max="9751" width="6.25" style="16" customWidth="1"/>
    <col min="9752" max="9756" width="7.5" style="16" customWidth="1"/>
    <col min="9757" max="9760" width="10.375" style="16" customWidth="1"/>
    <col min="9761" max="9762" width="10" style="16" customWidth="1"/>
    <col min="9763" max="9763" width="18.625" style="16" bestFit="1" customWidth="1"/>
    <col min="9764" max="9764" width="21.375" style="16" bestFit="1" customWidth="1"/>
    <col min="9765" max="9765" width="18.375" style="16" bestFit="1" customWidth="1"/>
    <col min="9766" max="9769" width="18.375" style="16" customWidth="1"/>
    <col min="9770" max="9770" width="14.625" style="16" bestFit="1" customWidth="1"/>
    <col min="9771" max="9771" width="11.75" style="16" bestFit="1" customWidth="1"/>
    <col min="9772" max="9772" width="13.625" style="16" bestFit="1" customWidth="1"/>
    <col min="9773" max="9773" width="13.5" style="16" bestFit="1" customWidth="1"/>
    <col min="9774" max="9774" width="9" style="16"/>
    <col min="9775" max="9775" width="10" style="16" customWidth="1"/>
    <col min="9776" max="9984" width="9" style="16"/>
    <col min="9985" max="9985" width="8.125" style="16" customWidth="1"/>
    <col min="9986" max="9986" width="3.625" style="16" customWidth="1"/>
    <col min="9987" max="9987" width="7.125" style="16" customWidth="1"/>
    <col min="9988" max="9992" width="7.5" style="16" customWidth="1"/>
    <col min="9993" max="9997" width="6.25" style="16" customWidth="1"/>
    <col min="9998" max="10002" width="7.5" style="16" customWidth="1"/>
    <col min="10003" max="10007" width="6.25" style="16" customWidth="1"/>
    <col min="10008" max="10012" width="7.5" style="16" customWidth="1"/>
    <col min="10013" max="10016" width="10.375" style="16" customWidth="1"/>
    <col min="10017" max="10018" width="10" style="16" customWidth="1"/>
    <col min="10019" max="10019" width="18.625" style="16" bestFit="1" customWidth="1"/>
    <col min="10020" max="10020" width="21.375" style="16" bestFit="1" customWidth="1"/>
    <col min="10021" max="10021" width="18.375" style="16" bestFit="1" customWidth="1"/>
    <col min="10022" max="10025" width="18.375" style="16" customWidth="1"/>
    <col min="10026" max="10026" width="14.625" style="16" bestFit="1" customWidth="1"/>
    <col min="10027" max="10027" width="11.75" style="16" bestFit="1" customWidth="1"/>
    <col min="10028" max="10028" width="13.625" style="16" bestFit="1" customWidth="1"/>
    <col min="10029" max="10029" width="13.5" style="16" bestFit="1" customWidth="1"/>
    <col min="10030" max="10030" width="9" style="16"/>
    <col min="10031" max="10031" width="10" style="16" customWidth="1"/>
    <col min="10032" max="10240" width="9" style="16"/>
    <col min="10241" max="10241" width="8.125" style="16" customWidth="1"/>
    <col min="10242" max="10242" width="3.625" style="16" customWidth="1"/>
    <col min="10243" max="10243" width="7.125" style="16" customWidth="1"/>
    <col min="10244" max="10248" width="7.5" style="16" customWidth="1"/>
    <col min="10249" max="10253" width="6.25" style="16" customWidth="1"/>
    <col min="10254" max="10258" width="7.5" style="16" customWidth="1"/>
    <col min="10259" max="10263" width="6.25" style="16" customWidth="1"/>
    <col min="10264" max="10268" width="7.5" style="16" customWidth="1"/>
    <col min="10269" max="10272" width="10.375" style="16" customWidth="1"/>
    <col min="10273" max="10274" width="10" style="16" customWidth="1"/>
    <col min="10275" max="10275" width="18.625" style="16" bestFit="1" customWidth="1"/>
    <col min="10276" max="10276" width="21.375" style="16" bestFit="1" customWidth="1"/>
    <col min="10277" max="10277" width="18.375" style="16" bestFit="1" customWidth="1"/>
    <col min="10278" max="10281" width="18.375" style="16" customWidth="1"/>
    <col min="10282" max="10282" width="14.625" style="16" bestFit="1" customWidth="1"/>
    <col min="10283" max="10283" width="11.75" style="16" bestFit="1" customWidth="1"/>
    <col min="10284" max="10284" width="13.625" style="16" bestFit="1" customWidth="1"/>
    <col min="10285" max="10285" width="13.5" style="16" bestFit="1" customWidth="1"/>
    <col min="10286" max="10286" width="9" style="16"/>
    <col min="10287" max="10287" width="10" style="16" customWidth="1"/>
    <col min="10288" max="10496" width="9" style="16"/>
    <col min="10497" max="10497" width="8.125" style="16" customWidth="1"/>
    <col min="10498" max="10498" width="3.625" style="16" customWidth="1"/>
    <col min="10499" max="10499" width="7.125" style="16" customWidth="1"/>
    <col min="10500" max="10504" width="7.5" style="16" customWidth="1"/>
    <col min="10505" max="10509" width="6.25" style="16" customWidth="1"/>
    <col min="10510" max="10514" width="7.5" style="16" customWidth="1"/>
    <col min="10515" max="10519" width="6.25" style="16" customWidth="1"/>
    <col min="10520" max="10524" width="7.5" style="16" customWidth="1"/>
    <col min="10525" max="10528" width="10.375" style="16" customWidth="1"/>
    <col min="10529" max="10530" width="10" style="16" customWidth="1"/>
    <col min="10531" max="10531" width="18.625" style="16" bestFit="1" customWidth="1"/>
    <col min="10532" max="10532" width="21.375" style="16" bestFit="1" customWidth="1"/>
    <col min="10533" max="10533" width="18.375" style="16" bestFit="1" customWidth="1"/>
    <col min="10534" max="10537" width="18.375" style="16" customWidth="1"/>
    <col min="10538" max="10538" width="14.625" style="16" bestFit="1" customWidth="1"/>
    <col min="10539" max="10539" width="11.75" style="16" bestFit="1" customWidth="1"/>
    <col min="10540" max="10540" width="13.625" style="16" bestFit="1" customWidth="1"/>
    <col min="10541" max="10541" width="13.5" style="16" bestFit="1" customWidth="1"/>
    <col min="10542" max="10542" width="9" style="16"/>
    <col min="10543" max="10543" width="10" style="16" customWidth="1"/>
    <col min="10544" max="10752" width="9" style="16"/>
    <col min="10753" max="10753" width="8.125" style="16" customWidth="1"/>
    <col min="10754" max="10754" width="3.625" style="16" customWidth="1"/>
    <col min="10755" max="10755" width="7.125" style="16" customWidth="1"/>
    <col min="10756" max="10760" width="7.5" style="16" customWidth="1"/>
    <col min="10761" max="10765" width="6.25" style="16" customWidth="1"/>
    <col min="10766" max="10770" width="7.5" style="16" customWidth="1"/>
    <col min="10771" max="10775" width="6.25" style="16" customWidth="1"/>
    <col min="10776" max="10780" width="7.5" style="16" customWidth="1"/>
    <col min="10781" max="10784" width="10.375" style="16" customWidth="1"/>
    <col min="10785" max="10786" width="10" style="16" customWidth="1"/>
    <col min="10787" max="10787" width="18.625" style="16" bestFit="1" customWidth="1"/>
    <col min="10788" max="10788" width="21.375" style="16" bestFit="1" customWidth="1"/>
    <col min="10789" max="10789" width="18.375" style="16" bestFit="1" customWidth="1"/>
    <col min="10790" max="10793" width="18.375" style="16" customWidth="1"/>
    <col min="10794" max="10794" width="14.625" style="16" bestFit="1" customWidth="1"/>
    <col min="10795" max="10795" width="11.75" style="16" bestFit="1" customWidth="1"/>
    <col min="10796" max="10796" width="13.625" style="16" bestFit="1" customWidth="1"/>
    <col min="10797" max="10797" width="13.5" style="16" bestFit="1" customWidth="1"/>
    <col min="10798" max="10798" width="9" style="16"/>
    <col min="10799" max="10799" width="10" style="16" customWidth="1"/>
    <col min="10800" max="11008" width="9" style="16"/>
    <col min="11009" max="11009" width="8.125" style="16" customWidth="1"/>
    <col min="11010" max="11010" width="3.625" style="16" customWidth="1"/>
    <col min="11011" max="11011" width="7.125" style="16" customWidth="1"/>
    <col min="11012" max="11016" width="7.5" style="16" customWidth="1"/>
    <col min="11017" max="11021" width="6.25" style="16" customWidth="1"/>
    <col min="11022" max="11026" width="7.5" style="16" customWidth="1"/>
    <col min="11027" max="11031" width="6.25" style="16" customWidth="1"/>
    <col min="11032" max="11036" width="7.5" style="16" customWidth="1"/>
    <col min="11037" max="11040" width="10.375" style="16" customWidth="1"/>
    <col min="11041" max="11042" width="10" style="16" customWidth="1"/>
    <col min="11043" max="11043" width="18.625" style="16" bestFit="1" customWidth="1"/>
    <col min="11044" max="11044" width="21.375" style="16" bestFit="1" customWidth="1"/>
    <col min="11045" max="11045" width="18.375" style="16" bestFit="1" customWidth="1"/>
    <col min="11046" max="11049" width="18.375" style="16" customWidth="1"/>
    <col min="11050" max="11050" width="14.625" style="16" bestFit="1" customWidth="1"/>
    <col min="11051" max="11051" width="11.75" style="16" bestFit="1" customWidth="1"/>
    <col min="11052" max="11052" width="13.625" style="16" bestFit="1" customWidth="1"/>
    <col min="11053" max="11053" width="13.5" style="16" bestFit="1" customWidth="1"/>
    <col min="11054" max="11054" width="9" style="16"/>
    <col min="11055" max="11055" width="10" style="16" customWidth="1"/>
    <col min="11056" max="11264" width="9" style="16"/>
    <col min="11265" max="11265" width="8.125" style="16" customWidth="1"/>
    <col min="11266" max="11266" width="3.625" style="16" customWidth="1"/>
    <col min="11267" max="11267" width="7.125" style="16" customWidth="1"/>
    <col min="11268" max="11272" width="7.5" style="16" customWidth="1"/>
    <col min="11273" max="11277" width="6.25" style="16" customWidth="1"/>
    <col min="11278" max="11282" width="7.5" style="16" customWidth="1"/>
    <col min="11283" max="11287" width="6.25" style="16" customWidth="1"/>
    <col min="11288" max="11292" width="7.5" style="16" customWidth="1"/>
    <col min="11293" max="11296" width="10.375" style="16" customWidth="1"/>
    <col min="11297" max="11298" width="10" style="16" customWidth="1"/>
    <col min="11299" max="11299" width="18.625" style="16" bestFit="1" customWidth="1"/>
    <col min="11300" max="11300" width="21.375" style="16" bestFit="1" customWidth="1"/>
    <col min="11301" max="11301" width="18.375" style="16" bestFit="1" customWidth="1"/>
    <col min="11302" max="11305" width="18.375" style="16" customWidth="1"/>
    <col min="11306" max="11306" width="14.625" style="16" bestFit="1" customWidth="1"/>
    <col min="11307" max="11307" width="11.75" style="16" bestFit="1" customWidth="1"/>
    <col min="11308" max="11308" width="13.625" style="16" bestFit="1" customWidth="1"/>
    <col min="11309" max="11309" width="13.5" style="16" bestFit="1" customWidth="1"/>
    <col min="11310" max="11310" width="9" style="16"/>
    <col min="11311" max="11311" width="10" style="16" customWidth="1"/>
    <col min="11312" max="11520" width="9" style="16"/>
    <col min="11521" max="11521" width="8.125" style="16" customWidth="1"/>
    <col min="11522" max="11522" width="3.625" style="16" customWidth="1"/>
    <col min="11523" max="11523" width="7.125" style="16" customWidth="1"/>
    <col min="11524" max="11528" width="7.5" style="16" customWidth="1"/>
    <col min="11529" max="11533" width="6.25" style="16" customWidth="1"/>
    <col min="11534" max="11538" width="7.5" style="16" customWidth="1"/>
    <col min="11539" max="11543" width="6.25" style="16" customWidth="1"/>
    <col min="11544" max="11548" width="7.5" style="16" customWidth="1"/>
    <col min="11549" max="11552" width="10.375" style="16" customWidth="1"/>
    <col min="11553" max="11554" width="10" style="16" customWidth="1"/>
    <col min="11555" max="11555" width="18.625" style="16" bestFit="1" customWidth="1"/>
    <col min="11556" max="11556" width="21.375" style="16" bestFit="1" customWidth="1"/>
    <col min="11557" max="11557" width="18.375" style="16" bestFit="1" customWidth="1"/>
    <col min="11558" max="11561" width="18.375" style="16" customWidth="1"/>
    <col min="11562" max="11562" width="14.625" style="16" bestFit="1" customWidth="1"/>
    <col min="11563" max="11563" width="11.75" style="16" bestFit="1" customWidth="1"/>
    <col min="11564" max="11564" width="13.625" style="16" bestFit="1" customWidth="1"/>
    <col min="11565" max="11565" width="13.5" style="16" bestFit="1" customWidth="1"/>
    <col min="11566" max="11566" width="9" style="16"/>
    <col min="11567" max="11567" width="10" style="16" customWidth="1"/>
    <col min="11568" max="11776" width="9" style="16"/>
    <col min="11777" max="11777" width="8.125" style="16" customWidth="1"/>
    <col min="11778" max="11778" width="3.625" style="16" customWidth="1"/>
    <col min="11779" max="11779" width="7.125" style="16" customWidth="1"/>
    <col min="11780" max="11784" width="7.5" style="16" customWidth="1"/>
    <col min="11785" max="11789" width="6.25" style="16" customWidth="1"/>
    <col min="11790" max="11794" width="7.5" style="16" customWidth="1"/>
    <col min="11795" max="11799" width="6.25" style="16" customWidth="1"/>
    <col min="11800" max="11804" width="7.5" style="16" customWidth="1"/>
    <col min="11805" max="11808" width="10.375" style="16" customWidth="1"/>
    <col min="11809" max="11810" width="10" style="16" customWidth="1"/>
    <col min="11811" max="11811" width="18.625" style="16" bestFit="1" customWidth="1"/>
    <col min="11812" max="11812" width="21.375" style="16" bestFit="1" customWidth="1"/>
    <col min="11813" max="11813" width="18.375" style="16" bestFit="1" customWidth="1"/>
    <col min="11814" max="11817" width="18.375" style="16" customWidth="1"/>
    <col min="11818" max="11818" width="14.625" style="16" bestFit="1" customWidth="1"/>
    <col min="11819" max="11819" width="11.75" style="16" bestFit="1" customWidth="1"/>
    <col min="11820" max="11820" width="13.625" style="16" bestFit="1" customWidth="1"/>
    <col min="11821" max="11821" width="13.5" style="16" bestFit="1" customWidth="1"/>
    <col min="11822" max="11822" width="9" style="16"/>
    <col min="11823" max="11823" width="10" style="16" customWidth="1"/>
    <col min="11824" max="12032" width="9" style="16"/>
    <col min="12033" max="12033" width="8.125" style="16" customWidth="1"/>
    <col min="12034" max="12034" width="3.625" style="16" customWidth="1"/>
    <col min="12035" max="12035" width="7.125" style="16" customWidth="1"/>
    <col min="12036" max="12040" width="7.5" style="16" customWidth="1"/>
    <col min="12041" max="12045" width="6.25" style="16" customWidth="1"/>
    <col min="12046" max="12050" width="7.5" style="16" customWidth="1"/>
    <col min="12051" max="12055" width="6.25" style="16" customWidth="1"/>
    <col min="12056" max="12060" width="7.5" style="16" customWidth="1"/>
    <col min="12061" max="12064" width="10.375" style="16" customWidth="1"/>
    <col min="12065" max="12066" width="10" style="16" customWidth="1"/>
    <col min="12067" max="12067" width="18.625" style="16" bestFit="1" customWidth="1"/>
    <col min="12068" max="12068" width="21.375" style="16" bestFit="1" customWidth="1"/>
    <col min="12069" max="12069" width="18.375" style="16" bestFit="1" customWidth="1"/>
    <col min="12070" max="12073" width="18.375" style="16" customWidth="1"/>
    <col min="12074" max="12074" width="14.625" style="16" bestFit="1" customWidth="1"/>
    <col min="12075" max="12075" width="11.75" style="16" bestFit="1" customWidth="1"/>
    <col min="12076" max="12076" width="13.625" style="16" bestFit="1" customWidth="1"/>
    <col min="12077" max="12077" width="13.5" style="16" bestFit="1" customWidth="1"/>
    <col min="12078" max="12078" width="9" style="16"/>
    <col min="12079" max="12079" width="10" style="16" customWidth="1"/>
    <col min="12080" max="12288" width="9" style="16"/>
    <col min="12289" max="12289" width="8.125" style="16" customWidth="1"/>
    <col min="12290" max="12290" width="3.625" style="16" customWidth="1"/>
    <col min="12291" max="12291" width="7.125" style="16" customWidth="1"/>
    <col min="12292" max="12296" width="7.5" style="16" customWidth="1"/>
    <col min="12297" max="12301" width="6.25" style="16" customWidth="1"/>
    <col min="12302" max="12306" width="7.5" style="16" customWidth="1"/>
    <col min="12307" max="12311" width="6.25" style="16" customWidth="1"/>
    <col min="12312" max="12316" width="7.5" style="16" customWidth="1"/>
    <col min="12317" max="12320" width="10.375" style="16" customWidth="1"/>
    <col min="12321" max="12322" width="10" style="16" customWidth="1"/>
    <col min="12323" max="12323" width="18.625" style="16" bestFit="1" customWidth="1"/>
    <col min="12324" max="12324" width="21.375" style="16" bestFit="1" customWidth="1"/>
    <col min="12325" max="12325" width="18.375" style="16" bestFit="1" customWidth="1"/>
    <col min="12326" max="12329" width="18.375" style="16" customWidth="1"/>
    <col min="12330" max="12330" width="14.625" style="16" bestFit="1" customWidth="1"/>
    <col min="12331" max="12331" width="11.75" style="16" bestFit="1" customWidth="1"/>
    <col min="12332" max="12332" width="13.625" style="16" bestFit="1" customWidth="1"/>
    <col min="12333" max="12333" width="13.5" style="16" bestFit="1" customWidth="1"/>
    <col min="12334" max="12334" width="9" style="16"/>
    <col min="12335" max="12335" width="10" style="16" customWidth="1"/>
    <col min="12336" max="12544" width="9" style="16"/>
    <col min="12545" max="12545" width="8.125" style="16" customWidth="1"/>
    <col min="12546" max="12546" width="3.625" style="16" customWidth="1"/>
    <col min="12547" max="12547" width="7.125" style="16" customWidth="1"/>
    <col min="12548" max="12552" width="7.5" style="16" customWidth="1"/>
    <col min="12553" max="12557" width="6.25" style="16" customWidth="1"/>
    <col min="12558" max="12562" width="7.5" style="16" customWidth="1"/>
    <col min="12563" max="12567" width="6.25" style="16" customWidth="1"/>
    <col min="12568" max="12572" width="7.5" style="16" customWidth="1"/>
    <col min="12573" max="12576" width="10.375" style="16" customWidth="1"/>
    <col min="12577" max="12578" width="10" style="16" customWidth="1"/>
    <col min="12579" max="12579" width="18.625" style="16" bestFit="1" customWidth="1"/>
    <col min="12580" max="12580" width="21.375" style="16" bestFit="1" customWidth="1"/>
    <col min="12581" max="12581" width="18.375" style="16" bestFit="1" customWidth="1"/>
    <col min="12582" max="12585" width="18.375" style="16" customWidth="1"/>
    <col min="12586" max="12586" width="14.625" style="16" bestFit="1" customWidth="1"/>
    <col min="12587" max="12587" width="11.75" style="16" bestFit="1" customWidth="1"/>
    <col min="12588" max="12588" width="13.625" style="16" bestFit="1" customWidth="1"/>
    <col min="12589" max="12589" width="13.5" style="16" bestFit="1" customWidth="1"/>
    <col min="12590" max="12590" width="9" style="16"/>
    <col min="12591" max="12591" width="10" style="16" customWidth="1"/>
    <col min="12592" max="12800" width="9" style="16"/>
    <col min="12801" max="12801" width="8.125" style="16" customWidth="1"/>
    <col min="12802" max="12802" width="3.625" style="16" customWidth="1"/>
    <col min="12803" max="12803" width="7.125" style="16" customWidth="1"/>
    <col min="12804" max="12808" width="7.5" style="16" customWidth="1"/>
    <col min="12809" max="12813" width="6.25" style="16" customWidth="1"/>
    <col min="12814" max="12818" width="7.5" style="16" customWidth="1"/>
    <col min="12819" max="12823" width="6.25" style="16" customWidth="1"/>
    <col min="12824" max="12828" width="7.5" style="16" customWidth="1"/>
    <col min="12829" max="12832" width="10.375" style="16" customWidth="1"/>
    <col min="12833" max="12834" width="10" style="16" customWidth="1"/>
    <col min="12835" max="12835" width="18.625" style="16" bestFit="1" customWidth="1"/>
    <col min="12836" max="12836" width="21.375" style="16" bestFit="1" customWidth="1"/>
    <col min="12837" max="12837" width="18.375" style="16" bestFit="1" customWidth="1"/>
    <col min="12838" max="12841" width="18.375" style="16" customWidth="1"/>
    <col min="12842" max="12842" width="14.625" style="16" bestFit="1" customWidth="1"/>
    <col min="12843" max="12843" width="11.75" style="16" bestFit="1" customWidth="1"/>
    <col min="12844" max="12844" width="13.625" style="16" bestFit="1" customWidth="1"/>
    <col min="12845" max="12845" width="13.5" style="16" bestFit="1" customWidth="1"/>
    <col min="12846" max="12846" width="9" style="16"/>
    <col min="12847" max="12847" width="10" style="16" customWidth="1"/>
    <col min="12848" max="13056" width="9" style="16"/>
    <col min="13057" max="13057" width="8.125" style="16" customWidth="1"/>
    <col min="13058" max="13058" width="3.625" style="16" customWidth="1"/>
    <col min="13059" max="13059" width="7.125" style="16" customWidth="1"/>
    <col min="13060" max="13064" width="7.5" style="16" customWidth="1"/>
    <col min="13065" max="13069" width="6.25" style="16" customWidth="1"/>
    <col min="13070" max="13074" width="7.5" style="16" customWidth="1"/>
    <col min="13075" max="13079" width="6.25" style="16" customWidth="1"/>
    <col min="13080" max="13084" width="7.5" style="16" customWidth="1"/>
    <col min="13085" max="13088" width="10.375" style="16" customWidth="1"/>
    <col min="13089" max="13090" width="10" style="16" customWidth="1"/>
    <col min="13091" max="13091" width="18.625" style="16" bestFit="1" customWidth="1"/>
    <col min="13092" max="13092" width="21.375" style="16" bestFit="1" customWidth="1"/>
    <col min="13093" max="13093" width="18.375" style="16" bestFit="1" customWidth="1"/>
    <col min="13094" max="13097" width="18.375" style="16" customWidth="1"/>
    <col min="13098" max="13098" width="14.625" style="16" bestFit="1" customWidth="1"/>
    <col min="13099" max="13099" width="11.75" style="16" bestFit="1" customWidth="1"/>
    <col min="13100" max="13100" width="13.625" style="16" bestFit="1" customWidth="1"/>
    <col min="13101" max="13101" width="13.5" style="16" bestFit="1" customWidth="1"/>
    <col min="13102" max="13102" width="9" style="16"/>
    <col min="13103" max="13103" width="10" style="16" customWidth="1"/>
    <col min="13104" max="13312" width="9" style="16"/>
    <col min="13313" max="13313" width="8.125" style="16" customWidth="1"/>
    <col min="13314" max="13314" width="3.625" style="16" customWidth="1"/>
    <col min="13315" max="13315" width="7.125" style="16" customWidth="1"/>
    <col min="13316" max="13320" width="7.5" style="16" customWidth="1"/>
    <col min="13321" max="13325" width="6.25" style="16" customWidth="1"/>
    <col min="13326" max="13330" width="7.5" style="16" customWidth="1"/>
    <col min="13331" max="13335" width="6.25" style="16" customWidth="1"/>
    <col min="13336" max="13340" width="7.5" style="16" customWidth="1"/>
    <col min="13341" max="13344" width="10.375" style="16" customWidth="1"/>
    <col min="13345" max="13346" width="10" style="16" customWidth="1"/>
    <col min="13347" max="13347" width="18.625" style="16" bestFit="1" customWidth="1"/>
    <col min="13348" max="13348" width="21.375" style="16" bestFit="1" customWidth="1"/>
    <col min="13349" max="13349" width="18.375" style="16" bestFit="1" customWidth="1"/>
    <col min="13350" max="13353" width="18.375" style="16" customWidth="1"/>
    <col min="13354" max="13354" width="14.625" style="16" bestFit="1" customWidth="1"/>
    <col min="13355" max="13355" width="11.75" style="16" bestFit="1" customWidth="1"/>
    <col min="13356" max="13356" width="13.625" style="16" bestFit="1" customWidth="1"/>
    <col min="13357" max="13357" width="13.5" style="16" bestFit="1" customWidth="1"/>
    <col min="13358" max="13358" width="9" style="16"/>
    <col min="13359" max="13359" width="10" style="16" customWidth="1"/>
    <col min="13360" max="13568" width="9" style="16"/>
    <col min="13569" max="13569" width="8.125" style="16" customWidth="1"/>
    <col min="13570" max="13570" width="3.625" style="16" customWidth="1"/>
    <col min="13571" max="13571" width="7.125" style="16" customWidth="1"/>
    <col min="13572" max="13576" width="7.5" style="16" customWidth="1"/>
    <col min="13577" max="13581" width="6.25" style="16" customWidth="1"/>
    <col min="13582" max="13586" width="7.5" style="16" customWidth="1"/>
    <col min="13587" max="13591" width="6.25" style="16" customWidth="1"/>
    <col min="13592" max="13596" width="7.5" style="16" customWidth="1"/>
    <col min="13597" max="13600" width="10.375" style="16" customWidth="1"/>
    <col min="13601" max="13602" width="10" style="16" customWidth="1"/>
    <col min="13603" max="13603" width="18.625" style="16" bestFit="1" customWidth="1"/>
    <col min="13604" max="13604" width="21.375" style="16" bestFit="1" customWidth="1"/>
    <col min="13605" max="13605" width="18.375" style="16" bestFit="1" customWidth="1"/>
    <col min="13606" max="13609" width="18.375" style="16" customWidth="1"/>
    <col min="13610" max="13610" width="14.625" style="16" bestFit="1" customWidth="1"/>
    <col min="13611" max="13611" width="11.75" style="16" bestFit="1" customWidth="1"/>
    <col min="13612" max="13612" width="13.625" style="16" bestFit="1" customWidth="1"/>
    <col min="13613" max="13613" width="13.5" style="16" bestFit="1" customWidth="1"/>
    <col min="13614" max="13614" width="9" style="16"/>
    <col min="13615" max="13615" width="10" style="16" customWidth="1"/>
    <col min="13616" max="13824" width="9" style="16"/>
    <col min="13825" max="13825" width="8.125" style="16" customWidth="1"/>
    <col min="13826" max="13826" width="3.625" style="16" customWidth="1"/>
    <col min="13827" max="13827" width="7.125" style="16" customWidth="1"/>
    <col min="13828" max="13832" width="7.5" style="16" customWidth="1"/>
    <col min="13833" max="13837" width="6.25" style="16" customWidth="1"/>
    <col min="13838" max="13842" width="7.5" style="16" customWidth="1"/>
    <col min="13843" max="13847" width="6.25" style="16" customWidth="1"/>
    <col min="13848" max="13852" width="7.5" style="16" customWidth="1"/>
    <col min="13853" max="13856" width="10.375" style="16" customWidth="1"/>
    <col min="13857" max="13858" width="10" style="16" customWidth="1"/>
    <col min="13859" max="13859" width="18.625" style="16" bestFit="1" customWidth="1"/>
    <col min="13860" max="13860" width="21.375" style="16" bestFit="1" customWidth="1"/>
    <col min="13861" max="13861" width="18.375" style="16" bestFit="1" customWidth="1"/>
    <col min="13862" max="13865" width="18.375" style="16" customWidth="1"/>
    <col min="13866" max="13866" width="14.625" style="16" bestFit="1" customWidth="1"/>
    <col min="13867" max="13867" width="11.75" style="16" bestFit="1" customWidth="1"/>
    <col min="13868" max="13868" width="13.625" style="16" bestFit="1" customWidth="1"/>
    <col min="13869" max="13869" width="13.5" style="16" bestFit="1" customWidth="1"/>
    <col min="13870" max="13870" width="9" style="16"/>
    <col min="13871" max="13871" width="10" style="16" customWidth="1"/>
    <col min="13872" max="14080" width="9" style="16"/>
    <col min="14081" max="14081" width="8.125" style="16" customWidth="1"/>
    <col min="14082" max="14082" width="3.625" style="16" customWidth="1"/>
    <col min="14083" max="14083" width="7.125" style="16" customWidth="1"/>
    <col min="14084" max="14088" width="7.5" style="16" customWidth="1"/>
    <col min="14089" max="14093" width="6.25" style="16" customWidth="1"/>
    <col min="14094" max="14098" width="7.5" style="16" customWidth="1"/>
    <col min="14099" max="14103" width="6.25" style="16" customWidth="1"/>
    <col min="14104" max="14108" width="7.5" style="16" customWidth="1"/>
    <col min="14109" max="14112" width="10.375" style="16" customWidth="1"/>
    <col min="14113" max="14114" width="10" style="16" customWidth="1"/>
    <col min="14115" max="14115" width="18.625" style="16" bestFit="1" customWidth="1"/>
    <col min="14116" max="14116" width="21.375" style="16" bestFit="1" customWidth="1"/>
    <col min="14117" max="14117" width="18.375" style="16" bestFit="1" customWidth="1"/>
    <col min="14118" max="14121" width="18.375" style="16" customWidth="1"/>
    <col min="14122" max="14122" width="14.625" style="16" bestFit="1" customWidth="1"/>
    <col min="14123" max="14123" width="11.75" style="16" bestFit="1" customWidth="1"/>
    <col min="14124" max="14124" width="13.625" style="16" bestFit="1" customWidth="1"/>
    <col min="14125" max="14125" width="13.5" style="16" bestFit="1" customWidth="1"/>
    <col min="14126" max="14126" width="9" style="16"/>
    <col min="14127" max="14127" width="10" style="16" customWidth="1"/>
    <col min="14128" max="14336" width="9" style="16"/>
    <col min="14337" max="14337" width="8.125" style="16" customWidth="1"/>
    <col min="14338" max="14338" width="3.625" style="16" customWidth="1"/>
    <col min="14339" max="14339" width="7.125" style="16" customWidth="1"/>
    <col min="14340" max="14344" width="7.5" style="16" customWidth="1"/>
    <col min="14345" max="14349" width="6.25" style="16" customWidth="1"/>
    <col min="14350" max="14354" width="7.5" style="16" customWidth="1"/>
    <col min="14355" max="14359" width="6.25" style="16" customWidth="1"/>
    <col min="14360" max="14364" width="7.5" style="16" customWidth="1"/>
    <col min="14365" max="14368" width="10.375" style="16" customWidth="1"/>
    <col min="14369" max="14370" width="10" style="16" customWidth="1"/>
    <col min="14371" max="14371" width="18.625" style="16" bestFit="1" customWidth="1"/>
    <col min="14372" max="14372" width="21.375" style="16" bestFit="1" customWidth="1"/>
    <col min="14373" max="14373" width="18.375" style="16" bestFit="1" customWidth="1"/>
    <col min="14374" max="14377" width="18.375" style="16" customWidth="1"/>
    <col min="14378" max="14378" width="14.625" style="16" bestFit="1" customWidth="1"/>
    <col min="14379" max="14379" width="11.75" style="16" bestFit="1" customWidth="1"/>
    <col min="14380" max="14380" width="13.625" style="16" bestFit="1" customWidth="1"/>
    <col min="14381" max="14381" width="13.5" style="16" bestFit="1" customWidth="1"/>
    <col min="14382" max="14382" width="9" style="16"/>
    <col min="14383" max="14383" width="10" style="16" customWidth="1"/>
    <col min="14384" max="14592" width="9" style="16"/>
    <col min="14593" max="14593" width="8.125" style="16" customWidth="1"/>
    <col min="14594" max="14594" width="3.625" style="16" customWidth="1"/>
    <col min="14595" max="14595" width="7.125" style="16" customWidth="1"/>
    <col min="14596" max="14600" width="7.5" style="16" customWidth="1"/>
    <col min="14601" max="14605" width="6.25" style="16" customWidth="1"/>
    <col min="14606" max="14610" width="7.5" style="16" customWidth="1"/>
    <col min="14611" max="14615" width="6.25" style="16" customWidth="1"/>
    <col min="14616" max="14620" width="7.5" style="16" customWidth="1"/>
    <col min="14621" max="14624" width="10.375" style="16" customWidth="1"/>
    <col min="14625" max="14626" width="10" style="16" customWidth="1"/>
    <col min="14627" max="14627" width="18.625" style="16" bestFit="1" customWidth="1"/>
    <col min="14628" max="14628" width="21.375" style="16" bestFit="1" customWidth="1"/>
    <col min="14629" max="14629" width="18.375" style="16" bestFit="1" customWidth="1"/>
    <col min="14630" max="14633" width="18.375" style="16" customWidth="1"/>
    <col min="14634" max="14634" width="14.625" style="16" bestFit="1" customWidth="1"/>
    <col min="14635" max="14635" width="11.75" style="16" bestFit="1" customWidth="1"/>
    <col min="14636" max="14636" width="13.625" style="16" bestFit="1" customWidth="1"/>
    <col min="14637" max="14637" width="13.5" style="16" bestFit="1" customWidth="1"/>
    <col min="14638" max="14638" width="9" style="16"/>
    <col min="14639" max="14639" width="10" style="16" customWidth="1"/>
    <col min="14640" max="14848" width="9" style="16"/>
    <col min="14849" max="14849" width="8.125" style="16" customWidth="1"/>
    <col min="14850" max="14850" width="3.625" style="16" customWidth="1"/>
    <col min="14851" max="14851" width="7.125" style="16" customWidth="1"/>
    <col min="14852" max="14856" width="7.5" style="16" customWidth="1"/>
    <col min="14857" max="14861" width="6.25" style="16" customWidth="1"/>
    <col min="14862" max="14866" width="7.5" style="16" customWidth="1"/>
    <col min="14867" max="14871" width="6.25" style="16" customWidth="1"/>
    <col min="14872" max="14876" width="7.5" style="16" customWidth="1"/>
    <col min="14877" max="14880" width="10.375" style="16" customWidth="1"/>
    <col min="14881" max="14882" width="10" style="16" customWidth="1"/>
    <col min="14883" max="14883" width="18.625" style="16" bestFit="1" customWidth="1"/>
    <col min="14884" max="14884" width="21.375" style="16" bestFit="1" customWidth="1"/>
    <col min="14885" max="14885" width="18.375" style="16" bestFit="1" customWidth="1"/>
    <col min="14886" max="14889" width="18.375" style="16" customWidth="1"/>
    <col min="14890" max="14890" width="14.625" style="16" bestFit="1" customWidth="1"/>
    <col min="14891" max="14891" width="11.75" style="16" bestFit="1" customWidth="1"/>
    <col min="14892" max="14892" width="13.625" style="16" bestFit="1" customWidth="1"/>
    <col min="14893" max="14893" width="13.5" style="16" bestFit="1" customWidth="1"/>
    <col min="14894" max="14894" width="9" style="16"/>
    <col min="14895" max="14895" width="10" style="16" customWidth="1"/>
    <col min="14896" max="15104" width="9" style="16"/>
    <col min="15105" max="15105" width="8.125" style="16" customWidth="1"/>
    <col min="15106" max="15106" width="3.625" style="16" customWidth="1"/>
    <col min="15107" max="15107" width="7.125" style="16" customWidth="1"/>
    <col min="15108" max="15112" width="7.5" style="16" customWidth="1"/>
    <col min="15113" max="15117" width="6.25" style="16" customWidth="1"/>
    <col min="15118" max="15122" width="7.5" style="16" customWidth="1"/>
    <col min="15123" max="15127" width="6.25" style="16" customWidth="1"/>
    <col min="15128" max="15132" width="7.5" style="16" customWidth="1"/>
    <col min="15133" max="15136" width="10.375" style="16" customWidth="1"/>
    <col min="15137" max="15138" width="10" style="16" customWidth="1"/>
    <col min="15139" max="15139" width="18.625" style="16" bestFit="1" customWidth="1"/>
    <col min="15140" max="15140" width="21.375" style="16" bestFit="1" customWidth="1"/>
    <col min="15141" max="15141" width="18.375" style="16" bestFit="1" customWidth="1"/>
    <col min="15142" max="15145" width="18.375" style="16" customWidth="1"/>
    <col min="15146" max="15146" width="14.625" style="16" bestFit="1" customWidth="1"/>
    <col min="15147" max="15147" width="11.75" style="16" bestFit="1" customWidth="1"/>
    <col min="15148" max="15148" width="13.625" style="16" bestFit="1" customWidth="1"/>
    <col min="15149" max="15149" width="13.5" style="16" bestFit="1" customWidth="1"/>
    <col min="15150" max="15150" width="9" style="16"/>
    <col min="15151" max="15151" width="10" style="16" customWidth="1"/>
    <col min="15152" max="15360" width="9" style="16"/>
    <col min="15361" max="15361" width="8.125" style="16" customWidth="1"/>
    <col min="15362" max="15362" width="3.625" style="16" customWidth="1"/>
    <col min="15363" max="15363" width="7.125" style="16" customWidth="1"/>
    <col min="15364" max="15368" width="7.5" style="16" customWidth="1"/>
    <col min="15369" max="15373" width="6.25" style="16" customWidth="1"/>
    <col min="15374" max="15378" width="7.5" style="16" customWidth="1"/>
    <col min="15379" max="15383" width="6.25" style="16" customWidth="1"/>
    <col min="15384" max="15388" width="7.5" style="16" customWidth="1"/>
    <col min="15389" max="15392" width="10.375" style="16" customWidth="1"/>
    <col min="15393" max="15394" width="10" style="16" customWidth="1"/>
    <col min="15395" max="15395" width="18.625" style="16" bestFit="1" customWidth="1"/>
    <col min="15396" max="15396" width="21.375" style="16" bestFit="1" customWidth="1"/>
    <col min="15397" max="15397" width="18.375" style="16" bestFit="1" customWidth="1"/>
    <col min="15398" max="15401" width="18.375" style="16" customWidth="1"/>
    <col min="15402" max="15402" width="14.625" style="16" bestFit="1" customWidth="1"/>
    <col min="15403" max="15403" width="11.75" style="16" bestFit="1" customWidth="1"/>
    <col min="15404" max="15404" width="13.625" style="16" bestFit="1" customWidth="1"/>
    <col min="15405" max="15405" width="13.5" style="16" bestFit="1" customWidth="1"/>
    <col min="15406" max="15406" width="9" style="16"/>
    <col min="15407" max="15407" width="10" style="16" customWidth="1"/>
    <col min="15408" max="15616" width="9" style="16"/>
    <col min="15617" max="15617" width="8.125" style="16" customWidth="1"/>
    <col min="15618" max="15618" width="3.625" style="16" customWidth="1"/>
    <col min="15619" max="15619" width="7.125" style="16" customWidth="1"/>
    <col min="15620" max="15624" width="7.5" style="16" customWidth="1"/>
    <col min="15625" max="15629" width="6.25" style="16" customWidth="1"/>
    <col min="15630" max="15634" width="7.5" style="16" customWidth="1"/>
    <col min="15635" max="15639" width="6.25" style="16" customWidth="1"/>
    <col min="15640" max="15644" width="7.5" style="16" customWidth="1"/>
    <col min="15645" max="15648" width="10.375" style="16" customWidth="1"/>
    <col min="15649" max="15650" width="10" style="16" customWidth="1"/>
    <col min="15651" max="15651" width="18.625" style="16" bestFit="1" customWidth="1"/>
    <col min="15652" max="15652" width="21.375" style="16" bestFit="1" customWidth="1"/>
    <col min="15653" max="15653" width="18.375" style="16" bestFit="1" customWidth="1"/>
    <col min="15654" max="15657" width="18.375" style="16" customWidth="1"/>
    <col min="15658" max="15658" width="14.625" style="16" bestFit="1" customWidth="1"/>
    <col min="15659" max="15659" width="11.75" style="16" bestFit="1" customWidth="1"/>
    <col min="15660" max="15660" width="13.625" style="16" bestFit="1" customWidth="1"/>
    <col min="15661" max="15661" width="13.5" style="16" bestFit="1" customWidth="1"/>
    <col min="15662" max="15662" width="9" style="16"/>
    <col min="15663" max="15663" width="10" style="16" customWidth="1"/>
    <col min="15664" max="15872" width="9" style="16"/>
    <col min="15873" max="15873" width="8.125" style="16" customWidth="1"/>
    <col min="15874" max="15874" width="3.625" style="16" customWidth="1"/>
    <col min="15875" max="15875" width="7.125" style="16" customWidth="1"/>
    <col min="15876" max="15880" width="7.5" style="16" customWidth="1"/>
    <col min="15881" max="15885" width="6.25" style="16" customWidth="1"/>
    <col min="15886" max="15890" width="7.5" style="16" customWidth="1"/>
    <col min="15891" max="15895" width="6.25" style="16" customWidth="1"/>
    <col min="15896" max="15900" width="7.5" style="16" customWidth="1"/>
    <col min="15901" max="15904" width="10.375" style="16" customWidth="1"/>
    <col min="15905" max="15906" width="10" style="16" customWidth="1"/>
    <col min="15907" max="15907" width="18.625" style="16" bestFit="1" customWidth="1"/>
    <col min="15908" max="15908" width="21.375" style="16" bestFit="1" customWidth="1"/>
    <col min="15909" max="15909" width="18.375" style="16" bestFit="1" customWidth="1"/>
    <col min="15910" max="15913" width="18.375" style="16" customWidth="1"/>
    <col min="15914" max="15914" width="14.625" style="16" bestFit="1" customWidth="1"/>
    <col min="15915" max="15915" width="11.75" style="16" bestFit="1" customWidth="1"/>
    <col min="15916" max="15916" width="13.625" style="16" bestFit="1" customWidth="1"/>
    <col min="15917" max="15917" width="13.5" style="16" bestFit="1" customWidth="1"/>
    <col min="15918" max="15918" width="9" style="16"/>
    <col min="15919" max="15919" width="10" style="16" customWidth="1"/>
    <col min="15920" max="16128" width="9" style="16"/>
    <col min="16129" max="16129" width="8.125" style="16" customWidth="1"/>
    <col min="16130" max="16130" width="3.625" style="16" customWidth="1"/>
    <col min="16131" max="16131" width="7.125" style="16" customWidth="1"/>
    <col min="16132" max="16136" width="7.5" style="16" customWidth="1"/>
    <col min="16137" max="16141" width="6.25" style="16" customWidth="1"/>
    <col min="16142" max="16146" width="7.5" style="16" customWidth="1"/>
    <col min="16147" max="16151" width="6.25" style="16" customWidth="1"/>
    <col min="16152" max="16156" width="7.5" style="16" customWidth="1"/>
    <col min="16157" max="16160" width="10.375" style="16" customWidth="1"/>
    <col min="16161" max="16162" width="10" style="16" customWidth="1"/>
    <col min="16163" max="16163" width="18.625" style="16" bestFit="1" customWidth="1"/>
    <col min="16164" max="16164" width="21.375" style="16" bestFit="1" customWidth="1"/>
    <col min="16165" max="16165" width="18.375" style="16" bestFit="1" customWidth="1"/>
    <col min="16166" max="16169" width="18.375" style="16" customWidth="1"/>
    <col min="16170" max="16170" width="14.625" style="16" bestFit="1" customWidth="1"/>
    <col min="16171" max="16171" width="11.75" style="16" bestFit="1" customWidth="1"/>
    <col min="16172" max="16172" width="13.625" style="16" bestFit="1" customWidth="1"/>
    <col min="16173" max="16173" width="13.5" style="16" bestFit="1" customWidth="1"/>
    <col min="16174" max="16174" width="9" style="16"/>
    <col min="16175" max="16175" width="10" style="16" customWidth="1"/>
    <col min="16176" max="16384" width="9" style="16"/>
  </cols>
  <sheetData>
    <row r="1" spans="1:45" s="16" customFormat="1" ht="23.25" customHeight="1">
      <c r="A1" s="660" t="s">
        <v>278</v>
      </c>
      <c r="B1" s="660"/>
      <c r="C1" s="660"/>
      <c r="D1" s="660"/>
      <c r="E1" s="660"/>
      <c r="F1" s="660"/>
      <c r="G1" s="660"/>
      <c r="H1" s="660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8"/>
      <c r="AD1" s="48"/>
      <c r="AE1" s="48"/>
      <c r="AF1" s="48"/>
      <c r="AI1" s="17"/>
      <c r="AJ1" s="17"/>
      <c r="AK1" s="17"/>
      <c r="AL1" s="17"/>
      <c r="AM1" s="17"/>
      <c r="AN1" s="17"/>
      <c r="AO1" s="17"/>
      <c r="AP1" s="17"/>
      <c r="AQ1" s="17"/>
      <c r="AS1" s="17"/>
    </row>
    <row r="2" spans="1:45" s="16" customFormat="1" ht="18.75" customHeight="1">
      <c r="A2" s="661" t="s">
        <v>30</v>
      </c>
      <c r="B2" s="23">
        <v>1</v>
      </c>
      <c r="C2" s="661" t="s">
        <v>183</v>
      </c>
      <c r="D2" s="657" t="s">
        <v>31</v>
      </c>
      <c r="E2" s="658"/>
      <c r="F2" s="658"/>
      <c r="G2" s="658"/>
      <c r="H2" s="659"/>
      <c r="I2" s="657" t="s">
        <v>32</v>
      </c>
      <c r="J2" s="658"/>
      <c r="K2" s="658"/>
      <c r="L2" s="658"/>
      <c r="M2" s="659"/>
      <c r="N2" s="657" t="s">
        <v>33</v>
      </c>
      <c r="O2" s="658"/>
      <c r="P2" s="658"/>
      <c r="Q2" s="658"/>
      <c r="R2" s="659"/>
      <c r="S2" s="657" t="s">
        <v>184</v>
      </c>
      <c r="T2" s="658"/>
      <c r="U2" s="658"/>
      <c r="V2" s="658"/>
      <c r="W2" s="659"/>
      <c r="X2" s="657" t="s">
        <v>185</v>
      </c>
      <c r="Y2" s="658"/>
      <c r="Z2" s="658"/>
      <c r="AA2" s="658"/>
      <c r="AB2" s="659"/>
      <c r="AC2" s="648" t="s">
        <v>186</v>
      </c>
      <c r="AD2" s="648" t="s">
        <v>187</v>
      </c>
      <c r="AE2" s="648" t="s">
        <v>188</v>
      </c>
      <c r="AF2" s="648" t="s">
        <v>189</v>
      </c>
      <c r="AI2" s="651" t="s">
        <v>54</v>
      </c>
      <c r="AJ2" s="652"/>
      <c r="AK2" s="18" t="s">
        <v>55</v>
      </c>
      <c r="AL2" s="18"/>
      <c r="AM2" s="18"/>
      <c r="AN2" s="18"/>
      <c r="AO2" s="18"/>
      <c r="AP2" s="641" t="s">
        <v>56</v>
      </c>
      <c r="AQ2" s="641" t="s">
        <v>57</v>
      </c>
      <c r="AR2" s="622" t="s">
        <v>190</v>
      </c>
      <c r="AS2" s="641" t="s">
        <v>58</v>
      </c>
    </row>
    <row r="3" spans="1:45" s="16" customFormat="1" ht="18.75" customHeight="1">
      <c r="A3" s="662"/>
      <c r="B3" s="23">
        <v>1</v>
      </c>
      <c r="C3" s="662"/>
      <c r="D3" s="23" t="s">
        <v>35</v>
      </c>
      <c r="E3" s="23" t="s">
        <v>36</v>
      </c>
      <c r="F3" s="23" t="s">
        <v>5</v>
      </c>
      <c r="G3" s="23" t="s">
        <v>6</v>
      </c>
      <c r="H3" s="23" t="s">
        <v>7</v>
      </c>
      <c r="I3" s="23" t="s">
        <v>35</v>
      </c>
      <c r="J3" s="23" t="s">
        <v>36</v>
      </c>
      <c r="K3" s="23" t="s">
        <v>5</v>
      </c>
      <c r="L3" s="23" t="s">
        <v>6</v>
      </c>
      <c r="M3" s="23" t="s">
        <v>7</v>
      </c>
      <c r="N3" s="23" t="s">
        <v>35</v>
      </c>
      <c r="O3" s="23" t="s">
        <v>36</v>
      </c>
      <c r="P3" s="23" t="s">
        <v>5</v>
      </c>
      <c r="Q3" s="23" t="s">
        <v>6</v>
      </c>
      <c r="R3" s="23" t="s">
        <v>7</v>
      </c>
      <c r="S3" s="23" t="s">
        <v>35</v>
      </c>
      <c r="T3" s="23" t="s">
        <v>36</v>
      </c>
      <c r="U3" s="23" t="s">
        <v>5</v>
      </c>
      <c r="V3" s="23" t="s">
        <v>6</v>
      </c>
      <c r="W3" s="23" t="s">
        <v>191</v>
      </c>
      <c r="X3" s="23" t="s">
        <v>35</v>
      </c>
      <c r="Y3" s="23" t="s">
        <v>36</v>
      </c>
      <c r="Z3" s="23" t="s">
        <v>5</v>
      </c>
      <c r="AA3" s="23" t="s">
        <v>192</v>
      </c>
      <c r="AB3" s="23" t="s">
        <v>191</v>
      </c>
      <c r="AC3" s="650"/>
      <c r="AD3" s="650"/>
      <c r="AE3" s="650"/>
      <c r="AF3" s="650"/>
      <c r="AI3" s="655"/>
      <c r="AJ3" s="656"/>
      <c r="AK3" s="18" t="s">
        <v>35</v>
      </c>
      <c r="AL3" s="18">
        <v>2020</v>
      </c>
      <c r="AM3" s="18">
        <v>2025</v>
      </c>
      <c r="AN3" s="18">
        <v>2030</v>
      </c>
      <c r="AO3" s="18">
        <v>2035</v>
      </c>
      <c r="AP3" s="643"/>
      <c r="AQ3" s="643"/>
      <c r="AR3" s="623"/>
      <c r="AS3" s="643"/>
    </row>
    <row r="4" spans="1:45" s="16" customFormat="1" ht="18" customHeight="1">
      <c r="A4" s="645" t="s">
        <v>38</v>
      </c>
      <c r="B4" s="23">
        <v>1</v>
      </c>
      <c r="C4" s="59" t="s">
        <v>220</v>
      </c>
      <c r="D4" s="380">
        <f>SUM(D5:D11)</f>
        <v>3847</v>
      </c>
      <c r="E4" s="380">
        <f>SUM(E5:E11)</f>
        <v>3691</v>
      </c>
      <c r="F4" s="380">
        <f>SUM(F5:F11)</f>
        <v>3478</v>
      </c>
      <c r="G4" s="380">
        <f>SUM(G5:G11)</f>
        <v>3318</v>
      </c>
      <c r="H4" s="380">
        <f>SUM(H5:H11)</f>
        <v>3212</v>
      </c>
      <c r="I4" s="379">
        <f>ROUND(N4/D4,2)</f>
        <v>0.99</v>
      </c>
      <c r="J4" s="379">
        <f>ROUND(O4/E4,2)</f>
        <v>0.99</v>
      </c>
      <c r="K4" s="379">
        <f>ROUND(P4/F4,2)</f>
        <v>0.99</v>
      </c>
      <c r="L4" s="379">
        <f>ROUND(Q4/G4,2)</f>
        <v>0.99</v>
      </c>
      <c r="M4" s="379">
        <f>ROUND(R4/H4,2)</f>
        <v>0.99</v>
      </c>
      <c r="N4" s="380">
        <f>SUM(N5:N11)</f>
        <v>3827</v>
      </c>
      <c r="O4" s="380">
        <f>SUM(O5:O11)</f>
        <v>3672</v>
      </c>
      <c r="P4" s="380">
        <f>SUM(P5:P11)</f>
        <v>3460</v>
      </c>
      <c r="Q4" s="380">
        <f>SUM(Q5:Q11)</f>
        <v>3301</v>
      </c>
      <c r="R4" s="380">
        <f>SUM(R5:R11)</f>
        <v>3195</v>
      </c>
      <c r="S4" s="4">
        <v>408</v>
      </c>
      <c r="T4" s="4">
        <v>408</v>
      </c>
      <c r="U4" s="4">
        <v>408</v>
      </c>
      <c r="V4" s="4">
        <v>408</v>
      </c>
      <c r="W4" s="4">
        <v>408</v>
      </c>
      <c r="X4" s="23">
        <f>SUM(X5:X12)</f>
        <v>1561</v>
      </c>
      <c r="Y4" s="23">
        <f>SUM(Y5:Y12)</f>
        <v>1499</v>
      </c>
      <c r="Z4" s="23">
        <f>SUM(Z5:Z12)</f>
        <v>1413</v>
      </c>
      <c r="AA4" s="23">
        <f>SUM(AA5:AA12)</f>
        <v>1346</v>
      </c>
      <c r="AB4" s="23">
        <f>SUM(AB5:AB12)</f>
        <v>1303</v>
      </c>
      <c r="AC4" s="21"/>
      <c r="AD4" s="21"/>
      <c r="AE4" s="21"/>
      <c r="AF4" s="21"/>
      <c r="AI4" s="648" t="s">
        <v>68</v>
      </c>
      <c r="AJ4" s="18" t="s">
        <v>2</v>
      </c>
      <c r="AK4" s="23">
        <f>AK5+AK14</f>
        <v>3403</v>
      </c>
      <c r="AL4" s="23">
        <v>3609</v>
      </c>
      <c r="AM4" s="23">
        <v>5019</v>
      </c>
      <c r="AN4" s="23">
        <v>5019</v>
      </c>
      <c r="AO4" s="23">
        <v>5019</v>
      </c>
      <c r="AP4" s="18"/>
      <c r="AQ4" s="24"/>
      <c r="AR4" s="24"/>
      <c r="AS4" s="24"/>
    </row>
    <row r="5" spans="1:45" s="16" customFormat="1" ht="18" customHeight="1">
      <c r="A5" s="646"/>
      <c r="B5" s="60">
        <v>2</v>
      </c>
      <c r="C5" s="60" t="s">
        <v>221</v>
      </c>
      <c r="D5" s="378">
        <f>[2]광천읍!D5</f>
        <v>270</v>
      </c>
      <c r="E5" s="378">
        <f>[2]광천읍!E5</f>
        <v>259</v>
      </c>
      <c r="F5" s="378">
        <f>[2]광천읍!F5</f>
        <v>244</v>
      </c>
      <c r="G5" s="378">
        <f>[2]광천읍!G5</f>
        <v>233</v>
      </c>
      <c r="H5" s="378">
        <f>[2]광천읍!H5</f>
        <v>225</v>
      </c>
      <c r="I5" s="377">
        <v>100</v>
      </c>
      <c r="J5" s="377">
        <v>100</v>
      </c>
      <c r="K5" s="377">
        <v>100</v>
      </c>
      <c r="L5" s="377">
        <v>100</v>
      </c>
      <c r="M5" s="377">
        <v>100</v>
      </c>
      <c r="N5" s="378">
        <f t="shared" ref="N5:R11" si="0">ROUND(D5*I5/100,0)</f>
        <v>270</v>
      </c>
      <c r="O5" s="378">
        <f t="shared" si="0"/>
        <v>259</v>
      </c>
      <c r="P5" s="378">
        <f t="shared" si="0"/>
        <v>244</v>
      </c>
      <c r="Q5" s="378">
        <f t="shared" si="0"/>
        <v>233</v>
      </c>
      <c r="R5" s="378">
        <f t="shared" si="0"/>
        <v>225</v>
      </c>
      <c r="S5" s="60">
        <v>408</v>
      </c>
      <c r="T5" s="60">
        <v>408</v>
      </c>
      <c r="U5" s="60">
        <v>408</v>
      </c>
      <c r="V5" s="60">
        <v>408</v>
      </c>
      <c r="W5" s="60">
        <v>408</v>
      </c>
      <c r="X5" s="60">
        <f>ROUND(N5*(S5/1000),0)</f>
        <v>110</v>
      </c>
      <c r="Y5" s="60">
        <f>ROUND(O5*(T5/1000),0)</f>
        <v>106</v>
      </c>
      <c r="Z5" s="60">
        <f>ROUND(P5*(U5/1000),0)</f>
        <v>100</v>
      </c>
      <c r="AA5" s="60">
        <f>ROUND(Q5*(V5/1000),0)</f>
        <v>95</v>
      </c>
      <c r="AB5" s="60">
        <f>ROUND(R5*(W5/1000),0)</f>
        <v>92</v>
      </c>
      <c r="AC5" s="61" t="s">
        <v>222</v>
      </c>
      <c r="AD5" s="61" t="s">
        <v>222</v>
      </c>
      <c r="AE5" s="61" t="s">
        <v>222</v>
      </c>
      <c r="AF5" s="61" t="s">
        <v>222</v>
      </c>
      <c r="AI5" s="649"/>
      <c r="AJ5" s="18" t="s">
        <v>70</v>
      </c>
      <c r="AK5" s="23">
        <v>3403</v>
      </c>
      <c r="AL5" s="23">
        <v>3394</v>
      </c>
      <c r="AM5" s="23">
        <v>4590</v>
      </c>
      <c r="AN5" s="23">
        <v>4590</v>
      </c>
      <c r="AO5" s="23">
        <v>4590</v>
      </c>
      <c r="AP5" s="18"/>
      <c r="AQ5" s="24"/>
      <c r="AR5" s="24"/>
      <c r="AS5" s="24"/>
    </row>
    <row r="6" spans="1:45" s="16" customFormat="1" ht="18" customHeight="1">
      <c r="A6" s="646"/>
      <c r="B6" s="60">
        <v>2</v>
      </c>
      <c r="C6" s="60" t="s">
        <v>223</v>
      </c>
      <c r="D6" s="378">
        <f>[2]광천읍!D6</f>
        <v>723</v>
      </c>
      <c r="E6" s="378">
        <f>[2]광천읍!E6</f>
        <v>694</v>
      </c>
      <c r="F6" s="378">
        <f>[2]광천읍!F6</f>
        <v>654</v>
      </c>
      <c r="G6" s="378">
        <f>[2]광천읍!G6</f>
        <v>624</v>
      </c>
      <c r="H6" s="378">
        <f>[2]광천읍!H6</f>
        <v>604</v>
      </c>
      <c r="I6" s="377">
        <v>100</v>
      </c>
      <c r="J6" s="377">
        <v>100</v>
      </c>
      <c r="K6" s="377">
        <v>100</v>
      </c>
      <c r="L6" s="377">
        <v>100</v>
      </c>
      <c r="M6" s="377">
        <v>100</v>
      </c>
      <c r="N6" s="378">
        <f t="shared" si="0"/>
        <v>723</v>
      </c>
      <c r="O6" s="378">
        <f t="shared" si="0"/>
        <v>694</v>
      </c>
      <c r="P6" s="378">
        <f t="shared" si="0"/>
        <v>654</v>
      </c>
      <c r="Q6" s="378">
        <f t="shared" si="0"/>
        <v>624</v>
      </c>
      <c r="R6" s="378">
        <f t="shared" si="0"/>
        <v>604</v>
      </c>
      <c r="S6" s="60">
        <v>408</v>
      </c>
      <c r="T6" s="60">
        <v>408</v>
      </c>
      <c r="U6" s="60">
        <v>408</v>
      </c>
      <c r="V6" s="60">
        <v>408</v>
      </c>
      <c r="W6" s="60">
        <v>408</v>
      </c>
      <c r="X6" s="60">
        <f t="shared" ref="X6:AB21" si="1">ROUND(N6*(S6/1000),0)</f>
        <v>295</v>
      </c>
      <c r="Y6" s="60">
        <f t="shared" si="1"/>
        <v>283</v>
      </c>
      <c r="Z6" s="60">
        <f t="shared" si="1"/>
        <v>267</v>
      </c>
      <c r="AA6" s="60">
        <f t="shared" si="1"/>
        <v>255</v>
      </c>
      <c r="AB6" s="60">
        <f t="shared" si="1"/>
        <v>246</v>
      </c>
      <c r="AC6" s="61" t="s">
        <v>222</v>
      </c>
      <c r="AD6" s="61" t="s">
        <v>222</v>
      </c>
      <c r="AE6" s="61" t="s">
        <v>222</v>
      </c>
      <c r="AF6" s="61" t="s">
        <v>222</v>
      </c>
      <c r="AI6" s="649"/>
      <c r="AJ6" s="18" t="s">
        <v>72</v>
      </c>
      <c r="AK6" s="23">
        <v>1231</v>
      </c>
      <c r="AL6" s="23">
        <v>1231</v>
      </c>
      <c r="AM6" s="23">
        <v>1231</v>
      </c>
      <c r="AN6" s="23">
        <v>1231</v>
      </c>
      <c r="AO6" s="23">
        <v>1231</v>
      </c>
      <c r="AP6" s="18" t="s">
        <v>47</v>
      </c>
      <c r="AQ6" s="24" t="s">
        <v>195</v>
      </c>
      <c r="AR6" s="24" t="s">
        <v>73</v>
      </c>
      <c r="AS6" s="18" t="s">
        <v>74</v>
      </c>
    </row>
    <row r="7" spans="1:45" s="16" customFormat="1" ht="18" customHeight="1">
      <c r="A7" s="646"/>
      <c r="B7" s="60">
        <v>2</v>
      </c>
      <c r="C7" s="60" t="s">
        <v>224</v>
      </c>
      <c r="D7" s="378">
        <f>[2]광천읍!D7</f>
        <v>375</v>
      </c>
      <c r="E7" s="378">
        <f>[2]광천읍!E7</f>
        <v>360</v>
      </c>
      <c r="F7" s="378">
        <f>[2]광천읍!F7</f>
        <v>339</v>
      </c>
      <c r="G7" s="378">
        <f>[2]광천읍!G7</f>
        <v>323</v>
      </c>
      <c r="H7" s="378">
        <f>[2]광천읍!H7</f>
        <v>313</v>
      </c>
      <c r="I7" s="377">
        <v>100</v>
      </c>
      <c r="J7" s="377">
        <v>100</v>
      </c>
      <c r="K7" s="377">
        <v>100</v>
      </c>
      <c r="L7" s="377">
        <v>100</v>
      </c>
      <c r="M7" s="377">
        <v>100</v>
      </c>
      <c r="N7" s="378">
        <f t="shared" si="0"/>
        <v>375</v>
      </c>
      <c r="O7" s="378">
        <f t="shared" si="0"/>
        <v>360</v>
      </c>
      <c r="P7" s="378">
        <f t="shared" si="0"/>
        <v>339</v>
      </c>
      <c r="Q7" s="378">
        <f t="shared" si="0"/>
        <v>323</v>
      </c>
      <c r="R7" s="378">
        <f t="shared" si="0"/>
        <v>313</v>
      </c>
      <c r="S7" s="60">
        <v>408</v>
      </c>
      <c r="T7" s="60">
        <v>408</v>
      </c>
      <c r="U7" s="60">
        <v>408</v>
      </c>
      <c r="V7" s="60">
        <v>408</v>
      </c>
      <c r="W7" s="60">
        <v>408</v>
      </c>
      <c r="X7" s="60">
        <f t="shared" si="1"/>
        <v>153</v>
      </c>
      <c r="Y7" s="60">
        <f t="shared" si="1"/>
        <v>147</v>
      </c>
      <c r="Z7" s="60">
        <f t="shared" si="1"/>
        <v>138</v>
      </c>
      <c r="AA7" s="60">
        <f t="shared" si="1"/>
        <v>132</v>
      </c>
      <c r="AB7" s="60">
        <f t="shared" si="1"/>
        <v>128</v>
      </c>
      <c r="AC7" s="61" t="s">
        <v>222</v>
      </c>
      <c r="AD7" s="61" t="s">
        <v>222</v>
      </c>
      <c r="AE7" s="61" t="s">
        <v>222</v>
      </c>
      <c r="AF7" s="61" t="s">
        <v>222</v>
      </c>
      <c r="AI7" s="649"/>
      <c r="AJ7" s="18" t="s">
        <v>76</v>
      </c>
      <c r="AK7" s="23"/>
      <c r="AL7" s="23"/>
      <c r="AM7" s="23"/>
      <c r="AN7" s="23"/>
      <c r="AO7" s="23"/>
      <c r="AP7" s="27" t="s">
        <v>38</v>
      </c>
      <c r="AQ7" s="28" t="s">
        <v>196</v>
      </c>
      <c r="AR7" s="24" t="s">
        <v>196</v>
      </c>
      <c r="AS7" s="27" t="s">
        <v>77</v>
      </c>
    </row>
    <row r="8" spans="1:45" s="16" customFormat="1" ht="18" customHeight="1">
      <c r="A8" s="646"/>
      <c r="B8" s="60">
        <v>2</v>
      </c>
      <c r="C8" s="60" t="s">
        <v>225</v>
      </c>
      <c r="D8" s="378">
        <f>[2]광천읍!D8</f>
        <v>979</v>
      </c>
      <c r="E8" s="378">
        <f>[2]광천읍!E8</f>
        <v>939</v>
      </c>
      <c r="F8" s="378">
        <f>[2]광천읍!F8</f>
        <v>885</v>
      </c>
      <c r="G8" s="378">
        <f>[2]광천읍!G8</f>
        <v>844</v>
      </c>
      <c r="H8" s="378">
        <f>[2]광천읍!H8</f>
        <v>817</v>
      </c>
      <c r="I8" s="377">
        <v>100</v>
      </c>
      <c r="J8" s="377">
        <v>100</v>
      </c>
      <c r="K8" s="377">
        <v>100</v>
      </c>
      <c r="L8" s="377">
        <v>100</v>
      </c>
      <c r="M8" s="377">
        <v>100</v>
      </c>
      <c r="N8" s="378">
        <f t="shared" si="0"/>
        <v>979</v>
      </c>
      <c r="O8" s="378">
        <f t="shared" si="0"/>
        <v>939</v>
      </c>
      <c r="P8" s="378">
        <f t="shared" si="0"/>
        <v>885</v>
      </c>
      <c r="Q8" s="378">
        <f t="shared" si="0"/>
        <v>844</v>
      </c>
      <c r="R8" s="378">
        <f t="shared" si="0"/>
        <v>817</v>
      </c>
      <c r="S8" s="60">
        <v>408</v>
      </c>
      <c r="T8" s="60">
        <v>408</v>
      </c>
      <c r="U8" s="60">
        <v>408</v>
      </c>
      <c r="V8" s="60">
        <v>408</v>
      </c>
      <c r="W8" s="60">
        <v>408</v>
      </c>
      <c r="X8" s="60">
        <f t="shared" si="1"/>
        <v>399</v>
      </c>
      <c r="Y8" s="60">
        <f t="shared" si="1"/>
        <v>383</v>
      </c>
      <c r="Z8" s="60">
        <f t="shared" si="1"/>
        <v>361</v>
      </c>
      <c r="AA8" s="60">
        <f t="shared" si="1"/>
        <v>344</v>
      </c>
      <c r="AB8" s="60">
        <f t="shared" si="1"/>
        <v>333</v>
      </c>
      <c r="AC8" s="61" t="s">
        <v>222</v>
      </c>
      <c r="AD8" s="61" t="s">
        <v>222</v>
      </c>
      <c r="AE8" s="61" t="s">
        <v>222</v>
      </c>
      <c r="AF8" s="61" t="s">
        <v>222</v>
      </c>
      <c r="AI8" s="649"/>
      <c r="AJ8" s="18" t="s">
        <v>79</v>
      </c>
      <c r="AK8" s="23">
        <v>339</v>
      </c>
      <c r="AL8" s="23">
        <v>339</v>
      </c>
      <c r="AM8" s="23">
        <v>339</v>
      </c>
      <c r="AN8" s="23">
        <v>339</v>
      </c>
      <c r="AO8" s="23">
        <v>339</v>
      </c>
      <c r="AP8" s="18" t="s">
        <v>43</v>
      </c>
      <c r="AQ8" s="24" t="s">
        <v>197</v>
      </c>
      <c r="AR8" s="24" t="s">
        <v>197</v>
      </c>
      <c r="AS8" s="18" t="s">
        <v>81</v>
      </c>
    </row>
    <row r="9" spans="1:45" s="16" customFormat="1" ht="18" customHeight="1">
      <c r="A9" s="646"/>
      <c r="B9" s="60">
        <v>2</v>
      </c>
      <c r="C9" s="60" t="s">
        <v>226</v>
      </c>
      <c r="D9" s="378">
        <f>[2]광천읍!D9</f>
        <v>606</v>
      </c>
      <c r="E9" s="378">
        <f>[2]광천읍!E9</f>
        <v>581</v>
      </c>
      <c r="F9" s="378">
        <f>[2]광천읍!F9</f>
        <v>548</v>
      </c>
      <c r="G9" s="378">
        <f>[2]광천읍!G9</f>
        <v>523</v>
      </c>
      <c r="H9" s="378">
        <f>[2]광천읍!H9</f>
        <v>506</v>
      </c>
      <c r="I9" s="377">
        <v>100</v>
      </c>
      <c r="J9" s="377">
        <v>100</v>
      </c>
      <c r="K9" s="377">
        <v>100</v>
      </c>
      <c r="L9" s="377">
        <v>100</v>
      </c>
      <c r="M9" s="377">
        <v>100</v>
      </c>
      <c r="N9" s="378">
        <f t="shared" si="0"/>
        <v>606</v>
      </c>
      <c r="O9" s="378">
        <f t="shared" si="0"/>
        <v>581</v>
      </c>
      <c r="P9" s="378">
        <f t="shared" si="0"/>
        <v>548</v>
      </c>
      <c r="Q9" s="378">
        <f t="shared" si="0"/>
        <v>523</v>
      </c>
      <c r="R9" s="378">
        <f t="shared" si="0"/>
        <v>506</v>
      </c>
      <c r="S9" s="60">
        <v>408</v>
      </c>
      <c r="T9" s="60">
        <v>408</v>
      </c>
      <c r="U9" s="60">
        <v>408</v>
      </c>
      <c r="V9" s="60">
        <v>408</v>
      </c>
      <c r="W9" s="60">
        <v>408</v>
      </c>
      <c r="X9" s="60">
        <f t="shared" si="1"/>
        <v>247</v>
      </c>
      <c r="Y9" s="60">
        <f t="shared" si="1"/>
        <v>237</v>
      </c>
      <c r="Z9" s="60">
        <f t="shared" si="1"/>
        <v>224</v>
      </c>
      <c r="AA9" s="60">
        <f t="shared" si="1"/>
        <v>213</v>
      </c>
      <c r="AB9" s="60">
        <f t="shared" si="1"/>
        <v>206</v>
      </c>
      <c r="AC9" s="61" t="s">
        <v>222</v>
      </c>
      <c r="AD9" s="61" t="s">
        <v>222</v>
      </c>
      <c r="AE9" s="61" t="s">
        <v>222</v>
      </c>
      <c r="AF9" s="61" t="s">
        <v>222</v>
      </c>
      <c r="AI9" s="649"/>
      <c r="AJ9" s="18" t="s">
        <v>83</v>
      </c>
      <c r="AK9" s="23">
        <v>84</v>
      </c>
      <c r="AL9" s="23">
        <v>84</v>
      </c>
      <c r="AM9" s="23">
        <v>84</v>
      </c>
      <c r="AN9" s="23">
        <v>84</v>
      </c>
      <c r="AO9" s="23">
        <v>84</v>
      </c>
      <c r="AP9" s="18" t="s">
        <v>44</v>
      </c>
      <c r="AQ9" s="24" t="s">
        <v>198</v>
      </c>
      <c r="AR9" s="24" t="s">
        <v>84</v>
      </c>
      <c r="AS9" s="18" t="s">
        <v>85</v>
      </c>
    </row>
    <row r="10" spans="1:45" s="16" customFormat="1" ht="18" customHeight="1">
      <c r="A10" s="646"/>
      <c r="B10" s="60">
        <v>2</v>
      </c>
      <c r="C10" s="60" t="s">
        <v>227</v>
      </c>
      <c r="D10" s="378">
        <f>[2]광천읍!D10</f>
        <v>492</v>
      </c>
      <c r="E10" s="378">
        <f>[2]광천읍!E10</f>
        <v>472</v>
      </c>
      <c r="F10" s="378">
        <f>[2]광천읍!F10</f>
        <v>445</v>
      </c>
      <c r="G10" s="378">
        <f>[2]광천읍!G10</f>
        <v>424</v>
      </c>
      <c r="H10" s="378">
        <f>[2]광천읍!H10</f>
        <v>411</v>
      </c>
      <c r="I10" s="377">
        <v>100</v>
      </c>
      <c r="J10" s="377">
        <v>100</v>
      </c>
      <c r="K10" s="377">
        <v>100</v>
      </c>
      <c r="L10" s="377">
        <v>100</v>
      </c>
      <c r="M10" s="377">
        <v>100</v>
      </c>
      <c r="N10" s="378">
        <f t="shared" si="0"/>
        <v>492</v>
      </c>
      <c r="O10" s="378">
        <f t="shared" si="0"/>
        <v>472</v>
      </c>
      <c r="P10" s="378">
        <f t="shared" si="0"/>
        <v>445</v>
      </c>
      <c r="Q10" s="378">
        <f t="shared" si="0"/>
        <v>424</v>
      </c>
      <c r="R10" s="378">
        <f t="shared" si="0"/>
        <v>411</v>
      </c>
      <c r="S10" s="60">
        <v>408</v>
      </c>
      <c r="T10" s="60">
        <v>408</v>
      </c>
      <c r="U10" s="60">
        <v>408</v>
      </c>
      <c r="V10" s="60">
        <v>408</v>
      </c>
      <c r="W10" s="60">
        <v>408</v>
      </c>
      <c r="X10" s="60">
        <f t="shared" si="1"/>
        <v>201</v>
      </c>
      <c r="Y10" s="60">
        <f t="shared" si="1"/>
        <v>193</v>
      </c>
      <c r="Z10" s="60">
        <f t="shared" si="1"/>
        <v>182</v>
      </c>
      <c r="AA10" s="60">
        <f t="shared" si="1"/>
        <v>173</v>
      </c>
      <c r="AB10" s="60">
        <f t="shared" si="1"/>
        <v>168</v>
      </c>
      <c r="AC10" s="61" t="s">
        <v>222</v>
      </c>
      <c r="AD10" s="61" t="s">
        <v>222</v>
      </c>
      <c r="AE10" s="61" t="s">
        <v>222</v>
      </c>
      <c r="AF10" s="61" t="s">
        <v>222</v>
      </c>
      <c r="AI10" s="649"/>
      <c r="AJ10" s="18" t="s">
        <v>87</v>
      </c>
      <c r="AK10" s="23">
        <v>34</v>
      </c>
      <c r="AL10" s="23">
        <v>34</v>
      </c>
      <c r="AM10" s="23">
        <v>34</v>
      </c>
      <c r="AN10" s="23">
        <v>34</v>
      </c>
      <c r="AO10" s="23">
        <v>34</v>
      </c>
      <c r="AP10" s="18" t="s">
        <v>43</v>
      </c>
      <c r="AQ10" s="24" t="s">
        <v>198</v>
      </c>
      <c r="AR10" s="24" t="s">
        <v>88</v>
      </c>
      <c r="AS10" s="18" t="s">
        <v>89</v>
      </c>
    </row>
    <row r="11" spans="1:45" s="16" customFormat="1" ht="18" customHeight="1">
      <c r="A11" s="646"/>
      <c r="B11" s="60">
        <v>2</v>
      </c>
      <c r="C11" s="60" t="s">
        <v>228</v>
      </c>
      <c r="D11" s="378">
        <f>[2]광천읍!D11</f>
        <v>402</v>
      </c>
      <c r="E11" s="378">
        <f>[2]광천읍!E11</f>
        <v>386</v>
      </c>
      <c r="F11" s="378">
        <f>[2]광천읍!F11</f>
        <v>363</v>
      </c>
      <c r="G11" s="378">
        <f>[2]광천읍!G11</f>
        <v>347</v>
      </c>
      <c r="H11" s="378">
        <f>[2]광천읍!H11</f>
        <v>336</v>
      </c>
      <c r="I11" s="377">
        <v>95</v>
      </c>
      <c r="J11" s="377">
        <v>95</v>
      </c>
      <c r="K11" s="377">
        <v>95</v>
      </c>
      <c r="L11" s="377">
        <v>95</v>
      </c>
      <c r="M11" s="377">
        <v>95</v>
      </c>
      <c r="N11" s="378">
        <f t="shared" si="0"/>
        <v>382</v>
      </c>
      <c r="O11" s="378">
        <f t="shared" si="0"/>
        <v>367</v>
      </c>
      <c r="P11" s="378">
        <f t="shared" si="0"/>
        <v>345</v>
      </c>
      <c r="Q11" s="378">
        <f t="shared" si="0"/>
        <v>330</v>
      </c>
      <c r="R11" s="378">
        <f t="shared" si="0"/>
        <v>319</v>
      </c>
      <c r="S11" s="60">
        <v>408</v>
      </c>
      <c r="T11" s="60">
        <v>408</v>
      </c>
      <c r="U11" s="60">
        <v>408</v>
      </c>
      <c r="V11" s="60">
        <v>408</v>
      </c>
      <c r="W11" s="60">
        <v>408</v>
      </c>
      <c r="X11" s="60">
        <f>ROUND(N11*(S11/1000*0.9),0)</f>
        <v>140</v>
      </c>
      <c r="Y11" s="60">
        <f>ROUND(O11*(T11/1000*0.9),0)</f>
        <v>135</v>
      </c>
      <c r="Z11" s="60">
        <f>ROUND(P11*(U11/1000*0.9),0)</f>
        <v>127</v>
      </c>
      <c r="AA11" s="60">
        <f>ROUND(Q11*(V11/1000*0.9),0)</f>
        <v>121</v>
      </c>
      <c r="AB11" s="60">
        <f>ROUND(R11*(W11/1000*0.9),0)</f>
        <v>117</v>
      </c>
      <c r="AC11" s="61" t="s">
        <v>279</v>
      </c>
      <c r="AD11" s="61" t="s">
        <v>279</v>
      </c>
      <c r="AE11" s="61" t="s">
        <v>279</v>
      </c>
      <c r="AF11" s="61" t="s">
        <v>279</v>
      </c>
      <c r="AI11" s="649"/>
      <c r="AJ11" s="18" t="s">
        <v>91</v>
      </c>
      <c r="AK11" s="23">
        <v>111</v>
      </c>
      <c r="AL11" s="23">
        <v>111</v>
      </c>
      <c r="AM11" s="23">
        <v>111</v>
      </c>
      <c r="AN11" s="23">
        <v>111</v>
      </c>
      <c r="AO11" s="23">
        <v>111</v>
      </c>
      <c r="AP11" s="27" t="s">
        <v>46</v>
      </c>
      <c r="AQ11" s="28" t="s">
        <v>199</v>
      </c>
      <c r="AR11" s="24" t="s">
        <v>92</v>
      </c>
      <c r="AS11" s="27" t="s">
        <v>93</v>
      </c>
    </row>
    <row r="12" spans="1:45" s="16" customFormat="1" ht="18" customHeight="1" thickBot="1">
      <c r="A12" s="646"/>
      <c r="B12" s="375">
        <v>2</v>
      </c>
      <c r="C12" s="375" t="s">
        <v>228</v>
      </c>
      <c r="D12" s="374"/>
      <c r="E12" s="374"/>
      <c r="F12" s="374"/>
      <c r="G12" s="374"/>
      <c r="H12" s="374"/>
      <c r="I12" s="373"/>
      <c r="J12" s="373"/>
      <c r="K12" s="373"/>
      <c r="L12" s="373"/>
      <c r="M12" s="373"/>
      <c r="N12" s="374"/>
      <c r="O12" s="374"/>
      <c r="P12" s="374"/>
      <c r="Q12" s="374"/>
      <c r="R12" s="374"/>
      <c r="S12" s="375"/>
      <c r="T12" s="375"/>
      <c r="U12" s="375"/>
      <c r="V12" s="375"/>
      <c r="W12" s="375"/>
      <c r="X12" s="375">
        <f>ROUND(N11*(S11/1000*0.1),0)</f>
        <v>16</v>
      </c>
      <c r="Y12" s="375">
        <f>ROUND(O11*(T11/1000*0.1),0)</f>
        <v>15</v>
      </c>
      <c r="Z12" s="375">
        <f>ROUND(P11*(U11/1000*0.1),0)</f>
        <v>14</v>
      </c>
      <c r="AA12" s="375">
        <f>ROUND(Q11*(V11/1000*0.1),0)</f>
        <v>13</v>
      </c>
      <c r="AB12" s="375">
        <f>ROUND(R11*(W11/1000*0.1),0)</f>
        <v>13</v>
      </c>
      <c r="AC12" s="372" t="s">
        <v>196</v>
      </c>
      <c r="AD12" s="372" t="s">
        <v>196</v>
      </c>
      <c r="AE12" s="372" t="s">
        <v>196</v>
      </c>
      <c r="AF12" s="372" t="s">
        <v>196</v>
      </c>
      <c r="AI12" s="649"/>
      <c r="AJ12" s="18" t="s">
        <v>95</v>
      </c>
      <c r="AK12" s="23">
        <v>294</v>
      </c>
      <c r="AL12" s="23">
        <v>294</v>
      </c>
      <c r="AM12" s="23">
        <v>294</v>
      </c>
      <c r="AN12" s="23">
        <v>294</v>
      </c>
      <c r="AO12" s="23">
        <v>294</v>
      </c>
      <c r="AP12" s="27" t="s">
        <v>38</v>
      </c>
      <c r="AQ12" s="28" t="s">
        <v>200</v>
      </c>
      <c r="AR12" s="28" t="s">
        <v>200</v>
      </c>
      <c r="AS12" s="27" t="s">
        <v>96</v>
      </c>
    </row>
    <row r="13" spans="1:45" s="16" customFormat="1" ht="18" customHeight="1">
      <c r="A13" s="646"/>
      <c r="B13" s="62">
        <v>1</v>
      </c>
      <c r="C13" s="63" t="s">
        <v>229</v>
      </c>
      <c r="D13" s="369">
        <f>SUM(D14:D17)</f>
        <v>2807</v>
      </c>
      <c r="E13" s="369">
        <f>SUM(E14:E17)</f>
        <v>2693</v>
      </c>
      <c r="F13" s="369">
        <f>SUM(F14:F17)</f>
        <v>2537</v>
      </c>
      <c r="G13" s="369">
        <f>SUM(G14:G17)</f>
        <v>2422</v>
      </c>
      <c r="H13" s="369">
        <f>SUM(H14:H17)</f>
        <v>2343</v>
      </c>
      <c r="I13" s="368">
        <f>ROUND(N13/D13,2)</f>
        <v>1</v>
      </c>
      <c r="J13" s="368">
        <f>ROUND(O13/E13,2)</f>
        <v>1</v>
      </c>
      <c r="K13" s="368">
        <f>ROUND(P13/F13,2)</f>
        <v>1</v>
      </c>
      <c r="L13" s="368">
        <f>ROUND(Q13/G13,2)</f>
        <v>1</v>
      </c>
      <c r="M13" s="368">
        <f>ROUND(R13/H13,2)</f>
        <v>1</v>
      </c>
      <c r="N13" s="369">
        <f>SUM(N14:N17)</f>
        <v>2807</v>
      </c>
      <c r="O13" s="369">
        <f>SUM(O14:O17)</f>
        <v>2693</v>
      </c>
      <c r="P13" s="369">
        <f>SUM(P14:P17)</f>
        <v>2537</v>
      </c>
      <c r="Q13" s="369">
        <f>SUM(Q14:Q17)</f>
        <v>2422</v>
      </c>
      <c r="R13" s="369">
        <f>SUM(R14:R17)</f>
        <v>2343</v>
      </c>
      <c r="S13" s="64">
        <v>408</v>
      </c>
      <c r="T13" s="64">
        <v>408</v>
      </c>
      <c r="U13" s="64">
        <v>408</v>
      </c>
      <c r="V13" s="64">
        <v>408</v>
      </c>
      <c r="W13" s="64">
        <v>408</v>
      </c>
      <c r="X13" s="65">
        <f>SUM(X14:X17)</f>
        <v>1144</v>
      </c>
      <c r="Y13" s="65">
        <f>SUM(Y14:Y17)</f>
        <v>1099</v>
      </c>
      <c r="Z13" s="65">
        <f>SUM(Z14:Z17)</f>
        <v>1036</v>
      </c>
      <c r="AA13" s="65">
        <f>SUM(AA14:AA17)</f>
        <v>988</v>
      </c>
      <c r="AB13" s="65">
        <f>SUM(AB14:AB17)</f>
        <v>956</v>
      </c>
      <c r="AC13" s="66"/>
      <c r="AD13" s="66"/>
      <c r="AE13" s="66"/>
      <c r="AF13" s="67"/>
      <c r="AI13" s="649"/>
      <c r="AJ13" s="18" t="s">
        <v>98</v>
      </c>
      <c r="AK13" s="23">
        <v>105</v>
      </c>
      <c r="AL13" s="23">
        <v>1301</v>
      </c>
      <c r="AM13" s="23">
        <v>2497</v>
      </c>
      <c r="AN13" s="23">
        <v>2497</v>
      </c>
      <c r="AO13" s="23">
        <v>2497</v>
      </c>
      <c r="AP13" s="27" t="s">
        <v>46</v>
      </c>
      <c r="AQ13" s="28" t="s">
        <v>201</v>
      </c>
      <c r="AR13" s="24" t="s">
        <v>99</v>
      </c>
      <c r="AS13" s="27" t="s">
        <v>93</v>
      </c>
    </row>
    <row r="14" spans="1:45" s="16" customFormat="1" ht="18" customHeight="1">
      <c r="A14" s="646"/>
      <c r="B14" s="367">
        <v>2</v>
      </c>
      <c r="C14" s="366" t="s">
        <v>230</v>
      </c>
      <c r="D14" s="378">
        <f>[2]광천읍!D13</f>
        <v>393</v>
      </c>
      <c r="E14" s="378">
        <f>[2]광천읍!E13</f>
        <v>377</v>
      </c>
      <c r="F14" s="378">
        <f>[2]광천읍!F13</f>
        <v>355</v>
      </c>
      <c r="G14" s="378">
        <f>[2]광천읍!G13</f>
        <v>339</v>
      </c>
      <c r="H14" s="378">
        <f>[2]광천읍!H13</f>
        <v>328</v>
      </c>
      <c r="I14" s="377">
        <v>100</v>
      </c>
      <c r="J14" s="377">
        <v>100</v>
      </c>
      <c r="K14" s="377">
        <v>100</v>
      </c>
      <c r="L14" s="377">
        <v>100</v>
      </c>
      <c r="M14" s="377">
        <v>100</v>
      </c>
      <c r="N14" s="378">
        <f t="shared" ref="N14:R17" si="2">ROUND(D14*I14/100,0)</f>
        <v>393</v>
      </c>
      <c r="O14" s="378">
        <f t="shared" si="2"/>
        <v>377</v>
      </c>
      <c r="P14" s="378">
        <f t="shared" si="2"/>
        <v>355</v>
      </c>
      <c r="Q14" s="378">
        <f t="shared" si="2"/>
        <v>339</v>
      </c>
      <c r="R14" s="378">
        <f t="shared" si="2"/>
        <v>328</v>
      </c>
      <c r="S14" s="365">
        <v>408</v>
      </c>
      <c r="T14" s="365">
        <v>408</v>
      </c>
      <c r="U14" s="365">
        <v>408</v>
      </c>
      <c r="V14" s="365">
        <v>408</v>
      </c>
      <c r="W14" s="365">
        <v>408</v>
      </c>
      <c r="X14" s="365">
        <f t="shared" ref="X14:AB52" si="3">ROUND(N14*(S14/1000),0)</f>
        <v>160</v>
      </c>
      <c r="Y14" s="365">
        <f t="shared" si="3"/>
        <v>154</v>
      </c>
      <c r="Z14" s="365">
        <f t="shared" si="3"/>
        <v>145</v>
      </c>
      <c r="AA14" s="365">
        <f t="shared" si="1"/>
        <v>138</v>
      </c>
      <c r="AB14" s="365">
        <f t="shared" si="3"/>
        <v>134</v>
      </c>
      <c r="AC14" s="364"/>
      <c r="AD14" s="364"/>
      <c r="AE14" s="364"/>
      <c r="AF14" s="363"/>
      <c r="AI14" s="649"/>
      <c r="AJ14" s="18" t="s">
        <v>101</v>
      </c>
      <c r="AK14" s="23"/>
      <c r="AL14" s="23">
        <v>215</v>
      </c>
      <c r="AM14" s="23">
        <v>429</v>
      </c>
      <c r="AN14" s="23">
        <v>429</v>
      </c>
      <c r="AO14" s="23">
        <v>429</v>
      </c>
      <c r="AP14" s="18"/>
      <c r="AQ14" s="24"/>
      <c r="AR14" s="24"/>
      <c r="AS14" s="24"/>
    </row>
    <row r="15" spans="1:45" s="16" customFormat="1" ht="18" customHeight="1">
      <c r="A15" s="646"/>
      <c r="B15" s="367">
        <v>2</v>
      </c>
      <c r="C15" s="366" t="s">
        <v>231</v>
      </c>
      <c r="D15" s="378">
        <f>[2]광천읍!D14</f>
        <v>1094</v>
      </c>
      <c r="E15" s="378">
        <f>[2]광천읍!E14</f>
        <v>1050</v>
      </c>
      <c r="F15" s="378">
        <f>[2]광천읍!F14</f>
        <v>989</v>
      </c>
      <c r="G15" s="378">
        <f>[2]광천읍!G14</f>
        <v>944</v>
      </c>
      <c r="H15" s="378">
        <f>[2]광천읍!H14</f>
        <v>913</v>
      </c>
      <c r="I15" s="377">
        <v>100</v>
      </c>
      <c r="J15" s="377">
        <v>100</v>
      </c>
      <c r="K15" s="377">
        <v>100</v>
      </c>
      <c r="L15" s="377">
        <v>100</v>
      </c>
      <c r="M15" s="377">
        <v>100</v>
      </c>
      <c r="N15" s="378">
        <f t="shared" si="2"/>
        <v>1094</v>
      </c>
      <c r="O15" s="378">
        <f t="shared" si="2"/>
        <v>1050</v>
      </c>
      <c r="P15" s="378">
        <f t="shared" si="2"/>
        <v>989</v>
      </c>
      <c r="Q15" s="378">
        <f t="shared" si="2"/>
        <v>944</v>
      </c>
      <c r="R15" s="378">
        <f t="shared" si="2"/>
        <v>913</v>
      </c>
      <c r="S15" s="365">
        <v>408</v>
      </c>
      <c r="T15" s="365">
        <v>408</v>
      </c>
      <c r="U15" s="365">
        <v>408</v>
      </c>
      <c r="V15" s="365">
        <v>408</v>
      </c>
      <c r="W15" s="365">
        <v>408</v>
      </c>
      <c r="X15" s="365">
        <f t="shared" si="3"/>
        <v>446</v>
      </c>
      <c r="Y15" s="365">
        <f t="shared" si="3"/>
        <v>428</v>
      </c>
      <c r="Z15" s="365">
        <f>ROUND(P15*(U15/1000),0)</f>
        <v>404</v>
      </c>
      <c r="AA15" s="365">
        <f t="shared" si="1"/>
        <v>385</v>
      </c>
      <c r="AB15" s="365">
        <f t="shared" si="3"/>
        <v>373</v>
      </c>
      <c r="AC15" s="364"/>
      <c r="AD15" s="364"/>
      <c r="AE15" s="364"/>
      <c r="AF15" s="363"/>
      <c r="AI15" s="650"/>
      <c r="AJ15" s="18" t="s">
        <v>103</v>
      </c>
      <c r="AK15" s="23"/>
      <c r="AL15" s="23">
        <v>215</v>
      </c>
      <c r="AM15" s="23">
        <v>429</v>
      </c>
      <c r="AN15" s="23">
        <v>429</v>
      </c>
      <c r="AO15" s="23">
        <v>429</v>
      </c>
      <c r="AP15" s="18" t="s">
        <v>46</v>
      </c>
      <c r="AQ15" s="24"/>
      <c r="AR15" s="24" t="s">
        <v>105</v>
      </c>
      <c r="AS15" s="18" t="s">
        <v>106</v>
      </c>
    </row>
    <row r="16" spans="1:45" s="16" customFormat="1" ht="18" customHeight="1">
      <c r="A16" s="646"/>
      <c r="B16" s="367">
        <v>2</v>
      </c>
      <c r="C16" s="366" t="s">
        <v>232</v>
      </c>
      <c r="D16" s="378">
        <f>[2]광천읍!D15</f>
        <v>408</v>
      </c>
      <c r="E16" s="378">
        <f>[2]광천읍!E15</f>
        <v>391</v>
      </c>
      <c r="F16" s="378">
        <f>[2]광천읍!F15</f>
        <v>369</v>
      </c>
      <c r="G16" s="378">
        <f>[2]광천읍!G15</f>
        <v>352</v>
      </c>
      <c r="H16" s="378">
        <f>[2]광천읍!H15</f>
        <v>341</v>
      </c>
      <c r="I16" s="377">
        <v>100</v>
      </c>
      <c r="J16" s="377">
        <v>100</v>
      </c>
      <c r="K16" s="377">
        <v>100</v>
      </c>
      <c r="L16" s="377">
        <v>100</v>
      </c>
      <c r="M16" s="377">
        <v>100</v>
      </c>
      <c r="N16" s="378">
        <f t="shared" si="2"/>
        <v>408</v>
      </c>
      <c r="O16" s="378">
        <f t="shared" si="2"/>
        <v>391</v>
      </c>
      <c r="P16" s="378">
        <f t="shared" si="2"/>
        <v>369</v>
      </c>
      <c r="Q16" s="378">
        <f t="shared" si="2"/>
        <v>352</v>
      </c>
      <c r="R16" s="378">
        <f t="shared" si="2"/>
        <v>341</v>
      </c>
      <c r="S16" s="365">
        <v>408</v>
      </c>
      <c r="T16" s="365">
        <v>408</v>
      </c>
      <c r="U16" s="365">
        <v>408</v>
      </c>
      <c r="V16" s="365">
        <v>408</v>
      </c>
      <c r="W16" s="365">
        <v>408</v>
      </c>
      <c r="X16" s="365">
        <f t="shared" si="3"/>
        <v>166</v>
      </c>
      <c r="Y16" s="365">
        <f t="shared" si="3"/>
        <v>160</v>
      </c>
      <c r="Z16" s="365">
        <f t="shared" si="3"/>
        <v>151</v>
      </c>
      <c r="AA16" s="365">
        <f t="shared" si="1"/>
        <v>144</v>
      </c>
      <c r="AB16" s="365">
        <f t="shared" si="3"/>
        <v>139</v>
      </c>
      <c r="AC16" s="364"/>
      <c r="AD16" s="364"/>
      <c r="AE16" s="364"/>
      <c r="AF16" s="363"/>
      <c r="AI16" s="17"/>
      <c r="AJ16" s="17"/>
      <c r="AK16" s="17"/>
      <c r="AL16" s="17"/>
      <c r="AM16" s="17"/>
      <c r="AN16" s="17"/>
      <c r="AO16" s="17"/>
      <c r="AP16" s="17"/>
      <c r="AQ16" s="17"/>
      <c r="AR16" s="30"/>
      <c r="AS16" s="17"/>
    </row>
    <row r="17" spans="1:46" ht="18" customHeight="1">
      <c r="A17" s="646"/>
      <c r="B17" s="367">
        <v>2</v>
      </c>
      <c r="C17" s="366" t="s">
        <v>233</v>
      </c>
      <c r="D17" s="378">
        <f>[2]광천읍!D16</f>
        <v>912</v>
      </c>
      <c r="E17" s="378">
        <f>[2]광천읍!E16</f>
        <v>875</v>
      </c>
      <c r="F17" s="378">
        <f>[2]광천읍!F16</f>
        <v>824</v>
      </c>
      <c r="G17" s="378">
        <f>[2]광천읍!G16</f>
        <v>787</v>
      </c>
      <c r="H17" s="378">
        <f>[2]광천읍!H16</f>
        <v>761</v>
      </c>
      <c r="I17" s="377">
        <v>100</v>
      </c>
      <c r="J17" s="377">
        <v>100</v>
      </c>
      <c r="K17" s="377">
        <v>100</v>
      </c>
      <c r="L17" s="377">
        <v>100</v>
      </c>
      <c r="M17" s="377">
        <v>100</v>
      </c>
      <c r="N17" s="378">
        <f t="shared" si="2"/>
        <v>912</v>
      </c>
      <c r="O17" s="378">
        <f t="shared" si="2"/>
        <v>875</v>
      </c>
      <c r="P17" s="378">
        <f t="shared" si="2"/>
        <v>824</v>
      </c>
      <c r="Q17" s="378">
        <f t="shared" si="2"/>
        <v>787</v>
      </c>
      <c r="R17" s="378">
        <f t="shared" si="2"/>
        <v>761</v>
      </c>
      <c r="S17" s="365">
        <v>408</v>
      </c>
      <c r="T17" s="365">
        <v>408</v>
      </c>
      <c r="U17" s="365">
        <v>408</v>
      </c>
      <c r="V17" s="365">
        <v>408</v>
      </c>
      <c r="W17" s="365">
        <v>408</v>
      </c>
      <c r="X17" s="365">
        <f t="shared" si="3"/>
        <v>372</v>
      </c>
      <c r="Y17" s="365">
        <f t="shared" si="3"/>
        <v>357</v>
      </c>
      <c r="Z17" s="365">
        <f t="shared" si="3"/>
        <v>336</v>
      </c>
      <c r="AA17" s="365">
        <f t="shared" si="1"/>
        <v>321</v>
      </c>
      <c r="AB17" s="365">
        <f t="shared" si="3"/>
        <v>310</v>
      </c>
      <c r="AC17" s="364"/>
      <c r="AD17" s="364"/>
      <c r="AE17" s="364"/>
      <c r="AF17" s="363"/>
      <c r="AI17" s="651" t="s">
        <v>54</v>
      </c>
      <c r="AJ17" s="652"/>
      <c r="AK17" s="18" t="s">
        <v>109</v>
      </c>
      <c r="AL17" s="18"/>
      <c r="AM17" s="18"/>
      <c r="AN17" s="18"/>
      <c r="AO17" s="18"/>
      <c r="AP17" s="641" t="s">
        <v>56</v>
      </c>
      <c r="AQ17" s="641" t="s">
        <v>57</v>
      </c>
      <c r="AR17" s="622" t="s">
        <v>190</v>
      </c>
      <c r="AS17" s="641" t="s">
        <v>58</v>
      </c>
    </row>
    <row r="18" spans="1:46" s="30" customFormat="1" ht="18" customHeight="1">
      <c r="A18" s="646"/>
      <c r="B18" s="362"/>
      <c r="C18" s="361"/>
      <c r="D18" s="378"/>
      <c r="E18" s="378"/>
      <c r="F18" s="378"/>
      <c r="G18" s="378"/>
      <c r="H18" s="378"/>
      <c r="I18" s="377"/>
      <c r="J18" s="377"/>
      <c r="K18" s="377"/>
      <c r="L18" s="377"/>
      <c r="M18" s="377"/>
      <c r="N18" s="378"/>
      <c r="O18" s="378"/>
      <c r="P18" s="378"/>
      <c r="Q18" s="378"/>
      <c r="R18" s="378"/>
      <c r="S18" s="360"/>
      <c r="T18" s="360"/>
      <c r="U18" s="360"/>
      <c r="V18" s="360"/>
      <c r="W18" s="360"/>
      <c r="X18" s="359">
        <f>ROUND(X13*$AD$73/100,0)</f>
        <v>858</v>
      </c>
      <c r="Y18" s="359">
        <f>ROUND(Y13*$AD$73/100,0)</f>
        <v>824</v>
      </c>
      <c r="Z18" s="359">
        <f>ROUND(Z13*$AD$73/100,0)</f>
        <v>777</v>
      </c>
      <c r="AA18" s="359">
        <f>ROUND(AA13*$AD$73/100,0)</f>
        <v>741</v>
      </c>
      <c r="AB18" s="359">
        <f>ROUND(AB13*$AD$73/100,0)</f>
        <v>717</v>
      </c>
      <c r="AC18" s="358" t="s">
        <v>279</v>
      </c>
      <c r="AD18" s="358" t="s">
        <v>279</v>
      </c>
      <c r="AE18" s="358" t="s">
        <v>279</v>
      </c>
      <c r="AF18" s="357" t="s">
        <v>279</v>
      </c>
      <c r="AI18" s="653"/>
      <c r="AJ18" s="654"/>
      <c r="AK18" s="70"/>
      <c r="AL18" s="70"/>
      <c r="AM18" s="70"/>
      <c r="AN18" s="70"/>
      <c r="AO18" s="70"/>
      <c r="AP18" s="642"/>
      <c r="AQ18" s="642"/>
      <c r="AR18" s="644"/>
      <c r="AS18" s="642"/>
      <c r="AT18" s="71"/>
    </row>
    <row r="19" spans="1:46" s="30" customFormat="1" ht="18" customHeight="1" thickBot="1">
      <c r="A19" s="646"/>
      <c r="B19" s="356"/>
      <c r="C19" s="355"/>
      <c r="D19" s="354"/>
      <c r="E19" s="354"/>
      <c r="F19" s="354"/>
      <c r="G19" s="354"/>
      <c r="H19" s="354"/>
      <c r="I19" s="353"/>
      <c r="J19" s="353"/>
      <c r="K19" s="353"/>
      <c r="L19" s="353"/>
      <c r="M19" s="353"/>
      <c r="N19" s="354"/>
      <c r="O19" s="354"/>
      <c r="P19" s="354"/>
      <c r="Q19" s="354"/>
      <c r="R19" s="354"/>
      <c r="S19" s="352"/>
      <c r="T19" s="352"/>
      <c r="U19" s="352"/>
      <c r="V19" s="352"/>
      <c r="W19" s="352"/>
      <c r="X19" s="352">
        <f>ROUND(X13*$AD$74/100,0)</f>
        <v>286</v>
      </c>
      <c r="Y19" s="352">
        <f>ROUND(Y13*$AD$74/100,0)</f>
        <v>275</v>
      </c>
      <c r="Z19" s="352">
        <f>ROUND(Z13*$AD$74/100,0)</f>
        <v>259</v>
      </c>
      <c r="AA19" s="352">
        <f>ROUND(AA13*$AD$74/100,0)</f>
        <v>247</v>
      </c>
      <c r="AB19" s="352">
        <f>ROUND(AB13*$AD$74/100,0)</f>
        <v>239</v>
      </c>
      <c r="AC19" s="395" t="s">
        <v>280</v>
      </c>
      <c r="AD19" s="395" t="s">
        <v>280</v>
      </c>
      <c r="AE19" s="395" t="s">
        <v>280</v>
      </c>
      <c r="AF19" s="396" t="s">
        <v>280</v>
      </c>
      <c r="AI19" s="653"/>
      <c r="AJ19" s="654"/>
      <c r="AK19" s="70"/>
      <c r="AL19" s="70"/>
      <c r="AM19" s="70"/>
      <c r="AN19" s="70"/>
      <c r="AO19" s="70"/>
      <c r="AP19" s="642"/>
      <c r="AQ19" s="642"/>
      <c r="AR19" s="644"/>
      <c r="AS19" s="642"/>
      <c r="AT19" s="71"/>
    </row>
    <row r="20" spans="1:46" ht="18" customHeight="1">
      <c r="A20" s="646"/>
      <c r="B20" s="72">
        <v>1</v>
      </c>
      <c r="C20" s="73" t="s">
        <v>234</v>
      </c>
      <c r="D20" s="371">
        <f>SUM(D21:D23)</f>
        <v>431</v>
      </c>
      <c r="E20" s="371">
        <f>SUM(E21:E23)</f>
        <v>414</v>
      </c>
      <c r="F20" s="371">
        <f>SUM(F21:F23)</f>
        <v>390</v>
      </c>
      <c r="G20" s="371">
        <f>SUM(G21:G23)</f>
        <v>371</v>
      </c>
      <c r="H20" s="371">
        <f>SUM(H21:H23)</f>
        <v>360</v>
      </c>
      <c r="I20" s="370">
        <f>ROUND(N20/D20,2)</f>
        <v>0.85</v>
      </c>
      <c r="J20" s="370">
        <f>ROUND(O20/E20,2)</f>
        <v>0.85</v>
      </c>
      <c r="K20" s="370">
        <f>ROUND(P20/F20,2)</f>
        <v>0.85</v>
      </c>
      <c r="L20" s="370">
        <f>ROUND(Q20/G20,2)</f>
        <v>0.85</v>
      </c>
      <c r="M20" s="370">
        <f>ROUND(R20/H20,2)</f>
        <v>0.85</v>
      </c>
      <c r="N20" s="371">
        <f>SUM(N21:N23)</f>
        <v>366</v>
      </c>
      <c r="O20" s="371">
        <f>SUM(O21:O23)</f>
        <v>353</v>
      </c>
      <c r="P20" s="371">
        <f>SUM(P21:P23)</f>
        <v>332</v>
      </c>
      <c r="Q20" s="371">
        <f>SUM(Q21:Q23)</f>
        <v>316</v>
      </c>
      <c r="R20" s="371">
        <f>SUM(R21:R23)</f>
        <v>306</v>
      </c>
      <c r="S20" s="74">
        <v>408</v>
      </c>
      <c r="T20" s="74">
        <v>408</v>
      </c>
      <c r="U20" s="74">
        <v>408</v>
      </c>
      <c r="V20" s="74">
        <v>408</v>
      </c>
      <c r="W20" s="74">
        <v>408</v>
      </c>
      <c r="X20" s="72">
        <f>SUM(X21:X23)</f>
        <v>149</v>
      </c>
      <c r="Y20" s="72">
        <f>SUM(Y21:Y23)</f>
        <v>144</v>
      </c>
      <c r="Z20" s="72">
        <f>SUM(Z21:Z23)</f>
        <v>135</v>
      </c>
      <c r="AA20" s="72">
        <f>SUM(AA21:AA23)</f>
        <v>129</v>
      </c>
      <c r="AB20" s="72">
        <f>SUM(AB21:AB23)</f>
        <v>125</v>
      </c>
      <c r="AC20" s="75"/>
      <c r="AD20" s="75"/>
      <c r="AE20" s="75"/>
      <c r="AF20" s="75"/>
      <c r="AI20" s="655"/>
      <c r="AJ20" s="656"/>
      <c r="AK20" s="18" t="s">
        <v>35</v>
      </c>
      <c r="AL20" s="18">
        <v>2020</v>
      </c>
      <c r="AM20" s="18">
        <v>2025</v>
      </c>
      <c r="AN20" s="18">
        <v>2030</v>
      </c>
      <c r="AO20" s="18">
        <v>2035</v>
      </c>
      <c r="AP20" s="643"/>
      <c r="AQ20" s="643"/>
      <c r="AR20" s="623"/>
      <c r="AS20" s="643"/>
    </row>
    <row r="21" spans="1:46" ht="18" customHeight="1">
      <c r="A21" s="646"/>
      <c r="B21" s="60">
        <v>2</v>
      </c>
      <c r="C21" s="60" t="s">
        <v>235</v>
      </c>
      <c r="D21" s="378">
        <f>[2]광천읍!D18</f>
        <v>128</v>
      </c>
      <c r="E21" s="378">
        <f>[2]광천읍!E18</f>
        <v>123</v>
      </c>
      <c r="F21" s="378">
        <f>[2]광천읍!F18</f>
        <v>116</v>
      </c>
      <c r="G21" s="378">
        <f>[2]광천읍!G18</f>
        <v>110</v>
      </c>
      <c r="H21" s="378">
        <f>[2]광천읍!H18</f>
        <v>107</v>
      </c>
      <c r="I21" s="377">
        <v>85</v>
      </c>
      <c r="J21" s="377">
        <v>85</v>
      </c>
      <c r="K21" s="377">
        <v>85</v>
      </c>
      <c r="L21" s="377">
        <v>85</v>
      </c>
      <c r="M21" s="377">
        <v>85</v>
      </c>
      <c r="N21" s="378">
        <f t="shared" ref="N21:R23" si="4">ROUND(D21*I21/100,0)</f>
        <v>109</v>
      </c>
      <c r="O21" s="378">
        <f t="shared" si="4"/>
        <v>105</v>
      </c>
      <c r="P21" s="378">
        <f t="shared" si="4"/>
        <v>99</v>
      </c>
      <c r="Q21" s="378">
        <f t="shared" si="4"/>
        <v>94</v>
      </c>
      <c r="R21" s="378">
        <f t="shared" si="4"/>
        <v>91</v>
      </c>
      <c r="S21" s="60">
        <v>408</v>
      </c>
      <c r="T21" s="60">
        <v>408</v>
      </c>
      <c r="U21" s="60">
        <v>408</v>
      </c>
      <c r="V21" s="60">
        <v>408</v>
      </c>
      <c r="W21" s="60">
        <v>408</v>
      </c>
      <c r="X21" s="60">
        <f t="shared" si="3"/>
        <v>44</v>
      </c>
      <c r="Y21" s="60">
        <f t="shared" si="3"/>
        <v>43</v>
      </c>
      <c r="Z21" s="60">
        <f t="shared" si="3"/>
        <v>40</v>
      </c>
      <c r="AA21" s="60">
        <f t="shared" si="1"/>
        <v>38</v>
      </c>
      <c r="AB21" s="60">
        <f t="shared" si="3"/>
        <v>37</v>
      </c>
      <c r="AC21" s="76" t="s">
        <v>280</v>
      </c>
      <c r="AD21" s="76" t="s">
        <v>280</v>
      </c>
      <c r="AE21" s="76" t="s">
        <v>280</v>
      </c>
      <c r="AF21" s="76" t="s">
        <v>280</v>
      </c>
      <c r="AI21" s="639" t="s">
        <v>113</v>
      </c>
      <c r="AJ21" s="640"/>
      <c r="AK21" s="23">
        <f>AK22+AK25+AK29</f>
        <v>1268</v>
      </c>
      <c r="AL21" s="23">
        <v>1814</v>
      </c>
      <c r="AM21" s="23">
        <v>1814</v>
      </c>
      <c r="AN21" s="23">
        <v>1814</v>
      </c>
      <c r="AO21" s="23">
        <v>1814</v>
      </c>
      <c r="AP21" s="18"/>
      <c r="AQ21" s="32"/>
      <c r="AR21" s="32"/>
      <c r="AS21" s="32"/>
    </row>
    <row r="22" spans="1:46" ht="18" customHeight="1">
      <c r="A22" s="646"/>
      <c r="B22" s="60">
        <v>2</v>
      </c>
      <c r="C22" s="60" t="s">
        <v>236</v>
      </c>
      <c r="D22" s="378">
        <f>[2]광천읍!D19</f>
        <v>86</v>
      </c>
      <c r="E22" s="378">
        <f>[2]광천읍!E19</f>
        <v>83</v>
      </c>
      <c r="F22" s="378">
        <f>[2]광천읍!F19</f>
        <v>78</v>
      </c>
      <c r="G22" s="378">
        <f>[2]광천읍!G19</f>
        <v>74</v>
      </c>
      <c r="H22" s="378">
        <f>[2]광천읍!H19</f>
        <v>72</v>
      </c>
      <c r="I22" s="377">
        <v>85</v>
      </c>
      <c r="J22" s="377">
        <v>85</v>
      </c>
      <c r="K22" s="377">
        <v>85</v>
      </c>
      <c r="L22" s="377">
        <v>85</v>
      </c>
      <c r="M22" s="377">
        <v>85</v>
      </c>
      <c r="N22" s="378">
        <f t="shared" si="4"/>
        <v>73</v>
      </c>
      <c r="O22" s="378">
        <f t="shared" si="4"/>
        <v>71</v>
      </c>
      <c r="P22" s="378">
        <f t="shared" si="4"/>
        <v>66</v>
      </c>
      <c r="Q22" s="378">
        <f t="shared" si="4"/>
        <v>63</v>
      </c>
      <c r="R22" s="378">
        <f t="shared" si="4"/>
        <v>61</v>
      </c>
      <c r="S22" s="60">
        <v>408</v>
      </c>
      <c r="T22" s="60">
        <v>408</v>
      </c>
      <c r="U22" s="60">
        <v>408</v>
      </c>
      <c r="V22" s="60">
        <v>408</v>
      </c>
      <c r="W22" s="60">
        <v>408</v>
      </c>
      <c r="X22" s="60">
        <f t="shared" si="3"/>
        <v>30</v>
      </c>
      <c r="Y22" s="60">
        <f t="shared" si="3"/>
        <v>29</v>
      </c>
      <c r="Z22" s="60">
        <f t="shared" si="3"/>
        <v>27</v>
      </c>
      <c r="AA22" s="60">
        <f t="shared" si="3"/>
        <v>26</v>
      </c>
      <c r="AB22" s="60">
        <f t="shared" si="3"/>
        <v>25</v>
      </c>
      <c r="AC22" s="76" t="s">
        <v>280</v>
      </c>
      <c r="AD22" s="76" t="s">
        <v>280</v>
      </c>
      <c r="AE22" s="76" t="s">
        <v>280</v>
      </c>
      <c r="AF22" s="76" t="s">
        <v>280</v>
      </c>
      <c r="AI22" s="641" t="s">
        <v>115</v>
      </c>
      <c r="AJ22" s="18" t="s">
        <v>2</v>
      </c>
      <c r="AK22" s="23"/>
      <c r="AL22" s="23">
        <v>546</v>
      </c>
      <c r="AM22" s="23">
        <v>546</v>
      </c>
      <c r="AN22" s="23">
        <v>546</v>
      </c>
      <c r="AO22" s="23">
        <v>546</v>
      </c>
      <c r="AP22" s="18"/>
      <c r="AQ22" s="32"/>
      <c r="AR22" s="32"/>
      <c r="AS22" s="32"/>
    </row>
    <row r="23" spans="1:46" ht="18" customHeight="1">
      <c r="A23" s="646"/>
      <c r="B23" s="60">
        <v>2</v>
      </c>
      <c r="C23" s="60" t="s">
        <v>237</v>
      </c>
      <c r="D23" s="378">
        <f>[2]광천읍!D20</f>
        <v>217</v>
      </c>
      <c r="E23" s="378">
        <f>[2]광천읍!E20</f>
        <v>208</v>
      </c>
      <c r="F23" s="378">
        <f>[2]광천읍!F20</f>
        <v>196</v>
      </c>
      <c r="G23" s="378">
        <f>[2]광천읍!G20</f>
        <v>187</v>
      </c>
      <c r="H23" s="378">
        <f>[2]광천읍!H20</f>
        <v>181</v>
      </c>
      <c r="I23" s="377">
        <v>85</v>
      </c>
      <c r="J23" s="377">
        <v>85</v>
      </c>
      <c r="K23" s="377">
        <v>85</v>
      </c>
      <c r="L23" s="377">
        <v>85</v>
      </c>
      <c r="M23" s="377">
        <v>85</v>
      </c>
      <c r="N23" s="378">
        <f t="shared" si="4"/>
        <v>184</v>
      </c>
      <c r="O23" s="378">
        <f t="shared" si="4"/>
        <v>177</v>
      </c>
      <c r="P23" s="378">
        <f t="shared" si="4"/>
        <v>167</v>
      </c>
      <c r="Q23" s="378">
        <f t="shared" si="4"/>
        <v>159</v>
      </c>
      <c r="R23" s="378">
        <f t="shared" si="4"/>
        <v>154</v>
      </c>
      <c r="S23" s="60">
        <v>408</v>
      </c>
      <c r="T23" s="60">
        <v>408</v>
      </c>
      <c r="U23" s="60">
        <v>408</v>
      </c>
      <c r="V23" s="60">
        <v>408</v>
      </c>
      <c r="W23" s="60">
        <v>408</v>
      </c>
      <c r="X23" s="60">
        <f t="shared" si="3"/>
        <v>75</v>
      </c>
      <c r="Y23" s="60">
        <f t="shared" si="3"/>
        <v>72</v>
      </c>
      <c r="Z23" s="60">
        <f t="shared" si="3"/>
        <v>68</v>
      </c>
      <c r="AA23" s="60">
        <f t="shared" si="3"/>
        <v>65</v>
      </c>
      <c r="AB23" s="60">
        <f t="shared" si="3"/>
        <v>63</v>
      </c>
      <c r="AC23" s="76" t="s">
        <v>280</v>
      </c>
      <c r="AD23" s="76" t="s">
        <v>280</v>
      </c>
      <c r="AE23" s="76" t="s">
        <v>280</v>
      </c>
      <c r="AF23" s="76" t="s">
        <v>280</v>
      </c>
      <c r="AI23" s="642"/>
      <c r="AJ23" s="18" t="s">
        <v>117</v>
      </c>
      <c r="AK23" s="23"/>
      <c r="AL23" s="23">
        <v>473</v>
      </c>
      <c r="AM23" s="23">
        <v>473</v>
      </c>
      <c r="AN23" s="23">
        <v>473</v>
      </c>
      <c r="AO23" s="23">
        <v>473</v>
      </c>
      <c r="AP23" s="18" t="s">
        <v>23</v>
      </c>
      <c r="AR23" s="18" t="s">
        <v>118</v>
      </c>
      <c r="AS23" s="18" t="s">
        <v>23</v>
      </c>
    </row>
    <row r="24" spans="1:46" ht="18" customHeight="1">
      <c r="A24" s="646"/>
      <c r="B24" s="23">
        <v>1</v>
      </c>
      <c r="C24" s="59" t="s">
        <v>238</v>
      </c>
      <c r="D24" s="380">
        <f>SUM(D25:D26)</f>
        <v>243</v>
      </c>
      <c r="E24" s="380">
        <f>SUM(E25:E26)</f>
        <v>233</v>
      </c>
      <c r="F24" s="380">
        <f>SUM(F25:F26)</f>
        <v>220</v>
      </c>
      <c r="G24" s="380">
        <f>SUM(G25:G26)</f>
        <v>210</v>
      </c>
      <c r="H24" s="380">
        <f>SUM(H25:H26)</f>
        <v>203</v>
      </c>
      <c r="I24" s="379">
        <f>ROUND(N24/D24,2)</f>
        <v>0.85</v>
      </c>
      <c r="J24" s="379">
        <f>ROUND(O24/E24,2)</f>
        <v>0.85</v>
      </c>
      <c r="K24" s="379">
        <f>ROUND(P24/F24,2)</f>
        <v>0.85</v>
      </c>
      <c r="L24" s="379">
        <f>ROUND(Q24/G24,2)</f>
        <v>0.85</v>
      </c>
      <c r="M24" s="379">
        <f>ROUND(R24/H24,2)</f>
        <v>0.85</v>
      </c>
      <c r="N24" s="380">
        <f>SUM(N25:N26)</f>
        <v>206</v>
      </c>
      <c r="O24" s="380">
        <f>SUM(O25:O26)</f>
        <v>198</v>
      </c>
      <c r="P24" s="380">
        <f>SUM(P25:P26)</f>
        <v>187</v>
      </c>
      <c r="Q24" s="380">
        <f>SUM(Q25:Q26)</f>
        <v>178</v>
      </c>
      <c r="R24" s="380">
        <f>SUM(R25:R26)</f>
        <v>173</v>
      </c>
      <c r="S24" s="4">
        <v>408</v>
      </c>
      <c r="T24" s="4">
        <v>408</v>
      </c>
      <c r="U24" s="4">
        <v>408</v>
      </c>
      <c r="V24" s="4">
        <v>408</v>
      </c>
      <c r="W24" s="4">
        <v>408</v>
      </c>
      <c r="X24" s="23">
        <f>SUM(X25:X26)</f>
        <v>84</v>
      </c>
      <c r="Y24" s="23">
        <f>SUM(Y25:Y26)</f>
        <v>81</v>
      </c>
      <c r="Z24" s="23">
        <f>SUM(Z25:Z26)</f>
        <v>76</v>
      </c>
      <c r="AA24" s="23">
        <f>SUM(AA25:AA26)</f>
        <v>72</v>
      </c>
      <c r="AB24" s="23">
        <f>SUM(AB25:AB26)</f>
        <v>71</v>
      </c>
      <c r="AC24" s="77"/>
      <c r="AD24" s="77"/>
      <c r="AE24" s="77"/>
      <c r="AF24" s="77"/>
      <c r="AI24" s="643"/>
      <c r="AJ24" s="18" t="s">
        <v>203</v>
      </c>
      <c r="AK24" s="23">
        <v>73</v>
      </c>
      <c r="AL24" s="23">
        <v>73</v>
      </c>
      <c r="AM24" s="23">
        <v>73</v>
      </c>
      <c r="AN24" s="23">
        <v>73</v>
      </c>
      <c r="AO24" s="23">
        <v>73</v>
      </c>
      <c r="AP24" s="18" t="s">
        <v>9</v>
      </c>
      <c r="AQ24" s="18" t="s">
        <v>204</v>
      </c>
      <c r="AR24" s="18" t="s">
        <v>204</v>
      </c>
      <c r="AS24" s="18" t="s">
        <v>9</v>
      </c>
    </row>
    <row r="25" spans="1:46" ht="18" customHeight="1">
      <c r="A25" s="646"/>
      <c r="B25" s="23">
        <v>2</v>
      </c>
      <c r="C25" s="60" t="s">
        <v>239</v>
      </c>
      <c r="D25" s="378">
        <f>[2]광천읍!D22</f>
        <v>105</v>
      </c>
      <c r="E25" s="378">
        <f>[2]광천읍!E22</f>
        <v>101</v>
      </c>
      <c r="F25" s="378">
        <f>[2]광천읍!F22</f>
        <v>95</v>
      </c>
      <c r="G25" s="378">
        <f>[2]광천읍!G22</f>
        <v>91</v>
      </c>
      <c r="H25" s="378">
        <f>[2]광천읍!H22</f>
        <v>88</v>
      </c>
      <c r="I25" s="377">
        <v>85</v>
      </c>
      <c r="J25" s="377">
        <v>85</v>
      </c>
      <c r="K25" s="377">
        <v>85</v>
      </c>
      <c r="L25" s="377">
        <v>85</v>
      </c>
      <c r="M25" s="377">
        <v>85</v>
      </c>
      <c r="N25" s="378">
        <f t="shared" ref="N25:R26" si="5">ROUND(D25*I25/100,0)</f>
        <v>89</v>
      </c>
      <c r="O25" s="378">
        <f t="shared" si="5"/>
        <v>86</v>
      </c>
      <c r="P25" s="378">
        <f t="shared" si="5"/>
        <v>81</v>
      </c>
      <c r="Q25" s="378">
        <f t="shared" si="5"/>
        <v>77</v>
      </c>
      <c r="R25" s="378">
        <f t="shared" si="5"/>
        <v>75</v>
      </c>
      <c r="S25" s="60">
        <v>408</v>
      </c>
      <c r="T25" s="60">
        <v>408</v>
      </c>
      <c r="U25" s="60">
        <v>408</v>
      </c>
      <c r="V25" s="60">
        <v>408</v>
      </c>
      <c r="W25" s="60">
        <v>408</v>
      </c>
      <c r="X25" s="60">
        <f t="shared" si="3"/>
        <v>36</v>
      </c>
      <c r="Y25" s="60">
        <f t="shared" si="3"/>
        <v>35</v>
      </c>
      <c r="Z25" s="60">
        <f t="shared" si="3"/>
        <v>33</v>
      </c>
      <c r="AA25" s="60">
        <f t="shared" si="3"/>
        <v>31</v>
      </c>
      <c r="AB25" s="60">
        <f t="shared" si="3"/>
        <v>31</v>
      </c>
      <c r="AC25" s="61" t="s">
        <v>240</v>
      </c>
      <c r="AD25" s="61" t="s">
        <v>240</v>
      </c>
      <c r="AE25" s="61" t="s">
        <v>240</v>
      </c>
      <c r="AF25" s="61" t="s">
        <v>240</v>
      </c>
      <c r="AI25" s="641" t="s">
        <v>121</v>
      </c>
      <c r="AJ25" s="18" t="s">
        <v>2</v>
      </c>
      <c r="AK25" s="23">
        <v>1084</v>
      </c>
      <c r="AL25" s="23">
        <v>1084</v>
      </c>
      <c r="AM25" s="23">
        <v>1084</v>
      </c>
      <c r="AN25" s="23">
        <v>1084</v>
      </c>
      <c r="AO25" s="23">
        <v>1084</v>
      </c>
      <c r="AP25" s="18"/>
      <c r="AQ25" s="32"/>
      <c r="AR25" s="32"/>
      <c r="AS25" s="18"/>
    </row>
    <row r="26" spans="1:46" ht="18" customHeight="1">
      <c r="A26" s="646"/>
      <c r="B26" s="23">
        <v>2</v>
      </c>
      <c r="C26" s="60" t="s">
        <v>241</v>
      </c>
      <c r="D26" s="378">
        <f>[2]광천읍!D23</f>
        <v>138</v>
      </c>
      <c r="E26" s="378">
        <f>[2]광천읍!E23</f>
        <v>132</v>
      </c>
      <c r="F26" s="378">
        <f>[2]광천읍!F23</f>
        <v>125</v>
      </c>
      <c r="G26" s="378">
        <f>[2]광천읍!G23</f>
        <v>119</v>
      </c>
      <c r="H26" s="378">
        <f>[2]광천읍!H23</f>
        <v>115</v>
      </c>
      <c r="I26" s="377">
        <v>85</v>
      </c>
      <c r="J26" s="377">
        <v>85</v>
      </c>
      <c r="K26" s="377">
        <v>85</v>
      </c>
      <c r="L26" s="377">
        <v>85</v>
      </c>
      <c r="M26" s="377">
        <v>85</v>
      </c>
      <c r="N26" s="378">
        <f t="shared" si="5"/>
        <v>117</v>
      </c>
      <c r="O26" s="378">
        <f t="shared" si="5"/>
        <v>112</v>
      </c>
      <c r="P26" s="378">
        <f t="shared" si="5"/>
        <v>106</v>
      </c>
      <c r="Q26" s="378">
        <f t="shared" si="5"/>
        <v>101</v>
      </c>
      <c r="R26" s="378">
        <f t="shared" si="5"/>
        <v>98</v>
      </c>
      <c r="S26" s="60">
        <v>408</v>
      </c>
      <c r="T26" s="60">
        <v>408</v>
      </c>
      <c r="U26" s="60">
        <v>408</v>
      </c>
      <c r="V26" s="60">
        <v>408</v>
      </c>
      <c r="W26" s="60">
        <v>408</v>
      </c>
      <c r="X26" s="60">
        <f t="shared" si="3"/>
        <v>48</v>
      </c>
      <c r="Y26" s="60">
        <f t="shared" si="3"/>
        <v>46</v>
      </c>
      <c r="Z26" s="60">
        <f t="shared" si="3"/>
        <v>43</v>
      </c>
      <c r="AA26" s="60">
        <f t="shared" si="3"/>
        <v>41</v>
      </c>
      <c r="AB26" s="60">
        <f t="shared" si="3"/>
        <v>40</v>
      </c>
      <c r="AC26" s="61" t="s">
        <v>240</v>
      </c>
      <c r="AD26" s="61" t="s">
        <v>240</v>
      </c>
      <c r="AE26" s="61" t="s">
        <v>240</v>
      </c>
      <c r="AF26" s="61" t="s">
        <v>240</v>
      </c>
      <c r="AI26" s="642"/>
      <c r="AJ26" s="18" t="s">
        <v>123</v>
      </c>
      <c r="AK26" s="23">
        <v>685</v>
      </c>
      <c r="AL26" s="23">
        <v>685</v>
      </c>
      <c r="AM26" s="23">
        <v>685</v>
      </c>
      <c r="AN26" s="23">
        <v>685</v>
      </c>
      <c r="AO26" s="23">
        <v>685</v>
      </c>
      <c r="AP26" s="18" t="s">
        <v>9</v>
      </c>
      <c r="AQ26" s="18" t="s">
        <v>204</v>
      </c>
      <c r="AR26" s="18" t="s">
        <v>204</v>
      </c>
      <c r="AS26" s="18" t="s">
        <v>9</v>
      </c>
    </row>
    <row r="27" spans="1:46" ht="18" customHeight="1">
      <c r="A27" s="646"/>
      <c r="B27" s="23">
        <v>1</v>
      </c>
      <c r="C27" s="59" t="s">
        <v>242</v>
      </c>
      <c r="D27" s="380">
        <f>SUM(D28:D29)</f>
        <v>275</v>
      </c>
      <c r="E27" s="380">
        <f>SUM(E28:E29)</f>
        <v>264</v>
      </c>
      <c r="F27" s="380">
        <f>SUM(F28:F29)</f>
        <v>248</v>
      </c>
      <c r="G27" s="380">
        <f>SUM(G28:G29)</f>
        <v>237</v>
      </c>
      <c r="H27" s="380">
        <f>SUM(H28:H29)</f>
        <v>230</v>
      </c>
      <c r="I27" s="379">
        <f>ROUND(N27/D27,2)</f>
        <v>0.85</v>
      </c>
      <c r="J27" s="379">
        <f>ROUND(O27/E27,2)</f>
        <v>0.85</v>
      </c>
      <c r="K27" s="379">
        <f>ROUND(P27/F27,2)</f>
        <v>0.85</v>
      </c>
      <c r="L27" s="379">
        <f>ROUND(Q27/G27,2)</f>
        <v>0.85</v>
      </c>
      <c r="M27" s="379">
        <f>ROUND(R27/H27,2)</f>
        <v>0.85</v>
      </c>
      <c r="N27" s="380">
        <f>SUM(N28:N29)</f>
        <v>234</v>
      </c>
      <c r="O27" s="380">
        <f>SUM(O28:O29)</f>
        <v>224</v>
      </c>
      <c r="P27" s="380">
        <f>SUM(P28:P29)</f>
        <v>211</v>
      </c>
      <c r="Q27" s="380">
        <f>SUM(Q28:Q29)</f>
        <v>202</v>
      </c>
      <c r="R27" s="380">
        <f>SUM(R28:R29)</f>
        <v>195</v>
      </c>
      <c r="S27" s="4">
        <v>408</v>
      </c>
      <c r="T27" s="4">
        <v>408</v>
      </c>
      <c r="U27" s="4">
        <v>408</v>
      </c>
      <c r="V27" s="4">
        <v>408</v>
      </c>
      <c r="W27" s="4">
        <v>408</v>
      </c>
      <c r="X27" s="23">
        <f>SUM(X28:X29)</f>
        <v>95</v>
      </c>
      <c r="Y27" s="23">
        <f>SUM(Y28:Y29)</f>
        <v>92</v>
      </c>
      <c r="Z27" s="23">
        <f>SUM(Z28:Z29)</f>
        <v>86</v>
      </c>
      <c r="AA27" s="23">
        <f>SUM(AA28:AA29)</f>
        <v>82</v>
      </c>
      <c r="AB27" s="23">
        <f>SUM(AB28:AB29)</f>
        <v>80</v>
      </c>
      <c r="AC27" s="77"/>
      <c r="AD27" s="77"/>
      <c r="AE27" s="77"/>
      <c r="AF27" s="77"/>
      <c r="AI27" s="642"/>
      <c r="AJ27" s="18" t="s">
        <v>125</v>
      </c>
      <c r="AK27" s="23">
        <v>348</v>
      </c>
      <c r="AL27" s="23">
        <v>348</v>
      </c>
      <c r="AM27" s="23">
        <v>348</v>
      </c>
      <c r="AN27" s="23">
        <v>348</v>
      </c>
      <c r="AO27" s="23">
        <v>348</v>
      </c>
      <c r="AP27" s="18" t="s">
        <v>9</v>
      </c>
      <c r="AQ27" s="18" t="s">
        <v>204</v>
      </c>
      <c r="AR27" s="18" t="s">
        <v>204</v>
      </c>
      <c r="AS27" s="18" t="s">
        <v>9</v>
      </c>
    </row>
    <row r="28" spans="1:46" ht="18" customHeight="1">
      <c r="A28" s="646"/>
      <c r="B28" s="60">
        <v>2</v>
      </c>
      <c r="C28" s="60" t="s">
        <v>243</v>
      </c>
      <c r="D28" s="378">
        <f>[2]광천읍!D25</f>
        <v>165</v>
      </c>
      <c r="E28" s="378">
        <f>[2]광천읍!E25</f>
        <v>158</v>
      </c>
      <c r="F28" s="378">
        <f>[2]광천읍!F25</f>
        <v>149</v>
      </c>
      <c r="G28" s="378">
        <f>[2]광천읍!G25</f>
        <v>142</v>
      </c>
      <c r="H28" s="378">
        <f>[2]광천읍!H25</f>
        <v>138</v>
      </c>
      <c r="I28" s="377">
        <v>85</v>
      </c>
      <c r="J28" s="377">
        <v>85</v>
      </c>
      <c r="K28" s="377">
        <v>85</v>
      </c>
      <c r="L28" s="377">
        <v>85</v>
      </c>
      <c r="M28" s="377">
        <v>85</v>
      </c>
      <c r="N28" s="378">
        <f t="shared" ref="N28:R29" si="6">ROUND(D28*I28/100,0)</f>
        <v>140</v>
      </c>
      <c r="O28" s="378">
        <f t="shared" si="6"/>
        <v>134</v>
      </c>
      <c r="P28" s="378">
        <f t="shared" si="6"/>
        <v>127</v>
      </c>
      <c r="Q28" s="378">
        <f t="shared" si="6"/>
        <v>121</v>
      </c>
      <c r="R28" s="378">
        <f t="shared" si="6"/>
        <v>117</v>
      </c>
      <c r="S28" s="60">
        <v>408</v>
      </c>
      <c r="T28" s="60">
        <v>408</v>
      </c>
      <c r="U28" s="60">
        <v>408</v>
      </c>
      <c r="V28" s="60">
        <v>408</v>
      </c>
      <c r="W28" s="60">
        <v>408</v>
      </c>
      <c r="X28" s="60">
        <f t="shared" si="3"/>
        <v>57</v>
      </c>
      <c r="Y28" s="60">
        <f t="shared" si="3"/>
        <v>55</v>
      </c>
      <c r="Z28" s="60">
        <f t="shared" si="3"/>
        <v>52</v>
      </c>
      <c r="AA28" s="60">
        <f t="shared" si="3"/>
        <v>49</v>
      </c>
      <c r="AB28" s="60">
        <f t="shared" si="3"/>
        <v>48</v>
      </c>
      <c r="AC28" s="61" t="s">
        <v>240</v>
      </c>
      <c r="AD28" s="61" t="s">
        <v>240</v>
      </c>
      <c r="AE28" s="61" t="s">
        <v>240</v>
      </c>
      <c r="AF28" s="61" t="s">
        <v>240</v>
      </c>
      <c r="AI28" s="643"/>
      <c r="AJ28" s="18" t="s">
        <v>205</v>
      </c>
      <c r="AK28" s="23">
        <v>51</v>
      </c>
      <c r="AL28" s="23">
        <v>51</v>
      </c>
      <c r="AM28" s="23">
        <v>51</v>
      </c>
      <c r="AN28" s="23">
        <v>51</v>
      </c>
      <c r="AO28" s="23">
        <v>51</v>
      </c>
      <c r="AP28" s="18" t="s">
        <v>9</v>
      </c>
      <c r="AQ28" s="18" t="s">
        <v>204</v>
      </c>
      <c r="AR28" s="18" t="s">
        <v>204</v>
      </c>
      <c r="AS28" s="18" t="s">
        <v>9</v>
      </c>
    </row>
    <row r="29" spans="1:46" ht="18" customHeight="1">
      <c r="A29" s="646"/>
      <c r="B29" s="60">
        <v>2</v>
      </c>
      <c r="C29" s="60" t="s">
        <v>244</v>
      </c>
      <c r="D29" s="378">
        <f>[2]광천읍!D26</f>
        <v>110</v>
      </c>
      <c r="E29" s="378">
        <f>[2]광천읍!E26</f>
        <v>106</v>
      </c>
      <c r="F29" s="378">
        <f>[2]광천읍!F26</f>
        <v>99</v>
      </c>
      <c r="G29" s="378">
        <f>[2]광천읍!G26</f>
        <v>95</v>
      </c>
      <c r="H29" s="378">
        <f>[2]광천읍!H26</f>
        <v>92</v>
      </c>
      <c r="I29" s="377">
        <v>85</v>
      </c>
      <c r="J29" s="377">
        <v>85</v>
      </c>
      <c r="K29" s="377">
        <v>85</v>
      </c>
      <c r="L29" s="377">
        <v>85</v>
      </c>
      <c r="M29" s="377">
        <v>85</v>
      </c>
      <c r="N29" s="378">
        <f t="shared" si="6"/>
        <v>94</v>
      </c>
      <c r="O29" s="378">
        <f t="shared" si="6"/>
        <v>90</v>
      </c>
      <c r="P29" s="378">
        <f t="shared" si="6"/>
        <v>84</v>
      </c>
      <c r="Q29" s="378">
        <f t="shared" si="6"/>
        <v>81</v>
      </c>
      <c r="R29" s="378">
        <f t="shared" si="6"/>
        <v>78</v>
      </c>
      <c r="S29" s="60">
        <v>408</v>
      </c>
      <c r="T29" s="60">
        <v>408</v>
      </c>
      <c r="U29" s="60">
        <v>408</v>
      </c>
      <c r="V29" s="60">
        <v>408</v>
      </c>
      <c r="W29" s="60">
        <v>408</v>
      </c>
      <c r="X29" s="60">
        <f t="shared" si="3"/>
        <v>38</v>
      </c>
      <c r="Y29" s="60">
        <f t="shared" si="3"/>
        <v>37</v>
      </c>
      <c r="Z29" s="60">
        <f t="shared" si="3"/>
        <v>34</v>
      </c>
      <c r="AA29" s="60">
        <f t="shared" si="3"/>
        <v>33</v>
      </c>
      <c r="AB29" s="60">
        <f t="shared" si="3"/>
        <v>32</v>
      </c>
      <c r="AC29" s="61" t="s">
        <v>240</v>
      </c>
      <c r="AD29" s="61" t="s">
        <v>240</v>
      </c>
      <c r="AE29" s="61" t="s">
        <v>240</v>
      </c>
      <c r="AF29" s="61" t="s">
        <v>240</v>
      </c>
      <c r="AI29" s="641" t="s">
        <v>128</v>
      </c>
      <c r="AJ29" s="18" t="s">
        <v>2</v>
      </c>
      <c r="AK29" s="23">
        <v>184</v>
      </c>
      <c r="AL29" s="23">
        <v>184</v>
      </c>
      <c r="AM29" s="23">
        <v>184</v>
      </c>
      <c r="AN29" s="23">
        <v>184</v>
      </c>
      <c r="AO29" s="23">
        <v>184</v>
      </c>
      <c r="AP29" s="18"/>
      <c r="AQ29" s="18"/>
      <c r="AR29" s="18"/>
      <c r="AS29" s="18"/>
    </row>
    <row r="30" spans="1:46" ht="18" customHeight="1">
      <c r="A30" s="646"/>
      <c r="B30" s="23">
        <v>1</v>
      </c>
      <c r="C30" s="59" t="s">
        <v>245</v>
      </c>
      <c r="D30" s="380">
        <f>SUM(D31:D32)</f>
        <v>294</v>
      </c>
      <c r="E30" s="380">
        <f>SUM(E31:E32)</f>
        <v>282</v>
      </c>
      <c r="F30" s="380">
        <f>SUM(F31:F32)</f>
        <v>266</v>
      </c>
      <c r="G30" s="380">
        <f>SUM(G31:G32)</f>
        <v>254</v>
      </c>
      <c r="H30" s="380">
        <f>SUM(H31:H32)</f>
        <v>246</v>
      </c>
      <c r="I30" s="379">
        <f>ROUND(N30/D30,2)</f>
        <v>0.95</v>
      </c>
      <c r="J30" s="379">
        <f>ROUND(O30/E30,2)</f>
        <v>0.95</v>
      </c>
      <c r="K30" s="379">
        <f>ROUND(P30/F30,2)</f>
        <v>0.95</v>
      </c>
      <c r="L30" s="379">
        <f>ROUND(Q30/G30,2)</f>
        <v>0.95</v>
      </c>
      <c r="M30" s="379">
        <f>ROUND(R30/H30,2)</f>
        <v>0.95</v>
      </c>
      <c r="N30" s="380">
        <f>SUM(N31:N32)</f>
        <v>279</v>
      </c>
      <c r="O30" s="380">
        <f>SUM(O31:O32)</f>
        <v>267</v>
      </c>
      <c r="P30" s="380">
        <f>SUM(P31:P32)</f>
        <v>253</v>
      </c>
      <c r="Q30" s="380">
        <f>SUM(Q31:Q32)</f>
        <v>241</v>
      </c>
      <c r="R30" s="380">
        <f>SUM(R31:R32)</f>
        <v>234</v>
      </c>
      <c r="S30" s="4">
        <v>408</v>
      </c>
      <c r="T30" s="4">
        <v>408</v>
      </c>
      <c r="U30" s="4">
        <v>408</v>
      </c>
      <c r="V30" s="4">
        <v>408</v>
      </c>
      <c r="W30" s="4">
        <v>408</v>
      </c>
      <c r="X30" s="23">
        <f>SUM(X31:X32)</f>
        <v>114</v>
      </c>
      <c r="Y30" s="23">
        <f>SUM(Y31:Y32)</f>
        <v>109</v>
      </c>
      <c r="Z30" s="23">
        <f>SUM(Z31:Z32)</f>
        <v>103</v>
      </c>
      <c r="AA30" s="23">
        <f>SUM(AA31:AA32)</f>
        <v>99</v>
      </c>
      <c r="AB30" s="23">
        <f>SUM(AB31:AB32)</f>
        <v>96</v>
      </c>
      <c r="AC30" s="77"/>
      <c r="AD30" s="77"/>
      <c r="AE30" s="77"/>
      <c r="AF30" s="77"/>
      <c r="AI30" s="643"/>
      <c r="AJ30" s="18" t="s">
        <v>130</v>
      </c>
      <c r="AK30" s="23">
        <v>184</v>
      </c>
      <c r="AL30" s="23">
        <v>184</v>
      </c>
      <c r="AM30" s="23">
        <v>184</v>
      </c>
      <c r="AN30" s="23">
        <v>184</v>
      </c>
      <c r="AO30" s="23">
        <v>184</v>
      </c>
      <c r="AP30" s="18" t="s">
        <v>9</v>
      </c>
      <c r="AQ30" s="18" t="s">
        <v>204</v>
      </c>
      <c r="AR30" s="18" t="s">
        <v>204</v>
      </c>
      <c r="AS30" s="18" t="s">
        <v>9</v>
      </c>
    </row>
    <row r="31" spans="1:46" ht="18" customHeight="1">
      <c r="A31" s="646"/>
      <c r="B31" s="60">
        <v>2</v>
      </c>
      <c r="C31" s="60" t="s">
        <v>246</v>
      </c>
      <c r="D31" s="378">
        <f>[2]광천읍!D28</f>
        <v>116</v>
      </c>
      <c r="E31" s="378">
        <f>[2]광천읍!E28</f>
        <v>111</v>
      </c>
      <c r="F31" s="378">
        <f>[2]광천읍!F28</f>
        <v>105</v>
      </c>
      <c r="G31" s="378">
        <f>[2]광천읍!G28</f>
        <v>100</v>
      </c>
      <c r="H31" s="378">
        <f>[2]광천읍!H28</f>
        <v>97</v>
      </c>
      <c r="I31" s="377">
        <v>95</v>
      </c>
      <c r="J31" s="377">
        <v>95</v>
      </c>
      <c r="K31" s="377">
        <v>95</v>
      </c>
      <c r="L31" s="377">
        <v>95</v>
      </c>
      <c r="M31" s="377">
        <v>95</v>
      </c>
      <c r="N31" s="378">
        <f t="shared" ref="N31:R32" si="7">ROUND(D31*I31/100,0)</f>
        <v>110</v>
      </c>
      <c r="O31" s="378">
        <f t="shared" si="7"/>
        <v>105</v>
      </c>
      <c r="P31" s="378">
        <f t="shared" si="7"/>
        <v>100</v>
      </c>
      <c r="Q31" s="378">
        <f t="shared" si="7"/>
        <v>95</v>
      </c>
      <c r="R31" s="378">
        <f t="shared" si="7"/>
        <v>92</v>
      </c>
      <c r="S31" s="60">
        <v>408</v>
      </c>
      <c r="T31" s="60">
        <v>408</v>
      </c>
      <c r="U31" s="60">
        <v>408</v>
      </c>
      <c r="V31" s="60">
        <v>408</v>
      </c>
      <c r="W31" s="60">
        <v>408</v>
      </c>
      <c r="X31" s="60">
        <f t="shared" si="3"/>
        <v>45</v>
      </c>
      <c r="Y31" s="60">
        <f t="shared" si="3"/>
        <v>43</v>
      </c>
      <c r="Z31" s="60">
        <f t="shared" si="3"/>
        <v>41</v>
      </c>
      <c r="AA31" s="60">
        <f t="shared" si="3"/>
        <v>39</v>
      </c>
      <c r="AB31" s="60">
        <f t="shared" si="3"/>
        <v>38</v>
      </c>
      <c r="AC31" s="61" t="s">
        <v>222</v>
      </c>
      <c r="AD31" s="61" t="s">
        <v>222</v>
      </c>
      <c r="AE31" s="61" t="s">
        <v>222</v>
      </c>
      <c r="AF31" s="61" t="s">
        <v>222</v>
      </c>
      <c r="AI31" s="17"/>
      <c r="AJ31" s="17"/>
      <c r="AK31" s="17"/>
      <c r="AL31" s="17"/>
      <c r="AM31" s="17"/>
      <c r="AN31" s="17"/>
      <c r="AO31" s="17"/>
      <c r="AP31" s="17"/>
      <c r="AQ31" s="17"/>
      <c r="AS31" s="17"/>
    </row>
    <row r="32" spans="1:46" ht="18" customHeight="1">
      <c r="A32" s="646"/>
      <c r="B32" s="60">
        <v>2</v>
      </c>
      <c r="C32" s="60" t="s">
        <v>247</v>
      </c>
      <c r="D32" s="378">
        <f>[2]광천읍!D29</f>
        <v>178</v>
      </c>
      <c r="E32" s="378">
        <f>[2]광천읍!E29</f>
        <v>171</v>
      </c>
      <c r="F32" s="378">
        <f>[2]광천읍!F29</f>
        <v>161</v>
      </c>
      <c r="G32" s="378">
        <f>[2]광천읍!G29</f>
        <v>154</v>
      </c>
      <c r="H32" s="378">
        <f>[2]광천읍!H29</f>
        <v>149</v>
      </c>
      <c r="I32" s="377">
        <v>95</v>
      </c>
      <c r="J32" s="377">
        <v>95</v>
      </c>
      <c r="K32" s="377">
        <v>95</v>
      </c>
      <c r="L32" s="377">
        <v>95</v>
      </c>
      <c r="M32" s="377">
        <v>95</v>
      </c>
      <c r="N32" s="378">
        <f t="shared" si="7"/>
        <v>169</v>
      </c>
      <c r="O32" s="378">
        <f t="shared" si="7"/>
        <v>162</v>
      </c>
      <c r="P32" s="378">
        <f t="shared" si="7"/>
        <v>153</v>
      </c>
      <c r="Q32" s="378">
        <f t="shared" si="7"/>
        <v>146</v>
      </c>
      <c r="R32" s="378">
        <f t="shared" si="7"/>
        <v>142</v>
      </c>
      <c r="S32" s="60">
        <v>408</v>
      </c>
      <c r="T32" s="60">
        <v>408</v>
      </c>
      <c r="U32" s="60">
        <v>408</v>
      </c>
      <c r="V32" s="60">
        <v>408</v>
      </c>
      <c r="W32" s="60">
        <v>408</v>
      </c>
      <c r="X32" s="60">
        <f t="shared" si="3"/>
        <v>69</v>
      </c>
      <c r="Y32" s="60">
        <f t="shared" si="3"/>
        <v>66</v>
      </c>
      <c r="Z32" s="60">
        <f t="shared" si="3"/>
        <v>62</v>
      </c>
      <c r="AA32" s="60">
        <f t="shared" si="3"/>
        <v>60</v>
      </c>
      <c r="AB32" s="60">
        <f t="shared" si="3"/>
        <v>58</v>
      </c>
      <c r="AC32" s="61" t="s">
        <v>240</v>
      </c>
      <c r="AD32" s="61" t="s">
        <v>240</v>
      </c>
      <c r="AE32" s="61" t="s">
        <v>240</v>
      </c>
      <c r="AF32" s="61" t="s">
        <v>240</v>
      </c>
      <c r="AI32" s="17" t="s">
        <v>133</v>
      </c>
      <c r="AJ32" s="17"/>
      <c r="AK32" s="33"/>
      <c r="AL32" s="33"/>
      <c r="AM32" s="33"/>
      <c r="AN32" s="33"/>
      <c r="AO32" s="33"/>
      <c r="AP32" s="33"/>
      <c r="AQ32" s="17"/>
      <c r="AS32" s="17"/>
    </row>
    <row r="33" spans="1:45" s="16" customFormat="1" ht="18" customHeight="1">
      <c r="A33" s="646"/>
      <c r="B33" s="23">
        <v>1</v>
      </c>
      <c r="C33" s="59" t="s">
        <v>248</v>
      </c>
      <c r="D33" s="380">
        <f>SUM(D34:D35)</f>
        <v>156</v>
      </c>
      <c r="E33" s="380">
        <f>SUM(E34:E35)</f>
        <v>149</v>
      </c>
      <c r="F33" s="380">
        <f>SUM(F34:F35)</f>
        <v>141</v>
      </c>
      <c r="G33" s="380">
        <f>SUM(G34:G35)</f>
        <v>135</v>
      </c>
      <c r="H33" s="380">
        <f>SUM(H34:H35)</f>
        <v>130</v>
      </c>
      <c r="I33" s="379">
        <f>ROUND(N33/D33,2)</f>
        <v>0.85</v>
      </c>
      <c r="J33" s="379">
        <f>ROUND(O33/E33,2)</f>
        <v>0.85</v>
      </c>
      <c r="K33" s="379">
        <f>ROUND(P33/F33,2)</f>
        <v>0.85</v>
      </c>
      <c r="L33" s="379">
        <f>ROUND(Q33/G33,2)</f>
        <v>0.84</v>
      </c>
      <c r="M33" s="379">
        <f>ROUND(R33/H33,2)</f>
        <v>0.85</v>
      </c>
      <c r="N33" s="380">
        <f>SUM(N34:N35)</f>
        <v>133</v>
      </c>
      <c r="O33" s="380">
        <f>SUM(O34:O35)</f>
        <v>126</v>
      </c>
      <c r="P33" s="380">
        <f>SUM(P34:P35)</f>
        <v>120</v>
      </c>
      <c r="Q33" s="380">
        <f>SUM(Q34:Q35)</f>
        <v>114</v>
      </c>
      <c r="R33" s="380">
        <f>SUM(R34:R35)</f>
        <v>111</v>
      </c>
      <c r="S33" s="4">
        <v>408</v>
      </c>
      <c r="T33" s="4">
        <v>408</v>
      </c>
      <c r="U33" s="4">
        <v>408</v>
      </c>
      <c r="V33" s="4">
        <v>408</v>
      </c>
      <c r="W33" s="4">
        <v>408</v>
      </c>
      <c r="X33" s="23">
        <f>SUM(X34:X35)</f>
        <v>54</v>
      </c>
      <c r="Y33" s="23">
        <f>SUM(Y34:Y35)</f>
        <v>51</v>
      </c>
      <c r="Z33" s="23">
        <f>SUM(Z34:Z35)</f>
        <v>49</v>
      </c>
      <c r="AA33" s="23">
        <f>SUM(AA34:AA35)</f>
        <v>47</v>
      </c>
      <c r="AB33" s="23">
        <f>SUM(AB34:AB35)</f>
        <v>46</v>
      </c>
      <c r="AC33" s="77"/>
      <c r="AD33" s="77"/>
      <c r="AE33" s="77"/>
      <c r="AF33" s="77"/>
      <c r="AI33" s="639" t="s">
        <v>0</v>
      </c>
      <c r="AJ33" s="640"/>
      <c r="AK33" s="18">
        <v>2015</v>
      </c>
      <c r="AL33" s="18">
        <v>2020</v>
      </c>
      <c r="AM33" s="18">
        <v>2025</v>
      </c>
      <c r="AN33" s="18">
        <v>2030</v>
      </c>
      <c r="AO33" s="18">
        <v>2035</v>
      </c>
      <c r="AP33" s="18" t="s">
        <v>135</v>
      </c>
      <c r="AQ33" s="17"/>
      <c r="AS33" s="17"/>
    </row>
    <row r="34" spans="1:45" s="16" customFormat="1" ht="18" customHeight="1">
      <c r="A34" s="646"/>
      <c r="B34" s="60">
        <v>2</v>
      </c>
      <c r="C34" s="60" t="s">
        <v>249</v>
      </c>
      <c r="D34" s="378">
        <f>[2]광천읍!D31</f>
        <v>67</v>
      </c>
      <c r="E34" s="378">
        <f>[2]광천읍!E31</f>
        <v>64</v>
      </c>
      <c r="F34" s="378">
        <f>[2]광천읍!F31</f>
        <v>61</v>
      </c>
      <c r="G34" s="378">
        <f>[2]광천읍!G31</f>
        <v>58</v>
      </c>
      <c r="H34" s="378">
        <f>[2]광천읍!H31</f>
        <v>56</v>
      </c>
      <c r="I34" s="377">
        <v>85</v>
      </c>
      <c r="J34" s="377">
        <v>85</v>
      </c>
      <c r="K34" s="377">
        <v>85</v>
      </c>
      <c r="L34" s="377">
        <v>85</v>
      </c>
      <c r="M34" s="377">
        <v>85</v>
      </c>
      <c r="N34" s="378">
        <f t="shared" ref="N34:R35" si="8">ROUND(D34*I34/100,0)</f>
        <v>57</v>
      </c>
      <c r="O34" s="378">
        <f t="shared" si="8"/>
        <v>54</v>
      </c>
      <c r="P34" s="378">
        <f t="shared" si="8"/>
        <v>52</v>
      </c>
      <c r="Q34" s="378">
        <f t="shared" si="8"/>
        <v>49</v>
      </c>
      <c r="R34" s="378">
        <f t="shared" si="8"/>
        <v>48</v>
      </c>
      <c r="S34" s="60">
        <v>408</v>
      </c>
      <c r="T34" s="60">
        <v>408</v>
      </c>
      <c r="U34" s="60">
        <v>408</v>
      </c>
      <c r="V34" s="60">
        <v>408</v>
      </c>
      <c r="W34" s="60">
        <v>408</v>
      </c>
      <c r="X34" s="60">
        <f t="shared" si="3"/>
        <v>23</v>
      </c>
      <c r="Y34" s="60">
        <f t="shared" si="3"/>
        <v>22</v>
      </c>
      <c r="Z34" s="60">
        <f t="shared" si="3"/>
        <v>21</v>
      </c>
      <c r="AA34" s="60">
        <f t="shared" si="3"/>
        <v>20</v>
      </c>
      <c r="AB34" s="60">
        <f t="shared" si="3"/>
        <v>20</v>
      </c>
      <c r="AC34" s="61" t="s">
        <v>240</v>
      </c>
      <c r="AD34" s="61" t="s">
        <v>240</v>
      </c>
      <c r="AE34" s="61" t="s">
        <v>240</v>
      </c>
      <c r="AF34" s="61" t="s">
        <v>240</v>
      </c>
      <c r="AI34" s="641" t="s">
        <v>137</v>
      </c>
      <c r="AJ34" s="34" t="s">
        <v>279</v>
      </c>
      <c r="AK34" s="35">
        <f t="shared" ref="AK34:AO40" si="9">AK42+AK50+AK58</f>
        <v>2690</v>
      </c>
      <c r="AL34" s="35">
        <f t="shared" si="9"/>
        <v>2582</v>
      </c>
      <c r="AM34" s="35">
        <f t="shared" si="9"/>
        <v>2433</v>
      </c>
      <c r="AN34" s="35">
        <f t="shared" si="9"/>
        <v>2321</v>
      </c>
      <c r="AO34" s="35">
        <f t="shared" si="9"/>
        <v>2247</v>
      </c>
      <c r="AP34" s="18"/>
      <c r="AQ34" s="17"/>
      <c r="AS34" s="17"/>
    </row>
    <row r="35" spans="1:45" s="16" customFormat="1" ht="18" customHeight="1">
      <c r="A35" s="646"/>
      <c r="B35" s="60">
        <v>2</v>
      </c>
      <c r="C35" s="60" t="s">
        <v>250</v>
      </c>
      <c r="D35" s="378">
        <f>[2]광천읍!D32</f>
        <v>89</v>
      </c>
      <c r="E35" s="378">
        <f>[2]광천읍!E32</f>
        <v>85</v>
      </c>
      <c r="F35" s="378">
        <f>[2]광천읍!F32</f>
        <v>80</v>
      </c>
      <c r="G35" s="378">
        <f>[2]광천읍!G32</f>
        <v>77</v>
      </c>
      <c r="H35" s="378">
        <f>[2]광천읍!H32</f>
        <v>74</v>
      </c>
      <c r="I35" s="377">
        <v>85</v>
      </c>
      <c r="J35" s="377">
        <v>85</v>
      </c>
      <c r="K35" s="377">
        <v>85</v>
      </c>
      <c r="L35" s="377">
        <v>85</v>
      </c>
      <c r="M35" s="377">
        <v>85</v>
      </c>
      <c r="N35" s="378">
        <f t="shared" si="8"/>
        <v>76</v>
      </c>
      <c r="O35" s="378">
        <f t="shared" si="8"/>
        <v>72</v>
      </c>
      <c r="P35" s="378">
        <f t="shared" si="8"/>
        <v>68</v>
      </c>
      <c r="Q35" s="378">
        <f t="shared" si="8"/>
        <v>65</v>
      </c>
      <c r="R35" s="378">
        <f t="shared" si="8"/>
        <v>63</v>
      </c>
      <c r="S35" s="60">
        <v>408</v>
      </c>
      <c r="T35" s="60">
        <v>408</v>
      </c>
      <c r="U35" s="60">
        <v>408</v>
      </c>
      <c r="V35" s="60">
        <v>408</v>
      </c>
      <c r="W35" s="60">
        <v>408</v>
      </c>
      <c r="X35" s="60">
        <f t="shared" si="3"/>
        <v>31</v>
      </c>
      <c r="Y35" s="60">
        <f t="shared" si="3"/>
        <v>29</v>
      </c>
      <c r="Z35" s="60">
        <f t="shared" si="3"/>
        <v>28</v>
      </c>
      <c r="AA35" s="60">
        <f t="shared" si="3"/>
        <v>27</v>
      </c>
      <c r="AB35" s="60">
        <f t="shared" si="3"/>
        <v>26</v>
      </c>
      <c r="AC35" s="61" t="s">
        <v>240</v>
      </c>
      <c r="AD35" s="61" t="s">
        <v>240</v>
      </c>
      <c r="AE35" s="61" t="s">
        <v>240</v>
      </c>
      <c r="AF35" s="61" t="s">
        <v>240</v>
      </c>
      <c r="AI35" s="642"/>
      <c r="AJ35" s="34" t="s">
        <v>196</v>
      </c>
      <c r="AK35" s="35">
        <f t="shared" si="9"/>
        <v>565</v>
      </c>
      <c r="AL35" s="35">
        <f t="shared" si="9"/>
        <v>538</v>
      </c>
      <c r="AM35" s="35">
        <f t="shared" si="9"/>
        <v>509</v>
      </c>
      <c r="AN35" s="35">
        <f t="shared" si="9"/>
        <v>486</v>
      </c>
      <c r="AO35" s="35">
        <f t="shared" si="9"/>
        <v>470</v>
      </c>
      <c r="AP35" s="18"/>
      <c r="AQ35" s="17"/>
      <c r="AS35" s="17"/>
    </row>
    <row r="36" spans="1:45" s="16" customFormat="1" ht="18" customHeight="1">
      <c r="A36" s="646"/>
      <c r="B36" s="23">
        <v>1</v>
      </c>
      <c r="C36" s="59" t="s">
        <v>251</v>
      </c>
      <c r="D36" s="380">
        <f>SUM(D37:D40)</f>
        <v>317</v>
      </c>
      <c r="E36" s="380">
        <f>SUM(E37:E40)</f>
        <v>304</v>
      </c>
      <c r="F36" s="380">
        <f>SUM(F37:F40)</f>
        <v>286</v>
      </c>
      <c r="G36" s="380">
        <f>SUM(G37:G40)</f>
        <v>273</v>
      </c>
      <c r="H36" s="380">
        <f>SUM(H37:H40)</f>
        <v>265</v>
      </c>
      <c r="I36" s="379">
        <f>ROUND(N36/D36,2)</f>
        <v>0.65</v>
      </c>
      <c r="J36" s="379">
        <f>ROUND(O36/E36,2)</f>
        <v>0.72</v>
      </c>
      <c r="K36" s="379">
        <f>ROUND(P36/F36,2)</f>
        <v>0.72</v>
      </c>
      <c r="L36" s="379">
        <f>ROUND(Q36/G36,2)</f>
        <v>0.73</v>
      </c>
      <c r="M36" s="379">
        <f>ROUND(R36/H36,2)</f>
        <v>0.72</v>
      </c>
      <c r="N36" s="380">
        <f>SUM(N37:N40)</f>
        <v>206</v>
      </c>
      <c r="O36" s="380">
        <f>SUM(O37:O40)</f>
        <v>219</v>
      </c>
      <c r="P36" s="380">
        <f>SUM(P37:P40)</f>
        <v>205</v>
      </c>
      <c r="Q36" s="380">
        <f>SUM(Q37:Q40)</f>
        <v>198</v>
      </c>
      <c r="R36" s="380">
        <f>SUM(R37:R40)</f>
        <v>192</v>
      </c>
      <c r="S36" s="4">
        <v>408</v>
      </c>
      <c r="T36" s="4">
        <v>408</v>
      </c>
      <c r="U36" s="4">
        <v>408</v>
      </c>
      <c r="V36" s="4">
        <v>408</v>
      </c>
      <c r="W36" s="4">
        <v>408</v>
      </c>
      <c r="X36" s="23">
        <f>SUM(X37:X40)</f>
        <v>84</v>
      </c>
      <c r="Y36" s="23">
        <f>SUM(Y37:Y40)</f>
        <v>90</v>
      </c>
      <c r="Z36" s="23">
        <f>SUM(Z37:Z40)</f>
        <v>84</v>
      </c>
      <c r="AA36" s="23">
        <f>SUM(AA37:AA40)</f>
        <v>81</v>
      </c>
      <c r="AB36" s="23">
        <f>SUM(AB37:AB40)</f>
        <v>78</v>
      </c>
      <c r="AC36" s="77"/>
      <c r="AD36" s="77"/>
      <c r="AE36" s="77"/>
      <c r="AF36" s="77"/>
      <c r="AI36" s="642"/>
      <c r="AJ36" s="34" t="s">
        <v>200</v>
      </c>
      <c r="AK36" s="35">
        <f t="shared" si="9"/>
        <v>354</v>
      </c>
      <c r="AL36" s="35">
        <f t="shared" si="9"/>
        <v>352</v>
      </c>
      <c r="AM36" s="35">
        <f t="shared" si="9"/>
        <v>348</v>
      </c>
      <c r="AN36" s="35">
        <f t="shared" si="9"/>
        <v>346</v>
      </c>
      <c r="AO36" s="35">
        <f t="shared" si="9"/>
        <v>344</v>
      </c>
      <c r="AP36" s="18"/>
      <c r="AQ36" s="17"/>
      <c r="AS36" s="17"/>
    </row>
    <row r="37" spans="1:45" s="16" customFormat="1" ht="18" customHeight="1">
      <c r="A37" s="646"/>
      <c r="B37" s="60">
        <v>2</v>
      </c>
      <c r="C37" s="60" t="s">
        <v>252</v>
      </c>
      <c r="D37" s="378">
        <f>[2]광천읍!D34</f>
        <v>27</v>
      </c>
      <c r="E37" s="378">
        <f>[2]광천읍!E34</f>
        <v>26</v>
      </c>
      <c r="F37" s="378">
        <f>[2]광천읍!F34</f>
        <v>24</v>
      </c>
      <c r="G37" s="378">
        <f>[2]광천읍!G34</f>
        <v>23</v>
      </c>
      <c r="H37" s="378">
        <f>[2]광천읍!H34</f>
        <v>23</v>
      </c>
      <c r="I37" s="376">
        <v>0</v>
      </c>
      <c r="J37" s="377">
        <v>85</v>
      </c>
      <c r="K37" s="377">
        <v>85</v>
      </c>
      <c r="L37" s="377">
        <v>85</v>
      </c>
      <c r="M37" s="377">
        <v>85</v>
      </c>
      <c r="N37" s="378">
        <f t="shared" ref="N37:R40" si="10">ROUND(D37*I37/100,0)</f>
        <v>0</v>
      </c>
      <c r="O37" s="378">
        <f t="shared" si="10"/>
        <v>22</v>
      </c>
      <c r="P37" s="378">
        <f t="shared" si="10"/>
        <v>20</v>
      </c>
      <c r="Q37" s="378">
        <f t="shared" si="10"/>
        <v>20</v>
      </c>
      <c r="R37" s="378">
        <f t="shared" si="10"/>
        <v>20</v>
      </c>
      <c r="S37" s="60">
        <v>408</v>
      </c>
      <c r="T37" s="60">
        <v>408</v>
      </c>
      <c r="U37" s="60">
        <v>408</v>
      </c>
      <c r="V37" s="60">
        <v>408</v>
      </c>
      <c r="W37" s="60">
        <v>408</v>
      </c>
      <c r="X37" s="60">
        <f t="shared" si="3"/>
        <v>0</v>
      </c>
      <c r="Y37" s="60">
        <f t="shared" si="3"/>
        <v>9</v>
      </c>
      <c r="Z37" s="60">
        <f t="shared" si="3"/>
        <v>8</v>
      </c>
      <c r="AA37" s="60">
        <f t="shared" si="3"/>
        <v>8</v>
      </c>
      <c r="AB37" s="60">
        <f t="shared" si="3"/>
        <v>8</v>
      </c>
      <c r="AC37" s="61"/>
      <c r="AD37" s="61" t="s">
        <v>281</v>
      </c>
      <c r="AE37" s="61" t="s">
        <v>281</v>
      </c>
      <c r="AF37" s="61" t="s">
        <v>281</v>
      </c>
      <c r="AI37" s="642"/>
      <c r="AJ37" s="3" t="s">
        <v>197</v>
      </c>
      <c r="AK37" s="35">
        <f t="shared" si="9"/>
        <v>182</v>
      </c>
      <c r="AL37" s="35">
        <f t="shared" si="9"/>
        <v>175</v>
      </c>
      <c r="AM37" s="35">
        <f t="shared" si="9"/>
        <v>164</v>
      </c>
      <c r="AN37" s="35">
        <f t="shared" si="9"/>
        <v>157</v>
      </c>
      <c r="AO37" s="35">
        <f t="shared" si="9"/>
        <v>152</v>
      </c>
      <c r="AP37" s="3"/>
      <c r="AQ37" s="17"/>
      <c r="AS37" s="17"/>
    </row>
    <row r="38" spans="1:45" s="16" customFormat="1" ht="18" customHeight="1">
      <c r="A38" s="646"/>
      <c r="B38" s="60">
        <v>2</v>
      </c>
      <c r="C38" s="60" t="s">
        <v>253</v>
      </c>
      <c r="D38" s="378">
        <f>[2]광천읍!D35</f>
        <v>117</v>
      </c>
      <c r="E38" s="378">
        <f>[2]광천읍!E35</f>
        <v>112</v>
      </c>
      <c r="F38" s="378">
        <f>[2]광천읍!F35</f>
        <v>106</v>
      </c>
      <c r="G38" s="378">
        <f>[2]광천읍!G35</f>
        <v>101</v>
      </c>
      <c r="H38" s="378">
        <f>[2]광천읍!H35</f>
        <v>98</v>
      </c>
      <c r="I38" s="351">
        <v>50</v>
      </c>
      <c r="J38" s="351">
        <v>50</v>
      </c>
      <c r="K38" s="351">
        <v>50</v>
      </c>
      <c r="L38" s="351">
        <v>50</v>
      </c>
      <c r="M38" s="351">
        <v>50</v>
      </c>
      <c r="N38" s="378">
        <f t="shared" si="10"/>
        <v>59</v>
      </c>
      <c r="O38" s="378">
        <f t="shared" si="10"/>
        <v>56</v>
      </c>
      <c r="P38" s="378">
        <f t="shared" si="10"/>
        <v>53</v>
      </c>
      <c r="Q38" s="378">
        <f t="shared" si="10"/>
        <v>51</v>
      </c>
      <c r="R38" s="378">
        <f t="shared" si="10"/>
        <v>49</v>
      </c>
      <c r="S38" s="60">
        <v>408</v>
      </c>
      <c r="T38" s="60">
        <v>408</v>
      </c>
      <c r="U38" s="60">
        <v>408</v>
      </c>
      <c r="V38" s="60">
        <v>408</v>
      </c>
      <c r="W38" s="60">
        <v>408</v>
      </c>
      <c r="X38" s="60">
        <f t="shared" si="3"/>
        <v>24</v>
      </c>
      <c r="Y38" s="60">
        <f t="shared" si="3"/>
        <v>23</v>
      </c>
      <c r="Z38" s="60">
        <f t="shared" si="3"/>
        <v>22</v>
      </c>
      <c r="AA38" s="60">
        <f t="shared" si="3"/>
        <v>21</v>
      </c>
      <c r="AB38" s="60">
        <f t="shared" si="3"/>
        <v>20</v>
      </c>
      <c r="AC38" s="76" t="s">
        <v>195</v>
      </c>
      <c r="AD38" s="76" t="s">
        <v>281</v>
      </c>
      <c r="AE38" s="76" t="s">
        <v>281</v>
      </c>
      <c r="AF38" s="76" t="s">
        <v>281</v>
      </c>
      <c r="AI38" s="642"/>
      <c r="AJ38" s="3" t="s">
        <v>280</v>
      </c>
      <c r="AK38" s="35">
        <f t="shared" si="9"/>
        <v>435</v>
      </c>
      <c r="AL38" s="35">
        <f t="shared" si="9"/>
        <v>419</v>
      </c>
      <c r="AM38" s="35">
        <f t="shared" si="9"/>
        <v>394</v>
      </c>
      <c r="AN38" s="35">
        <f t="shared" si="9"/>
        <v>376</v>
      </c>
      <c r="AO38" s="35">
        <f t="shared" si="9"/>
        <v>364</v>
      </c>
      <c r="AP38" s="3"/>
      <c r="AQ38" s="17"/>
      <c r="AS38" s="17"/>
    </row>
    <row r="39" spans="1:45" s="16" customFormat="1" ht="18" customHeight="1">
      <c r="A39" s="646"/>
      <c r="B39" s="60">
        <v>2</v>
      </c>
      <c r="C39" s="60" t="s">
        <v>254</v>
      </c>
      <c r="D39" s="378">
        <f>[2]광천읍!D36</f>
        <v>42</v>
      </c>
      <c r="E39" s="378">
        <f>[2]광천읍!E36</f>
        <v>40</v>
      </c>
      <c r="F39" s="378">
        <f>[2]광천읍!F36</f>
        <v>38</v>
      </c>
      <c r="G39" s="378">
        <f>[2]광천읍!G36</f>
        <v>36</v>
      </c>
      <c r="H39" s="378">
        <f>[2]광천읍!H36</f>
        <v>35</v>
      </c>
      <c r="I39" s="377">
        <v>85</v>
      </c>
      <c r="J39" s="377">
        <v>85</v>
      </c>
      <c r="K39" s="377">
        <v>85</v>
      </c>
      <c r="L39" s="377">
        <v>85</v>
      </c>
      <c r="M39" s="377">
        <v>85</v>
      </c>
      <c r="N39" s="378">
        <f t="shared" si="10"/>
        <v>36</v>
      </c>
      <c r="O39" s="378">
        <f t="shared" si="10"/>
        <v>34</v>
      </c>
      <c r="P39" s="378">
        <f t="shared" si="10"/>
        <v>32</v>
      </c>
      <c r="Q39" s="378">
        <f t="shared" si="10"/>
        <v>31</v>
      </c>
      <c r="R39" s="378">
        <f t="shared" si="10"/>
        <v>30</v>
      </c>
      <c r="S39" s="60">
        <v>408</v>
      </c>
      <c r="T39" s="60">
        <v>408</v>
      </c>
      <c r="U39" s="60">
        <v>408</v>
      </c>
      <c r="V39" s="60">
        <v>408</v>
      </c>
      <c r="W39" s="60">
        <v>408</v>
      </c>
      <c r="X39" s="60">
        <f t="shared" si="3"/>
        <v>15</v>
      </c>
      <c r="Y39" s="60">
        <f t="shared" si="3"/>
        <v>14</v>
      </c>
      <c r="Z39" s="60">
        <f t="shared" si="3"/>
        <v>13</v>
      </c>
      <c r="AA39" s="60">
        <f t="shared" si="3"/>
        <v>13</v>
      </c>
      <c r="AB39" s="60">
        <f t="shared" si="3"/>
        <v>12</v>
      </c>
      <c r="AC39" s="76" t="s">
        <v>255</v>
      </c>
      <c r="AD39" s="76" t="s">
        <v>255</v>
      </c>
      <c r="AE39" s="76" t="s">
        <v>255</v>
      </c>
      <c r="AF39" s="76" t="s">
        <v>255</v>
      </c>
      <c r="AI39" s="642"/>
      <c r="AJ39" s="3" t="s">
        <v>195</v>
      </c>
      <c r="AK39" s="35">
        <f t="shared" si="9"/>
        <v>24</v>
      </c>
      <c r="AL39" s="35">
        <f t="shared" si="9"/>
        <v>0</v>
      </c>
      <c r="AM39" s="35">
        <f t="shared" si="9"/>
        <v>0</v>
      </c>
      <c r="AN39" s="35">
        <f t="shared" si="9"/>
        <v>0</v>
      </c>
      <c r="AO39" s="35">
        <f t="shared" si="9"/>
        <v>0</v>
      </c>
      <c r="AP39" s="3"/>
      <c r="AQ39" s="17"/>
      <c r="AS39" s="17"/>
    </row>
    <row r="40" spans="1:45" s="16" customFormat="1" ht="18" customHeight="1">
      <c r="A40" s="646"/>
      <c r="B40" s="60">
        <v>2</v>
      </c>
      <c r="C40" s="60" t="s">
        <v>256</v>
      </c>
      <c r="D40" s="378">
        <f>[2]광천읍!D37</f>
        <v>131</v>
      </c>
      <c r="E40" s="378">
        <f>[2]광천읍!E37</f>
        <v>126</v>
      </c>
      <c r="F40" s="378">
        <f>[2]광천읍!F37</f>
        <v>118</v>
      </c>
      <c r="G40" s="378">
        <f>[2]광천읍!G37</f>
        <v>113</v>
      </c>
      <c r="H40" s="378">
        <f>[2]광천읍!H37</f>
        <v>109</v>
      </c>
      <c r="I40" s="377">
        <v>85</v>
      </c>
      <c r="J40" s="377">
        <v>85</v>
      </c>
      <c r="K40" s="377">
        <v>85</v>
      </c>
      <c r="L40" s="377">
        <v>85</v>
      </c>
      <c r="M40" s="377">
        <v>85</v>
      </c>
      <c r="N40" s="378">
        <f>ROUNDDOWN(D40*I40/100,0)</f>
        <v>111</v>
      </c>
      <c r="O40" s="378">
        <f>ROUND(E40*J40/100,0)</f>
        <v>107</v>
      </c>
      <c r="P40" s="378">
        <f>ROUND(F40*K40/100,0)</f>
        <v>100</v>
      </c>
      <c r="Q40" s="378">
        <f t="shared" si="10"/>
        <v>96</v>
      </c>
      <c r="R40" s="378">
        <f t="shared" si="10"/>
        <v>93</v>
      </c>
      <c r="S40" s="60">
        <v>408</v>
      </c>
      <c r="T40" s="60">
        <v>408</v>
      </c>
      <c r="U40" s="60">
        <v>408</v>
      </c>
      <c r="V40" s="60">
        <v>408</v>
      </c>
      <c r="W40" s="60">
        <v>408</v>
      </c>
      <c r="X40" s="60">
        <f t="shared" si="3"/>
        <v>45</v>
      </c>
      <c r="Y40" s="60">
        <f t="shared" si="3"/>
        <v>44</v>
      </c>
      <c r="Z40" s="60">
        <f t="shared" si="3"/>
        <v>41</v>
      </c>
      <c r="AA40" s="60">
        <f t="shared" si="3"/>
        <v>39</v>
      </c>
      <c r="AB40" s="60">
        <f t="shared" si="3"/>
        <v>38</v>
      </c>
      <c r="AC40" s="76" t="s">
        <v>255</v>
      </c>
      <c r="AD40" s="76" t="s">
        <v>255</v>
      </c>
      <c r="AE40" s="76" t="s">
        <v>255</v>
      </c>
      <c r="AF40" s="76" t="s">
        <v>255</v>
      </c>
      <c r="AI40" s="642"/>
      <c r="AJ40" s="3" t="s">
        <v>281</v>
      </c>
      <c r="AK40" s="35">
        <f t="shared" si="9"/>
        <v>0</v>
      </c>
      <c r="AL40" s="35">
        <f t="shared" si="9"/>
        <v>32</v>
      </c>
      <c r="AM40" s="35">
        <f t="shared" si="9"/>
        <v>30</v>
      </c>
      <c r="AN40" s="35">
        <f t="shared" si="9"/>
        <v>29</v>
      </c>
      <c r="AO40" s="35">
        <f t="shared" si="9"/>
        <v>28</v>
      </c>
      <c r="AP40" s="3"/>
      <c r="AQ40" s="17"/>
      <c r="AS40" s="17"/>
    </row>
    <row r="41" spans="1:45" s="16" customFormat="1" ht="18" customHeight="1">
      <c r="A41" s="646"/>
      <c r="B41" s="23">
        <v>1</v>
      </c>
      <c r="C41" s="59" t="s">
        <v>257</v>
      </c>
      <c r="D41" s="380">
        <f>SUM(D42:D43)</f>
        <v>525</v>
      </c>
      <c r="E41" s="380">
        <f>SUM(E42:E43)</f>
        <v>504</v>
      </c>
      <c r="F41" s="380">
        <f>SUM(F42:F43)</f>
        <v>475</v>
      </c>
      <c r="G41" s="380">
        <f>SUM(G42:G43)</f>
        <v>453</v>
      </c>
      <c r="H41" s="380">
        <f>SUM(H42:H43)</f>
        <v>438</v>
      </c>
      <c r="I41" s="379">
        <f>ROUND(N41/D41,2)</f>
        <v>0.85</v>
      </c>
      <c r="J41" s="379">
        <f>ROUND(O41/E41,2)</f>
        <v>0.85</v>
      </c>
      <c r="K41" s="379">
        <f>ROUND(P41/F41,2)</f>
        <v>0.85</v>
      </c>
      <c r="L41" s="379">
        <f>ROUND(Q41/G41,2)</f>
        <v>0.85</v>
      </c>
      <c r="M41" s="379">
        <f>ROUND(R41/H41,2)</f>
        <v>0.85</v>
      </c>
      <c r="N41" s="380">
        <f>SUM(N42:N43)</f>
        <v>446</v>
      </c>
      <c r="O41" s="380">
        <f>SUM(O42:O43)</f>
        <v>429</v>
      </c>
      <c r="P41" s="380">
        <f>SUM(P42:P43)</f>
        <v>404</v>
      </c>
      <c r="Q41" s="380">
        <f>SUM(Q42:Q43)</f>
        <v>385</v>
      </c>
      <c r="R41" s="380">
        <f>SUM(R42:R43)</f>
        <v>373</v>
      </c>
      <c r="S41" s="4">
        <v>408</v>
      </c>
      <c r="T41" s="4">
        <v>408</v>
      </c>
      <c r="U41" s="4">
        <v>408</v>
      </c>
      <c r="V41" s="4">
        <v>408</v>
      </c>
      <c r="W41" s="4">
        <v>408</v>
      </c>
      <c r="X41" s="23">
        <f>SUM(X42:X43)</f>
        <v>182</v>
      </c>
      <c r="Y41" s="23">
        <f>SUM(Y42:Y43)</f>
        <v>175</v>
      </c>
      <c r="Z41" s="23">
        <f>SUM(Z42:Z43)</f>
        <v>164</v>
      </c>
      <c r="AA41" s="23">
        <f>SUM(AA42:AA43)</f>
        <v>157</v>
      </c>
      <c r="AB41" s="23">
        <f>SUM(AB42:AB43)</f>
        <v>152</v>
      </c>
      <c r="AC41" s="77"/>
      <c r="AD41" s="77"/>
      <c r="AE41" s="77"/>
      <c r="AF41" s="77"/>
      <c r="AI41" s="643"/>
      <c r="AJ41" s="36" t="s">
        <v>2</v>
      </c>
      <c r="AK41" s="37">
        <f>SUM(AK34:AK40)</f>
        <v>4250</v>
      </c>
      <c r="AL41" s="37">
        <f>SUM(AL34:AL40)</f>
        <v>4098</v>
      </c>
      <c r="AM41" s="37">
        <f>SUM(AM34:AM40)</f>
        <v>3878</v>
      </c>
      <c r="AN41" s="37">
        <f>SUM(AN34:AN40)</f>
        <v>3715</v>
      </c>
      <c r="AO41" s="37">
        <f>SUM(AO34:AO40)</f>
        <v>3605</v>
      </c>
      <c r="AP41" s="38"/>
      <c r="AQ41" s="17"/>
      <c r="AS41" s="17"/>
    </row>
    <row r="42" spans="1:45" s="16" customFormat="1" ht="18" customHeight="1">
      <c r="A42" s="646"/>
      <c r="B42" s="60">
        <v>2</v>
      </c>
      <c r="C42" s="60" t="s">
        <v>258</v>
      </c>
      <c r="D42" s="378">
        <f>[2]광천읍!D39</f>
        <v>177</v>
      </c>
      <c r="E42" s="378">
        <f>[2]광천읍!E39</f>
        <v>170</v>
      </c>
      <c r="F42" s="378">
        <f>[2]광천읍!F39</f>
        <v>160</v>
      </c>
      <c r="G42" s="378">
        <f>[2]광천읍!G39</f>
        <v>153</v>
      </c>
      <c r="H42" s="378">
        <f>[2]광천읍!H39</f>
        <v>148</v>
      </c>
      <c r="I42" s="377">
        <v>85</v>
      </c>
      <c r="J42" s="377">
        <v>85</v>
      </c>
      <c r="K42" s="377">
        <v>85</v>
      </c>
      <c r="L42" s="377">
        <v>85</v>
      </c>
      <c r="M42" s="377">
        <v>85</v>
      </c>
      <c r="N42" s="378">
        <f t="shared" ref="N42:R43" si="11">ROUND(D42*I42/100,0)</f>
        <v>150</v>
      </c>
      <c r="O42" s="378">
        <f t="shared" si="11"/>
        <v>145</v>
      </c>
      <c r="P42" s="378">
        <f t="shared" si="11"/>
        <v>136</v>
      </c>
      <c r="Q42" s="378">
        <f t="shared" si="11"/>
        <v>130</v>
      </c>
      <c r="R42" s="378">
        <f t="shared" si="11"/>
        <v>126</v>
      </c>
      <c r="S42" s="60">
        <v>408</v>
      </c>
      <c r="T42" s="60">
        <v>408</v>
      </c>
      <c r="U42" s="60">
        <v>408</v>
      </c>
      <c r="V42" s="60">
        <v>408</v>
      </c>
      <c r="W42" s="60">
        <v>408</v>
      </c>
      <c r="X42" s="60">
        <f t="shared" si="3"/>
        <v>61</v>
      </c>
      <c r="Y42" s="60">
        <f t="shared" si="3"/>
        <v>59</v>
      </c>
      <c r="Z42" s="60">
        <f t="shared" si="3"/>
        <v>55</v>
      </c>
      <c r="AA42" s="60">
        <f t="shared" si="3"/>
        <v>53</v>
      </c>
      <c r="AB42" s="60">
        <f t="shared" si="3"/>
        <v>51</v>
      </c>
      <c r="AC42" s="61" t="s">
        <v>197</v>
      </c>
      <c r="AD42" s="61" t="s">
        <v>197</v>
      </c>
      <c r="AE42" s="61" t="s">
        <v>197</v>
      </c>
      <c r="AF42" s="61" t="s">
        <v>197</v>
      </c>
      <c r="AI42" s="641" t="s">
        <v>145</v>
      </c>
      <c r="AJ42" s="34" t="s">
        <v>279</v>
      </c>
      <c r="AK42" s="23">
        <f t="shared" ref="AK42:AK48" si="12">SUMIF($AC$4:$AC$61,$AJ42,X$4:X$61)</f>
        <v>2690</v>
      </c>
      <c r="AL42" s="23">
        <f t="shared" ref="AL42:AL48" si="13">SUMIF($AD$4:$AD$61,$AJ42,Y$4:Y$61)</f>
        <v>2582</v>
      </c>
      <c r="AM42" s="23">
        <f t="shared" ref="AM42:AM48" si="14">SUMIF($AE$4:$AE$61,$AJ42,Z$4:Z$61)</f>
        <v>2433</v>
      </c>
      <c r="AN42" s="23">
        <f t="shared" ref="AN42:AO48" si="15">SUMIF($AF$4:$AF$61,$AJ42,AA$4:AA$61)</f>
        <v>2321</v>
      </c>
      <c r="AO42" s="23">
        <f t="shared" si="15"/>
        <v>2247</v>
      </c>
      <c r="AP42" s="18"/>
      <c r="AQ42" s="17"/>
      <c r="AS42" s="17"/>
    </row>
    <row r="43" spans="1:45" s="16" customFormat="1" ht="18" customHeight="1">
      <c r="A43" s="646"/>
      <c r="B43" s="60">
        <v>2</v>
      </c>
      <c r="C43" s="60" t="s">
        <v>259</v>
      </c>
      <c r="D43" s="378">
        <f>[2]광천읍!D40</f>
        <v>348</v>
      </c>
      <c r="E43" s="378">
        <f>[2]광천읍!E40</f>
        <v>334</v>
      </c>
      <c r="F43" s="378">
        <f>[2]광천읍!F40</f>
        <v>315</v>
      </c>
      <c r="G43" s="378">
        <f>[2]광천읍!G40</f>
        <v>300</v>
      </c>
      <c r="H43" s="378">
        <f>[2]광천읍!H40</f>
        <v>290</v>
      </c>
      <c r="I43" s="377">
        <v>85</v>
      </c>
      <c r="J43" s="377">
        <v>85</v>
      </c>
      <c r="K43" s="377">
        <v>85</v>
      </c>
      <c r="L43" s="377">
        <v>85</v>
      </c>
      <c r="M43" s="377">
        <v>85</v>
      </c>
      <c r="N43" s="378">
        <f t="shared" si="11"/>
        <v>296</v>
      </c>
      <c r="O43" s="378">
        <f t="shared" si="11"/>
        <v>284</v>
      </c>
      <c r="P43" s="378">
        <f t="shared" si="11"/>
        <v>268</v>
      </c>
      <c r="Q43" s="378">
        <f t="shared" si="11"/>
        <v>255</v>
      </c>
      <c r="R43" s="378">
        <f t="shared" si="11"/>
        <v>247</v>
      </c>
      <c r="S43" s="60">
        <v>408</v>
      </c>
      <c r="T43" s="60">
        <v>408</v>
      </c>
      <c r="U43" s="60">
        <v>408</v>
      </c>
      <c r="V43" s="60">
        <v>408</v>
      </c>
      <c r="W43" s="60">
        <v>408</v>
      </c>
      <c r="X43" s="60">
        <f t="shared" si="3"/>
        <v>121</v>
      </c>
      <c r="Y43" s="60">
        <f t="shared" si="3"/>
        <v>116</v>
      </c>
      <c r="Z43" s="60">
        <f t="shared" si="3"/>
        <v>109</v>
      </c>
      <c r="AA43" s="60">
        <f t="shared" si="3"/>
        <v>104</v>
      </c>
      <c r="AB43" s="60">
        <f t="shared" si="3"/>
        <v>101</v>
      </c>
      <c r="AC43" s="61" t="s">
        <v>197</v>
      </c>
      <c r="AD43" s="61" t="s">
        <v>197</v>
      </c>
      <c r="AE43" s="61" t="s">
        <v>197</v>
      </c>
      <c r="AF43" s="61" t="s">
        <v>197</v>
      </c>
      <c r="AI43" s="642"/>
      <c r="AJ43" s="34" t="s">
        <v>196</v>
      </c>
      <c r="AK43" s="23">
        <f t="shared" si="12"/>
        <v>565</v>
      </c>
      <c r="AL43" s="23">
        <f t="shared" si="13"/>
        <v>538</v>
      </c>
      <c r="AM43" s="23">
        <f t="shared" si="14"/>
        <v>509</v>
      </c>
      <c r="AN43" s="23">
        <f t="shared" si="15"/>
        <v>486</v>
      </c>
      <c r="AO43" s="23">
        <f t="shared" si="15"/>
        <v>470</v>
      </c>
      <c r="AP43" s="18"/>
      <c r="AQ43" s="17"/>
      <c r="AS43" s="17"/>
    </row>
    <row r="44" spans="1:45" s="16" customFormat="1" ht="18" customHeight="1">
      <c r="A44" s="646"/>
      <c r="B44" s="23">
        <v>1</v>
      </c>
      <c r="C44" s="59" t="s">
        <v>260</v>
      </c>
      <c r="D44" s="380">
        <f>SUM(D45:D52)</f>
        <v>657</v>
      </c>
      <c r="E44" s="380">
        <f>SUM(E45:E52)</f>
        <v>630</v>
      </c>
      <c r="F44" s="380">
        <f>SUM(F45:F52)</f>
        <v>593</v>
      </c>
      <c r="G44" s="380">
        <f>SUM(G45:G52)</f>
        <v>567</v>
      </c>
      <c r="H44" s="380">
        <f>SUM(H45:H52)</f>
        <v>548</v>
      </c>
      <c r="I44" s="379">
        <f>ROUND(N44/D44,2)</f>
        <v>0.9</v>
      </c>
      <c r="J44" s="379">
        <f>ROUND(O44/E44,2)</f>
        <v>0.9</v>
      </c>
      <c r="K44" s="379">
        <f>ROUND(P44/F44,2)</f>
        <v>0.9</v>
      </c>
      <c r="L44" s="379">
        <f>ROUND(Q44/G44,2)</f>
        <v>0.9</v>
      </c>
      <c r="M44" s="379">
        <f>ROUND(R44/H44,2)</f>
        <v>0.9</v>
      </c>
      <c r="N44" s="380">
        <f>SUM(N45:N52)</f>
        <v>591</v>
      </c>
      <c r="O44" s="380">
        <f>SUM(O45:O52)</f>
        <v>567</v>
      </c>
      <c r="P44" s="380">
        <f>SUM(P45:P52)</f>
        <v>532</v>
      </c>
      <c r="Q44" s="380">
        <f>SUM(Q45:Q52)</f>
        <v>511</v>
      </c>
      <c r="R44" s="380">
        <f>SUM(R45:R52)</f>
        <v>494</v>
      </c>
      <c r="S44" s="4">
        <v>408</v>
      </c>
      <c r="T44" s="4">
        <v>408</v>
      </c>
      <c r="U44" s="4">
        <v>408</v>
      </c>
      <c r="V44" s="4">
        <v>408</v>
      </c>
      <c r="W44" s="4">
        <v>408</v>
      </c>
      <c r="X44" s="23">
        <f>SUM(X45:X52)</f>
        <v>242</v>
      </c>
      <c r="Y44" s="23">
        <f>SUM(Y45:Y52)</f>
        <v>231</v>
      </c>
      <c r="Z44" s="23">
        <f>SUM(Z45:Z52)</f>
        <v>216</v>
      </c>
      <c r="AA44" s="23">
        <f>SUM(AA45:AA52)</f>
        <v>208</v>
      </c>
      <c r="AB44" s="23">
        <f>SUM(AB45:AB52)</f>
        <v>202</v>
      </c>
      <c r="AC44" s="77"/>
      <c r="AD44" s="77"/>
      <c r="AE44" s="77"/>
      <c r="AF44" s="77"/>
      <c r="AI44" s="642"/>
      <c r="AJ44" s="34" t="s">
        <v>200</v>
      </c>
      <c r="AK44" s="23">
        <f t="shared" si="12"/>
        <v>60</v>
      </c>
      <c r="AL44" s="23">
        <f t="shared" si="13"/>
        <v>58</v>
      </c>
      <c r="AM44" s="23">
        <f t="shared" si="14"/>
        <v>54</v>
      </c>
      <c r="AN44" s="23">
        <f t="shared" si="15"/>
        <v>52</v>
      </c>
      <c r="AO44" s="23">
        <f t="shared" si="15"/>
        <v>50</v>
      </c>
      <c r="AP44" s="18"/>
      <c r="AQ44" s="17"/>
      <c r="AS44" s="17"/>
    </row>
    <row r="45" spans="1:45" s="16" customFormat="1" ht="18" customHeight="1">
      <c r="A45" s="646"/>
      <c r="B45" s="60">
        <v>2</v>
      </c>
      <c r="C45" s="60" t="s">
        <v>261</v>
      </c>
      <c r="D45" s="378">
        <f>[2]광천읍!D42</f>
        <v>152</v>
      </c>
      <c r="E45" s="378">
        <f>[2]광천읍!E42</f>
        <v>146</v>
      </c>
      <c r="F45" s="378">
        <f>[2]광천읍!F42</f>
        <v>137</v>
      </c>
      <c r="G45" s="378">
        <f>[2]광천읍!G42</f>
        <v>131</v>
      </c>
      <c r="H45" s="378">
        <f>[2]광천읍!H42</f>
        <v>127</v>
      </c>
      <c r="I45" s="377">
        <v>90</v>
      </c>
      <c r="J45" s="377">
        <v>90</v>
      </c>
      <c r="K45" s="377">
        <v>90</v>
      </c>
      <c r="L45" s="377">
        <v>90</v>
      </c>
      <c r="M45" s="377">
        <v>90</v>
      </c>
      <c r="N45" s="378">
        <f t="shared" ref="N45:R52" si="16">ROUND(D45*I45/100,0)</f>
        <v>137</v>
      </c>
      <c r="O45" s="378">
        <f t="shared" si="16"/>
        <v>131</v>
      </c>
      <c r="P45" s="378">
        <f t="shared" si="16"/>
        <v>123</v>
      </c>
      <c r="Q45" s="378">
        <f t="shared" si="16"/>
        <v>118</v>
      </c>
      <c r="R45" s="378">
        <f t="shared" si="16"/>
        <v>114</v>
      </c>
      <c r="S45" s="60">
        <v>408</v>
      </c>
      <c r="T45" s="60">
        <v>408</v>
      </c>
      <c r="U45" s="60">
        <v>408</v>
      </c>
      <c r="V45" s="60">
        <v>408</v>
      </c>
      <c r="W45" s="60">
        <v>408</v>
      </c>
      <c r="X45" s="60">
        <f t="shared" si="3"/>
        <v>56</v>
      </c>
      <c r="Y45" s="60">
        <f t="shared" si="3"/>
        <v>53</v>
      </c>
      <c r="Z45" s="60">
        <f t="shared" si="3"/>
        <v>50</v>
      </c>
      <c r="AA45" s="60">
        <f t="shared" si="3"/>
        <v>48</v>
      </c>
      <c r="AB45" s="60">
        <f t="shared" si="3"/>
        <v>47</v>
      </c>
      <c r="AC45" s="61" t="s">
        <v>222</v>
      </c>
      <c r="AD45" s="61" t="s">
        <v>222</v>
      </c>
      <c r="AE45" s="61" t="s">
        <v>222</v>
      </c>
      <c r="AF45" s="61" t="s">
        <v>222</v>
      </c>
      <c r="AI45" s="642"/>
      <c r="AJ45" s="3" t="s">
        <v>197</v>
      </c>
      <c r="AK45" s="23">
        <f t="shared" si="12"/>
        <v>182</v>
      </c>
      <c r="AL45" s="23">
        <f t="shared" si="13"/>
        <v>175</v>
      </c>
      <c r="AM45" s="23">
        <f t="shared" si="14"/>
        <v>164</v>
      </c>
      <c r="AN45" s="23">
        <f t="shared" si="15"/>
        <v>157</v>
      </c>
      <c r="AO45" s="23">
        <f t="shared" si="15"/>
        <v>152</v>
      </c>
      <c r="AP45" s="3"/>
      <c r="AQ45" s="17"/>
      <c r="AS45" s="17"/>
    </row>
    <row r="46" spans="1:45" s="16" customFormat="1" ht="18" customHeight="1">
      <c r="A46" s="646"/>
      <c r="B46" s="60">
        <v>2</v>
      </c>
      <c r="C46" s="60" t="s">
        <v>262</v>
      </c>
      <c r="D46" s="378">
        <f>[2]광천읍!D43</f>
        <v>162</v>
      </c>
      <c r="E46" s="378">
        <f>[2]광천읍!E43</f>
        <v>155</v>
      </c>
      <c r="F46" s="378">
        <f>[2]광천읍!F43</f>
        <v>146</v>
      </c>
      <c r="G46" s="378">
        <f>[2]광천읍!G43</f>
        <v>140</v>
      </c>
      <c r="H46" s="378">
        <f>[2]광천읍!H43</f>
        <v>135</v>
      </c>
      <c r="I46" s="377">
        <v>90</v>
      </c>
      <c r="J46" s="377">
        <v>90</v>
      </c>
      <c r="K46" s="377">
        <v>90</v>
      </c>
      <c r="L46" s="377">
        <v>90</v>
      </c>
      <c r="M46" s="377">
        <v>90</v>
      </c>
      <c r="N46" s="378">
        <f t="shared" si="16"/>
        <v>146</v>
      </c>
      <c r="O46" s="378">
        <f t="shared" si="16"/>
        <v>140</v>
      </c>
      <c r="P46" s="378">
        <f t="shared" si="16"/>
        <v>131</v>
      </c>
      <c r="Q46" s="378">
        <f t="shared" si="16"/>
        <v>126</v>
      </c>
      <c r="R46" s="378">
        <f t="shared" si="16"/>
        <v>122</v>
      </c>
      <c r="S46" s="60">
        <v>408</v>
      </c>
      <c r="T46" s="60">
        <v>408</v>
      </c>
      <c r="U46" s="60">
        <v>408</v>
      </c>
      <c r="V46" s="60">
        <v>408</v>
      </c>
      <c r="W46" s="60">
        <v>408</v>
      </c>
      <c r="X46" s="60">
        <f t="shared" si="3"/>
        <v>60</v>
      </c>
      <c r="Y46" s="60">
        <f t="shared" si="3"/>
        <v>57</v>
      </c>
      <c r="Z46" s="60">
        <f t="shared" si="3"/>
        <v>53</v>
      </c>
      <c r="AA46" s="60">
        <f t="shared" si="3"/>
        <v>51</v>
      </c>
      <c r="AB46" s="60">
        <f t="shared" si="3"/>
        <v>50</v>
      </c>
      <c r="AC46" s="61" t="s">
        <v>222</v>
      </c>
      <c r="AD46" s="61" t="s">
        <v>222</v>
      </c>
      <c r="AE46" s="61" t="s">
        <v>222</v>
      </c>
      <c r="AF46" s="61" t="s">
        <v>222</v>
      </c>
      <c r="AI46" s="642"/>
      <c r="AJ46" s="3" t="s">
        <v>280</v>
      </c>
      <c r="AK46" s="23">
        <f t="shared" si="12"/>
        <v>435</v>
      </c>
      <c r="AL46" s="23">
        <f t="shared" si="13"/>
        <v>419</v>
      </c>
      <c r="AM46" s="23">
        <f t="shared" si="14"/>
        <v>394</v>
      </c>
      <c r="AN46" s="23">
        <f t="shared" si="15"/>
        <v>376</v>
      </c>
      <c r="AO46" s="23">
        <f t="shared" si="15"/>
        <v>364</v>
      </c>
      <c r="AP46" s="3"/>
      <c r="AQ46" s="17"/>
      <c r="AS46" s="17"/>
    </row>
    <row r="47" spans="1:45" s="16" customFormat="1" ht="18" customHeight="1">
      <c r="A47" s="646"/>
      <c r="B47" s="60">
        <v>2</v>
      </c>
      <c r="C47" s="60" t="s">
        <v>263</v>
      </c>
      <c r="D47" s="378">
        <f>[2]광천읍!D44</f>
        <v>97</v>
      </c>
      <c r="E47" s="378">
        <f>[2]광천읍!E44</f>
        <v>93</v>
      </c>
      <c r="F47" s="378">
        <f>[2]광천읍!F44</f>
        <v>88</v>
      </c>
      <c r="G47" s="378">
        <f>[2]광천읍!G44</f>
        <v>84</v>
      </c>
      <c r="H47" s="378">
        <f>[2]광천읍!H44</f>
        <v>81</v>
      </c>
      <c r="I47" s="377">
        <v>90</v>
      </c>
      <c r="J47" s="377">
        <v>90</v>
      </c>
      <c r="K47" s="377">
        <v>90</v>
      </c>
      <c r="L47" s="377">
        <v>90</v>
      </c>
      <c r="M47" s="377">
        <v>90</v>
      </c>
      <c r="N47" s="378">
        <f t="shared" si="16"/>
        <v>87</v>
      </c>
      <c r="O47" s="378">
        <f t="shared" si="16"/>
        <v>84</v>
      </c>
      <c r="P47" s="378">
        <f t="shared" si="16"/>
        <v>79</v>
      </c>
      <c r="Q47" s="378">
        <f t="shared" si="16"/>
        <v>76</v>
      </c>
      <c r="R47" s="378">
        <f t="shared" si="16"/>
        <v>73</v>
      </c>
      <c r="S47" s="60">
        <v>408</v>
      </c>
      <c r="T47" s="60">
        <v>408</v>
      </c>
      <c r="U47" s="60">
        <v>408</v>
      </c>
      <c r="V47" s="60">
        <v>408</v>
      </c>
      <c r="W47" s="60">
        <v>408</v>
      </c>
      <c r="X47" s="60">
        <f t="shared" si="3"/>
        <v>35</v>
      </c>
      <c r="Y47" s="60">
        <f t="shared" si="3"/>
        <v>34</v>
      </c>
      <c r="Z47" s="60">
        <f t="shared" si="3"/>
        <v>32</v>
      </c>
      <c r="AA47" s="60">
        <f t="shared" si="3"/>
        <v>31</v>
      </c>
      <c r="AB47" s="60">
        <f t="shared" si="3"/>
        <v>30</v>
      </c>
      <c r="AC47" s="61" t="s">
        <v>222</v>
      </c>
      <c r="AD47" s="61" t="s">
        <v>222</v>
      </c>
      <c r="AE47" s="61" t="s">
        <v>222</v>
      </c>
      <c r="AF47" s="61" t="s">
        <v>222</v>
      </c>
      <c r="AI47" s="642"/>
      <c r="AJ47" s="3" t="s">
        <v>195</v>
      </c>
      <c r="AK47" s="23">
        <f t="shared" si="12"/>
        <v>24</v>
      </c>
      <c r="AL47" s="23">
        <f t="shared" si="13"/>
        <v>0</v>
      </c>
      <c r="AM47" s="23">
        <f t="shared" si="14"/>
        <v>0</v>
      </c>
      <c r="AN47" s="23">
        <f t="shared" si="15"/>
        <v>0</v>
      </c>
      <c r="AO47" s="23">
        <f t="shared" si="15"/>
        <v>0</v>
      </c>
      <c r="AP47" s="3"/>
      <c r="AQ47" s="17"/>
      <c r="AS47" s="17"/>
    </row>
    <row r="48" spans="1:45" s="16" customFormat="1" ht="18" customHeight="1">
      <c r="A48" s="646"/>
      <c r="B48" s="60">
        <v>2</v>
      </c>
      <c r="C48" s="60" t="s">
        <v>264</v>
      </c>
      <c r="D48" s="378">
        <f>[2]광천읍!D45</f>
        <v>62</v>
      </c>
      <c r="E48" s="378">
        <f>[2]광천읍!E45</f>
        <v>59</v>
      </c>
      <c r="F48" s="378">
        <f>[2]광천읍!F45</f>
        <v>56</v>
      </c>
      <c r="G48" s="378">
        <f>[2]광천읍!G45</f>
        <v>53</v>
      </c>
      <c r="H48" s="378">
        <f>[2]광천읍!H45</f>
        <v>52</v>
      </c>
      <c r="I48" s="377">
        <v>90</v>
      </c>
      <c r="J48" s="377">
        <v>90</v>
      </c>
      <c r="K48" s="377">
        <v>90</v>
      </c>
      <c r="L48" s="377">
        <v>90</v>
      </c>
      <c r="M48" s="377">
        <v>90</v>
      </c>
      <c r="N48" s="378">
        <f t="shared" si="16"/>
        <v>56</v>
      </c>
      <c r="O48" s="378">
        <f t="shared" si="16"/>
        <v>53</v>
      </c>
      <c r="P48" s="378">
        <f t="shared" si="16"/>
        <v>50</v>
      </c>
      <c r="Q48" s="378">
        <f t="shared" si="16"/>
        <v>48</v>
      </c>
      <c r="R48" s="378">
        <f t="shared" si="16"/>
        <v>47</v>
      </c>
      <c r="S48" s="60">
        <v>408</v>
      </c>
      <c r="T48" s="60">
        <v>408</v>
      </c>
      <c r="U48" s="60">
        <v>408</v>
      </c>
      <c r="V48" s="60">
        <v>408</v>
      </c>
      <c r="W48" s="60">
        <v>408</v>
      </c>
      <c r="X48" s="60">
        <f t="shared" si="3"/>
        <v>23</v>
      </c>
      <c r="Y48" s="60">
        <f t="shared" si="3"/>
        <v>22</v>
      </c>
      <c r="Z48" s="60">
        <f t="shared" si="3"/>
        <v>20</v>
      </c>
      <c r="AA48" s="60">
        <f t="shared" si="3"/>
        <v>20</v>
      </c>
      <c r="AB48" s="60">
        <f t="shared" si="3"/>
        <v>19</v>
      </c>
      <c r="AC48" s="61" t="s">
        <v>222</v>
      </c>
      <c r="AD48" s="61" t="s">
        <v>222</v>
      </c>
      <c r="AE48" s="61" t="s">
        <v>222</v>
      </c>
      <c r="AF48" s="61" t="s">
        <v>222</v>
      </c>
      <c r="AI48" s="642"/>
      <c r="AJ48" s="3" t="s">
        <v>281</v>
      </c>
      <c r="AK48" s="23">
        <f t="shared" si="12"/>
        <v>0</v>
      </c>
      <c r="AL48" s="23">
        <f t="shared" si="13"/>
        <v>32</v>
      </c>
      <c r="AM48" s="23">
        <f t="shared" si="14"/>
        <v>30</v>
      </c>
      <c r="AN48" s="23">
        <f t="shared" si="15"/>
        <v>29</v>
      </c>
      <c r="AO48" s="23">
        <f t="shared" si="15"/>
        <v>28</v>
      </c>
      <c r="AP48" s="3"/>
      <c r="AQ48" s="17"/>
      <c r="AS48" s="17"/>
    </row>
    <row r="49" spans="1:45" s="16" customFormat="1" ht="18" customHeight="1">
      <c r="A49" s="646"/>
      <c r="B49" s="60">
        <v>2</v>
      </c>
      <c r="C49" s="60" t="s">
        <v>265</v>
      </c>
      <c r="D49" s="378">
        <f>[2]광천읍!D46</f>
        <v>76</v>
      </c>
      <c r="E49" s="378">
        <f>[2]광천읍!E46</f>
        <v>73</v>
      </c>
      <c r="F49" s="378">
        <f>[2]광천읍!F46</f>
        <v>69</v>
      </c>
      <c r="G49" s="378">
        <f>[2]광천읍!G46</f>
        <v>66</v>
      </c>
      <c r="H49" s="378">
        <f>[2]광천읍!H46</f>
        <v>63</v>
      </c>
      <c r="I49" s="377">
        <v>90</v>
      </c>
      <c r="J49" s="377">
        <v>90</v>
      </c>
      <c r="K49" s="377">
        <v>90</v>
      </c>
      <c r="L49" s="377">
        <v>90</v>
      </c>
      <c r="M49" s="377">
        <v>90</v>
      </c>
      <c r="N49" s="378">
        <f t="shared" si="16"/>
        <v>68</v>
      </c>
      <c r="O49" s="378">
        <f t="shared" si="16"/>
        <v>66</v>
      </c>
      <c r="P49" s="378">
        <f t="shared" si="16"/>
        <v>62</v>
      </c>
      <c r="Q49" s="378">
        <f t="shared" si="16"/>
        <v>59</v>
      </c>
      <c r="R49" s="378">
        <f t="shared" si="16"/>
        <v>57</v>
      </c>
      <c r="S49" s="60">
        <v>408</v>
      </c>
      <c r="T49" s="60">
        <v>408</v>
      </c>
      <c r="U49" s="60">
        <v>408</v>
      </c>
      <c r="V49" s="60">
        <v>408</v>
      </c>
      <c r="W49" s="60">
        <v>408</v>
      </c>
      <c r="X49" s="60">
        <f t="shared" si="3"/>
        <v>28</v>
      </c>
      <c r="Y49" s="60">
        <f t="shared" si="3"/>
        <v>27</v>
      </c>
      <c r="Z49" s="60">
        <f t="shared" si="3"/>
        <v>25</v>
      </c>
      <c r="AA49" s="60">
        <f t="shared" si="3"/>
        <v>24</v>
      </c>
      <c r="AB49" s="60">
        <f t="shared" si="3"/>
        <v>23</v>
      </c>
      <c r="AC49" s="61" t="s">
        <v>222</v>
      </c>
      <c r="AD49" s="61" t="s">
        <v>222</v>
      </c>
      <c r="AE49" s="61" t="s">
        <v>222</v>
      </c>
      <c r="AF49" s="61" t="s">
        <v>222</v>
      </c>
      <c r="AI49" s="643"/>
      <c r="AJ49" s="36" t="s">
        <v>2</v>
      </c>
      <c r="AK49" s="37">
        <f>SUM(AK42:AK48)</f>
        <v>3956</v>
      </c>
      <c r="AL49" s="37">
        <f>SUM(AL42:AL48)</f>
        <v>3804</v>
      </c>
      <c r="AM49" s="37">
        <f>SUM(AM42:AM48)</f>
        <v>3584</v>
      </c>
      <c r="AN49" s="37">
        <f>SUM(AN42:AN48)</f>
        <v>3421</v>
      </c>
      <c r="AO49" s="37">
        <f>SUM(AO42:AO48)</f>
        <v>3311</v>
      </c>
      <c r="AP49" s="39"/>
      <c r="AQ49" s="17"/>
      <c r="AS49" s="17"/>
    </row>
    <row r="50" spans="1:45" s="16" customFormat="1" ht="18" customHeight="1">
      <c r="A50" s="646"/>
      <c r="B50" s="60">
        <v>2</v>
      </c>
      <c r="C50" s="60" t="s">
        <v>266</v>
      </c>
      <c r="D50" s="378">
        <f>[2]광천읍!D47</f>
        <v>59</v>
      </c>
      <c r="E50" s="378">
        <f>[2]광천읍!E47</f>
        <v>57</v>
      </c>
      <c r="F50" s="378">
        <f>[2]광천읍!F47</f>
        <v>53</v>
      </c>
      <c r="G50" s="378">
        <f>[2]광천읍!G47</f>
        <v>51</v>
      </c>
      <c r="H50" s="378">
        <f>[2]광천읍!H47</f>
        <v>49</v>
      </c>
      <c r="I50" s="377">
        <v>90</v>
      </c>
      <c r="J50" s="377">
        <v>90</v>
      </c>
      <c r="K50" s="377">
        <v>90</v>
      </c>
      <c r="L50" s="377">
        <v>90</v>
      </c>
      <c r="M50" s="377">
        <v>90</v>
      </c>
      <c r="N50" s="378">
        <f t="shared" si="16"/>
        <v>53</v>
      </c>
      <c r="O50" s="378">
        <f t="shared" si="16"/>
        <v>51</v>
      </c>
      <c r="P50" s="378">
        <f t="shared" si="16"/>
        <v>48</v>
      </c>
      <c r="Q50" s="378">
        <f t="shared" si="16"/>
        <v>46</v>
      </c>
      <c r="R50" s="378">
        <f t="shared" si="16"/>
        <v>44</v>
      </c>
      <c r="S50" s="60">
        <v>408</v>
      </c>
      <c r="T50" s="60">
        <v>408</v>
      </c>
      <c r="U50" s="60">
        <v>408</v>
      </c>
      <c r="V50" s="60">
        <v>408</v>
      </c>
      <c r="W50" s="60">
        <v>408</v>
      </c>
      <c r="X50" s="60">
        <f t="shared" si="3"/>
        <v>22</v>
      </c>
      <c r="Y50" s="60">
        <f t="shared" si="3"/>
        <v>21</v>
      </c>
      <c r="Z50" s="60">
        <f t="shared" si="3"/>
        <v>20</v>
      </c>
      <c r="AA50" s="60">
        <f t="shared" si="3"/>
        <v>19</v>
      </c>
      <c r="AB50" s="60">
        <f t="shared" si="3"/>
        <v>18</v>
      </c>
      <c r="AC50" s="61" t="s">
        <v>222</v>
      </c>
      <c r="AD50" s="61" t="s">
        <v>222</v>
      </c>
      <c r="AE50" s="61" t="s">
        <v>222</v>
      </c>
      <c r="AF50" s="61" t="s">
        <v>222</v>
      </c>
      <c r="AI50" s="641" t="s">
        <v>153</v>
      </c>
      <c r="AJ50" s="34" t="s">
        <v>279</v>
      </c>
      <c r="AK50" s="23">
        <f t="array" ref="AK50">SUM(($AQ$4:$AQ$15=$AJ50)*($AP$4:$AP$15=$AP50)*(AK$4:AK$15))</f>
        <v>0</v>
      </c>
      <c r="AL50" s="23">
        <f t="array" ref="AL50">SUM(($AR$4:$AR$15=$AJ50)*($AP$4:$AP$15=$AP50)*(AL$4:AL$15))</f>
        <v>0</v>
      </c>
      <c r="AM50" s="23">
        <f t="array" ref="AM50">SUM(($AR$4:$AR$15=$AJ50)*($AP$4:$AP$15=$AP50)*(AM$4:AM$15))</f>
        <v>0</v>
      </c>
      <c r="AN50" s="23">
        <f t="array" ref="AN50">SUM(($AR$4:$AR$15=$AJ50)*($AP$4:$AP$15=$AP50)*(AN$4:AN$15))</f>
        <v>0</v>
      </c>
      <c r="AO50" s="23">
        <f t="array" ref="AO50">SUM(($AR$4:$AR$15=$AJ50)*($AP$4:$AP$15=$AP50)*(AO$4:AO$15))</f>
        <v>0</v>
      </c>
      <c r="AP50" s="18" t="s">
        <v>38</v>
      </c>
      <c r="AQ50" s="17"/>
      <c r="AS50" s="17"/>
    </row>
    <row r="51" spans="1:45" s="16" customFormat="1" ht="18" customHeight="1">
      <c r="A51" s="646"/>
      <c r="B51" s="60">
        <v>2</v>
      </c>
      <c r="C51" s="60" t="s">
        <v>267</v>
      </c>
      <c r="D51" s="378">
        <f>[2]광천읍!D48</f>
        <v>29</v>
      </c>
      <c r="E51" s="378">
        <f>[2]광천읍!E48</f>
        <v>28</v>
      </c>
      <c r="F51" s="378">
        <f>[2]광천읍!F48</f>
        <v>26</v>
      </c>
      <c r="G51" s="378">
        <f>[2]광천읍!G48</f>
        <v>25</v>
      </c>
      <c r="H51" s="378">
        <f>[2]광천읍!H48</f>
        <v>24</v>
      </c>
      <c r="I51" s="377">
        <v>90</v>
      </c>
      <c r="J51" s="377">
        <v>90</v>
      </c>
      <c r="K51" s="377">
        <v>90</v>
      </c>
      <c r="L51" s="377">
        <v>90</v>
      </c>
      <c r="M51" s="377">
        <v>90</v>
      </c>
      <c r="N51" s="378">
        <f t="shared" si="16"/>
        <v>26</v>
      </c>
      <c r="O51" s="378">
        <f t="shared" si="16"/>
        <v>25</v>
      </c>
      <c r="P51" s="378">
        <f t="shared" si="16"/>
        <v>23</v>
      </c>
      <c r="Q51" s="378">
        <f t="shared" si="16"/>
        <v>23</v>
      </c>
      <c r="R51" s="378">
        <f t="shared" si="16"/>
        <v>22</v>
      </c>
      <c r="S51" s="60">
        <v>408</v>
      </c>
      <c r="T51" s="60">
        <v>408</v>
      </c>
      <c r="U51" s="60">
        <v>408</v>
      </c>
      <c r="V51" s="60">
        <v>408</v>
      </c>
      <c r="W51" s="60">
        <v>408</v>
      </c>
      <c r="X51" s="60">
        <f t="shared" si="3"/>
        <v>11</v>
      </c>
      <c r="Y51" s="60">
        <f t="shared" si="3"/>
        <v>10</v>
      </c>
      <c r="Z51" s="60">
        <f t="shared" si="3"/>
        <v>9</v>
      </c>
      <c r="AA51" s="60">
        <f t="shared" si="3"/>
        <v>9</v>
      </c>
      <c r="AB51" s="60">
        <f t="shared" si="3"/>
        <v>9</v>
      </c>
      <c r="AC51" s="61" t="s">
        <v>222</v>
      </c>
      <c r="AD51" s="61" t="s">
        <v>222</v>
      </c>
      <c r="AE51" s="61" t="s">
        <v>222</v>
      </c>
      <c r="AF51" s="61" t="s">
        <v>222</v>
      </c>
      <c r="AI51" s="642"/>
      <c r="AJ51" s="34" t="s">
        <v>196</v>
      </c>
      <c r="AK51" s="23">
        <f t="array" ref="AK51">SUM(($AQ$4:$AQ$15=$AJ51)*($AP$4:$AP$15=$AP51)*(AK$4:AK$15))</f>
        <v>0</v>
      </c>
      <c r="AL51" s="23">
        <f t="array" ref="AL51">SUM(($AR$4:$AR$15=$AJ51)*($AP$4:$AP$15=$AP51)*(AL$4:AL$15))</f>
        <v>0</v>
      </c>
      <c r="AM51" s="23">
        <f t="array" ref="AM51">SUM(($AR$4:$AR$15=$AJ51)*($AP$4:$AP$15=$AP51)*(AM$4:AM$15))</f>
        <v>0</v>
      </c>
      <c r="AN51" s="23">
        <f t="array" ref="AN51">SUM(($AR$4:$AR$15=$AJ51)*($AP$4:$AP$15=$AP51)*(AN$4:AN$15))</f>
        <v>0</v>
      </c>
      <c r="AO51" s="23">
        <f t="array" ref="AO51">SUM(($AR$4:$AR$15=$AJ51)*($AP$4:$AP$15=$AP51)*(AO$4:AO$15))</f>
        <v>0</v>
      </c>
      <c r="AP51" s="18" t="s">
        <v>38</v>
      </c>
      <c r="AQ51" s="33"/>
      <c r="AS51" s="33"/>
    </row>
    <row r="52" spans="1:45" s="16" customFormat="1" ht="18" customHeight="1">
      <c r="A52" s="646"/>
      <c r="B52" s="60">
        <v>2</v>
      </c>
      <c r="C52" s="60" t="s">
        <v>268</v>
      </c>
      <c r="D52" s="378">
        <f>[2]광천읍!D49</f>
        <v>20</v>
      </c>
      <c r="E52" s="378">
        <f>[2]광천읍!E49</f>
        <v>19</v>
      </c>
      <c r="F52" s="378">
        <f>[2]광천읍!F49</f>
        <v>18</v>
      </c>
      <c r="G52" s="378">
        <f>[2]광천읍!G49</f>
        <v>17</v>
      </c>
      <c r="H52" s="378">
        <f>[2]광천읍!H49</f>
        <v>17</v>
      </c>
      <c r="I52" s="377">
        <v>90</v>
      </c>
      <c r="J52" s="377">
        <v>90</v>
      </c>
      <c r="K52" s="377">
        <v>90</v>
      </c>
      <c r="L52" s="377">
        <v>90</v>
      </c>
      <c r="M52" s="377">
        <v>90</v>
      </c>
      <c r="N52" s="378">
        <f t="shared" si="16"/>
        <v>18</v>
      </c>
      <c r="O52" s="378">
        <f t="shared" si="16"/>
        <v>17</v>
      </c>
      <c r="P52" s="378">
        <f t="shared" si="16"/>
        <v>16</v>
      </c>
      <c r="Q52" s="378">
        <f t="shared" si="16"/>
        <v>15</v>
      </c>
      <c r="R52" s="378">
        <f t="shared" si="16"/>
        <v>15</v>
      </c>
      <c r="S52" s="60">
        <v>408</v>
      </c>
      <c r="T52" s="60">
        <v>408</v>
      </c>
      <c r="U52" s="60">
        <v>408</v>
      </c>
      <c r="V52" s="60">
        <v>408</v>
      </c>
      <c r="W52" s="60">
        <v>408</v>
      </c>
      <c r="X52" s="60">
        <f t="shared" si="3"/>
        <v>7</v>
      </c>
      <c r="Y52" s="60">
        <f t="shared" si="3"/>
        <v>7</v>
      </c>
      <c r="Z52" s="60">
        <f t="shared" si="3"/>
        <v>7</v>
      </c>
      <c r="AA52" s="60">
        <f t="shared" si="3"/>
        <v>6</v>
      </c>
      <c r="AB52" s="60">
        <f t="shared" si="3"/>
        <v>6</v>
      </c>
      <c r="AC52" s="61" t="s">
        <v>222</v>
      </c>
      <c r="AD52" s="61" t="s">
        <v>222</v>
      </c>
      <c r="AE52" s="61" t="s">
        <v>222</v>
      </c>
      <c r="AF52" s="61" t="s">
        <v>222</v>
      </c>
      <c r="AI52" s="642"/>
      <c r="AJ52" s="34" t="s">
        <v>200</v>
      </c>
      <c r="AK52" s="23">
        <f t="array" ref="AK52">SUM(($AQ$4:$AQ$15=$AJ52)*($AP$4:$AP$15=$AP52)*(AK$4:AK$15))</f>
        <v>294</v>
      </c>
      <c r="AL52" s="23">
        <f t="array" ref="AL52">SUM(($AR$4:$AR$15=$AJ52)*($AP$4:$AP$15=$AP52)*(AL$4:AL$15))</f>
        <v>294</v>
      </c>
      <c r="AM52" s="23">
        <f t="array" ref="AM52">SUM(($AR$4:$AR$15=$AJ52)*($AP$4:$AP$15=$AP52)*(AM$4:AM$15))</f>
        <v>294</v>
      </c>
      <c r="AN52" s="23">
        <f t="array" ref="AN52">SUM(($AR$4:$AR$15=$AJ52)*($AP$4:$AP$15=$AP52)*(AN$4:AN$15))</f>
        <v>294</v>
      </c>
      <c r="AO52" s="23">
        <f t="array" ref="AO52">SUM(($AR$4:$AR$15=$AJ52)*($AP$4:$AP$15=$AP52)*(AO$4:AO$15))</f>
        <v>294</v>
      </c>
      <c r="AP52" s="18" t="s">
        <v>38</v>
      </c>
      <c r="AQ52" s="40"/>
      <c r="AS52" s="40"/>
    </row>
    <row r="53" spans="1:45" s="16" customFormat="1" ht="18" customHeight="1">
      <c r="A53" s="646"/>
      <c r="B53" s="23">
        <v>1</v>
      </c>
      <c r="C53" s="59" t="s">
        <v>269</v>
      </c>
      <c r="D53" s="380">
        <f>SUM(D54)</f>
        <v>181</v>
      </c>
      <c r="E53" s="380">
        <f>SUM(E54)</f>
        <v>174</v>
      </c>
      <c r="F53" s="380">
        <f>SUM(F54)</f>
        <v>164</v>
      </c>
      <c r="G53" s="380">
        <f>SUM(G54)</f>
        <v>156</v>
      </c>
      <c r="H53" s="380">
        <f>SUM(H54)</f>
        <v>151</v>
      </c>
      <c r="I53" s="379">
        <f>ROUND(N53/D53,2)</f>
        <v>0.85</v>
      </c>
      <c r="J53" s="379">
        <f>ROUND(O53/E53,2)</f>
        <v>0.85</v>
      </c>
      <c r="K53" s="379">
        <f>ROUND(P53/F53,2)</f>
        <v>0.85</v>
      </c>
      <c r="L53" s="379">
        <f>ROUND(Q53/G53,2)</f>
        <v>0.85</v>
      </c>
      <c r="M53" s="379">
        <f>ROUND(R53/H53,2)</f>
        <v>0.85</v>
      </c>
      <c r="N53" s="380">
        <f>SUM(N54)</f>
        <v>154</v>
      </c>
      <c r="O53" s="380">
        <f>SUM(O54)</f>
        <v>148</v>
      </c>
      <c r="P53" s="380">
        <f>SUM(P54)</f>
        <v>139</v>
      </c>
      <c r="Q53" s="380">
        <f>SUM(Q54)</f>
        <v>133</v>
      </c>
      <c r="R53" s="380">
        <f>SUM(R54)</f>
        <v>128</v>
      </c>
      <c r="S53" s="4">
        <v>408</v>
      </c>
      <c r="T53" s="4">
        <v>408</v>
      </c>
      <c r="U53" s="4">
        <v>408</v>
      </c>
      <c r="V53" s="4">
        <v>408</v>
      </c>
      <c r="W53" s="4">
        <v>408</v>
      </c>
      <c r="X53" s="23">
        <f>SUM(X54)</f>
        <v>63</v>
      </c>
      <c r="Y53" s="23">
        <f>SUM(Y54)</f>
        <v>60</v>
      </c>
      <c r="Z53" s="23">
        <f>SUM(Z54)</f>
        <v>57</v>
      </c>
      <c r="AA53" s="23">
        <f>SUM(AA54)</f>
        <v>54</v>
      </c>
      <c r="AB53" s="23">
        <f>SUM(AB54)</f>
        <v>52</v>
      </c>
      <c r="AC53" s="77"/>
      <c r="AD53" s="77"/>
      <c r="AE53" s="77"/>
      <c r="AF53" s="77"/>
      <c r="AI53" s="642"/>
      <c r="AJ53" s="3" t="s">
        <v>197</v>
      </c>
      <c r="AK53" s="23">
        <f t="array" ref="AK53">SUM(($AQ$4:$AQ$15=$AJ53)*($AP$4:$AP$15=$AP53)*(AK$4:AK$15))</f>
        <v>0</v>
      </c>
      <c r="AL53" s="23">
        <f t="array" ref="AL53">SUM(($AR$4:$AR$15=$AJ53)*($AP$4:$AP$15=$AP53)*(AL$4:AL$15))</f>
        <v>0</v>
      </c>
      <c r="AM53" s="23">
        <f t="array" ref="AM53">SUM(($AR$4:$AR$15=$AJ53)*($AP$4:$AP$15=$AP53)*(AM$4:AM$15))</f>
        <v>0</v>
      </c>
      <c r="AN53" s="23">
        <f t="array" ref="AN53">SUM(($AR$4:$AR$15=$AJ53)*($AP$4:$AP$15=$AP53)*(AN$4:AN$15))</f>
        <v>0</v>
      </c>
      <c r="AO53" s="23">
        <f t="array" ref="AO53">SUM(($AR$4:$AR$15=$AJ53)*($AP$4:$AP$15=$AP53)*(AO$4:AO$15))</f>
        <v>0</v>
      </c>
      <c r="AP53" s="18" t="s">
        <v>38</v>
      </c>
      <c r="AQ53" s="41"/>
      <c r="AS53" s="41"/>
    </row>
    <row r="54" spans="1:45" s="16" customFormat="1" ht="18" customHeight="1">
      <c r="A54" s="646"/>
      <c r="B54" s="60">
        <v>2</v>
      </c>
      <c r="C54" s="60" t="s">
        <v>270</v>
      </c>
      <c r="D54" s="378">
        <f>[2]광천읍!D51</f>
        <v>181</v>
      </c>
      <c r="E54" s="378">
        <f>[2]광천읍!E51</f>
        <v>174</v>
      </c>
      <c r="F54" s="378">
        <f>[2]광천읍!F51</f>
        <v>164</v>
      </c>
      <c r="G54" s="378">
        <f>[2]광천읍!G51</f>
        <v>156</v>
      </c>
      <c r="H54" s="378">
        <f>[2]광천읍!H51</f>
        <v>151</v>
      </c>
      <c r="I54" s="377">
        <v>85</v>
      </c>
      <c r="J54" s="377">
        <v>85</v>
      </c>
      <c r="K54" s="377">
        <v>85</v>
      </c>
      <c r="L54" s="377">
        <v>85</v>
      </c>
      <c r="M54" s="377">
        <v>85</v>
      </c>
      <c r="N54" s="378">
        <f>ROUND(D54*I54/100,0)</f>
        <v>154</v>
      </c>
      <c r="O54" s="378">
        <f>ROUND(E54*J54/100,0)</f>
        <v>148</v>
      </c>
      <c r="P54" s="378">
        <f>ROUND(F54*K54/100,0)</f>
        <v>139</v>
      </c>
      <c r="Q54" s="378">
        <f>ROUND(G54*L54/100,0)</f>
        <v>133</v>
      </c>
      <c r="R54" s="378">
        <f>ROUND(H54*M54/100,0)</f>
        <v>128</v>
      </c>
      <c r="S54" s="60">
        <v>408</v>
      </c>
      <c r="T54" s="60">
        <v>408</v>
      </c>
      <c r="U54" s="60">
        <v>408</v>
      </c>
      <c r="V54" s="60">
        <v>408</v>
      </c>
      <c r="W54" s="60">
        <v>408</v>
      </c>
      <c r="X54" s="60">
        <f t="shared" ref="X54:AB54" si="17">ROUND(N54*(S54/1000),0)</f>
        <v>63</v>
      </c>
      <c r="Y54" s="60">
        <f t="shared" si="17"/>
        <v>60</v>
      </c>
      <c r="Z54" s="60">
        <f t="shared" si="17"/>
        <v>57</v>
      </c>
      <c r="AA54" s="60">
        <f t="shared" si="17"/>
        <v>54</v>
      </c>
      <c r="AB54" s="60">
        <f t="shared" si="17"/>
        <v>52</v>
      </c>
      <c r="AC54" s="61" t="s">
        <v>240</v>
      </c>
      <c r="AD54" s="61" t="s">
        <v>240</v>
      </c>
      <c r="AE54" s="61" t="s">
        <v>240</v>
      </c>
      <c r="AF54" s="61" t="s">
        <v>240</v>
      </c>
      <c r="AI54" s="642"/>
      <c r="AJ54" s="3" t="s">
        <v>280</v>
      </c>
      <c r="AK54" s="23">
        <f t="array" ref="AK54">SUM(($AQ$4:$AQ$15=$AJ54)*($AP$4:$AP$15=$AP54)*(AK$4:AK$15))</f>
        <v>0</v>
      </c>
      <c r="AL54" s="23">
        <f t="array" ref="AL54">SUM(($AR$4:$AR$15=$AJ54)*($AP$4:$AP$15=$AP54)*(AL$4:AL$15))</f>
        <v>0</v>
      </c>
      <c r="AM54" s="23">
        <f t="array" ref="AM54">SUM(($AR$4:$AR$15=$AJ54)*($AP$4:$AP$15=$AP54)*(AM$4:AM$15))</f>
        <v>0</v>
      </c>
      <c r="AN54" s="23">
        <f t="array" ref="AN54">SUM(($AR$4:$AR$15=$AJ54)*($AP$4:$AP$15=$AP54)*(AN$4:AN$15))</f>
        <v>0</v>
      </c>
      <c r="AO54" s="23">
        <f t="array" ref="AO54">SUM(($AR$4:$AR$15=$AJ54)*($AP$4:$AP$15=$AP54)*(AO$4:AO$15))</f>
        <v>0</v>
      </c>
      <c r="AP54" s="18" t="s">
        <v>38</v>
      </c>
      <c r="AQ54" s="44"/>
      <c r="AS54" s="44"/>
    </row>
    <row r="55" spans="1:45" s="16" customFormat="1" ht="18" customHeight="1">
      <c r="A55" s="646"/>
      <c r="B55" s="23">
        <v>1</v>
      </c>
      <c r="C55" s="59" t="s">
        <v>271</v>
      </c>
      <c r="D55" s="380">
        <f>SUM(D56)</f>
        <v>158</v>
      </c>
      <c r="E55" s="380">
        <f>SUM(E56)</f>
        <v>152</v>
      </c>
      <c r="F55" s="380">
        <f>SUM(F56)</f>
        <v>143</v>
      </c>
      <c r="G55" s="380">
        <f>SUM(G56)</f>
        <v>136</v>
      </c>
      <c r="H55" s="380">
        <f>SUM(H56)</f>
        <v>132</v>
      </c>
      <c r="I55" s="379">
        <f>ROUND(N55/D55,2)</f>
        <v>0.85</v>
      </c>
      <c r="J55" s="379">
        <f>ROUND(O55/E55,2)</f>
        <v>0.85</v>
      </c>
      <c r="K55" s="379">
        <f>ROUND(P55/F55,2)</f>
        <v>0.85</v>
      </c>
      <c r="L55" s="379">
        <f>ROUND(Q55/G55,2)</f>
        <v>0.85</v>
      </c>
      <c r="M55" s="379">
        <f>ROUND(R55/H55,2)</f>
        <v>0.85</v>
      </c>
      <c r="N55" s="380">
        <f>SUM(N56)</f>
        <v>134</v>
      </c>
      <c r="O55" s="380">
        <f>SUM(O56)</f>
        <v>129</v>
      </c>
      <c r="P55" s="380">
        <f>SUM(P56)</f>
        <v>122</v>
      </c>
      <c r="Q55" s="380">
        <f>SUM(Q56)</f>
        <v>116</v>
      </c>
      <c r="R55" s="380">
        <f>SUM(R56)</f>
        <v>112</v>
      </c>
      <c r="S55" s="4">
        <v>408</v>
      </c>
      <c r="T55" s="4">
        <v>408</v>
      </c>
      <c r="U55" s="4">
        <v>408</v>
      </c>
      <c r="V55" s="4">
        <v>408</v>
      </c>
      <c r="W55" s="4">
        <v>408</v>
      </c>
      <c r="X55" s="23">
        <f>SUM(X56)</f>
        <v>55</v>
      </c>
      <c r="Y55" s="23">
        <f>SUM(Y56)</f>
        <v>53</v>
      </c>
      <c r="Z55" s="23">
        <f>SUM(Z56)</f>
        <v>50</v>
      </c>
      <c r="AA55" s="23">
        <f>SUM(AA56)</f>
        <v>47</v>
      </c>
      <c r="AB55" s="23">
        <f>SUM(AB56)</f>
        <v>46</v>
      </c>
      <c r="AC55" s="77"/>
      <c r="AD55" s="77"/>
      <c r="AE55" s="77"/>
      <c r="AF55" s="77"/>
      <c r="AI55" s="642"/>
      <c r="AJ55" s="3" t="s">
        <v>195</v>
      </c>
      <c r="AK55" s="23">
        <f t="array" ref="AK55">SUM(($AQ$4:$AQ$15=$AJ55)*($AP$4:$AP$15=$AP55)*(AK$4:AK$15))</f>
        <v>0</v>
      </c>
      <c r="AL55" s="23">
        <f t="array" ref="AL55">SUM(($AR$4:$AR$15=$AJ55)*($AP$4:$AP$15=$AP55)*(AL$4:AL$15))</f>
        <v>0</v>
      </c>
      <c r="AM55" s="23">
        <f t="array" ref="AM55">SUM(($AR$4:$AR$15=$AJ55)*($AP$4:$AP$15=$AP55)*(AM$4:AM$15))</f>
        <v>0</v>
      </c>
      <c r="AN55" s="23">
        <f t="array" ref="AN55">SUM(($AR$4:$AR$15=$AJ55)*($AP$4:$AP$15=$AP55)*(AN$4:AN$15))</f>
        <v>0</v>
      </c>
      <c r="AO55" s="23">
        <f t="array" ref="AO55">SUM(($AR$4:$AR$15=$AJ55)*($AP$4:$AP$15=$AP55)*(AO$4:AO$15))</f>
        <v>0</v>
      </c>
      <c r="AP55" s="18" t="s">
        <v>38</v>
      </c>
      <c r="AQ55" s="44"/>
      <c r="AS55" s="44"/>
    </row>
    <row r="56" spans="1:45" s="16" customFormat="1" ht="18" customHeight="1">
      <c r="A56" s="646"/>
      <c r="B56" s="60">
        <v>2</v>
      </c>
      <c r="C56" s="60" t="s">
        <v>272</v>
      </c>
      <c r="D56" s="378">
        <f>[2]광천읍!D53</f>
        <v>158</v>
      </c>
      <c r="E56" s="378">
        <f>[2]광천읍!E53</f>
        <v>152</v>
      </c>
      <c r="F56" s="378">
        <f>[2]광천읍!F53</f>
        <v>143</v>
      </c>
      <c r="G56" s="378">
        <f>[2]광천읍!G53</f>
        <v>136</v>
      </c>
      <c r="H56" s="378">
        <f>[2]광천읍!H53</f>
        <v>132</v>
      </c>
      <c r="I56" s="377">
        <v>85</v>
      </c>
      <c r="J56" s="377">
        <v>85</v>
      </c>
      <c r="K56" s="377">
        <v>85</v>
      </c>
      <c r="L56" s="377">
        <v>85</v>
      </c>
      <c r="M56" s="377">
        <v>85</v>
      </c>
      <c r="N56" s="378">
        <f>ROUND(D56*I56/100,0)</f>
        <v>134</v>
      </c>
      <c r="O56" s="378">
        <f>ROUND(E56*J56/100,0)</f>
        <v>129</v>
      </c>
      <c r="P56" s="378">
        <f>ROUND(F56*K56/100,0)</f>
        <v>122</v>
      </c>
      <c r="Q56" s="378">
        <f>ROUND(G56*L56/100,0)</f>
        <v>116</v>
      </c>
      <c r="R56" s="378">
        <f>ROUND(H56*M56/100,0)</f>
        <v>112</v>
      </c>
      <c r="S56" s="60">
        <v>408</v>
      </c>
      <c r="T56" s="60">
        <v>408</v>
      </c>
      <c r="U56" s="60">
        <v>408</v>
      </c>
      <c r="V56" s="60">
        <v>408</v>
      </c>
      <c r="W56" s="60">
        <v>408</v>
      </c>
      <c r="X56" s="60">
        <f t="shared" ref="X56:AA56" si="18">ROUND(N56*(S56/1000),0)</f>
        <v>55</v>
      </c>
      <c r="Y56" s="60">
        <f t="shared" si="18"/>
        <v>53</v>
      </c>
      <c r="Z56" s="60">
        <f t="shared" si="18"/>
        <v>50</v>
      </c>
      <c r="AA56" s="60">
        <f t="shared" si="18"/>
        <v>47</v>
      </c>
      <c r="AB56" s="60">
        <f>ROUND(R56*(W56/1000),0)</f>
        <v>46</v>
      </c>
      <c r="AC56" s="61" t="s">
        <v>240</v>
      </c>
      <c r="AD56" s="61" t="s">
        <v>240</v>
      </c>
      <c r="AE56" s="61" t="s">
        <v>240</v>
      </c>
      <c r="AF56" s="61" t="s">
        <v>240</v>
      </c>
      <c r="AI56" s="642"/>
      <c r="AJ56" s="3" t="s">
        <v>281</v>
      </c>
      <c r="AK56" s="23">
        <f t="array" ref="AK56">SUM(($AQ$4:$AQ$15=$AJ56)*($AP$4:$AP$15=$AP56)*(AK$4:AK$15))</f>
        <v>0</v>
      </c>
      <c r="AL56" s="23">
        <f t="array" ref="AL56">SUM(($AR$4:$AR$15=$AJ56)*($AP$4:$AP$15=$AP56)*(AL$4:AL$15))</f>
        <v>0</v>
      </c>
      <c r="AM56" s="23">
        <f t="array" ref="AM56">SUM(($AR$4:$AR$15=$AJ56)*($AP$4:$AP$15=$AP56)*(AM$4:AM$15))</f>
        <v>0</v>
      </c>
      <c r="AN56" s="23">
        <f t="array" ref="AN56">SUM(($AR$4:$AR$15=$AJ56)*($AP$4:$AP$15=$AP56)*(AN$4:AN$15))</f>
        <v>0</v>
      </c>
      <c r="AO56" s="23">
        <f t="array" ref="AO56">SUM(($AR$4:$AR$15=$AJ56)*($AP$4:$AP$15=$AP56)*(AO$4:AO$15))</f>
        <v>0</v>
      </c>
      <c r="AP56" s="18" t="s">
        <v>38</v>
      </c>
      <c r="AQ56" s="44"/>
      <c r="AS56" s="44"/>
    </row>
    <row r="57" spans="1:45" s="16" customFormat="1" ht="18" customHeight="1">
      <c r="A57" s="646"/>
      <c r="B57" s="23">
        <v>1</v>
      </c>
      <c r="C57" s="59" t="s">
        <v>273</v>
      </c>
      <c r="D57" s="380">
        <f>SUM(D58:D61)</f>
        <v>367</v>
      </c>
      <c r="E57" s="380">
        <f>SUM(E58:E61)</f>
        <v>351</v>
      </c>
      <c r="F57" s="380">
        <f>SUM(F58:F61)</f>
        <v>331</v>
      </c>
      <c r="G57" s="380">
        <f>SUM(G58:G61)</f>
        <v>315</v>
      </c>
      <c r="H57" s="380">
        <f>SUM(H58:H61)</f>
        <v>305</v>
      </c>
      <c r="I57" s="379">
        <f>ROUND(N57/D57,2)</f>
        <v>0.85</v>
      </c>
      <c r="J57" s="379">
        <f>ROUND(O57/E57,2)</f>
        <v>0.85</v>
      </c>
      <c r="K57" s="379">
        <f>ROUND(P57/F57,2)</f>
        <v>0.85</v>
      </c>
      <c r="L57" s="379">
        <f>ROUND(Q57/G57,2)</f>
        <v>0.85</v>
      </c>
      <c r="M57" s="379">
        <f>ROUND(R57/H57,2)</f>
        <v>0.85</v>
      </c>
      <c r="N57" s="380">
        <f>SUM(N58:N61)</f>
        <v>312</v>
      </c>
      <c r="O57" s="380">
        <f>SUM(O58:O61)</f>
        <v>298</v>
      </c>
      <c r="P57" s="380">
        <f>SUM(P58:P61)</f>
        <v>282</v>
      </c>
      <c r="Q57" s="380">
        <f>SUM(Q58:Q61)</f>
        <v>267</v>
      </c>
      <c r="R57" s="380">
        <f>SUM(R58:R61)</f>
        <v>260</v>
      </c>
      <c r="S57" s="4">
        <v>408</v>
      </c>
      <c r="T57" s="4">
        <v>408</v>
      </c>
      <c r="U57" s="4">
        <v>408</v>
      </c>
      <c r="V57" s="4">
        <v>408</v>
      </c>
      <c r="W57" s="4">
        <v>408</v>
      </c>
      <c r="X57" s="23">
        <f>SUM(X58:X61)</f>
        <v>129</v>
      </c>
      <c r="Y57" s="23">
        <f>SUM(Y58:Y61)</f>
        <v>120</v>
      </c>
      <c r="Z57" s="23">
        <f>SUM(Z58:Z61)</f>
        <v>115</v>
      </c>
      <c r="AA57" s="23">
        <f>SUM(AA58:AA61)</f>
        <v>111</v>
      </c>
      <c r="AB57" s="23">
        <f>SUM(AB58:AB61)</f>
        <v>104</v>
      </c>
      <c r="AC57" s="77"/>
      <c r="AD57" s="77"/>
      <c r="AE57" s="77"/>
      <c r="AF57" s="77"/>
      <c r="AI57" s="643"/>
      <c r="AJ57" s="36" t="s">
        <v>2</v>
      </c>
      <c r="AK57" s="37">
        <f>SUM(AK50:AK56)</f>
        <v>294</v>
      </c>
      <c r="AL57" s="37">
        <f>SUM(AL50:AL56)</f>
        <v>294</v>
      </c>
      <c r="AM57" s="37">
        <f>SUM(AM50:AM56)</f>
        <v>294</v>
      </c>
      <c r="AN57" s="37">
        <f>SUM(AN50:AN56)</f>
        <v>294</v>
      </c>
      <c r="AO57" s="37">
        <f>SUM(AO50:AO56)</f>
        <v>294</v>
      </c>
      <c r="AP57" s="38"/>
      <c r="AQ57" s="44"/>
      <c r="AS57" s="44"/>
    </row>
    <row r="58" spans="1:45" s="16" customFormat="1" ht="18" customHeight="1">
      <c r="A58" s="646"/>
      <c r="B58" s="60">
        <v>2</v>
      </c>
      <c r="C58" s="60" t="s">
        <v>274</v>
      </c>
      <c r="D58" s="378">
        <f>[2]광천읍!D55</f>
        <v>60</v>
      </c>
      <c r="E58" s="378">
        <f>[2]광천읍!E55</f>
        <v>58</v>
      </c>
      <c r="F58" s="378">
        <f>[2]광천읍!F55</f>
        <v>54</v>
      </c>
      <c r="G58" s="378">
        <f>[2]광천읍!G55</f>
        <v>52</v>
      </c>
      <c r="H58" s="378">
        <f>[2]광천읍!H55</f>
        <v>50</v>
      </c>
      <c r="I58" s="377">
        <v>85</v>
      </c>
      <c r="J58" s="377">
        <v>85</v>
      </c>
      <c r="K58" s="377">
        <v>85</v>
      </c>
      <c r="L58" s="377">
        <v>85</v>
      </c>
      <c r="M58" s="377">
        <v>85</v>
      </c>
      <c r="N58" s="378">
        <f t="shared" ref="N58:R61" si="19">ROUND(D58*I58/100,0)</f>
        <v>51</v>
      </c>
      <c r="O58" s="378">
        <f t="shared" si="19"/>
        <v>49</v>
      </c>
      <c r="P58" s="378">
        <f t="shared" si="19"/>
        <v>46</v>
      </c>
      <c r="Q58" s="378">
        <f t="shared" si="19"/>
        <v>44</v>
      </c>
      <c r="R58" s="378">
        <f t="shared" si="19"/>
        <v>43</v>
      </c>
      <c r="S58" s="60">
        <v>408</v>
      </c>
      <c r="T58" s="60">
        <v>408</v>
      </c>
      <c r="U58" s="60">
        <v>408</v>
      </c>
      <c r="V58" s="60">
        <v>408</v>
      </c>
      <c r="W58" s="60">
        <v>408</v>
      </c>
      <c r="X58" s="60">
        <f t="shared" ref="X58:AB60" si="20">ROUND(N58*(S58/1000),0)</f>
        <v>21</v>
      </c>
      <c r="Y58" s="60">
        <f t="shared" si="20"/>
        <v>20</v>
      </c>
      <c r="Z58" s="60">
        <f t="shared" si="20"/>
        <v>19</v>
      </c>
      <c r="AA58" s="60">
        <f t="shared" si="20"/>
        <v>18</v>
      </c>
      <c r="AB58" s="60">
        <f t="shared" si="20"/>
        <v>18</v>
      </c>
      <c r="AC58" s="61" t="s">
        <v>240</v>
      </c>
      <c r="AD58" s="61" t="s">
        <v>240</v>
      </c>
      <c r="AE58" s="61" t="s">
        <v>240</v>
      </c>
      <c r="AF58" s="61" t="s">
        <v>240</v>
      </c>
      <c r="AI58" s="641" t="s">
        <v>161</v>
      </c>
      <c r="AJ58" s="34" t="s">
        <v>279</v>
      </c>
      <c r="AK58" s="23">
        <f t="array" ref="AK58">SUM(($AQ$21:$AQ$30=$AJ58)*($AP$21:$AP$30=$AP58)*(AK$21:AK$30))</f>
        <v>0</v>
      </c>
      <c r="AL58" s="23">
        <f t="array" ref="AL58">SUM(($AR$21:$AR$30=$AJ58)*($AP$21:$AP$30=$AP58)*(AL$21:AL$30))</f>
        <v>0</v>
      </c>
      <c r="AM58" s="23">
        <f t="array" ref="AM58">SUM(($AR$21:$AR$30=$AJ58)*($AP$21:$AP$30=$AP58)*(AM$21:AM$30))</f>
        <v>0</v>
      </c>
      <c r="AN58" s="23">
        <f t="array" ref="AN58">SUM(($AR$21:$AR$30=$AJ58)*($AP$21:$AP$30=$AP58)*(AN$21:AN$30))</f>
        <v>0</v>
      </c>
      <c r="AO58" s="23">
        <f t="array" ref="AO58">SUM(($AR$21:$AR$30=$AJ58)*($AP$21:$AP$30=$AP58)*(AO$21:AO$30))</f>
        <v>0</v>
      </c>
      <c r="AP58" s="18" t="s">
        <v>38</v>
      </c>
      <c r="AQ58" s="44"/>
      <c r="AS58" s="44"/>
    </row>
    <row r="59" spans="1:45" s="16" customFormat="1" ht="18" customHeight="1">
      <c r="A59" s="646"/>
      <c r="B59" s="60">
        <v>2</v>
      </c>
      <c r="C59" s="60" t="s">
        <v>275</v>
      </c>
      <c r="D59" s="378">
        <f>[2]광천읍!D56</f>
        <v>113</v>
      </c>
      <c r="E59" s="378">
        <f>[2]광천읍!E56</f>
        <v>108</v>
      </c>
      <c r="F59" s="378">
        <f>[2]광천읍!F56</f>
        <v>101</v>
      </c>
      <c r="G59" s="378">
        <f>[2]광천읍!G56</f>
        <v>97</v>
      </c>
      <c r="H59" s="378">
        <f>[2]광천읍!H56</f>
        <v>95</v>
      </c>
      <c r="I59" s="377">
        <v>85</v>
      </c>
      <c r="J59" s="377">
        <v>85</v>
      </c>
      <c r="K59" s="377">
        <v>85</v>
      </c>
      <c r="L59" s="377">
        <v>85</v>
      </c>
      <c r="M59" s="377">
        <v>85</v>
      </c>
      <c r="N59" s="378">
        <f t="shared" si="19"/>
        <v>96</v>
      </c>
      <c r="O59" s="378">
        <f t="shared" si="19"/>
        <v>92</v>
      </c>
      <c r="P59" s="378">
        <f t="shared" si="19"/>
        <v>86</v>
      </c>
      <c r="Q59" s="378">
        <f t="shared" si="19"/>
        <v>82</v>
      </c>
      <c r="R59" s="378">
        <f t="shared" si="19"/>
        <v>81</v>
      </c>
      <c r="S59" s="60">
        <v>408</v>
      </c>
      <c r="T59" s="60">
        <v>408</v>
      </c>
      <c r="U59" s="60">
        <v>408</v>
      </c>
      <c r="V59" s="60">
        <v>408</v>
      </c>
      <c r="W59" s="60">
        <v>408</v>
      </c>
      <c r="X59" s="60">
        <f t="shared" si="20"/>
        <v>39</v>
      </c>
      <c r="Y59" s="60">
        <f>ROUND(O59*(T59/1000),0)</f>
        <v>38</v>
      </c>
      <c r="Z59" s="60">
        <f t="shared" si="20"/>
        <v>35</v>
      </c>
      <c r="AA59" s="60">
        <f t="shared" si="20"/>
        <v>33</v>
      </c>
      <c r="AB59" s="60">
        <f>ROUND(R59*(W59/1000),0)-1</f>
        <v>32</v>
      </c>
      <c r="AC59" s="61" t="s">
        <v>240</v>
      </c>
      <c r="AD59" s="61" t="s">
        <v>240</v>
      </c>
      <c r="AE59" s="61" t="s">
        <v>240</v>
      </c>
      <c r="AF59" s="61" t="s">
        <v>240</v>
      </c>
      <c r="AI59" s="642"/>
      <c r="AJ59" s="34" t="s">
        <v>196</v>
      </c>
      <c r="AK59" s="23">
        <f t="array" ref="AK59">SUM(($AQ$21:$AQ$30=$AJ59)*($AP$21:$AP$30=$AP59)*(AK$21:AK$30))</f>
        <v>0</v>
      </c>
      <c r="AL59" s="23">
        <f t="array" ref="AL59">SUM(($AR$21:$AR$30=$AJ59)*($AP$21:$AP$30=$AP59)*(AL$21:AL$30))</f>
        <v>0</v>
      </c>
      <c r="AM59" s="23">
        <f t="array" ref="AM59">SUM(($AR$21:$AR$30=$AJ59)*($AP$21:$AP$30=$AP59)*(AM$21:AM$30))</f>
        <v>0</v>
      </c>
      <c r="AN59" s="23">
        <f t="array" ref="AN59">SUM(($AR$21:$AR$30=$AJ59)*($AP$21:$AP$30=$AP59)*(AN$21:AN$30))</f>
        <v>0</v>
      </c>
      <c r="AO59" s="23">
        <f t="array" ref="AO59">SUM(($AR$21:$AR$30=$AJ59)*($AP$21:$AP$30=$AP59)*(AO$21:AO$30))</f>
        <v>0</v>
      </c>
      <c r="AP59" s="18" t="s">
        <v>38</v>
      </c>
      <c r="AQ59" s="44"/>
      <c r="AS59" s="44"/>
    </row>
    <row r="60" spans="1:45" s="16" customFormat="1" ht="18" customHeight="1">
      <c r="A60" s="646"/>
      <c r="B60" s="60">
        <v>2</v>
      </c>
      <c r="C60" s="60" t="s">
        <v>276</v>
      </c>
      <c r="D60" s="378">
        <f>[2]광천읍!D57</f>
        <v>68</v>
      </c>
      <c r="E60" s="378">
        <f>[2]광천읍!E57</f>
        <v>65</v>
      </c>
      <c r="F60" s="378">
        <f>[2]광천읍!F57</f>
        <v>61</v>
      </c>
      <c r="G60" s="378">
        <f>[2]광천읍!G57</f>
        <v>58</v>
      </c>
      <c r="H60" s="378">
        <f>[2]광천읍!H57</f>
        <v>56</v>
      </c>
      <c r="I60" s="377">
        <v>85</v>
      </c>
      <c r="J60" s="377">
        <v>85</v>
      </c>
      <c r="K60" s="377">
        <v>85</v>
      </c>
      <c r="L60" s="377">
        <v>85</v>
      </c>
      <c r="M60" s="377">
        <v>85</v>
      </c>
      <c r="N60" s="378">
        <f t="shared" si="19"/>
        <v>58</v>
      </c>
      <c r="O60" s="378">
        <f t="shared" si="19"/>
        <v>55</v>
      </c>
      <c r="P60" s="378">
        <f t="shared" si="19"/>
        <v>52</v>
      </c>
      <c r="Q60" s="378">
        <f t="shared" si="19"/>
        <v>49</v>
      </c>
      <c r="R60" s="378">
        <f t="shared" si="19"/>
        <v>48</v>
      </c>
      <c r="S60" s="60">
        <v>408</v>
      </c>
      <c r="T60" s="60">
        <v>408</v>
      </c>
      <c r="U60" s="60">
        <v>408</v>
      </c>
      <c r="V60" s="60">
        <v>408</v>
      </c>
      <c r="W60" s="60">
        <v>408</v>
      </c>
      <c r="X60" s="60">
        <f t="shared" si="20"/>
        <v>24</v>
      </c>
      <c r="Y60" s="60">
        <f>ROUND(O60*(T60/1000),0)-1</f>
        <v>21</v>
      </c>
      <c r="Z60" s="60">
        <f t="shared" si="20"/>
        <v>21</v>
      </c>
      <c r="AA60" s="60">
        <f>ROUND(Q60*(V60/1000),0)+1</f>
        <v>21</v>
      </c>
      <c r="AB60" s="60">
        <f>ROUND(R60*(W60/1000),0)-1</f>
        <v>19</v>
      </c>
      <c r="AC60" s="61" t="s">
        <v>240</v>
      </c>
      <c r="AD60" s="61" t="s">
        <v>240</v>
      </c>
      <c r="AE60" s="61" t="s">
        <v>240</v>
      </c>
      <c r="AF60" s="61" t="s">
        <v>240</v>
      </c>
      <c r="AI60" s="642"/>
      <c r="AJ60" s="34" t="s">
        <v>200</v>
      </c>
      <c r="AK60" s="23">
        <f t="array" ref="AK60">SUM(($AQ$21:$AQ$30=$AJ60)*($AP$21:$AP$30=$AP60)*(AK$21:AK$30))</f>
        <v>0</v>
      </c>
      <c r="AL60" s="23">
        <f t="array" ref="AL60">SUM(($AR$21:$AR$30=$AJ60)*($AP$21:$AP$30=$AP60)*(AL$21:AL$30))</f>
        <v>0</v>
      </c>
      <c r="AM60" s="23">
        <f t="array" ref="AM60">SUM(($AR$21:$AR$30=$AJ60)*($AP$21:$AP$30=$AP60)*(AM$21:AM$30))</f>
        <v>0</v>
      </c>
      <c r="AN60" s="23">
        <f t="array" ref="AN60">SUM(($AR$21:$AR$30=$AJ60)*($AP$21:$AP$30=$AP60)*(AN$21:AN$30))</f>
        <v>0</v>
      </c>
      <c r="AO60" s="23">
        <f t="array" ref="AO60">SUM(($AR$21:$AR$30=$AJ60)*($AP$21:$AP$30=$AP60)*(AO$21:AO$30))</f>
        <v>0</v>
      </c>
      <c r="AP60" s="18" t="s">
        <v>38</v>
      </c>
      <c r="AQ60" s="44"/>
      <c r="AS60" s="44"/>
    </row>
    <row r="61" spans="1:45" s="16" customFormat="1" ht="18" customHeight="1">
      <c r="A61" s="646"/>
      <c r="B61" s="60">
        <v>2</v>
      </c>
      <c r="C61" s="60" t="s">
        <v>277</v>
      </c>
      <c r="D61" s="378">
        <f>[2]광천읍!D58</f>
        <v>126</v>
      </c>
      <c r="E61" s="378">
        <f>[2]광천읍!E58</f>
        <v>120</v>
      </c>
      <c r="F61" s="378">
        <f>[2]광천읍!F58</f>
        <v>115</v>
      </c>
      <c r="G61" s="378">
        <f>[2]광천읍!G58</f>
        <v>108</v>
      </c>
      <c r="H61" s="378">
        <f>[2]광천읍!H58</f>
        <v>104</v>
      </c>
      <c r="I61" s="377">
        <v>85</v>
      </c>
      <c r="J61" s="377">
        <v>85</v>
      </c>
      <c r="K61" s="377">
        <v>85</v>
      </c>
      <c r="L61" s="377">
        <v>85</v>
      </c>
      <c r="M61" s="377">
        <v>85</v>
      </c>
      <c r="N61" s="378">
        <f t="shared" si="19"/>
        <v>107</v>
      </c>
      <c r="O61" s="378">
        <f t="shared" si="19"/>
        <v>102</v>
      </c>
      <c r="P61" s="378">
        <f t="shared" si="19"/>
        <v>98</v>
      </c>
      <c r="Q61" s="378">
        <f t="shared" si="19"/>
        <v>92</v>
      </c>
      <c r="R61" s="378">
        <f t="shared" si="19"/>
        <v>88</v>
      </c>
      <c r="S61" s="60">
        <v>408</v>
      </c>
      <c r="T61" s="60">
        <v>408</v>
      </c>
      <c r="U61" s="60">
        <v>408</v>
      </c>
      <c r="V61" s="60">
        <v>408</v>
      </c>
      <c r="W61" s="60">
        <v>408</v>
      </c>
      <c r="X61" s="60">
        <f>ROUND(N61*(S61/1000),0)+1</f>
        <v>45</v>
      </c>
      <c r="Y61" s="60">
        <f>ROUND(O61*(T61/1000),0)-1</f>
        <v>41</v>
      </c>
      <c r="Z61" s="60">
        <f>ROUND(P61*(U61/1000),0)</f>
        <v>40</v>
      </c>
      <c r="AA61" s="60">
        <f>ROUND(Q61*(V61/1000),0)+1</f>
        <v>39</v>
      </c>
      <c r="AB61" s="60">
        <f>ROUND(R61*(W61/1000),0)-1</f>
        <v>35</v>
      </c>
      <c r="AC61" s="61" t="s">
        <v>240</v>
      </c>
      <c r="AD61" s="61" t="s">
        <v>240</v>
      </c>
      <c r="AE61" s="61" t="s">
        <v>240</v>
      </c>
      <c r="AF61" s="61" t="s">
        <v>240</v>
      </c>
      <c r="AI61" s="642"/>
      <c r="AJ61" s="3" t="s">
        <v>197</v>
      </c>
      <c r="AK61" s="23">
        <f t="array" ref="AK61">SUM(($AQ$21:$AQ$30=$AJ61)*($AP$21:$AP$30=$AP61)*(AK$21:AK$30))</f>
        <v>0</v>
      </c>
      <c r="AL61" s="23">
        <f t="array" ref="AL61">SUM(($AR$21:$AR$30=$AJ61)*($AP$21:$AP$30=$AP61)*(AL$21:AL$30))</f>
        <v>0</v>
      </c>
      <c r="AM61" s="23">
        <f t="array" ref="AM61">SUM(($AR$21:$AR$30=$AJ61)*($AP$21:$AP$30=$AP61)*(AM$21:AM$30))</f>
        <v>0</v>
      </c>
      <c r="AN61" s="23">
        <f t="array" ref="AN61">SUM(($AR$21:$AR$30=$AJ61)*($AP$21:$AP$30=$AP61)*(AN$21:AN$30))</f>
        <v>0</v>
      </c>
      <c r="AO61" s="23">
        <f t="array" ref="AO61">SUM(($AR$21:$AR$30=$AJ61)*($AP$21:$AP$30=$AP61)*(AO$21:AO$30))</f>
        <v>0</v>
      </c>
      <c r="AP61" s="18" t="s">
        <v>38</v>
      </c>
      <c r="AQ61" s="44"/>
      <c r="AS61" s="44"/>
    </row>
    <row r="62" spans="1:45" s="16" customFormat="1" ht="18" customHeight="1">
      <c r="A62" s="647"/>
      <c r="B62" s="23">
        <v>1</v>
      </c>
      <c r="C62" s="23" t="s">
        <v>208</v>
      </c>
      <c r="D62" s="78">
        <f>D4+D13+D20+D24+D27+D30+D33+D36+D41+D44+D53+D55+D57</f>
        <v>10258</v>
      </c>
      <c r="E62" s="78">
        <f>E4+E13+E20+E24+E27+E30+E33+E36+E41+E44+E53+E55+E57</f>
        <v>9841</v>
      </c>
      <c r="F62" s="78">
        <f>F4+F13+F20+F24+F27+F30+F33+F36+F41+F44+F53+F55+F57</f>
        <v>9272</v>
      </c>
      <c r="G62" s="78">
        <f>G4+G13+G20+G24+G27+G30+G33+G36+G41+G44+G53+G55+G57</f>
        <v>8847</v>
      </c>
      <c r="H62" s="78">
        <f>H4+H13+H20+H24+H27+H30+H33+H36+H41+H44+H53+H55+H57</f>
        <v>8563</v>
      </c>
      <c r="I62" s="79">
        <f>ROUND((N62/D62)*100,1)</f>
        <v>94.5</v>
      </c>
      <c r="J62" s="79">
        <f>ROUND((O62/E62)*100,1)</f>
        <v>94.7</v>
      </c>
      <c r="K62" s="79">
        <f>ROUND((P62/F62)*100,1)</f>
        <v>94.7</v>
      </c>
      <c r="L62" s="79">
        <f>ROUND((Q62/G62)*100,1)</f>
        <v>94.8</v>
      </c>
      <c r="M62" s="79">
        <f>ROUND((R62/H62)*100,1)</f>
        <v>94.8</v>
      </c>
      <c r="N62" s="80">
        <f>SUMIF($B$4:$B$57,1,N$4:N$57)</f>
        <v>9695</v>
      </c>
      <c r="O62" s="80">
        <f>SUMIF($B$4:$B$57,1,O$4:O$57)</f>
        <v>9323</v>
      </c>
      <c r="P62" s="80">
        <f>SUMIF($B$4:$B$57,1,P$4:P$57)</f>
        <v>8784</v>
      </c>
      <c r="Q62" s="80">
        <f>SUMIF($B$4:$B$57,1,Q$4:Q$57)</f>
        <v>8384</v>
      </c>
      <c r="R62" s="80">
        <f>SUMIF($B$4:$B$57,1,R$4:R$57)</f>
        <v>8116</v>
      </c>
      <c r="S62" s="6">
        <f>AVERAGE(S4:S57)</f>
        <v>408</v>
      </c>
      <c r="T62" s="6">
        <f>AVERAGE(T4:T57)</f>
        <v>408</v>
      </c>
      <c r="U62" s="6">
        <f>AVERAGE(U4:U57)</f>
        <v>408</v>
      </c>
      <c r="V62" s="6">
        <f>AVERAGE(V4:V57)</f>
        <v>408</v>
      </c>
      <c r="W62" s="6">
        <f>AVERAGE(W4:W57)</f>
        <v>408</v>
      </c>
      <c r="X62" s="4">
        <f>X4+X13+X20+X24+X27+X30+X33+X36+X41+X44+X53+X55+X57</f>
        <v>3956</v>
      </c>
      <c r="Y62" s="4">
        <f>Y4+Y13+Y20+Y24+Y27+Y30+Y33+Y36+Y41+Y44+Y53+Y55+Y57</f>
        <v>3804</v>
      </c>
      <c r="Z62" s="4">
        <f>Z4+Z13+Z20+Z24+Z27+Z30+Z33+Z36+Z41+Z44+Z53+Z55+Z57</f>
        <v>3584</v>
      </c>
      <c r="AA62" s="4">
        <f>AA4+AA13+AA20+AA24+AA27+AA30+AA33+AA36+AA41+AA44+AA53+AA55+AA57</f>
        <v>3421</v>
      </c>
      <c r="AB62" s="4">
        <f>AB4+AB13+AB20+AB24+AB27+AB30+AB33+AB36+AB41+AB44+AB53+AB55+AB57</f>
        <v>3311</v>
      </c>
      <c r="AC62" s="23"/>
      <c r="AD62" s="23"/>
      <c r="AE62" s="23"/>
      <c r="AF62" s="23"/>
      <c r="AI62" s="642"/>
      <c r="AJ62" s="3" t="s">
        <v>280</v>
      </c>
      <c r="AK62" s="23">
        <f t="array" ref="AK62">SUM(($AQ$21:$AQ$30=$AJ62)*($AP$21:$AP$30=$AP62)*(AK$21:AK$30))</f>
        <v>0</v>
      </c>
      <c r="AL62" s="23">
        <f t="array" ref="AL62">SUM(($AR$21:$AR$30=$AJ62)*($AP$21:$AP$30=$AP62)*(AL$21:AL$30))</f>
        <v>0</v>
      </c>
      <c r="AM62" s="23">
        <f t="array" ref="AM62">SUM(($AR$21:$AR$30=$AJ62)*($AP$21:$AP$30=$AP62)*(AM$21:AM$30))</f>
        <v>0</v>
      </c>
      <c r="AN62" s="23">
        <f t="array" ref="AN62">SUM(($AR$21:$AR$30=$AJ62)*($AP$21:$AP$30=$AP62)*(AN$21:AN$30))</f>
        <v>0</v>
      </c>
      <c r="AO62" s="23">
        <f t="array" ref="AO62">SUM(($AR$21:$AR$30=$AJ62)*($AP$21:$AP$30=$AP62)*(AO$21:AO$30))</f>
        <v>0</v>
      </c>
      <c r="AP62" s="18" t="s">
        <v>38</v>
      </c>
      <c r="AQ62" s="44"/>
      <c r="AS62" s="44"/>
    </row>
    <row r="63" spans="1:45" s="16" customFormat="1" ht="18" customHeight="1">
      <c r="A63" s="47"/>
      <c r="B63" s="48"/>
      <c r="C63" s="47"/>
      <c r="D63" s="47"/>
      <c r="E63" s="81" t="b">
        <f>E62=E74</f>
        <v>1</v>
      </c>
      <c r="F63" s="81" t="b">
        <f>F62=F74</f>
        <v>1</v>
      </c>
      <c r="G63" s="81" t="b">
        <f>G62=G74</f>
        <v>1</v>
      </c>
      <c r="H63" s="81" t="b">
        <f>H62=H74</f>
        <v>1</v>
      </c>
      <c r="I63" s="47">
        <v>97.4</v>
      </c>
      <c r="J63" s="47"/>
      <c r="K63" s="47"/>
      <c r="L63" s="47"/>
      <c r="M63" s="47"/>
      <c r="N63" s="47">
        <f>N62/D62</f>
        <v>0.94511600701891207</v>
      </c>
      <c r="O63" s="48">
        <f>O62/E62</f>
        <v>0.94736307285844934</v>
      </c>
      <c r="P63" s="48">
        <f>P62/F62</f>
        <v>0.94736842105263153</v>
      </c>
      <c r="Q63" s="48">
        <f>Q62/G62</f>
        <v>0.94766587543800163</v>
      </c>
      <c r="R63" s="48">
        <f>R62/H62</f>
        <v>0.94779866869087936</v>
      </c>
      <c r="S63" s="47"/>
      <c r="T63" s="47"/>
      <c r="U63" s="47"/>
      <c r="V63" s="47"/>
      <c r="W63" s="47"/>
      <c r="X63" s="29">
        <f>ROUND(N62*(S62/1000),0)</f>
        <v>3956</v>
      </c>
      <c r="Y63" s="29">
        <f>ROUND(O62*(T62/1000),0)</f>
        <v>3804</v>
      </c>
      <c r="Z63" s="29">
        <f>ROUND(P62*(U62/1000),0)</f>
        <v>3584</v>
      </c>
      <c r="AA63" s="29">
        <f>ROUND(Q62*(V62/1000),0)</f>
        <v>3421</v>
      </c>
      <c r="AB63" s="29">
        <f>ROUND(R62*(W62/1000),0)</f>
        <v>3311</v>
      </c>
      <c r="AC63" s="48"/>
      <c r="AD63" s="48"/>
      <c r="AE63" s="48"/>
      <c r="AF63" s="48"/>
      <c r="AI63" s="642"/>
      <c r="AJ63" s="3" t="s">
        <v>195</v>
      </c>
      <c r="AK63" s="23">
        <f t="array" ref="AK63">SUM(($AQ$21:$AQ$30=$AJ63)*($AP$21:$AP$30=$AP63)*(AK$21:AK$30))</f>
        <v>0</v>
      </c>
      <c r="AL63" s="23">
        <f t="array" ref="AL63">SUM(($AR$21:$AR$30=$AJ63)*($AP$21:$AP$30=$AP63)*(AL$21:AL$30))</f>
        <v>0</v>
      </c>
      <c r="AM63" s="23">
        <f t="array" ref="AM63">SUM(($AR$21:$AR$30=$AJ63)*($AP$21:$AP$30=$AP63)*(AM$21:AM$30))</f>
        <v>0</v>
      </c>
      <c r="AN63" s="23">
        <f t="array" ref="AN63">SUM(($AR$21:$AR$30=$AJ63)*($AP$21:$AP$30=$AP63)*(AN$21:AN$30))</f>
        <v>0</v>
      </c>
      <c r="AO63" s="23">
        <f t="array" ref="AO63">SUM(($AR$21:$AR$30=$AJ63)*($AP$21:$AP$30=$AP63)*(AO$21:AO$30))</f>
        <v>0</v>
      </c>
      <c r="AP63" s="18" t="s">
        <v>38</v>
      </c>
      <c r="AQ63" s="44"/>
      <c r="AR63" s="44"/>
      <c r="AS63" s="44"/>
    </row>
    <row r="64" spans="1:45" s="16" customFormat="1" ht="18" customHeight="1">
      <c r="A64" s="47"/>
      <c r="B64" s="48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8">
        <f>D62*I62/100</f>
        <v>9693.81</v>
      </c>
      <c r="O64" s="48">
        <f>E62*J62/100</f>
        <v>9319.4270000000015</v>
      </c>
      <c r="P64" s="48">
        <f>F62*K62/100</f>
        <v>8780.5840000000007</v>
      </c>
      <c r="Q64" s="48">
        <f>G62*L62/100</f>
        <v>8386.9560000000001</v>
      </c>
      <c r="R64" s="48">
        <f>H62*M62/100</f>
        <v>8117.7240000000002</v>
      </c>
      <c r="S64" s="47"/>
      <c r="T64" s="47"/>
      <c r="U64" s="47"/>
      <c r="V64" s="47"/>
      <c r="W64" s="47"/>
      <c r="X64" s="46"/>
      <c r="Y64" s="47"/>
      <c r="Z64" s="47"/>
      <c r="AA64" s="47"/>
      <c r="AB64" s="47"/>
      <c r="AC64" s="48"/>
      <c r="AD64" s="48"/>
      <c r="AE64" s="48"/>
      <c r="AF64" s="48"/>
      <c r="AI64" s="642"/>
      <c r="AJ64" s="3" t="s">
        <v>281</v>
      </c>
      <c r="AK64" s="23">
        <f t="array" ref="AK64">SUM(($AQ$21:$AQ$30=$AJ64)*($AP$21:$AP$30=$AP64)*(AK$21:AK$30))</f>
        <v>0</v>
      </c>
      <c r="AL64" s="23">
        <f t="array" ref="AL64">SUM(($AR$21:$AR$30=$AJ64)*($AP$21:$AP$30=$AP64)*(AL$21:AL$30))</f>
        <v>0</v>
      </c>
      <c r="AM64" s="23">
        <f t="array" ref="AM64">SUM(($AR$21:$AR$30=$AJ64)*($AP$21:$AP$30=$AP64)*(AM$21:AM$30))</f>
        <v>0</v>
      </c>
      <c r="AN64" s="23">
        <f t="array" ref="AN64">SUM(($AR$21:$AR$30=$AJ64)*($AP$21:$AP$30=$AP64)*(AN$21:AN$30))</f>
        <v>0</v>
      </c>
      <c r="AO64" s="23">
        <f t="array" ref="AO64">SUM(($AR$21:$AR$30=$AJ64)*($AP$21:$AP$30=$AP64)*(AO$21:AO$30))</f>
        <v>0</v>
      </c>
      <c r="AP64" s="18" t="s">
        <v>38</v>
      </c>
    </row>
    <row r="65" spans="2:45" s="16" customFormat="1" ht="18" customHeight="1">
      <c r="B65" s="48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6" t="s">
        <v>209</v>
      </c>
      <c r="X65" s="616" t="s">
        <v>210</v>
      </c>
      <c r="Y65" s="617"/>
      <c r="Z65" s="617"/>
      <c r="AA65" s="617"/>
      <c r="AB65" s="618"/>
      <c r="AC65" s="48"/>
      <c r="AD65" s="48"/>
      <c r="AE65" s="48"/>
      <c r="AF65" s="48"/>
      <c r="AI65" s="643"/>
      <c r="AJ65" s="36" t="s">
        <v>2</v>
      </c>
      <c r="AK65" s="37">
        <f>SUM(AK58:AK64)</f>
        <v>0</v>
      </c>
      <c r="AL65" s="37">
        <f>SUM(AL58:AL64)</f>
        <v>0</v>
      </c>
      <c r="AM65" s="37">
        <f>SUM(AM58:AM64)</f>
        <v>0</v>
      </c>
      <c r="AN65" s="37">
        <f>SUM(AN58:AN64)</f>
        <v>0</v>
      </c>
      <c r="AO65" s="37">
        <f>SUM(AO58:AO64)</f>
        <v>0</v>
      </c>
      <c r="AP65" s="38"/>
      <c r="AQ65" s="44"/>
      <c r="AR65" s="44"/>
      <c r="AS65" s="44"/>
    </row>
    <row r="66" spans="2:45" s="16" customFormat="1" ht="18" customHeight="1">
      <c r="B66" s="48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636" t="s">
        <v>38</v>
      </c>
      <c r="X66" s="6"/>
      <c r="Y66" s="6" t="s">
        <v>36</v>
      </c>
      <c r="Z66" s="6" t="s">
        <v>211</v>
      </c>
      <c r="AA66" s="6" t="s">
        <v>6</v>
      </c>
      <c r="AB66" s="6" t="s">
        <v>7</v>
      </c>
      <c r="AC66" s="48"/>
      <c r="AD66" s="48"/>
      <c r="AE66" s="48"/>
      <c r="AF66" s="48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</row>
    <row r="67" spans="2:45" s="16" customFormat="1" ht="18" customHeight="1">
      <c r="B67" s="48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637"/>
      <c r="X67" s="6"/>
      <c r="Y67" s="6">
        <f>총용수수요량!L12</f>
        <v>3804</v>
      </c>
      <c r="Z67" s="6">
        <f>총용수수요량!L26</f>
        <v>3584</v>
      </c>
      <c r="AA67" s="6">
        <f>총용수수요량!L40</f>
        <v>3421</v>
      </c>
      <c r="AB67" s="6">
        <f>총용수수요량!L54</f>
        <v>3311</v>
      </c>
      <c r="AC67" s="48"/>
      <c r="AD67" s="48"/>
      <c r="AE67" s="48"/>
      <c r="AF67" s="48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</row>
    <row r="68" spans="2:45" s="16" customFormat="1" ht="18" customHeight="1">
      <c r="B68" s="48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82"/>
      <c r="W68" s="82"/>
      <c r="X68" s="47"/>
      <c r="Y68" s="83" t="b">
        <f>Y62=Y67</f>
        <v>1</v>
      </c>
      <c r="Z68" s="83" t="b">
        <f>Z62=Z67</f>
        <v>1</v>
      </c>
      <c r="AA68" s="83" t="b">
        <f>AA62=AA67</f>
        <v>1</v>
      </c>
      <c r="AB68" s="83" t="b">
        <f>AB62=AB67</f>
        <v>1</v>
      </c>
      <c r="AC68" s="48"/>
      <c r="AD68" s="48"/>
      <c r="AE68" s="48"/>
      <c r="AF68" s="48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</row>
    <row r="69" spans="2:45" s="16" customFormat="1" ht="18" customHeight="1">
      <c r="B69" s="48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4" t="b">
        <f>X63=AK49</f>
        <v>1</v>
      </c>
      <c r="Y69" s="81" t="b">
        <f>Y67=AL49</f>
        <v>1</v>
      </c>
      <c r="Z69" s="81" t="b">
        <f>Z67=AM49</f>
        <v>1</v>
      </c>
      <c r="AA69" s="81" t="b">
        <f>AA67=AN49</f>
        <v>1</v>
      </c>
      <c r="AB69" s="81" t="b">
        <f>AB67=AO49</f>
        <v>1</v>
      </c>
      <c r="AC69" s="48"/>
      <c r="AD69" s="48"/>
      <c r="AE69" s="48"/>
      <c r="AF69" s="48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</row>
    <row r="70" spans="2:45" s="16" customFormat="1" ht="18" customHeight="1">
      <c r="B70" s="48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8"/>
      <c r="AD70" s="48"/>
      <c r="AE70" s="48"/>
      <c r="AF70" s="48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</row>
    <row r="71" spans="2:45" s="16" customFormat="1" ht="18" customHeight="1">
      <c r="B71" s="48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8"/>
      <c r="AD71" s="48"/>
      <c r="AE71" s="48"/>
      <c r="AF71" s="48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</row>
    <row r="72" spans="2:45" s="16" customFormat="1" ht="18" customHeight="1">
      <c r="B72" s="48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8" t="s">
        <v>282</v>
      </c>
      <c r="AD72" s="48" t="s">
        <v>283</v>
      </c>
      <c r="AE72" s="48"/>
      <c r="AF72" s="48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</row>
    <row r="73" spans="2:45" s="16" customFormat="1" ht="18" customHeight="1">
      <c r="B73" s="48"/>
      <c r="C73" s="47"/>
      <c r="D73" s="47"/>
      <c r="E73" s="47" t="s">
        <v>212</v>
      </c>
      <c r="F73" s="47" t="s">
        <v>213</v>
      </c>
      <c r="G73" s="47" t="s">
        <v>173</v>
      </c>
      <c r="H73" s="47" t="s">
        <v>174</v>
      </c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 t="s">
        <v>284</v>
      </c>
      <c r="AC73" s="16">
        <v>885435.71</v>
      </c>
      <c r="AD73" s="84">
        <f>ROUND(AC73/AC75*100,0)</f>
        <v>75</v>
      </c>
      <c r="AE73" s="48"/>
      <c r="AF73" s="48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</row>
    <row r="74" spans="2:45" s="16" customFormat="1" ht="18" customHeight="1">
      <c r="B74" s="48"/>
      <c r="C74" s="47" t="s">
        <v>2</v>
      </c>
      <c r="D74" s="48"/>
      <c r="E74" s="49">
        <f>E76+E83</f>
        <v>9841</v>
      </c>
      <c r="F74" s="49">
        <f>F76+F83</f>
        <v>9272</v>
      </c>
      <c r="G74" s="49">
        <f>G76+G83</f>
        <v>8847</v>
      </c>
      <c r="H74" s="49">
        <f>H76+H83</f>
        <v>8563</v>
      </c>
      <c r="I74" s="47"/>
      <c r="J74" s="46"/>
      <c r="K74" s="46"/>
      <c r="L74" s="46"/>
      <c r="M74" s="46"/>
      <c r="N74" s="46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 t="s">
        <v>285</v>
      </c>
      <c r="AC74" s="16">
        <v>288248.46000000002</v>
      </c>
      <c r="AD74" s="84">
        <f>100-AD73</f>
        <v>25</v>
      </c>
      <c r="AE74" s="48"/>
      <c r="AF74" s="48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</row>
    <row r="75" spans="2:45" s="16" customFormat="1" ht="18" customHeight="1">
      <c r="B75" s="48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16">
        <f>SUM(AC73:AC74)</f>
        <v>1173684.17</v>
      </c>
      <c r="AE75" s="48"/>
      <c r="AF75" s="48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</row>
    <row r="76" spans="2:45" s="16" customFormat="1">
      <c r="B76" s="48"/>
      <c r="C76" s="47" t="s">
        <v>175</v>
      </c>
      <c r="D76" s="48"/>
      <c r="E76" s="47">
        <f>'계획인구(최종)'!E97</f>
        <v>9841</v>
      </c>
      <c r="F76" s="47">
        <f>'계획인구(최종)'!F97</f>
        <v>9272</v>
      </c>
      <c r="G76" s="47">
        <f>'계획인구(최종)'!G97</f>
        <v>8847</v>
      </c>
      <c r="H76" s="47">
        <f>'계획인구(최종)'!H97</f>
        <v>8563</v>
      </c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8"/>
      <c r="AD76" s="48"/>
      <c r="AE76" s="48"/>
      <c r="AF76" s="48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</row>
    <row r="77" spans="2:45" s="16" customFormat="1">
      <c r="B77" s="48"/>
      <c r="C77" s="47"/>
      <c r="D77" s="48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8"/>
      <c r="AD77" s="48"/>
      <c r="AE77" s="48"/>
      <c r="AF77" s="48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</row>
    <row r="78" spans="2:45" s="16" customFormat="1">
      <c r="B78" s="48"/>
      <c r="C78" s="47" t="s">
        <v>176</v>
      </c>
      <c r="D78" s="23"/>
      <c r="E78" s="48" t="s">
        <v>212</v>
      </c>
      <c r="F78" s="48" t="s">
        <v>213</v>
      </c>
      <c r="G78" s="48" t="s">
        <v>173</v>
      </c>
      <c r="H78" s="48" t="s">
        <v>174</v>
      </c>
      <c r="I78" s="638" t="s">
        <v>34</v>
      </c>
      <c r="J78" s="638"/>
      <c r="K78" s="638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8"/>
      <c r="AD78" s="48"/>
      <c r="AE78" s="48"/>
      <c r="AF78" s="48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</row>
    <row r="79" spans="2:45" s="16" customFormat="1" ht="13.5" customHeight="1">
      <c r="B79" s="48"/>
      <c r="C79" s="47"/>
      <c r="D79" s="48" t="s">
        <v>216</v>
      </c>
      <c r="E79" s="50"/>
      <c r="F79" s="50"/>
      <c r="G79" s="50"/>
      <c r="H79" s="50"/>
      <c r="I79" s="48"/>
      <c r="J79" s="48"/>
      <c r="K79" s="48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8"/>
      <c r="AD79" s="48"/>
      <c r="AE79" s="48"/>
      <c r="AF79" s="48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</row>
    <row r="80" spans="2:45" s="16" customFormat="1" ht="13.5" customHeight="1">
      <c r="B80" s="48"/>
      <c r="C80" s="47"/>
      <c r="D80" s="48" t="s">
        <v>217</v>
      </c>
      <c r="E80" s="50"/>
      <c r="F80" s="50"/>
      <c r="G80" s="50"/>
      <c r="H80" s="50"/>
      <c r="I80" s="48"/>
      <c r="J80" s="48"/>
      <c r="K80" s="48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8"/>
      <c r="AD80" s="48"/>
      <c r="AE80" s="48"/>
      <c r="AF80" s="48"/>
      <c r="AI80" s="44"/>
      <c r="AJ80" s="44"/>
      <c r="AK80" s="44"/>
      <c r="AL80" s="44"/>
      <c r="AM80" s="44"/>
      <c r="AN80" s="44"/>
      <c r="AO80" s="44"/>
      <c r="AP80" s="44"/>
      <c r="AQ80" s="44"/>
      <c r="AR80" s="44"/>
    </row>
    <row r="81" spans="2:44" s="16" customFormat="1" ht="13.5" customHeight="1">
      <c r="B81" s="48"/>
      <c r="C81" s="47"/>
      <c r="D81" s="48" t="s">
        <v>218</v>
      </c>
      <c r="E81" s="50"/>
      <c r="F81" s="50"/>
      <c r="G81" s="50"/>
      <c r="H81" s="50"/>
      <c r="I81" s="48"/>
      <c r="J81" s="48"/>
      <c r="K81" s="48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8"/>
      <c r="AD81" s="48"/>
      <c r="AE81" s="48"/>
      <c r="AF81" s="48"/>
      <c r="AI81" s="44"/>
      <c r="AJ81" s="44"/>
      <c r="AK81" s="44"/>
      <c r="AL81" s="44"/>
      <c r="AM81" s="44"/>
      <c r="AN81" s="44"/>
      <c r="AO81" s="44"/>
      <c r="AP81" s="44"/>
      <c r="AQ81" s="44"/>
      <c r="AR81" s="44"/>
    </row>
    <row r="82" spans="2:44" s="16" customFormat="1" ht="13.5" customHeight="1">
      <c r="B82" s="48"/>
      <c r="C82" s="47"/>
      <c r="D82" s="48" t="s">
        <v>219</v>
      </c>
      <c r="E82" s="50"/>
      <c r="F82" s="50"/>
      <c r="G82" s="50"/>
      <c r="H82" s="50"/>
      <c r="I82" s="48"/>
      <c r="J82" s="48"/>
      <c r="K82" s="48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8"/>
      <c r="AD82" s="48"/>
      <c r="AE82" s="48"/>
      <c r="AF82" s="48"/>
      <c r="AI82" s="44"/>
      <c r="AJ82" s="44"/>
      <c r="AK82" s="44"/>
      <c r="AL82" s="44"/>
      <c r="AM82" s="44"/>
      <c r="AN82" s="44"/>
      <c r="AO82" s="44"/>
      <c r="AP82" s="44"/>
      <c r="AQ82" s="44"/>
      <c r="AR82" s="44"/>
    </row>
    <row r="83" spans="2:44" s="16" customFormat="1">
      <c r="B83" s="48"/>
      <c r="C83" s="47"/>
      <c r="D83" s="48" t="s">
        <v>49</v>
      </c>
      <c r="E83" s="48">
        <f>SUM(E79:E82)</f>
        <v>0</v>
      </c>
      <c r="F83" s="48">
        <f>SUM(F79:F82)</f>
        <v>0</v>
      </c>
      <c r="G83" s="48">
        <f>SUM(G79:G82)</f>
        <v>0</v>
      </c>
      <c r="H83" s="48">
        <f>SUM(H79:H82)</f>
        <v>0</v>
      </c>
      <c r="I83" s="638"/>
      <c r="J83" s="638"/>
      <c r="K83" s="638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8"/>
      <c r="AD83" s="48"/>
      <c r="AE83" s="48"/>
      <c r="AF83" s="48"/>
      <c r="AI83" s="44"/>
      <c r="AJ83" s="44"/>
      <c r="AK83" s="44"/>
      <c r="AL83" s="44"/>
      <c r="AM83" s="44"/>
      <c r="AN83" s="44"/>
      <c r="AO83" s="44"/>
      <c r="AP83" s="44"/>
      <c r="AQ83" s="44"/>
      <c r="AR83" s="44"/>
    </row>
    <row r="84" spans="2:44" s="16" customFormat="1">
      <c r="B84" s="48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8"/>
      <c r="AD84" s="48"/>
      <c r="AE84" s="48"/>
      <c r="AF84" s="48"/>
      <c r="AI84" s="44"/>
      <c r="AJ84" s="44"/>
      <c r="AK84" s="44"/>
      <c r="AL84" s="44"/>
      <c r="AM84" s="44"/>
      <c r="AN84" s="44"/>
      <c r="AO84" s="44"/>
      <c r="AP84" s="44"/>
      <c r="AQ84" s="44"/>
      <c r="AR84" s="44"/>
    </row>
    <row r="85" spans="2:44" s="16" customFormat="1">
      <c r="B85" s="48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8"/>
      <c r="AD85" s="48"/>
      <c r="AE85" s="48"/>
      <c r="AF85" s="48"/>
      <c r="AI85" s="44"/>
      <c r="AJ85" s="44"/>
      <c r="AK85" s="44"/>
      <c r="AL85" s="44"/>
      <c r="AM85" s="44"/>
      <c r="AN85" s="44"/>
      <c r="AO85" s="44"/>
      <c r="AP85" s="44"/>
      <c r="AQ85" s="44"/>
      <c r="AR85" s="44"/>
    </row>
    <row r="86" spans="2:44" s="16" customFormat="1">
      <c r="B86" s="48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8"/>
      <c r="AD86" s="48"/>
      <c r="AE86" s="48"/>
      <c r="AF86" s="48"/>
      <c r="AI86" s="44"/>
      <c r="AJ86" s="44"/>
      <c r="AK86" s="44"/>
      <c r="AL86" s="44"/>
      <c r="AM86" s="44"/>
      <c r="AN86" s="44"/>
      <c r="AO86" s="44"/>
      <c r="AP86" s="44"/>
      <c r="AQ86" s="44"/>
      <c r="AR86" s="44"/>
    </row>
    <row r="87" spans="2:44" s="16" customFormat="1">
      <c r="B87" s="48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8"/>
      <c r="AD87" s="48"/>
      <c r="AE87" s="48"/>
      <c r="AF87" s="48"/>
      <c r="AI87" s="44"/>
      <c r="AJ87" s="44"/>
      <c r="AK87" s="44"/>
      <c r="AL87" s="44"/>
      <c r="AM87" s="44"/>
      <c r="AN87" s="44"/>
      <c r="AO87" s="44"/>
      <c r="AP87" s="44"/>
      <c r="AQ87" s="44"/>
      <c r="AR87" s="44"/>
    </row>
    <row r="88" spans="2:44" s="16" customFormat="1">
      <c r="B88" s="48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8"/>
      <c r="AD88" s="48"/>
      <c r="AE88" s="48"/>
      <c r="AF88" s="48"/>
      <c r="AI88" s="44"/>
      <c r="AJ88" s="44"/>
      <c r="AK88" s="44"/>
      <c r="AL88" s="44"/>
      <c r="AM88" s="44"/>
      <c r="AN88" s="44"/>
      <c r="AO88" s="44"/>
      <c r="AP88" s="44"/>
      <c r="AQ88" s="44"/>
      <c r="AR88" s="44"/>
    </row>
    <row r="89" spans="2:44" s="16" customFormat="1">
      <c r="B89" s="48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8"/>
      <c r="AD89" s="48"/>
      <c r="AE89" s="48"/>
      <c r="AF89" s="48"/>
      <c r="AI89" s="44"/>
      <c r="AJ89" s="44"/>
      <c r="AK89" s="44"/>
      <c r="AL89" s="44"/>
      <c r="AM89" s="44"/>
      <c r="AN89" s="44"/>
      <c r="AO89" s="44"/>
      <c r="AP89" s="44"/>
      <c r="AQ89" s="44"/>
      <c r="AR89" s="44"/>
    </row>
    <row r="90" spans="2:44" s="16" customFormat="1">
      <c r="B90" s="48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8"/>
      <c r="AD90" s="48"/>
      <c r="AE90" s="48"/>
      <c r="AF90" s="48"/>
      <c r="AI90" s="44"/>
      <c r="AJ90" s="44"/>
      <c r="AK90" s="44"/>
      <c r="AL90" s="44"/>
      <c r="AM90" s="44"/>
      <c r="AN90" s="44"/>
      <c r="AO90" s="44"/>
      <c r="AP90" s="44"/>
      <c r="AQ90" s="44"/>
      <c r="AR90" s="44"/>
    </row>
    <row r="91" spans="2:44" s="16" customFormat="1">
      <c r="B91" s="48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8"/>
      <c r="AD91" s="48"/>
      <c r="AE91" s="48"/>
      <c r="AF91" s="48"/>
      <c r="AI91" s="44"/>
      <c r="AJ91" s="44"/>
      <c r="AK91" s="44"/>
      <c r="AL91" s="44"/>
      <c r="AM91" s="44"/>
      <c r="AN91" s="44"/>
      <c r="AO91" s="44"/>
      <c r="AP91" s="44"/>
      <c r="AQ91" s="44"/>
      <c r="AR91" s="44"/>
    </row>
    <row r="92" spans="2:44" s="16" customFormat="1">
      <c r="B92" s="48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8"/>
      <c r="AD92" s="48"/>
      <c r="AE92" s="48"/>
      <c r="AF92" s="48"/>
      <c r="AI92" s="44"/>
      <c r="AJ92" s="44"/>
      <c r="AK92" s="44"/>
      <c r="AL92" s="44"/>
      <c r="AM92" s="44"/>
      <c r="AN92" s="44"/>
      <c r="AO92" s="44"/>
      <c r="AP92" s="44"/>
      <c r="AQ92" s="44"/>
      <c r="AR92" s="44"/>
    </row>
    <row r="93" spans="2:44" s="16" customFormat="1">
      <c r="B93" s="48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8"/>
      <c r="AD93" s="48"/>
      <c r="AE93" s="48"/>
      <c r="AF93" s="48"/>
      <c r="AI93" s="44"/>
      <c r="AJ93" s="44"/>
      <c r="AK93" s="44"/>
      <c r="AL93" s="44"/>
      <c r="AM93" s="44"/>
      <c r="AN93" s="44"/>
      <c r="AO93" s="44"/>
      <c r="AP93" s="44"/>
      <c r="AQ93" s="44"/>
      <c r="AR93" s="44"/>
    </row>
    <row r="94" spans="2:44" s="16" customFormat="1">
      <c r="B94" s="48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8"/>
      <c r="AD94" s="48"/>
      <c r="AE94" s="48"/>
      <c r="AF94" s="48"/>
      <c r="AI94" s="44"/>
      <c r="AJ94" s="44"/>
      <c r="AK94" s="44"/>
      <c r="AL94" s="44"/>
      <c r="AM94" s="44"/>
      <c r="AN94" s="44"/>
      <c r="AO94" s="44"/>
      <c r="AP94" s="44"/>
      <c r="AQ94" s="44"/>
      <c r="AR94" s="44"/>
    </row>
    <row r="95" spans="2:44" s="16" customFormat="1">
      <c r="B95" s="48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8"/>
      <c r="AD95" s="48"/>
      <c r="AE95" s="48"/>
      <c r="AF95" s="48"/>
      <c r="AI95" s="44"/>
      <c r="AJ95" s="44"/>
      <c r="AK95" s="44"/>
      <c r="AL95" s="44"/>
      <c r="AM95" s="44"/>
      <c r="AN95" s="44"/>
      <c r="AO95" s="44"/>
      <c r="AP95" s="44"/>
      <c r="AQ95" s="44"/>
      <c r="AR95" s="44"/>
    </row>
    <row r="96" spans="2:44" s="16" customFormat="1">
      <c r="B96" s="48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8"/>
      <c r="AD96" s="48"/>
      <c r="AE96" s="48"/>
      <c r="AF96" s="48"/>
      <c r="AI96" s="44"/>
      <c r="AJ96" s="44"/>
      <c r="AK96" s="44"/>
      <c r="AL96" s="44"/>
      <c r="AM96" s="44"/>
      <c r="AN96" s="44"/>
      <c r="AO96" s="44"/>
      <c r="AP96" s="44"/>
      <c r="AQ96" s="44"/>
      <c r="AR96" s="44"/>
    </row>
    <row r="97" spans="2:45" s="16" customFormat="1">
      <c r="B97" s="48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8"/>
      <c r="AD97" s="48"/>
      <c r="AE97" s="48"/>
      <c r="AF97" s="48"/>
      <c r="AI97" s="44"/>
      <c r="AJ97" s="44"/>
      <c r="AK97" s="44"/>
      <c r="AL97" s="44"/>
      <c r="AM97" s="44"/>
      <c r="AN97" s="44"/>
      <c r="AO97" s="44"/>
      <c r="AP97" s="44"/>
      <c r="AQ97" s="44"/>
      <c r="AR97" s="44"/>
    </row>
    <row r="98" spans="2:45" s="16" customFormat="1">
      <c r="B98" s="48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8"/>
      <c r="AD98" s="48"/>
      <c r="AE98" s="48"/>
      <c r="AF98" s="48"/>
      <c r="AI98" s="44"/>
      <c r="AJ98" s="44"/>
      <c r="AK98" s="44"/>
      <c r="AL98" s="44"/>
      <c r="AM98" s="44"/>
      <c r="AN98" s="44"/>
      <c r="AO98" s="44"/>
      <c r="AP98" s="44"/>
      <c r="AQ98" s="44"/>
      <c r="AR98" s="44"/>
    </row>
    <row r="99" spans="2:45" s="16" customFormat="1">
      <c r="B99" s="48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8"/>
      <c r="AD99" s="48"/>
      <c r="AE99" s="48"/>
      <c r="AF99" s="48"/>
      <c r="AI99" s="44"/>
      <c r="AJ99" s="44"/>
      <c r="AK99" s="44"/>
      <c r="AL99" s="44"/>
      <c r="AM99" s="44"/>
      <c r="AN99" s="44"/>
      <c r="AO99" s="44"/>
      <c r="AP99" s="44"/>
      <c r="AQ99" s="44"/>
      <c r="AR99" s="44"/>
    </row>
    <row r="100" spans="2:45" s="16" customFormat="1">
      <c r="B100" s="48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8"/>
      <c r="AD100" s="48"/>
      <c r="AE100" s="48"/>
      <c r="AF100" s="48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</row>
    <row r="101" spans="2:45" s="16" customFormat="1">
      <c r="B101" s="48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8"/>
      <c r="AD101" s="48"/>
      <c r="AE101" s="48"/>
      <c r="AF101" s="48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</row>
    <row r="102" spans="2:45" s="16" customFormat="1">
      <c r="B102" s="48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8"/>
      <c r="AD102" s="48"/>
      <c r="AE102" s="48"/>
      <c r="AF102" s="48"/>
      <c r="AI102" s="44"/>
      <c r="AJ102" s="44"/>
      <c r="AK102" s="44"/>
      <c r="AL102" s="44"/>
      <c r="AM102" s="44"/>
      <c r="AN102" s="44"/>
      <c r="AO102" s="44"/>
      <c r="AP102" s="44"/>
      <c r="AQ102" s="44"/>
      <c r="AS102" s="44"/>
    </row>
    <row r="103" spans="2:45" s="16" customFormat="1">
      <c r="B103" s="48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8"/>
      <c r="AD103" s="48"/>
      <c r="AE103" s="48"/>
      <c r="AF103" s="48"/>
      <c r="AI103" s="44"/>
      <c r="AJ103" s="44"/>
      <c r="AK103" s="44"/>
      <c r="AL103" s="44"/>
      <c r="AM103" s="44"/>
      <c r="AN103" s="44"/>
      <c r="AO103" s="44"/>
      <c r="AP103" s="44"/>
      <c r="AQ103" s="44"/>
      <c r="AS103" s="44"/>
    </row>
    <row r="104" spans="2:45" s="16" customFormat="1">
      <c r="B104" s="48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8"/>
      <c r="AD104" s="48"/>
      <c r="AE104" s="48"/>
      <c r="AF104" s="48"/>
      <c r="AI104" s="44"/>
      <c r="AJ104" s="44"/>
      <c r="AK104" s="44"/>
      <c r="AL104" s="44"/>
      <c r="AM104" s="44"/>
      <c r="AN104" s="44"/>
      <c r="AO104" s="44"/>
      <c r="AP104" s="44"/>
      <c r="AQ104" s="44"/>
      <c r="AS104" s="44"/>
    </row>
    <row r="105" spans="2:45" s="16" customFormat="1">
      <c r="B105" s="48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8"/>
      <c r="AD105" s="48"/>
      <c r="AE105" s="48"/>
      <c r="AF105" s="48"/>
      <c r="AI105" s="44"/>
      <c r="AJ105" s="44"/>
      <c r="AK105" s="44"/>
      <c r="AL105" s="44"/>
      <c r="AM105" s="44"/>
      <c r="AN105" s="44"/>
      <c r="AO105" s="44"/>
      <c r="AP105" s="44"/>
      <c r="AQ105" s="44"/>
      <c r="AS105" s="44"/>
    </row>
    <row r="106" spans="2:45" s="16" customFormat="1">
      <c r="B106" s="48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8"/>
      <c r="AD106" s="48"/>
      <c r="AE106" s="48"/>
      <c r="AF106" s="48"/>
      <c r="AI106" s="44"/>
      <c r="AJ106" s="44"/>
      <c r="AK106" s="44"/>
      <c r="AL106" s="44"/>
      <c r="AM106" s="44"/>
      <c r="AN106" s="44"/>
      <c r="AO106" s="44"/>
      <c r="AP106" s="44"/>
      <c r="AQ106" s="44"/>
      <c r="AS106" s="44"/>
    </row>
    <row r="107" spans="2:45" s="16" customFormat="1">
      <c r="B107" s="48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8"/>
      <c r="AD107" s="48"/>
      <c r="AE107" s="48"/>
      <c r="AF107" s="48"/>
      <c r="AI107" s="44"/>
      <c r="AJ107" s="44"/>
      <c r="AK107" s="44"/>
      <c r="AL107" s="44"/>
      <c r="AM107" s="44"/>
      <c r="AN107" s="44"/>
      <c r="AO107" s="44"/>
      <c r="AP107" s="44"/>
      <c r="AQ107" s="44"/>
      <c r="AS107" s="44"/>
    </row>
    <row r="108" spans="2:45" s="16" customFormat="1">
      <c r="B108" s="48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8"/>
      <c r="AD108" s="48"/>
      <c r="AE108" s="48"/>
      <c r="AF108" s="48"/>
      <c r="AI108" s="44"/>
      <c r="AJ108" s="44"/>
      <c r="AK108" s="44"/>
      <c r="AL108" s="44"/>
      <c r="AM108" s="44"/>
      <c r="AN108" s="44"/>
      <c r="AO108" s="44"/>
      <c r="AP108" s="44"/>
      <c r="AQ108" s="44"/>
      <c r="AS108" s="44"/>
    </row>
    <row r="109" spans="2:45" s="16" customFormat="1">
      <c r="B109" s="48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8"/>
      <c r="AD109" s="48"/>
      <c r="AE109" s="48"/>
      <c r="AF109" s="48"/>
      <c r="AI109" s="44"/>
      <c r="AJ109" s="44"/>
      <c r="AK109" s="44"/>
      <c r="AL109" s="44"/>
      <c r="AM109" s="44"/>
      <c r="AN109" s="44"/>
      <c r="AO109" s="44"/>
      <c r="AP109" s="44"/>
      <c r="AQ109" s="44"/>
      <c r="AS109" s="44"/>
    </row>
    <row r="110" spans="2:45" s="16" customFormat="1"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8"/>
      <c r="AD110" s="48"/>
      <c r="AE110" s="48"/>
      <c r="AF110" s="48"/>
      <c r="AI110" s="44"/>
      <c r="AJ110" s="44"/>
      <c r="AK110" s="44"/>
      <c r="AL110" s="44"/>
      <c r="AM110" s="44"/>
      <c r="AN110" s="44"/>
      <c r="AO110" s="44"/>
      <c r="AP110" s="44"/>
      <c r="AQ110" s="44"/>
      <c r="AS110" s="44"/>
    </row>
    <row r="111" spans="2:45" s="16" customFormat="1"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8"/>
      <c r="AD111" s="48"/>
      <c r="AE111" s="48"/>
      <c r="AF111" s="48"/>
      <c r="AI111" s="44"/>
      <c r="AJ111" s="44"/>
      <c r="AK111" s="44"/>
      <c r="AL111" s="44"/>
      <c r="AM111" s="44"/>
      <c r="AN111" s="44"/>
      <c r="AO111" s="44"/>
      <c r="AP111" s="44"/>
      <c r="AQ111" s="44"/>
      <c r="AS111" s="44"/>
    </row>
    <row r="112" spans="2:45" s="16" customFormat="1"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8"/>
      <c r="AD112" s="48"/>
      <c r="AE112" s="48"/>
      <c r="AF112" s="48"/>
      <c r="AI112" s="44"/>
      <c r="AJ112" s="44"/>
      <c r="AK112" s="44"/>
      <c r="AL112" s="44"/>
      <c r="AM112" s="44"/>
      <c r="AN112" s="44"/>
      <c r="AO112" s="44"/>
      <c r="AP112" s="44"/>
      <c r="AQ112" s="44"/>
      <c r="AS112" s="44"/>
    </row>
    <row r="113" spans="35:45" s="16" customFormat="1" ht="12">
      <c r="AI113" s="44"/>
      <c r="AJ113" s="44"/>
      <c r="AK113" s="44"/>
      <c r="AL113" s="44"/>
      <c r="AM113" s="44"/>
      <c r="AN113" s="44"/>
      <c r="AO113" s="44"/>
      <c r="AP113" s="44"/>
      <c r="AQ113" s="44"/>
      <c r="AS113" s="44"/>
    </row>
    <row r="114" spans="35:45" s="16" customFormat="1" ht="12">
      <c r="AI114" s="44"/>
      <c r="AJ114" s="44"/>
      <c r="AK114" s="44"/>
      <c r="AL114" s="44"/>
      <c r="AM114" s="44"/>
      <c r="AN114" s="44"/>
      <c r="AO114" s="44"/>
      <c r="AP114" s="44"/>
      <c r="AQ114" s="44"/>
      <c r="AS114" s="44"/>
    </row>
    <row r="115" spans="35:45" s="16" customFormat="1" ht="12">
      <c r="AI115" s="44"/>
      <c r="AJ115" s="44"/>
      <c r="AK115" s="44"/>
      <c r="AL115" s="44"/>
      <c r="AM115" s="44"/>
      <c r="AN115" s="44"/>
      <c r="AO115" s="44"/>
      <c r="AP115" s="44"/>
      <c r="AQ115" s="44"/>
      <c r="AS115" s="44"/>
    </row>
    <row r="116" spans="35:45" s="16" customFormat="1">
      <c r="AI116" s="54"/>
      <c r="AJ116" s="54"/>
      <c r="AK116" s="44"/>
      <c r="AL116" s="44"/>
      <c r="AM116" s="44"/>
      <c r="AN116" s="44"/>
      <c r="AO116" s="44"/>
      <c r="AP116" s="44"/>
      <c r="AQ116" s="44"/>
      <c r="AS116" s="44"/>
    </row>
    <row r="117" spans="35:45" s="16" customFormat="1">
      <c r="AI117" s="33"/>
      <c r="AJ117" s="55"/>
      <c r="AK117" s="44"/>
      <c r="AL117" s="44"/>
      <c r="AM117" s="44"/>
      <c r="AN117" s="44"/>
      <c r="AO117" s="44"/>
      <c r="AP117" s="44"/>
      <c r="AQ117" s="44"/>
      <c r="AS117" s="44"/>
    </row>
    <row r="118" spans="35:45" s="16" customFormat="1">
      <c r="AI118" s="56"/>
      <c r="AJ118" s="56"/>
      <c r="AK118" s="44"/>
      <c r="AL118" s="44"/>
      <c r="AM118" s="44"/>
      <c r="AN118" s="44"/>
      <c r="AO118" s="44"/>
      <c r="AP118" s="44"/>
      <c r="AQ118" s="44"/>
      <c r="AS118" s="44"/>
    </row>
    <row r="119" spans="35:45" s="16" customFormat="1">
      <c r="AI119" s="57"/>
      <c r="AJ119" s="57"/>
      <c r="AK119" s="44"/>
      <c r="AL119" s="44"/>
      <c r="AM119" s="44"/>
      <c r="AN119" s="44"/>
      <c r="AO119" s="44"/>
      <c r="AP119" s="44"/>
      <c r="AQ119" s="44"/>
      <c r="AS119" s="44"/>
    </row>
    <row r="120" spans="35:45" s="16" customFormat="1">
      <c r="AI120" s="56"/>
      <c r="AJ120" s="56"/>
      <c r="AK120" s="44"/>
      <c r="AL120" s="44"/>
      <c r="AM120" s="44"/>
      <c r="AN120" s="44"/>
      <c r="AO120" s="44"/>
      <c r="AP120" s="44"/>
      <c r="AQ120" s="44"/>
      <c r="AS120" s="44"/>
    </row>
    <row r="121" spans="35:45" s="16" customFormat="1">
      <c r="AI121" s="58"/>
      <c r="AJ121" s="58"/>
      <c r="AK121" s="44"/>
      <c r="AL121" s="44"/>
      <c r="AM121" s="44"/>
      <c r="AN121" s="44"/>
      <c r="AO121" s="44"/>
      <c r="AP121" s="44"/>
      <c r="AQ121" s="44"/>
      <c r="AS121" s="44"/>
    </row>
    <row r="122" spans="35:45" s="16" customFormat="1">
      <c r="AI122" s="33"/>
      <c r="AJ122" s="33"/>
      <c r="AK122" s="44"/>
      <c r="AL122" s="44"/>
      <c r="AM122" s="44"/>
      <c r="AN122" s="44"/>
      <c r="AO122" s="44"/>
      <c r="AP122" s="44"/>
      <c r="AQ122" s="44"/>
      <c r="AS122" s="44"/>
    </row>
    <row r="123" spans="35:45" s="16" customFormat="1">
      <c r="AI123" s="33"/>
      <c r="AJ123" s="33"/>
      <c r="AK123" s="44"/>
      <c r="AL123" s="44"/>
      <c r="AM123" s="44"/>
      <c r="AN123" s="44"/>
      <c r="AO123" s="44"/>
      <c r="AP123" s="44"/>
      <c r="AQ123" s="44"/>
      <c r="AS123" s="44"/>
    </row>
    <row r="124" spans="35:45" s="16" customFormat="1">
      <c r="AI124" s="33"/>
      <c r="AJ124" s="33"/>
      <c r="AK124" s="44"/>
      <c r="AL124" s="44"/>
      <c r="AM124" s="44"/>
      <c r="AN124" s="44"/>
      <c r="AO124" s="44"/>
      <c r="AP124" s="44"/>
      <c r="AQ124" s="44"/>
      <c r="AS124" s="44"/>
    </row>
    <row r="125" spans="35:45" s="16" customFormat="1">
      <c r="AI125" s="33"/>
      <c r="AJ125" s="33"/>
      <c r="AK125" s="44"/>
      <c r="AL125" s="44"/>
      <c r="AM125" s="44"/>
      <c r="AN125" s="44"/>
      <c r="AO125" s="44"/>
      <c r="AP125" s="44"/>
      <c r="AQ125" s="44"/>
      <c r="AS125" s="44"/>
    </row>
    <row r="126" spans="35:45" s="16" customFormat="1">
      <c r="AI126" s="17"/>
      <c r="AJ126" s="17"/>
    </row>
    <row r="127" spans="35:45" s="16" customFormat="1">
      <c r="AI127" s="17"/>
      <c r="AJ127" s="17"/>
    </row>
    <row r="128" spans="35:45" s="16" customFormat="1">
      <c r="AI128" s="17"/>
      <c r="AJ128" s="17"/>
    </row>
    <row r="129" spans="35:36" s="16" customFormat="1">
      <c r="AI129" s="17"/>
      <c r="AJ129" s="17"/>
    </row>
    <row r="130" spans="35:36" s="16" customFormat="1">
      <c r="AI130" s="17"/>
      <c r="AJ130" s="17"/>
    </row>
    <row r="131" spans="35:36" s="16" customFormat="1">
      <c r="AI131" s="17"/>
      <c r="AJ131" s="17"/>
    </row>
  </sheetData>
  <mergeCells count="37">
    <mergeCell ref="A1:H1"/>
    <mergeCell ref="A2:A3"/>
    <mergeCell ref="C2:C3"/>
    <mergeCell ref="D2:H2"/>
    <mergeCell ref="I2:M2"/>
    <mergeCell ref="AF2:AF3"/>
    <mergeCell ref="N2:R2"/>
    <mergeCell ref="AI29:AI30"/>
    <mergeCell ref="AI2:AJ3"/>
    <mergeCell ref="AP2:AP3"/>
    <mergeCell ref="S2:W2"/>
    <mergeCell ref="X2:AB2"/>
    <mergeCell ref="AC2:AC3"/>
    <mergeCell ref="AD2:AD3"/>
    <mergeCell ref="AE2:AE3"/>
    <mergeCell ref="A4:A62"/>
    <mergeCell ref="AI4:AI15"/>
    <mergeCell ref="AI17:AJ20"/>
    <mergeCell ref="AP17:AP20"/>
    <mergeCell ref="AQ17:AQ20"/>
    <mergeCell ref="AI22:AI24"/>
    <mergeCell ref="AI25:AI28"/>
    <mergeCell ref="AQ2:AQ3"/>
    <mergeCell ref="AR2:AR3"/>
    <mergeCell ref="AR17:AR20"/>
    <mergeCell ref="AS17:AS20"/>
    <mergeCell ref="AI21:AJ21"/>
    <mergeCell ref="AS2:AS3"/>
    <mergeCell ref="W66:W67"/>
    <mergeCell ref="I78:K78"/>
    <mergeCell ref="I83:K83"/>
    <mergeCell ref="AI33:AJ33"/>
    <mergeCell ref="AI34:AI41"/>
    <mergeCell ref="AI42:AI49"/>
    <mergeCell ref="AI50:AI57"/>
    <mergeCell ref="AI58:AI65"/>
    <mergeCell ref="X65:AB65"/>
  </mergeCells>
  <phoneticPr fontId="2" type="noConversion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T129"/>
  <sheetViews>
    <sheetView topLeftCell="A40" workbookViewId="0">
      <selection activeCell="O68" sqref="O68"/>
    </sheetView>
  </sheetViews>
  <sheetFormatPr defaultRowHeight="16.5" outlineLevelCol="1"/>
  <cols>
    <col min="1" max="1" width="8.125" style="47" customWidth="1"/>
    <col min="2" max="2" width="3.625" style="47" customWidth="1" outlineLevel="1"/>
    <col min="3" max="3" width="7.125" style="47" customWidth="1"/>
    <col min="4" max="8" width="7.5" style="47" customWidth="1"/>
    <col min="9" max="13" width="6.25" style="47" customWidth="1"/>
    <col min="14" max="18" width="7.5" style="47" customWidth="1"/>
    <col min="19" max="23" width="6.25" style="47" customWidth="1"/>
    <col min="24" max="28" width="7.5" style="47" customWidth="1"/>
    <col min="29" max="32" width="10.375" style="48" customWidth="1"/>
    <col min="33" max="34" width="10" style="16" customWidth="1"/>
    <col min="35" max="35" width="18.625" style="16" bestFit="1" customWidth="1"/>
    <col min="36" max="36" width="21.375" style="16" bestFit="1" customWidth="1"/>
    <col min="37" max="37" width="18.375" style="16" bestFit="1" customWidth="1"/>
    <col min="38" max="41" width="18.375" style="16" customWidth="1"/>
    <col min="42" max="42" width="14.625" style="16" bestFit="1" customWidth="1"/>
    <col min="43" max="43" width="11.75" style="16" bestFit="1" customWidth="1"/>
    <col min="44" max="44" width="13.625" style="16" bestFit="1" customWidth="1"/>
    <col min="45" max="45" width="13.5" style="16" bestFit="1" customWidth="1"/>
    <col min="47" max="48" width="10" style="16" customWidth="1"/>
    <col min="49" max="256" width="9" style="16"/>
    <col min="257" max="257" width="8.125" style="16" customWidth="1"/>
    <col min="258" max="258" width="3.625" style="16" customWidth="1"/>
    <col min="259" max="259" width="7.125" style="16" customWidth="1"/>
    <col min="260" max="264" width="7.5" style="16" customWidth="1"/>
    <col min="265" max="269" width="6.25" style="16" customWidth="1"/>
    <col min="270" max="274" width="7.5" style="16" customWidth="1"/>
    <col min="275" max="279" width="6.25" style="16" customWidth="1"/>
    <col min="280" max="284" width="7.5" style="16" customWidth="1"/>
    <col min="285" max="288" width="10.375" style="16" customWidth="1"/>
    <col min="289" max="290" width="10" style="16" customWidth="1"/>
    <col min="291" max="291" width="18.625" style="16" bestFit="1" customWidth="1"/>
    <col min="292" max="292" width="21.375" style="16" bestFit="1" customWidth="1"/>
    <col min="293" max="293" width="18.375" style="16" bestFit="1" customWidth="1"/>
    <col min="294" max="297" width="18.375" style="16" customWidth="1"/>
    <col min="298" max="298" width="14.625" style="16" bestFit="1" customWidth="1"/>
    <col min="299" max="299" width="11.75" style="16" bestFit="1" customWidth="1"/>
    <col min="300" max="300" width="13.625" style="16" bestFit="1" customWidth="1"/>
    <col min="301" max="301" width="13.5" style="16" bestFit="1" customWidth="1"/>
    <col min="302" max="302" width="9" style="16"/>
    <col min="303" max="304" width="10" style="16" customWidth="1"/>
    <col min="305" max="512" width="9" style="16"/>
    <col min="513" max="513" width="8.125" style="16" customWidth="1"/>
    <col min="514" max="514" width="3.625" style="16" customWidth="1"/>
    <col min="515" max="515" width="7.125" style="16" customWidth="1"/>
    <col min="516" max="520" width="7.5" style="16" customWidth="1"/>
    <col min="521" max="525" width="6.25" style="16" customWidth="1"/>
    <col min="526" max="530" width="7.5" style="16" customWidth="1"/>
    <col min="531" max="535" width="6.25" style="16" customWidth="1"/>
    <col min="536" max="540" width="7.5" style="16" customWidth="1"/>
    <col min="541" max="544" width="10.375" style="16" customWidth="1"/>
    <col min="545" max="546" width="10" style="16" customWidth="1"/>
    <col min="547" max="547" width="18.625" style="16" bestFit="1" customWidth="1"/>
    <col min="548" max="548" width="21.375" style="16" bestFit="1" customWidth="1"/>
    <col min="549" max="549" width="18.375" style="16" bestFit="1" customWidth="1"/>
    <col min="550" max="553" width="18.375" style="16" customWidth="1"/>
    <col min="554" max="554" width="14.625" style="16" bestFit="1" customWidth="1"/>
    <col min="555" max="555" width="11.75" style="16" bestFit="1" customWidth="1"/>
    <col min="556" max="556" width="13.625" style="16" bestFit="1" customWidth="1"/>
    <col min="557" max="557" width="13.5" style="16" bestFit="1" customWidth="1"/>
    <col min="558" max="558" width="9" style="16"/>
    <col min="559" max="560" width="10" style="16" customWidth="1"/>
    <col min="561" max="768" width="9" style="16"/>
    <col min="769" max="769" width="8.125" style="16" customWidth="1"/>
    <col min="770" max="770" width="3.625" style="16" customWidth="1"/>
    <col min="771" max="771" width="7.125" style="16" customWidth="1"/>
    <col min="772" max="776" width="7.5" style="16" customWidth="1"/>
    <col min="777" max="781" width="6.25" style="16" customWidth="1"/>
    <col min="782" max="786" width="7.5" style="16" customWidth="1"/>
    <col min="787" max="791" width="6.25" style="16" customWidth="1"/>
    <col min="792" max="796" width="7.5" style="16" customWidth="1"/>
    <col min="797" max="800" width="10.375" style="16" customWidth="1"/>
    <col min="801" max="802" width="10" style="16" customWidth="1"/>
    <col min="803" max="803" width="18.625" style="16" bestFit="1" customWidth="1"/>
    <col min="804" max="804" width="21.375" style="16" bestFit="1" customWidth="1"/>
    <col min="805" max="805" width="18.375" style="16" bestFit="1" customWidth="1"/>
    <col min="806" max="809" width="18.375" style="16" customWidth="1"/>
    <col min="810" max="810" width="14.625" style="16" bestFit="1" customWidth="1"/>
    <col min="811" max="811" width="11.75" style="16" bestFit="1" customWidth="1"/>
    <col min="812" max="812" width="13.625" style="16" bestFit="1" customWidth="1"/>
    <col min="813" max="813" width="13.5" style="16" bestFit="1" customWidth="1"/>
    <col min="814" max="814" width="9" style="16"/>
    <col min="815" max="816" width="10" style="16" customWidth="1"/>
    <col min="817" max="1024" width="9" style="16"/>
    <col min="1025" max="1025" width="8.125" style="16" customWidth="1"/>
    <col min="1026" max="1026" width="3.625" style="16" customWidth="1"/>
    <col min="1027" max="1027" width="7.125" style="16" customWidth="1"/>
    <col min="1028" max="1032" width="7.5" style="16" customWidth="1"/>
    <col min="1033" max="1037" width="6.25" style="16" customWidth="1"/>
    <col min="1038" max="1042" width="7.5" style="16" customWidth="1"/>
    <col min="1043" max="1047" width="6.25" style="16" customWidth="1"/>
    <col min="1048" max="1052" width="7.5" style="16" customWidth="1"/>
    <col min="1053" max="1056" width="10.375" style="16" customWidth="1"/>
    <col min="1057" max="1058" width="10" style="16" customWidth="1"/>
    <col min="1059" max="1059" width="18.625" style="16" bestFit="1" customWidth="1"/>
    <col min="1060" max="1060" width="21.375" style="16" bestFit="1" customWidth="1"/>
    <col min="1061" max="1061" width="18.375" style="16" bestFit="1" customWidth="1"/>
    <col min="1062" max="1065" width="18.375" style="16" customWidth="1"/>
    <col min="1066" max="1066" width="14.625" style="16" bestFit="1" customWidth="1"/>
    <col min="1067" max="1067" width="11.75" style="16" bestFit="1" customWidth="1"/>
    <col min="1068" max="1068" width="13.625" style="16" bestFit="1" customWidth="1"/>
    <col min="1069" max="1069" width="13.5" style="16" bestFit="1" customWidth="1"/>
    <col min="1070" max="1070" width="9" style="16"/>
    <col min="1071" max="1072" width="10" style="16" customWidth="1"/>
    <col min="1073" max="1280" width="9" style="16"/>
    <col min="1281" max="1281" width="8.125" style="16" customWidth="1"/>
    <col min="1282" max="1282" width="3.625" style="16" customWidth="1"/>
    <col min="1283" max="1283" width="7.125" style="16" customWidth="1"/>
    <col min="1284" max="1288" width="7.5" style="16" customWidth="1"/>
    <col min="1289" max="1293" width="6.25" style="16" customWidth="1"/>
    <col min="1294" max="1298" width="7.5" style="16" customWidth="1"/>
    <col min="1299" max="1303" width="6.25" style="16" customWidth="1"/>
    <col min="1304" max="1308" width="7.5" style="16" customWidth="1"/>
    <col min="1309" max="1312" width="10.375" style="16" customWidth="1"/>
    <col min="1313" max="1314" width="10" style="16" customWidth="1"/>
    <col min="1315" max="1315" width="18.625" style="16" bestFit="1" customWidth="1"/>
    <col min="1316" max="1316" width="21.375" style="16" bestFit="1" customWidth="1"/>
    <col min="1317" max="1317" width="18.375" style="16" bestFit="1" customWidth="1"/>
    <col min="1318" max="1321" width="18.375" style="16" customWidth="1"/>
    <col min="1322" max="1322" width="14.625" style="16" bestFit="1" customWidth="1"/>
    <col min="1323" max="1323" width="11.75" style="16" bestFit="1" customWidth="1"/>
    <col min="1324" max="1324" width="13.625" style="16" bestFit="1" customWidth="1"/>
    <col min="1325" max="1325" width="13.5" style="16" bestFit="1" customWidth="1"/>
    <col min="1326" max="1326" width="9" style="16"/>
    <col min="1327" max="1328" width="10" style="16" customWidth="1"/>
    <col min="1329" max="1536" width="9" style="16"/>
    <col min="1537" max="1537" width="8.125" style="16" customWidth="1"/>
    <col min="1538" max="1538" width="3.625" style="16" customWidth="1"/>
    <col min="1539" max="1539" width="7.125" style="16" customWidth="1"/>
    <col min="1540" max="1544" width="7.5" style="16" customWidth="1"/>
    <col min="1545" max="1549" width="6.25" style="16" customWidth="1"/>
    <col min="1550" max="1554" width="7.5" style="16" customWidth="1"/>
    <col min="1555" max="1559" width="6.25" style="16" customWidth="1"/>
    <col min="1560" max="1564" width="7.5" style="16" customWidth="1"/>
    <col min="1565" max="1568" width="10.375" style="16" customWidth="1"/>
    <col min="1569" max="1570" width="10" style="16" customWidth="1"/>
    <col min="1571" max="1571" width="18.625" style="16" bestFit="1" customWidth="1"/>
    <col min="1572" max="1572" width="21.375" style="16" bestFit="1" customWidth="1"/>
    <col min="1573" max="1573" width="18.375" style="16" bestFit="1" customWidth="1"/>
    <col min="1574" max="1577" width="18.375" style="16" customWidth="1"/>
    <col min="1578" max="1578" width="14.625" style="16" bestFit="1" customWidth="1"/>
    <col min="1579" max="1579" width="11.75" style="16" bestFit="1" customWidth="1"/>
    <col min="1580" max="1580" width="13.625" style="16" bestFit="1" customWidth="1"/>
    <col min="1581" max="1581" width="13.5" style="16" bestFit="1" customWidth="1"/>
    <col min="1582" max="1582" width="9" style="16"/>
    <col min="1583" max="1584" width="10" style="16" customWidth="1"/>
    <col min="1585" max="1792" width="9" style="16"/>
    <col min="1793" max="1793" width="8.125" style="16" customWidth="1"/>
    <col min="1794" max="1794" width="3.625" style="16" customWidth="1"/>
    <col min="1795" max="1795" width="7.125" style="16" customWidth="1"/>
    <col min="1796" max="1800" width="7.5" style="16" customWidth="1"/>
    <col min="1801" max="1805" width="6.25" style="16" customWidth="1"/>
    <col min="1806" max="1810" width="7.5" style="16" customWidth="1"/>
    <col min="1811" max="1815" width="6.25" style="16" customWidth="1"/>
    <col min="1816" max="1820" width="7.5" style="16" customWidth="1"/>
    <col min="1821" max="1824" width="10.375" style="16" customWidth="1"/>
    <col min="1825" max="1826" width="10" style="16" customWidth="1"/>
    <col min="1827" max="1827" width="18.625" style="16" bestFit="1" customWidth="1"/>
    <col min="1828" max="1828" width="21.375" style="16" bestFit="1" customWidth="1"/>
    <col min="1829" max="1829" width="18.375" style="16" bestFit="1" customWidth="1"/>
    <col min="1830" max="1833" width="18.375" style="16" customWidth="1"/>
    <col min="1834" max="1834" width="14.625" style="16" bestFit="1" customWidth="1"/>
    <col min="1835" max="1835" width="11.75" style="16" bestFit="1" customWidth="1"/>
    <col min="1836" max="1836" width="13.625" style="16" bestFit="1" customWidth="1"/>
    <col min="1837" max="1837" width="13.5" style="16" bestFit="1" customWidth="1"/>
    <col min="1838" max="1838" width="9" style="16"/>
    <col min="1839" max="1840" width="10" style="16" customWidth="1"/>
    <col min="1841" max="2048" width="9" style="16"/>
    <col min="2049" max="2049" width="8.125" style="16" customWidth="1"/>
    <col min="2050" max="2050" width="3.625" style="16" customWidth="1"/>
    <col min="2051" max="2051" width="7.125" style="16" customWidth="1"/>
    <col min="2052" max="2056" width="7.5" style="16" customWidth="1"/>
    <col min="2057" max="2061" width="6.25" style="16" customWidth="1"/>
    <col min="2062" max="2066" width="7.5" style="16" customWidth="1"/>
    <col min="2067" max="2071" width="6.25" style="16" customWidth="1"/>
    <col min="2072" max="2076" width="7.5" style="16" customWidth="1"/>
    <col min="2077" max="2080" width="10.375" style="16" customWidth="1"/>
    <col min="2081" max="2082" width="10" style="16" customWidth="1"/>
    <col min="2083" max="2083" width="18.625" style="16" bestFit="1" customWidth="1"/>
    <col min="2084" max="2084" width="21.375" style="16" bestFit="1" customWidth="1"/>
    <col min="2085" max="2085" width="18.375" style="16" bestFit="1" customWidth="1"/>
    <col min="2086" max="2089" width="18.375" style="16" customWidth="1"/>
    <col min="2090" max="2090" width="14.625" style="16" bestFit="1" customWidth="1"/>
    <col min="2091" max="2091" width="11.75" style="16" bestFit="1" customWidth="1"/>
    <col min="2092" max="2092" width="13.625" style="16" bestFit="1" customWidth="1"/>
    <col min="2093" max="2093" width="13.5" style="16" bestFit="1" customWidth="1"/>
    <col min="2094" max="2094" width="9" style="16"/>
    <col min="2095" max="2096" width="10" style="16" customWidth="1"/>
    <col min="2097" max="2304" width="9" style="16"/>
    <col min="2305" max="2305" width="8.125" style="16" customWidth="1"/>
    <col min="2306" max="2306" width="3.625" style="16" customWidth="1"/>
    <col min="2307" max="2307" width="7.125" style="16" customWidth="1"/>
    <col min="2308" max="2312" width="7.5" style="16" customWidth="1"/>
    <col min="2313" max="2317" width="6.25" style="16" customWidth="1"/>
    <col min="2318" max="2322" width="7.5" style="16" customWidth="1"/>
    <col min="2323" max="2327" width="6.25" style="16" customWidth="1"/>
    <col min="2328" max="2332" width="7.5" style="16" customWidth="1"/>
    <col min="2333" max="2336" width="10.375" style="16" customWidth="1"/>
    <col min="2337" max="2338" width="10" style="16" customWidth="1"/>
    <col min="2339" max="2339" width="18.625" style="16" bestFit="1" customWidth="1"/>
    <col min="2340" max="2340" width="21.375" style="16" bestFit="1" customWidth="1"/>
    <col min="2341" max="2341" width="18.375" style="16" bestFit="1" customWidth="1"/>
    <col min="2342" max="2345" width="18.375" style="16" customWidth="1"/>
    <col min="2346" max="2346" width="14.625" style="16" bestFit="1" customWidth="1"/>
    <col min="2347" max="2347" width="11.75" style="16" bestFit="1" customWidth="1"/>
    <col min="2348" max="2348" width="13.625" style="16" bestFit="1" customWidth="1"/>
    <col min="2349" max="2349" width="13.5" style="16" bestFit="1" customWidth="1"/>
    <col min="2350" max="2350" width="9" style="16"/>
    <col min="2351" max="2352" width="10" style="16" customWidth="1"/>
    <col min="2353" max="2560" width="9" style="16"/>
    <col min="2561" max="2561" width="8.125" style="16" customWidth="1"/>
    <col min="2562" max="2562" width="3.625" style="16" customWidth="1"/>
    <col min="2563" max="2563" width="7.125" style="16" customWidth="1"/>
    <col min="2564" max="2568" width="7.5" style="16" customWidth="1"/>
    <col min="2569" max="2573" width="6.25" style="16" customWidth="1"/>
    <col min="2574" max="2578" width="7.5" style="16" customWidth="1"/>
    <col min="2579" max="2583" width="6.25" style="16" customWidth="1"/>
    <col min="2584" max="2588" width="7.5" style="16" customWidth="1"/>
    <col min="2589" max="2592" width="10.375" style="16" customWidth="1"/>
    <col min="2593" max="2594" width="10" style="16" customWidth="1"/>
    <col min="2595" max="2595" width="18.625" style="16" bestFit="1" customWidth="1"/>
    <col min="2596" max="2596" width="21.375" style="16" bestFit="1" customWidth="1"/>
    <col min="2597" max="2597" width="18.375" style="16" bestFit="1" customWidth="1"/>
    <col min="2598" max="2601" width="18.375" style="16" customWidth="1"/>
    <col min="2602" max="2602" width="14.625" style="16" bestFit="1" customWidth="1"/>
    <col min="2603" max="2603" width="11.75" style="16" bestFit="1" customWidth="1"/>
    <col min="2604" max="2604" width="13.625" style="16" bestFit="1" customWidth="1"/>
    <col min="2605" max="2605" width="13.5" style="16" bestFit="1" customWidth="1"/>
    <col min="2606" max="2606" width="9" style="16"/>
    <col min="2607" max="2608" width="10" style="16" customWidth="1"/>
    <col min="2609" max="2816" width="9" style="16"/>
    <col min="2817" max="2817" width="8.125" style="16" customWidth="1"/>
    <col min="2818" max="2818" width="3.625" style="16" customWidth="1"/>
    <col min="2819" max="2819" width="7.125" style="16" customWidth="1"/>
    <col min="2820" max="2824" width="7.5" style="16" customWidth="1"/>
    <col min="2825" max="2829" width="6.25" style="16" customWidth="1"/>
    <col min="2830" max="2834" width="7.5" style="16" customWidth="1"/>
    <col min="2835" max="2839" width="6.25" style="16" customWidth="1"/>
    <col min="2840" max="2844" width="7.5" style="16" customWidth="1"/>
    <col min="2845" max="2848" width="10.375" style="16" customWidth="1"/>
    <col min="2849" max="2850" width="10" style="16" customWidth="1"/>
    <col min="2851" max="2851" width="18.625" style="16" bestFit="1" customWidth="1"/>
    <col min="2852" max="2852" width="21.375" style="16" bestFit="1" customWidth="1"/>
    <col min="2853" max="2853" width="18.375" style="16" bestFit="1" customWidth="1"/>
    <col min="2854" max="2857" width="18.375" style="16" customWidth="1"/>
    <col min="2858" max="2858" width="14.625" style="16" bestFit="1" customWidth="1"/>
    <col min="2859" max="2859" width="11.75" style="16" bestFit="1" customWidth="1"/>
    <col min="2860" max="2860" width="13.625" style="16" bestFit="1" customWidth="1"/>
    <col min="2861" max="2861" width="13.5" style="16" bestFit="1" customWidth="1"/>
    <col min="2862" max="2862" width="9" style="16"/>
    <col min="2863" max="2864" width="10" style="16" customWidth="1"/>
    <col min="2865" max="3072" width="9" style="16"/>
    <col min="3073" max="3073" width="8.125" style="16" customWidth="1"/>
    <col min="3074" max="3074" width="3.625" style="16" customWidth="1"/>
    <col min="3075" max="3075" width="7.125" style="16" customWidth="1"/>
    <col min="3076" max="3080" width="7.5" style="16" customWidth="1"/>
    <col min="3081" max="3085" width="6.25" style="16" customWidth="1"/>
    <col min="3086" max="3090" width="7.5" style="16" customWidth="1"/>
    <col min="3091" max="3095" width="6.25" style="16" customWidth="1"/>
    <col min="3096" max="3100" width="7.5" style="16" customWidth="1"/>
    <col min="3101" max="3104" width="10.375" style="16" customWidth="1"/>
    <col min="3105" max="3106" width="10" style="16" customWidth="1"/>
    <col min="3107" max="3107" width="18.625" style="16" bestFit="1" customWidth="1"/>
    <col min="3108" max="3108" width="21.375" style="16" bestFit="1" customWidth="1"/>
    <col min="3109" max="3109" width="18.375" style="16" bestFit="1" customWidth="1"/>
    <col min="3110" max="3113" width="18.375" style="16" customWidth="1"/>
    <col min="3114" max="3114" width="14.625" style="16" bestFit="1" customWidth="1"/>
    <col min="3115" max="3115" width="11.75" style="16" bestFit="1" customWidth="1"/>
    <col min="3116" max="3116" width="13.625" style="16" bestFit="1" customWidth="1"/>
    <col min="3117" max="3117" width="13.5" style="16" bestFit="1" customWidth="1"/>
    <col min="3118" max="3118" width="9" style="16"/>
    <col min="3119" max="3120" width="10" style="16" customWidth="1"/>
    <col min="3121" max="3328" width="9" style="16"/>
    <col min="3329" max="3329" width="8.125" style="16" customWidth="1"/>
    <col min="3330" max="3330" width="3.625" style="16" customWidth="1"/>
    <col min="3331" max="3331" width="7.125" style="16" customWidth="1"/>
    <col min="3332" max="3336" width="7.5" style="16" customWidth="1"/>
    <col min="3337" max="3341" width="6.25" style="16" customWidth="1"/>
    <col min="3342" max="3346" width="7.5" style="16" customWidth="1"/>
    <col min="3347" max="3351" width="6.25" style="16" customWidth="1"/>
    <col min="3352" max="3356" width="7.5" style="16" customWidth="1"/>
    <col min="3357" max="3360" width="10.375" style="16" customWidth="1"/>
    <col min="3361" max="3362" width="10" style="16" customWidth="1"/>
    <col min="3363" max="3363" width="18.625" style="16" bestFit="1" customWidth="1"/>
    <col min="3364" max="3364" width="21.375" style="16" bestFit="1" customWidth="1"/>
    <col min="3365" max="3365" width="18.375" style="16" bestFit="1" customWidth="1"/>
    <col min="3366" max="3369" width="18.375" style="16" customWidth="1"/>
    <col min="3370" max="3370" width="14.625" style="16" bestFit="1" customWidth="1"/>
    <col min="3371" max="3371" width="11.75" style="16" bestFit="1" customWidth="1"/>
    <col min="3372" max="3372" width="13.625" style="16" bestFit="1" customWidth="1"/>
    <col min="3373" max="3373" width="13.5" style="16" bestFit="1" customWidth="1"/>
    <col min="3374" max="3374" width="9" style="16"/>
    <col min="3375" max="3376" width="10" style="16" customWidth="1"/>
    <col min="3377" max="3584" width="9" style="16"/>
    <col min="3585" max="3585" width="8.125" style="16" customWidth="1"/>
    <col min="3586" max="3586" width="3.625" style="16" customWidth="1"/>
    <col min="3587" max="3587" width="7.125" style="16" customWidth="1"/>
    <col min="3588" max="3592" width="7.5" style="16" customWidth="1"/>
    <col min="3593" max="3597" width="6.25" style="16" customWidth="1"/>
    <col min="3598" max="3602" width="7.5" style="16" customWidth="1"/>
    <col min="3603" max="3607" width="6.25" style="16" customWidth="1"/>
    <col min="3608" max="3612" width="7.5" style="16" customWidth="1"/>
    <col min="3613" max="3616" width="10.375" style="16" customWidth="1"/>
    <col min="3617" max="3618" width="10" style="16" customWidth="1"/>
    <col min="3619" max="3619" width="18.625" style="16" bestFit="1" customWidth="1"/>
    <col min="3620" max="3620" width="21.375" style="16" bestFit="1" customWidth="1"/>
    <col min="3621" max="3621" width="18.375" style="16" bestFit="1" customWidth="1"/>
    <col min="3622" max="3625" width="18.375" style="16" customWidth="1"/>
    <col min="3626" max="3626" width="14.625" style="16" bestFit="1" customWidth="1"/>
    <col min="3627" max="3627" width="11.75" style="16" bestFit="1" customWidth="1"/>
    <col min="3628" max="3628" width="13.625" style="16" bestFit="1" customWidth="1"/>
    <col min="3629" max="3629" width="13.5" style="16" bestFit="1" customWidth="1"/>
    <col min="3630" max="3630" width="9" style="16"/>
    <col min="3631" max="3632" width="10" style="16" customWidth="1"/>
    <col min="3633" max="3840" width="9" style="16"/>
    <col min="3841" max="3841" width="8.125" style="16" customWidth="1"/>
    <col min="3842" max="3842" width="3.625" style="16" customWidth="1"/>
    <col min="3843" max="3843" width="7.125" style="16" customWidth="1"/>
    <col min="3844" max="3848" width="7.5" style="16" customWidth="1"/>
    <col min="3849" max="3853" width="6.25" style="16" customWidth="1"/>
    <col min="3854" max="3858" width="7.5" style="16" customWidth="1"/>
    <col min="3859" max="3863" width="6.25" style="16" customWidth="1"/>
    <col min="3864" max="3868" width="7.5" style="16" customWidth="1"/>
    <col min="3869" max="3872" width="10.375" style="16" customWidth="1"/>
    <col min="3873" max="3874" width="10" style="16" customWidth="1"/>
    <col min="3875" max="3875" width="18.625" style="16" bestFit="1" customWidth="1"/>
    <col min="3876" max="3876" width="21.375" style="16" bestFit="1" customWidth="1"/>
    <col min="3877" max="3877" width="18.375" style="16" bestFit="1" customWidth="1"/>
    <col min="3878" max="3881" width="18.375" style="16" customWidth="1"/>
    <col min="3882" max="3882" width="14.625" style="16" bestFit="1" customWidth="1"/>
    <col min="3883" max="3883" width="11.75" style="16" bestFit="1" customWidth="1"/>
    <col min="3884" max="3884" width="13.625" style="16" bestFit="1" customWidth="1"/>
    <col min="3885" max="3885" width="13.5" style="16" bestFit="1" customWidth="1"/>
    <col min="3886" max="3886" width="9" style="16"/>
    <col min="3887" max="3888" width="10" style="16" customWidth="1"/>
    <col min="3889" max="4096" width="9" style="16"/>
    <col min="4097" max="4097" width="8.125" style="16" customWidth="1"/>
    <col min="4098" max="4098" width="3.625" style="16" customWidth="1"/>
    <col min="4099" max="4099" width="7.125" style="16" customWidth="1"/>
    <col min="4100" max="4104" width="7.5" style="16" customWidth="1"/>
    <col min="4105" max="4109" width="6.25" style="16" customWidth="1"/>
    <col min="4110" max="4114" width="7.5" style="16" customWidth="1"/>
    <col min="4115" max="4119" width="6.25" style="16" customWidth="1"/>
    <col min="4120" max="4124" width="7.5" style="16" customWidth="1"/>
    <col min="4125" max="4128" width="10.375" style="16" customWidth="1"/>
    <col min="4129" max="4130" width="10" style="16" customWidth="1"/>
    <col min="4131" max="4131" width="18.625" style="16" bestFit="1" customWidth="1"/>
    <col min="4132" max="4132" width="21.375" style="16" bestFit="1" customWidth="1"/>
    <col min="4133" max="4133" width="18.375" style="16" bestFit="1" customWidth="1"/>
    <col min="4134" max="4137" width="18.375" style="16" customWidth="1"/>
    <col min="4138" max="4138" width="14.625" style="16" bestFit="1" customWidth="1"/>
    <col min="4139" max="4139" width="11.75" style="16" bestFit="1" customWidth="1"/>
    <col min="4140" max="4140" width="13.625" style="16" bestFit="1" customWidth="1"/>
    <col min="4141" max="4141" width="13.5" style="16" bestFit="1" customWidth="1"/>
    <col min="4142" max="4142" width="9" style="16"/>
    <col min="4143" max="4144" width="10" style="16" customWidth="1"/>
    <col min="4145" max="4352" width="9" style="16"/>
    <col min="4353" max="4353" width="8.125" style="16" customWidth="1"/>
    <col min="4354" max="4354" width="3.625" style="16" customWidth="1"/>
    <col min="4355" max="4355" width="7.125" style="16" customWidth="1"/>
    <col min="4356" max="4360" width="7.5" style="16" customWidth="1"/>
    <col min="4361" max="4365" width="6.25" style="16" customWidth="1"/>
    <col min="4366" max="4370" width="7.5" style="16" customWidth="1"/>
    <col min="4371" max="4375" width="6.25" style="16" customWidth="1"/>
    <col min="4376" max="4380" width="7.5" style="16" customWidth="1"/>
    <col min="4381" max="4384" width="10.375" style="16" customWidth="1"/>
    <col min="4385" max="4386" width="10" style="16" customWidth="1"/>
    <col min="4387" max="4387" width="18.625" style="16" bestFit="1" customWidth="1"/>
    <col min="4388" max="4388" width="21.375" style="16" bestFit="1" customWidth="1"/>
    <col min="4389" max="4389" width="18.375" style="16" bestFit="1" customWidth="1"/>
    <col min="4390" max="4393" width="18.375" style="16" customWidth="1"/>
    <col min="4394" max="4394" width="14.625" style="16" bestFit="1" customWidth="1"/>
    <col min="4395" max="4395" width="11.75" style="16" bestFit="1" customWidth="1"/>
    <col min="4396" max="4396" width="13.625" style="16" bestFit="1" customWidth="1"/>
    <col min="4397" max="4397" width="13.5" style="16" bestFit="1" customWidth="1"/>
    <col min="4398" max="4398" width="9" style="16"/>
    <col min="4399" max="4400" width="10" style="16" customWidth="1"/>
    <col min="4401" max="4608" width="9" style="16"/>
    <col min="4609" max="4609" width="8.125" style="16" customWidth="1"/>
    <col min="4610" max="4610" width="3.625" style="16" customWidth="1"/>
    <col min="4611" max="4611" width="7.125" style="16" customWidth="1"/>
    <col min="4612" max="4616" width="7.5" style="16" customWidth="1"/>
    <col min="4617" max="4621" width="6.25" style="16" customWidth="1"/>
    <col min="4622" max="4626" width="7.5" style="16" customWidth="1"/>
    <col min="4627" max="4631" width="6.25" style="16" customWidth="1"/>
    <col min="4632" max="4636" width="7.5" style="16" customWidth="1"/>
    <col min="4637" max="4640" width="10.375" style="16" customWidth="1"/>
    <col min="4641" max="4642" width="10" style="16" customWidth="1"/>
    <col min="4643" max="4643" width="18.625" style="16" bestFit="1" customWidth="1"/>
    <col min="4644" max="4644" width="21.375" style="16" bestFit="1" customWidth="1"/>
    <col min="4645" max="4645" width="18.375" style="16" bestFit="1" customWidth="1"/>
    <col min="4646" max="4649" width="18.375" style="16" customWidth="1"/>
    <col min="4650" max="4650" width="14.625" style="16" bestFit="1" customWidth="1"/>
    <col min="4651" max="4651" width="11.75" style="16" bestFit="1" customWidth="1"/>
    <col min="4652" max="4652" width="13.625" style="16" bestFit="1" customWidth="1"/>
    <col min="4653" max="4653" width="13.5" style="16" bestFit="1" customWidth="1"/>
    <col min="4654" max="4654" width="9" style="16"/>
    <col min="4655" max="4656" width="10" style="16" customWidth="1"/>
    <col min="4657" max="4864" width="9" style="16"/>
    <col min="4865" max="4865" width="8.125" style="16" customWidth="1"/>
    <col min="4866" max="4866" width="3.625" style="16" customWidth="1"/>
    <col min="4867" max="4867" width="7.125" style="16" customWidth="1"/>
    <col min="4868" max="4872" width="7.5" style="16" customWidth="1"/>
    <col min="4873" max="4877" width="6.25" style="16" customWidth="1"/>
    <col min="4878" max="4882" width="7.5" style="16" customWidth="1"/>
    <col min="4883" max="4887" width="6.25" style="16" customWidth="1"/>
    <col min="4888" max="4892" width="7.5" style="16" customWidth="1"/>
    <col min="4893" max="4896" width="10.375" style="16" customWidth="1"/>
    <col min="4897" max="4898" width="10" style="16" customWidth="1"/>
    <col min="4899" max="4899" width="18.625" style="16" bestFit="1" customWidth="1"/>
    <col min="4900" max="4900" width="21.375" style="16" bestFit="1" customWidth="1"/>
    <col min="4901" max="4901" width="18.375" style="16" bestFit="1" customWidth="1"/>
    <col min="4902" max="4905" width="18.375" style="16" customWidth="1"/>
    <col min="4906" max="4906" width="14.625" style="16" bestFit="1" customWidth="1"/>
    <col min="4907" max="4907" width="11.75" style="16" bestFit="1" customWidth="1"/>
    <col min="4908" max="4908" width="13.625" style="16" bestFit="1" customWidth="1"/>
    <col min="4909" max="4909" width="13.5" style="16" bestFit="1" customWidth="1"/>
    <col min="4910" max="4910" width="9" style="16"/>
    <col min="4911" max="4912" width="10" style="16" customWidth="1"/>
    <col min="4913" max="5120" width="9" style="16"/>
    <col min="5121" max="5121" width="8.125" style="16" customWidth="1"/>
    <col min="5122" max="5122" width="3.625" style="16" customWidth="1"/>
    <col min="5123" max="5123" width="7.125" style="16" customWidth="1"/>
    <col min="5124" max="5128" width="7.5" style="16" customWidth="1"/>
    <col min="5129" max="5133" width="6.25" style="16" customWidth="1"/>
    <col min="5134" max="5138" width="7.5" style="16" customWidth="1"/>
    <col min="5139" max="5143" width="6.25" style="16" customWidth="1"/>
    <col min="5144" max="5148" width="7.5" style="16" customWidth="1"/>
    <col min="5149" max="5152" width="10.375" style="16" customWidth="1"/>
    <col min="5153" max="5154" width="10" style="16" customWidth="1"/>
    <col min="5155" max="5155" width="18.625" style="16" bestFit="1" customWidth="1"/>
    <col min="5156" max="5156" width="21.375" style="16" bestFit="1" customWidth="1"/>
    <col min="5157" max="5157" width="18.375" style="16" bestFit="1" customWidth="1"/>
    <col min="5158" max="5161" width="18.375" style="16" customWidth="1"/>
    <col min="5162" max="5162" width="14.625" style="16" bestFit="1" customWidth="1"/>
    <col min="5163" max="5163" width="11.75" style="16" bestFit="1" customWidth="1"/>
    <col min="5164" max="5164" width="13.625" style="16" bestFit="1" customWidth="1"/>
    <col min="5165" max="5165" width="13.5" style="16" bestFit="1" customWidth="1"/>
    <col min="5166" max="5166" width="9" style="16"/>
    <col min="5167" max="5168" width="10" style="16" customWidth="1"/>
    <col min="5169" max="5376" width="9" style="16"/>
    <col min="5377" max="5377" width="8.125" style="16" customWidth="1"/>
    <col min="5378" max="5378" width="3.625" style="16" customWidth="1"/>
    <col min="5379" max="5379" width="7.125" style="16" customWidth="1"/>
    <col min="5380" max="5384" width="7.5" style="16" customWidth="1"/>
    <col min="5385" max="5389" width="6.25" style="16" customWidth="1"/>
    <col min="5390" max="5394" width="7.5" style="16" customWidth="1"/>
    <col min="5395" max="5399" width="6.25" style="16" customWidth="1"/>
    <col min="5400" max="5404" width="7.5" style="16" customWidth="1"/>
    <col min="5405" max="5408" width="10.375" style="16" customWidth="1"/>
    <col min="5409" max="5410" width="10" style="16" customWidth="1"/>
    <col min="5411" max="5411" width="18.625" style="16" bestFit="1" customWidth="1"/>
    <col min="5412" max="5412" width="21.375" style="16" bestFit="1" customWidth="1"/>
    <col min="5413" max="5413" width="18.375" style="16" bestFit="1" customWidth="1"/>
    <col min="5414" max="5417" width="18.375" style="16" customWidth="1"/>
    <col min="5418" max="5418" width="14.625" style="16" bestFit="1" customWidth="1"/>
    <col min="5419" max="5419" width="11.75" style="16" bestFit="1" customWidth="1"/>
    <col min="5420" max="5420" width="13.625" style="16" bestFit="1" customWidth="1"/>
    <col min="5421" max="5421" width="13.5" style="16" bestFit="1" customWidth="1"/>
    <col min="5422" max="5422" width="9" style="16"/>
    <col min="5423" max="5424" width="10" style="16" customWidth="1"/>
    <col min="5425" max="5632" width="9" style="16"/>
    <col min="5633" max="5633" width="8.125" style="16" customWidth="1"/>
    <col min="5634" max="5634" width="3.625" style="16" customWidth="1"/>
    <col min="5635" max="5635" width="7.125" style="16" customWidth="1"/>
    <col min="5636" max="5640" width="7.5" style="16" customWidth="1"/>
    <col min="5641" max="5645" width="6.25" style="16" customWidth="1"/>
    <col min="5646" max="5650" width="7.5" style="16" customWidth="1"/>
    <col min="5651" max="5655" width="6.25" style="16" customWidth="1"/>
    <col min="5656" max="5660" width="7.5" style="16" customWidth="1"/>
    <col min="5661" max="5664" width="10.375" style="16" customWidth="1"/>
    <col min="5665" max="5666" width="10" style="16" customWidth="1"/>
    <col min="5667" max="5667" width="18.625" style="16" bestFit="1" customWidth="1"/>
    <col min="5668" max="5668" width="21.375" style="16" bestFit="1" customWidth="1"/>
    <col min="5669" max="5669" width="18.375" style="16" bestFit="1" customWidth="1"/>
    <col min="5670" max="5673" width="18.375" style="16" customWidth="1"/>
    <col min="5674" max="5674" width="14.625" style="16" bestFit="1" customWidth="1"/>
    <col min="5675" max="5675" width="11.75" style="16" bestFit="1" customWidth="1"/>
    <col min="5676" max="5676" width="13.625" style="16" bestFit="1" customWidth="1"/>
    <col min="5677" max="5677" width="13.5" style="16" bestFit="1" customWidth="1"/>
    <col min="5678" max="5678" width="9" style="16"/>
    <col min="5679" max="5680" width="10" style="16" customWidth="1"/>
    <col min="5681" max="5888" width="9" style="16"/>
    <col min="5889" max="5889" width="8.125" style="16" customWidth="1"/>
    <col min="5890" max="5890" width="3.625" style="16" customWidth="1"/>
    <col min="5891" max="5891" width="7.125" style="16" customWidth="1"/>
    <col min="5892" max="5896" width="7.5" style="16" customWidth="1"/>
    <col min="5897" max="5901" width="6.25" style="16" customWidth="1"/>
    <col min="5902" max="5906" width="7.5" style="16" customWidth="1"/>
    <col min="5907" max="5911" width="6.25" style="16" customWidth="1"/>
    <col min="5912" max="5916" width="7.5" style="16" customWidth="1"/>
    <col min="5917" max="5920" width="10.375" style="16" customWidth="1"/>
    <col min="5921" max="5922" width="10" style="16" customWidth="1"/>
    <col min="5923" max="5923" width="18.625" style="16" bestFit="1" customWidth="1"/>
    <col min="5924" max="5924" width="21.375" style="16" bestFit="1" customWidth="1"/>
    <col min="5925" max="5925" width="18.375" style="16" bestFit="1" customWidth="1"/>
    <col min="5926" max="5929" width="18.375" style="16" customWidth="1"/>
    <col min="5930" max="5930" width="14.625" style="16" bestFit="1" customWidth="1"/>
    <col min="5931" max="5931" width="11.75" style="16" bestFit="1" customWidth="1"/>
    <col min="5932" max="5932" width="13.625" style="16" bestFit="1" customWidth="1"/>
    <col min="5933" max="5933" width="13.5" style="16" bestFit="1" customWidth="1"/>
    <col min="5934" max="5934" width="9" style="16"/>
    <col min="5935" max="5936" width="10" style="16" customWidth="1"/>
    <col min="5937" max="6144" width="9" style="16"/>
    <col min="6145" max="6145" width="8.125" style="16" customWidth="1"/>
    <col min="6146" max="6146" width="3.625" style="16" customWidth="1"/>
    <col min="6147" max="6147" width="7.125" style="16" customWidth="1"/>
    <col min="6148" max="6152" width="7.5" style="16" customWidth="1"/>
    <col min="6153" max="6157" width="6.25" style="16" customWidth="1"/>
    <col min="6158" max="6162" width="7.5" style="16" customWidth="1"/>
    <col min="6163" max="6167" width="6.25" style="16" customWidth="1"/>
    <col min="6168" max="6172" width="7.5" style="16" customWidth="1"/>
    <col min="6173" max="6176" width="10.375" style="16" customWidth="1"/>
    <col min="6177" max="6178" width="10" style="16" customWidth="1"/>
    <col min="6179" max="6179" width="18.625" style="16" bestFit="1" customWidth="1"/>
    <col min="6180" max="6180" width="21.375" style="16" bestFit="1" customWidth="1"/>
    <col min="6181" max="6181" width="18.375" style="16" bestFit="1" customWidth="1"/>
    <col min="6182" max="6185" width="18.375" style="16" customWidth="1"/>
    <col min="6186" max="6186" width="14.625" style="16" bestFit="1" customWidth="1"/>
    <col min="6187" max="6187" width="11.75" style="16" bestFit="1" customWidth="1"/>
    <col min="6188" max="6188" width="13.625" style="16" bestFit="1" customWidth="1"/>
    <col min="6189" max="6189" width="13.5" style="16" bestFit="1" customWidth="1"/>
    <col min="6190" max="6190" width="9" style="16"/>
    <col min="6191" max="6192" width="10" style="16" customWidth="1"/>
    <col min="6193" max="6400" width="9" style="16"/>
    <col min="6401" max="6401" width="8.125" style="16" customWidth="1"/>
    <col min="6402" max="6402" width="3.625" style="16" customWidth="1"/>
    <col min="6403" max="6403" width="7.125" style="16" customWidth="1"/>
    <col min="6404" max="6408" width="7.5" style="16" customWidth="1"/>
    <col min="6409" max="6413" width="6.25" style="16" customWidth="1"/>
    <col min="6414" max="6418" width="7.5" style="16" customWidth="1"/>
    <col min="6419" max="6423" width="6.25" style="16" customWidth="1"/>
    <col min="6424" max="6428" width="7.5" style="16" customWidth="1"/>
    <col min="6429" max="6432" width="10.375" style="16" customWidth="1"/>
    <col min="6433" max="6434" width="10" style="16" customWidth="1"/>
    <col min="6435" max="6435" width="18.625" style="16" bestFit="1" customWidth="1"/>
    <col min="6436" max="6436" width="21.375" style="16" bestFit="1" customWidth="1"/>
    <col min="6437" max="6437" width="18.375" style="16" bestFit="1" customWidth="1"/>
    <col min="6438" max="6441" width="18.375" style="16" customWidth="1"/>
    <col min="6442" max="6442" width="14.625" style="16" bestFit="1" customWidth="1"/>
    <col min="6443" max="6443" width="11.75" style="16" bestFit="1" customWidth="1"/>
    <col min="6444" max="6444" width="13.625" style="16" bestFit="1" customWidth="1"/>
    <col min="6445" max="6445" width="13.5" style="16" bestFit="1" customWidth="1"/>
    <col min="6446" max="6446" width="9" style="16"/>
    <col min="6447" max="6448" width="10" style="16" customWidth="1"/>
    <col min="6449" max="6656" width="9" style="16"/>
    <col min="6657" max="6657" width="8.125" style="16" customWidth="1"/>
    <col min="6658" max="6658" width="3.625" style="16" customWidth="1"/>
    <col min="6659" max="6659" width="7.125" style="16" customWidth="1"/>
    <col min="6660" max="6664" width="7.5" style="16" customWidth="1"/>
    <col min="6665" max="6669" width="6.25" style="16" customWidth="1"/>
    <col min="6670" max="6674" width="7.5" style="16" customWidth="1"/>
    <col min="6675" max="6679" width="6.25" style="16" customWidth="1"/>
    <col min="6680" max="6684" width="7.5" style="16" customWidth="1"/>
    <col min="6685" max="6688" width="10.375" style="16" customWidth="1"/>
    <col min="6689" max="6690" width="10" style="16" customWidth="1"/>
    <col min="6691" max="6691" width="18.625" style="16" bestFit="1" customWidth="1"/>
    <col min="6692" max="6692" width="21.375" style="16" bestFit="1" customWidth="1"/>
    <col min="6693" max="6693" width="18.375" style="16" bestFit="1" customWidth="1"/>
    <col min="6694" max="6697" width="18.375" style="16" customWidth="1"/>
    <col min="6698" max="6698" width="14.625" style="16" bestFit="1" customWidth="1"/>
    <col min="6699" max="6699" width="11.75" style="16" bestFit="1" customWidth="1"/>
    <col min="6700" max="6700" width="13.625" style="16" bestFit="1" customWidth="1"/>
    <col min="6701" max="6701" width="13.5" style="16" bestFit="1" customWidth="1"/>
    <col min="6702" max="6702" width="9" style="16"/>
    <col min="6703" max="6704" width="10" style="16" customWidth="1"/>
    <col min="6705" max="6912" width="9" style="16"/>
    <col min="6913" max="6913" width="8.125" style="16" customWidth="1"/>
    <col min="6914" max="6914" width="3.625" style="16" customWidth="1"/>
    <col min="6915" max="6915" width="7.125" style="16" customWidth="1"/>
    <col min="6916" max="6920" width="7.5" style="16" customWidth="1"/>
    <col min="6921" max="6925" width="6.25" style="16" customWidth="1"/>
    <col min="6926" max="6930" width="7.5" style="16" customWidth="1"/>
    <col min="6931" max="6935" width="6.25" style="16" customWidth="1"/>
    <col min="6936" max="6940" width="7.5" style="16" customWidth="1"/>
    <col min="6941" max="6944" width="10.375" style="16" customWidth="1"/>
    <col min="6945" max="6946" width="10" style="16" customWidth="1"/>
    <col min="6947" max="6947" width="18.625" style="16" bestFit="1" customWidth="1"/>
    <col min="6948" max="6948" width="21.375" style="16" bestFit="1" customWidth="1"/>
    <col min="6949" max="6949" width="18.375" style="16" bestFit="1" customWidth="1"/>
    <col min="6950" max="6953" width="18.375" style="16" customWidth="1"/>
    <col min="6954" max="6954" width="14.625" style="16" bestFit="1" customWidth="1"/>
    <col min="6955" max="6955" width="11.75" style="16" bestFit="1" customWidth="1"/>
    <col min="6956" max="6956" width="13.625" style="16" bestFit="1" customWidth="1"/>
    <col min="6957" max="6957" width="13.5" style="16" bestFit="1" customWidth="1"/>
    <col min="6958" max="6958" width="9" style="16"/>
    <col min="6959" max="6960" width="10" style="16" customWidth="1"/>
    <col min="6961" max="7168" width="9" style="16"/>
    <col min="7169" max="7169" width="8.125" style="16" customWidth="1"/>
    <col min="7170" max="7170" width="3.625" style="16" customWidth="1"/>
    <col min="7171" max="7171" width="7.125" style="16" customWidth="1"/>
    <col min="7172" max="7176" width="7.5" style="16" customWidth="1"/>
    <col min="7177" max="7181" width="6.25" style="16" customWidth="1"/>
    <col min="7182" max="7186" width="7.5" style="16" customWidth="1"/>
    <col min="7187" max="7191" width="6.25" style="16" customWidth="1"/>
    <col min="7192" max="7196" width="7.5" style="16" customWidth="1"/>
    <col min="7197" max="7200" width="10.375" style="16" customWidth="1"/>
    <col min="7201" max="7202" width="10" style="16" customWidth="1"/>
    <col min="7203" max="7203" width="18.625" style="16" bestFit="1" customWidth="1"/>
    <col min="7204" max="7204" width="21.375" style="16" bestFit="1" customWidth="1"/>
    <col min="7205" max="7205" width="18.375" style="16" bestFit="1" customWidth="1"/>
    <col min="7206" max="7209" width="18.375" style="16" customWidth="1"/>
    <col min="7210" max="7210" width="14.625" style="16" bestFit="1" customWidth="1"/>
    <col min="7211" max="7211" width="11.75" style="16" bestFit="1" customWidth="1"/>
    <col min="7212" max="7212" width="13.625" style="16" bestFit="1" customWidth="1"/>
    <col min="7213" max="7213" width="13.5" style="16" bestFit="1" customWidth="1"/>
    <col min="7214" max="7214" width="9" style="16"/>
    <col min="7215" max="7216" width="10" style="16" customWidth="1"/>
    <col min="7217" max="7424" width="9" style="16"/>
    <col min="7425" max="7425" width="8.125" style="16" customWidth="1"/>
    <col min="7426" max="7426" width="3.625" style="16" customWidth="1"/>
    <col min="7427" max="7427" width="7.125" style="16" customWidth="1"/>
    <col min="7428" max="7432" width="7.5" style="16" customWidth="1"/>
    <col min="7433" max="7437" width="6.25" style="16" customWidth="1"/>
    <col min="7438" max="7442" width="7.5" style="16" customWidth="1"/>
    <col min="7443" max="7447" width="6.25" style="16" customWidth="1"/>
    <col min="7448" max="7452" width="7.5" style="16" customWidth="1"/>
    <col min="7453" max="7456" width="10.375" style="16" customWidth="1"/>
    <col min="7457" max="7458" width="10" style="16" customWidth="1"/>
    <col min="7459" max="7459" width="18.625" style="16" bestFit="1" customWidth="1"/>
    <col min="7460" max="7460" width="21.375" style="16" bestFit="1" customWidth="1"/>
    <col min="7461" max="7461" width="18.375" style="16" bestFit="1" customWidth="1"/>
    <col min="7462" max="7465" width="18.375" style="16" customWidth="1"/>
    <col min="7466" max="7466" width="14.625" style="16" bestFit="1" customWidth="1"/>
    <col min="7467" max="7467" width="11.75" style="16" bestFit="1" customWidth="1"/>
    <col min="7468" max="7468" width="13.625" style="16" bestFit="1" customWidth="1"/>
    <col min="7469" max="7469" width="13.5" style="16" bestFit="1" customWidth="1"/>
    <col min="7470" max="7470" width="9" style="16"/>
    <col min="7471" max="7472" width="10" style="16" customWidth="1"/>
    <col min="7473" max="7680" width="9" style="16"/>
    <col min="7681" max="7681" width="8.125" style="16" customWidth="1"/>
    <col min="7682" max="7682" width="3.625" style="16" customWidth="1"/>
    <col min="7683" max="7683" width="7.125" style="16" customWidth="1"/>
    <col min="7684" max="7688" width="7.5" style="16" customWidth="1"/>
    <col min="7689" max="7693" width="6.25" style="16" customWidth="1"/>
    <col min="7694" max="7698" width="7.5" style="16" customWidth="1"/>
    <col min="7699" max="7703" width="6.25" style="16" customWidth="1"/>
    <col min="7704" max="7708" width="7.5" style="16" customWidth="1"/>
    <col min="7709" max="7712" width="10.375" style="16" customWidth="1"/>
    <col min="7713" max="7714" width="10" style="16" customWidth="1"/>
    <col min="7715" max="7715" width="18.625" style="16" bestFit="1" customWidth="1"/>
    <col min="7716" max="7716" width="21.375" style="16" bestFit="1" customWidth="1"/>
    <col min="7717" max="7717" width="18.375" style="16" bestFit="1" customWidth="1"/>
    <col min="7718" max="7721" width="18.375" style="16" customWidth="1"/>
    <col min="7722" max="7722" width="14.625" style="16" bestFit="1" customWidth="1"/>
    <col min="7723" max="7723" width="11.75" style="16" bestFit="1" customWidth="1"/>
    <col min="7724" max="7724" width="13.625" style="16" bestFit="1" customWidth="1"/>
    <col min="7725" max="7725" width="13.5" style="16" bestFit="1" customWidth="1"/>
    <col min="7726" max="7726" width="9" style="16"/>
    <col min="7727" max="7728" width="10" style="16" customWidth="1"/>
    <col min="7729" max="7936" width="9" style="16"/>
    <col min="7937" max="7937" width="8.125" style="16" customWidth="1"/>
    <col min="7938" max="7938" width="3.625" style="16" customWidth="1"/>
    <col min="7939" max="7939" width="7.125" style="16" customWidth="1"/>
    <col min="7940" max="7944" width="7.5" style="16" customWidth="1"/>
    <col min="7945" max="7949" width="6.25" style="16" customWidth="1"/>
    <col min="7950" max="7954" width="7.5" style="16" customWidth="1"/>
    <col min="7955" max="7959" width="6.25" style="16" customWidth="1"/>
    <col min="7960" max="7964" width="7.5" style="16" customWidth="1"/>
    <col min="7965" max="7968" width="10.375" style="16" customWidth="1"/>
    <col min="7969" max="7970" width="10" style="16" customWidth="1"/>
    <col min="7971" max="7971" width="18.625" style="16" bestFit="1" customWidth="1"/>
    <col min="7972" max="7972" width="21.375" style="16" bestFit="1" customWidth="1"/>
    <col min="7973" max="7973" width="18.375" style="16" bestFit="1" customWidth="1"/>
    <col min="7974" max="7977" width="18.375" style="16" customWidth="1"/>
    <col min="7978" max="7978" width="14.625" style="16" bestFit="1" customWidth="1"/>
    <col min="7979" max="7979" width="11.75" style="16" bestFit="1" customWidth="1"/>
    <col min="7980" max="7980" width="13.625" style="16" bestFit="1" customWidth="1"/>
    <col min="7981" max="7981" width="13.5" style="16" bestFit="1" customWidth="1"/>
    <col min="7982" max="7982" width="9" style="16"/>
    <col min="7983" max="7984" width="10" style="16" customWidth="1"/>
    <col min="7985" max="8192" width="9" style="16"/>
    <col min="8193" max="8193" width="8.125" style="16" customWidth="1"/>
    <col min="8194" max="8194" width="3.625" style="16" customWidth="1"/>
    <col min="8195" max="8195" width="7.125" style="16" customWidth="1"/>
    <col min="8196" max="8200" width="7.5" style="16" customWidth="1"/>
    <col min="8201" max="8205" width="6.25" style="16" customWidth="1"/>
    <col min="8206" max="8210" width="7.5" style="16" customWidth="1"/>
    <col min="8211" max="8215" width="6.25" style="16" customWidth="1"/>
    <col min="8216" max="8220" width="7.5" style="16" customWidth="1"/>
    <col min="8221" max="8224" width="10.375" style="16" customWidth="1"/>
    <col min="8225" max="8226" width="10" style="16" customWidth="1"/>
    <col min="8227" max="8227" width="18.625" style="16" bestFit="1" customWidth="1"/>
    <col min="8228" max="8228" width="21.375" style="16" bestFit="1" customWidth="1"/>
    <col min="8229" max="8229" width="18.375" style="16" bestFit="1" customWidth="1"/>
    <col min="8230" max="8233" width="18.375" style="16" customWidth="1"/>
    <col min="8234" max="8234" width="14.625" style="16" bestFit="1" customWidth="1"/>
    <col min="8235" max="8235" width="11.75" style="16" bestFit="1" customWidth="1"/>
    <col min="8236" max="8236" width="13.625" style="16" bestFit="1" customWidth="1"/>
    <col min="8237" max="8237" width="13.5" style="16" bestFit="1" customWidth="1"/>
    <col min="8238" max="8238" width="9" style="16"/>
    <col min="8239" max="8240" width="10" style="16" customWidth="1"/>
    <col min="8241" max="8448" width="9" style="16"/>
    <col min="8449" max="8449" width="8.125" style="16" customWidth="1"/>
    <col min="8450" max="8450" width="3.625" style="16" customWidth="1"/>
    <col min="8451" max="8451" width="7.125" style="16" customWidth="1"/>
    <col min="8452" max="8456" width="7.5" style="16" customWidth="1"/>
    <col min="8457" max="8461" width="6.25" style="16" customWidth="1"/>
    <col min="8462" max="8466" width="7.5" style="16" customWidth="1"/>
    <col min="8467" max="8471" width="6.25" style="16" customWidth="1"/>
    <col min="8472" max="8476" width="7.5" style="16" customWidth="1"/>
    <col min="8477" max="8480" width="10.375" style="16" customWidth="1"/>
    <col min="8481" max="8482" width="10" style="16" customWidth="1"/>
    <col min="8483" max="8483" width="18.625" style="16" bestFit="1" customWidth="1"/>
    <col min="8484" max="8484" width="21.375" style="16" bestFit="1" customWidth="1"/>
    <col min="8485" max="8485" width="18.375" style="16" bestFit="1" customWidth="1"/>
    <col min="8486" max="8489" width="18.375" style="16" customWidth="1"/>
    <col min="8490" max="8490" width="14.625" style="16" bestFit="1" customWidth="1"/>
    <col min="8491" max="8491" width="11.75" style="16" bestFit="1" customWidth="1"/>
    <col min="8492" max="8492" width="13.625" style="16" bestFit="1" customWidth="1"/>
    <col min="8493" max="8493" width="13.5" style="16" bestFit="1" customWidth="1"/>
    <col min="8494" max="8494" width="9" style="16"/>
    <col min="8495" max="8496" width="10" style="16" customWidth="1"/>
    <col min="8497" max="8704" width="9" style="16"/>
    <col min="8705" max="8705" width="8.125" style="16" customWidth="1"/>
    <col min="8706" max="8706" width="3.625" style="16" customWidth="1"/>
    <col min="8707" max="8707" width="7.125" style="16" customWidth="1"/>
    <col min="8708" max="8712" width="7.5" style="16" customWidth="1"/>
    <col min="8713" max="8717" width="6.25" style="16" customWidth="1"/>
    <col min="8718" max="8722" width="7.5" style="16" customWidth="1"/>
    <col min="8723" max="8727" width="6.25" style="16" customWidth="1"/>
    <col min="8728" max="8732" width="7.5" style="16" customWidth="1"/>
    <col min="8733" max="8736" width="10.375" style="16" customWidth="1"/>
    <col min="8737" max="8738" width="10" style="16" customWidth="1"/>
    <col min="8739" max="8739" width="18.625" style="16" bestFit="1" customWidth="1"/>
    <col min="8740" max="8740" width="21.375" style="16" bestFit="1" customWidth="1"/>
    <col min="8741" max="8741" width="18.375" style="16" bestFit="1" customWidth="1"/>
    <col min="8742" max="8745" width="18.375" style="16" customWidth="1"/>
    <col min="8746" max="8746" width="14.625" style="16" bestFit="1" customWidth="1"/>
    <col min="8747" max="8747" width="11.75" style="16" bestFit="1" customWidth="1"/>
    <col min="8748" max="8748" width="13.625" style="16" bestFit="1" customWidth="1"/>
    <col min="8749" max="8749" width="13.5" style="16" bestFit="1" customWidth="1"/>
    <col min="8750" max="8750" width="9" style="16"/>
    <col min="8751" max="8752" width="10" style="16" customWidth="1"/>
    <col min="8753" max="8960" width="9" style="16"/>
    <col min="8961" max="8961" width="8.125" style="16" customWidth="1"/>
    <col min="8962" max="8962" width="3.625" style="16" customWidth="1"/>
    <col min="8963" max="8963" width="7.125" style="16" customWidth="1"/>
    <col min="8964" max="8968" width="7.5" style="16" customWidth="1"/>
    <col min="8969" max="8973" width="6.25" style="16" customWidth="1"/>
    <col min="8974" max="8978" width="7.5" style="16" customWidth="1"/>
    <col min="8979" max="8983" width="6.25" style="16" customWidth="1"/>
    <col min="8984" max="8988" width="7.5" style="16" customWidth="1"/>
    <col min="8989" max="8992" width="10.375" style="16" customWidth="1"/>
    <col min="8993" max="8994" width="10" style="16" customWidth="1"/>
    <col min="8995" max="8995" width="18.625" style="16" bestFit="1" customWidth="1"/>
    <col min="8996" max="8996" width="21.375" style="16" bestFit="1" customWidth="1"/>
    <col min="8997" max="8997" width="18.375" style="16" bestFit="1" customWidth="1"/>
    <col min="8998" max="9001" width="18.375" style="16" customWidth="1"/>
    <col min="9002" max="9002" width="14.625" style="16" bestFit="1" customWidth="1"/>
    <col min="9003" max="9003" width="11.75" style="16" bestFit="1" customWidth="1"/>
    <col min="9004" max="9004" width="13.625" style="16" bestFit="1" customWidth="1"/>
    <col min="9005" max="9005" width="13.5" style="16" bestFit="1" customWidth="1"/>
    <col min="9006" max="9006" width="9" style="16"/>
    <col min="9007" max="9008" width="10" style="16" customWidth="1"/>
    <col min="9009" max="9216" width="9" style="16"/>
    <col min="9217" max="9217" width="8.125" style="16" customWidth="1"/>
    <col min="9218" max="9218" width="3.625" style="16" customWidth="1"/>
    <col min="9219" max="9219" width="7.125" style="16" customWidth="1"/>
    <col min="9220" max="9224" width="7.5" style="16" customWidth="1"/>
    <col min="9225" max="9229" width="6.25" style="16" customWidth="1"/>
    <col min="9230" max="9234" width="7.5" style="16" customWidth="1"/>
    <col min="9235" max="9239" width="6.25" style="16" customWidth="1"/>
    <col min="9240" max="9244" width="7.5" style="16" customWidth="1"/>
    <col min="9245" max="9248" width="10.375" style="16" customWidth="1"/>
    <col min="9249" max="9250" width="10" style="16" customWidth="1"/>
    <col min="9251" max="9251" width="18.625" style="16" bestFit="1" customWidth="1"/>
    <col min="9252" max="9252" width="21.375" style="16" bestFit="1" customWidth="1"/>
    <col min="9253" max="9253" width="18.375" style="16" bestFit="1" customWidth="1"/>
    <col min="9254" max="9257" width="18.375" style="16" customWidth="1"/>
    <col min="9258" max="9258" width="14.625" style="16" bestFit="1" customWidth="1"/>
    <col min="9259" max="9259" width="11.75" style="16" bestFit="1" customWidth="1"/>
    <col min="9260" max="9260" width="13.625" style="16" bestFit="1" customWidth="1"/>
    <col min="9261" max="9261" width="13.5" style="16" bestFit="1" customWidth="1"/>
    <col min="9262" max="9262" width="9" style="16"/>
    <col min="9263" max="9264" width="10" style="16" customWidth="1"/>
    <col min="9265" max="9472" width="9" style="16"/>
    <col min="9473" max="9473" width="8.125" style="16" customWidth="1"/>
    <col min="9474" max="9474" width="3.625" style="16" customWidth="1"/>
    <col min="9475" max="9475" width="7.125" style="16" customWidth="1"/>
    <col min="9476" max="9480" width="7.5" style="16" customWidth="1"/>
    <col min="9481" max="9485" width="6.25" style="16" customWidth="1"/>
    <col min="9486" max="9490" width="7.5" style="16" customWidth="1"/>
    <col min="9491" max="9495" width="6.25" style="16" customWidth="1"/>
    <col min="9496" max="9500" width="7.5" style="16" customWidth="1"/>
    <col min="9501" max="9504" width="10.375" style="16" customWidth="1"/>
    <col min="9505" max="9506" width="10" style="16" customWidth="1"/>
    <col min="9507" max="9507" width="18.625" style="16" bestFit="1" customWidth="1"/>
    <col min="9508" max="9508" width="21.375" style="16" bestFit="1" customWidth="1"/>
    <col min="9509" max="9509" width="18.375" style="16" bestFit="1" customWidth="1"/>
    <col min="9510" max="9513" width="18.375" style="16" customWidth="1"/>
    <col min="9514" max="9514" width="14.625" style="16" bestFit="1" customWidth="1"/>
    <col min="9515" max="9515" width="11.75" style="16" bestFit="1" customWidth="1"/>
    <col min="9516" max="9516" width="13.625" style="16" bestFit="1" customWidth="1"/>
    <col min="9517" max="9517" width="13.5" style="16" bestFit="1" customWidth="1"/>
    <col min="9518" max="9518" width="9" style="16"/>
    <col min="9519" max="9520" width="10" style="16" customWidth="1"/>
    <col min="9521" max="9728" width="9" style="16"/>
    <col min="9729" max="9729" width="8.125" style="16" customWidth="1"/>
    <col min="9730" max="9730" width="3.625" style="16" customWidth="1"/>
    <col min="9731" max="9731" width="7.125" style="16" customWidth="1"/>
    <col min="9732" max="9736" width="7.5" style="16" customWidth="1"/>
    <col min="9737" max="9741" width="6.25" style="16" customWidth="1"/>
    <col min="9742" max="9746" width="7.5" style="16" customWidth="1"/>
    <col min="9747" max="9751" width="6.25" style="16" customWidth="1"/>
    <col min="9752" max="9756" width="7.5" style="16" customWidth="1"/>
    <col min="9757" max="9760" width="10.375" style="16" customWidth="1"/>
    <col min="9761" max="9762" width="10" style="16" customWidth="1"/>
    <col min="9763" max="9763" width="18.625" style="16" bestFit="1" customWidth="1"/>
    <col min="9764" max="9764" width="21.375" style="16" bestFit="1" customWidth="1"/>
    <col min="9765" max="9765" width="18.375" style="16" bestFit="1" customWidth="1"/>
    <col min="9766" max="9769" width="18.375" style="16" customWidth="1"/>
    <col min="9770" max="9770" width="14.625" style="16" bestFit="1" customWidth="1"/>
    <col min="9771" max="9771" width="11.75" style="16" bestFit="1" customWidth="1"/>
    <col min="9772" max="9772" width="13.625" style="16" bestFit="1" customWidth="1"/>
    <col min="9773" max="9773" width="13.5" style="16" bestFit="1" customWidth="1"/>
    <col min="9774" max="9774" width="9" style="16"/>
    <col min="9775" max="9776" width="10" style="16" customWidth="1"/>
    <col min="9777" max="9984" width="9" style="16"/>
    <col min="9985" max="9985" width="8.125" style="16" customWidth="1"/>
    <col min="9986" max="9986" width="3.625" style="16" customWidth="1"/>
    <col min="9987" max="9987" width="7.125" style="16" customWidth="1"/>
    <col min="9988" max="9992" width="7.5" style="16" customWidth="1"/>
    <col min="9993" max="9997" width="6.25" style="16" customWidth="1"/>
    <col min="9998" max="10002" width="7.5" style="16" customWidth="1"/>
    <col min="10003" max="10007" width="6.25" style="16" customWidth="1"/>
    <col min="10008" max="10012" width="7.5" style="16" customWidth="1"/>
    <col min="10013" max="10016" width="10.375" style="16" customWidth="1"/>
    <col min="10017" max="10018" width="10" style="16" customWidth="1"/>
    <col min="10019" max="10019" width="18.625" style="16" bestFit="1" customWidth="1"/>
    <col min="10020" max="10020" width="21.375" style="16" bestFit="1" customWidth="1"/>
    <col min="10021" max="10021" width="18.375" style="16" bestFit="1" customWidth="1"/>
    <col min="10022" max="10025" width="18.375" style="16" customWidth="1"/>
    <col min="10026" max="10026" width="14.625" style="16" bestFit="1" customWidth="1"/>
    <col min="10027" max="10027" width="11.75" style="16" bestFit="1" customWidth="1"/>
    <col min="10028" max="10028" width="13.625" style="16" bestFit="1" customWidth="1"/>
    <col min="10029" max="10029" width="13.5" style="16" bestFit="1" customWidth="1"/>
    <col min="10030" max="10030" width="9" style="16"/>
    <col min="10031" max="10032" width="10" style="16" customWidth="1"/>
    <col min="10033" max="10240" width="9" style="16"/>
    <col min="10241" max="10241" width="8.125" style="16" customWidth="1"/>
    <col min="10242" max="10242" width="3.625" style="16" customWidth="1"/>
    <col min="10243" max="10243" width="7.125" style="16" customWidth="1"/>
    <col min="10244" max="10248" width="7.5" style="16" customWidth="1"/>
    <col min="10249" max="10253" width="6.25" style="16" customWidth="1"/>
    <col min="10254" max="10258" width="7.5" style="16" customWidth="1"/>
    <col min="10259" max="10263" width="6.25" style="16" customWidth="1"/>
    <col min="10264" max="10268" width="7.5" style="16" customWidth="1"/>
    <col min="10269" max="10272" width="10.375" style="16" customWidth="1"/>
    <col min="10273" max="10274" width="10" style="16" customWidth="1"/>
    <col min="10275" max="10275" width="18.625" style="16" bestFit="1" customWidth="1"/>
    <col min="10276" max="10276" width="21.375" style="16" bestFit="1" customWidth="1"/>
    <col min="10277" max="10277" width="18.375" style="16" bestFit="1" customWidth="1"/>
    <col min="10278" max="10281" width="18.375" style="16" customWidth="1"/>
    <col min="10282" max="10282" width="14.625" style="16" bestFit="1" customWidth="1"/>
    <col min="10283" max="10283" width="11.75" style="16" bestFit="1" customWidth="1"/>
    <col min="10284" max="10284" width="13.625" style="16" bestFit="1" customWidth="1"/>
    <col min="10285" max="10285" width="13.5" style="16" bestFit="1" customWidth="1"/>
    <col min="10286" max="10286" width="9" style="16"/>
    <col min="10287" max="10288" width="10" style="16" customWidth="1"/>
    <col min="10289" max="10496" width="9" style="16"/>
    <col min="10497" max="10497" width="8.125" style="16" customWidth="1"/>
    <col min="10498" max="10498" width="3.625" style="16" customWidth="1"/>
    <col min="10499" max="10499" width="7.125" style="16" customWidth="1"/>
    <col min="10500" max="10504" width="7.5" style="16" customWidth="1"/>
    <col min="10505" max="10509" width="6.25" style="16" customWidth="1"/>
    <col min="10510" max="10514" width="7.5" style="16" customWidth="1"/>
    <col min="10515" max="10519" width="6.25" style="16" customWidth="1"/>
    <col min="10520" max="10524" width="7.5" style="16" customWidth="1"/>
    <col min="10525" max="10528" width="10.375" style="16" customWidth="1"/>
    <col min="10529" max="10530" width="10" style="16" customWidth="1"/>
    <col min="10531" max="10531" width="18.625" style="16" bestFit="1" customWidth="1"/>
    <col min="10532" max="10532" width="21.375" style="16" bestFit="1" customWidth="1"/>
    <col min="10533" max="10533" width="18.375" style="16" bestFit="1" customWidth="1"/>
    <col min="10534" max="10537" width="18.375" style="16" customWidth="1"/>
    <col min="10538" max="10538" width="14.625" style="16" bestFit="1" customWidth="1"/>
    <col min="10539" max="10539" width="11.75" style="16" bestFit="1" customWidth="1"/>
    <col min="10540" max="10540" width="13.625" style="16" bestFit="1" customWidth="1"/>
    <col min="10541" max="10541" width="13.5" style="16" bestFit="1" customWidth="1"/>
    <col min="10542" max="10542" width="9" style="16"/>
    <col min="10543" max="10544" width="10" style="16" customWidth="1"/>
    <col min="10545" max="10752" width="9" style="16"/>
    <col min="10753" max="10753" width="8.125" style="16" customWidth="1"/>
    <col min="10754" max="10754" width="3.625" style="16" customWidth="1"/>
    <col min="10755" max="10755" width="7.125" style="16" customWidth="1"/>
    <col min="10756" max="10760" width="7.5" style="16" customWidth="1"/>
    <col min="10761" max="10765" width="6.25" style="16" customWidth="1"/>
    <col min="10766" max="10770" width="7.5" style="16" customWidth="1"/>
    <col min="10771" max="10775" width="6.25" style="16" customWidth="1"/>
    <col min="10776" max="10780" width="7.5" style="16" customWidth="1"/>
    <col min="10781" max="10784" width="10.375" style="16" customWidth="1"/>
    <col min="10785" max="10786" width="10" style="16" customWidth="1"/>
    <col min="10787" max="10787" width="18.625" style="16" bestFit="1" customWidth="1"/>
    <col min="10788" max="10788" width="21.375" style="16" bestFit="1" customWidth="1"/>
    <col min="10789" max="10789" width="18.375" style="16" bestFit="1" customWidth="1"/>
    <col min="10790" max="10793" width="18.375" style="16" customWidth="1"/>
    <col min="10794" max="10794" width="14.625" style="16" bestFit="1" customWidth="1"/>
    <col min="10795" max="10795" width="11.75" style="16" bestFit="1" customWidth="1"/>
    <col min="10796" max="10796" width="13.625" style="16" bestFit="1" customWidth="1"/>
    <col min="10797" max="10797" width="13.5" style="16" bestFit="1" customWidth="1"/>
    <col min="10798" max="10798" width="9" style="16"/>
    <col min="10799" max="10800" width="10" style="16" customWidth="1"/>
    <col min="10801" max="11008" width="9" style="16"/>
    <col min="11009" max="11009" width="8.125" style="16" customWidth="1"/>
    <col min="11010" max="11010" width="3.625" style="16" customWidth="1"/>
    <col min="11011" max="11011" width="7.125" style="16" customWidth="1"/>
    <col min="11012" max="11016" width="7.5" style="16" customWidth="1"/>
    <col min="11017" max="11021" width="6.25" style="16" customWidth="1"/>
    <col min="11022" max="11026" width="7.5" style="16" customWidth="1"/>
    <col min="11027" max="11031" width="6.25" style="16" customWidth="1"/>
    <col min="11032" max="11036" width="7.5" style="16" customWidth="1"/>
    <col min="11037" max="11040" width="10.375" style="16" customWidth="1"/>
    <col min="11041" max="11042" width="10" style="16" customWidth="1"/>
    <col min="11043" max="11043" width="18.625" style="16" bestFit="1" customWidth="1"/>
    <col min="11044" max="11044" width="21.375" style="16" bestFit="1" customWidth="1"/>
    <col min="11045" max="11045" width="18.375" style="16" bestFit="1" customWidth="1"/>
    <col min="11046" max="11049" width="18.375" style="16" customWidth="1"/>
    <col min="11050" max="11050" width="14.625" style="16" bestFit="1" customWidth="1"/>
    <col min="11051" max="11051" width="11.75" style="16" bestFit="1" customWidth="1"/>
    <col min="11052" max="11052" width="13.625" style="16" bestFit="1" customWidth="1"/>
    <col min="11053" max="11053" width="13.5" style="16" bestFit="1" customWidth="1"/>
    <col min="11054" max="11054" width="9" style="16"/>
    <col min="11055" max="11056" width="10" style="16" customWidth="1"/>
    <col min="11057" max="11264" width="9" style="16"/>
    <col min="11265" max="11265" width="8.125" style="16" customWidth="1"/>
    <col min="11266" max="11266" width="3.625" style="16" customWidth="1"/>
    <col min="11267" max="11267" width="7.125" style="16" customWidth="1"/>
    <col min="11268" max="11272" width="7.5" style="16" customWidth="1"/>
    <col min="11273" max="11277" width="6.25" style="16" customWidth="1"/>
    <col min="11278" max="11282" width="7.5" style="16" customWidth="1"/>
    <col min="11283" max="11287" width="6.25" style="16" customWidth="1"/>
    <col min="11288" max="11292" width="7.5" style="16" customWidth="1"/>
    <col min="11293" max="11296" width="10.375" style="16" customWidth="1"/>
    <col min="11297" max="11298" width="10" style="16" customWidth="1"/>
    <col min="11299" max="11299" width="18.625" style="16" bestFit="1" customWidth="1"/>
    <col min="11300" max="11300" width="21.375" style="16" bestFit="1" customWidth="1"/>
    <col min="11301" max="11301" width="18.375" style="16" bestFit="1" customWidth="1"/>
    <col min="11302" max="11305" width="18.375" style="16" customWidth="1"/>
    <col min="11306" max="11306" width="14.625" style="16" bestFit="1" customWidth="1"/>
    <col min="11307" max="11307" width="11.75" style="16" bestFit="1" customWidth="1"/>
    <col min="11308" max="11308" width="13.625" style="16" bestFit="1" customWidth="1"/>
    <col min="11309" max="11309" width="13.5" style="16" bestFit="1" customWidth="1"/>
    <col min="11310" max="11310" width="9" style="16"/>
    <col min="11311" max="11312" width="10" style="16" customWidth="1"/>
    <col min="11313" max="11520" width="9" style="16"/>
    <col min="11521" max="11521" width="8.125" style="16" customWidth="1"/>
    <col min="11522" max="11522" width="3.625" style="16" customWidth="1"/>
    <col min="11523" max="11523" width="7.125" style="16" customWidth="1"/>
    <col min="11524" max="11528" width="7.5" style="16" customWidth="1"/>
    <col min="11529" max="11533" width="6.25" style="16" customWidth="1"/>
    <col min="11534" max="11538" width="7.5" style="16" customWidth="1"/>
    <col min="11539" max="11543" width="6.25" style="16" customWidth="1"/>
    <col min="11544" max="11548" width="7.5" style="16" customWidth="1"/>
    <col min="11549" max="11552" width="10.375" style="16" customWidth="1"/>
    <col min="11553" max="11554" width="10" style="16" customWidth="1"/>
    <col min="11555" max="11555" width="18.625" style="16" bestFit="1" customWidth="1"/>
    <col min="11556" max="11556" width="21.375" style="16" bestFit="1" customWidth="1"/>
    <col min="11557" max="11557" width="18.375" style="16" bestFit="1" customWidth="1"/>
    <col min="11558" max="11561" width="18.375" style="16" customWidth="1"/>
    <col min="11562" max="11562" width="14.625" style="16" bestFit="1" customWidth="1"/>
    <col min="11563" max="11563" width="11.75" style="16" bestFit="1" customWidth="1"/>
    <col min="11564" max="11564" width="13.625" style="16" bestFit="1" customWidth="1"/>
    <col min="11565" max="11565" width="13.5" style="16" bestFit="1" customWidth="1"/>
    <col min="11566" max="11566" width="9" style="16"/>
    <col min="11567" max="11568" width="10" style="16" customWidth="1"/>
    <col min="11569" max="11776" width="9" style="16"/>
    <col min="11777" max="11777" width="8.125" style="16" customWidth="1"/>
    <col min="11778" max="11778" width="3.625" style="16" customWidth="1"/>
    <col min="11779" max="11779" width="7.125" style="16" customWidth="1"/>
    <col min="11780" max="11784" width="7.5" style="16" customWidth="1"/>
    <col min="11785" max="11789" width="6.25" style="16" customWidth="1"/>
    <col min="11790" max="11794" width="7.5" style="16" customWidth="1"/>
    <col min="11795" max="11799" width="6.25" style="16" customWidth="1"/>
    <col min="11800" max="11804" width="7.5" style="16" customWidth="1"/>
    <col min="11805" max="11808" width="10.375" style="16" customWidth="1"/>
    <col min="11809" max="11810" width="10" style="16" customWidth="1"/>
    <col min="11811" max="11811" width="18.625" style="16" bestFit="1" customWidth="1"/>
    <col min="11812" max="11812" width="21.375" style="16" bestFit="1" customWidth="1"/>
    <col min="11813" max="11813" width="18.375" style="16" bestFit="1" customWidth="1"/>
    <col min="11814" max="11817" width="18.375" style="16" customWidth="1"/>
    <col min="11818" max="11818" width="14.625" style="16" bestFit="1" customWidth="1"/>
    <col min="11819" max="11819" width="11.75" style="16" bestFit="1" customWidth="1"/>
    <col min="11820" max="11820" width="13.625" style="16" bestFit="1" customWidth="1"/>
    <col min="11821" max="11821" width="13.5" style="16" bestFit="1" customWidth="1"/>
    <col min="11822" max="11822" width="9" style="16"/>
    <col min="11823" max="11824" width="10" style="16" customWidth="1"/>
    <col min="11825" max="12032" width="9" style="16"/>
    <col min="12033" max="12033" width="8.125" style="16" customWidth="1"/>
    <col min="12034" max="12034" width="3.625" style="16" customWidth="1"/>
    <col min="12035" max="12035" width="7.125" style="16" customWidth="1"/>
    <col min="12036" max="12040" width="7.5" style="16" customWidth="1"/>
    <col min="12041" max="12045" width="6.25" style="16" customWidth="1"/>
    <col min="12046" max="12050" width="7.5" style="16" customWidth="1"/>
    <col min="12051" max="12055" width="6.25" style="16" customWidth="1"/>
    <col min="12056" max="12060" width="7.5" style="16" customWidth="1"/>
    <col min="12061" max="12064" width="10.375" style="16" customWidth="1"/>
    <col min="12065" max="12066" width="10" style="16" customWidth="1"/>
    <col min="12067" max="12067" width="18.625" style="16" bestFit="1" customWidth="1"/>
    <col min="12068" max="12068" width="21.375" style="16" bestFit="1" customWidth="1"/>
    <col min="12069" max="12069" width="18.375" style="16" bestFit="1" customWidth="1"/>
    <col min="12070" max="12073" width="18.375" style="16" customWidth="1"/>
    <col min="12074" max="12074" width="14.625" style="16" bestFit="1" customWidth="1"/>
    <col min="12075" max="12075" width="11.75" style="16" bestFit="1" customWidth="1"/>
    <col min="12076" max="12076" width="13.625" style="16" bestFit="1" customWidth="1"/>
    <col min="12077" max="12077" width="13.5" style="16" bestFit="1" customWidth="1"/>
    <col min="12078" max="12078" width="9" style="16"/>
    <col min="12079" max="12080" width="10" style="16" customWidth="1"/>
    <col min="12081" max="12288" width="9" style="16"/>
    <col min="12289" max="12289" width="8.125" style="16" customWidth="1"/>
    <col min="12290" max="12290" width="3.625" style="16" customWidth="1"/>
    <col min="12291" max="12291" width="7.125" style="16" customWidth="1"/>
    <col min="12292" max="12296" width="7.5" style="16" customWidth="1"/>
    <col min="12297" max="12301" width="6.25" style="16" customWidth="1"/>
    <col min="12302" max="12306" width="7.5" style="16" customWidth="1"/>
    <col min="12307" max="12311" width="6.25" style="16" customWidth="1"/>
    <col min="12312" max="12316" width="7.5" style="16" customWidth="1"/>
    <col min="12317" max="12320" width="10.375" style="16" customWidth="1"/>
    <col min="12321" max="12322" width="10" style="16" customWidth="1"/>
    <col min="12323" max="12323" width="18.625" style="16" bestFit="1" customWidth="1"/>
    <col min="12324" max="12324" width="21.375" style="16" bestFit="1" customWidth="1"/>
    <col min="12325" max="12325" width="18.375" style="16" bestFit="1" customWidth="1"/>
    <col min="12326" max="12329" width="18.375" style="16" customWidth="1"/>
    <col min="12330" max="12330" width="14.625" style="16" bestFit="1" customWidth="1"/>
    <col min="12331" max="12331" width="11.75" style="16" bestFit="1" customWidth="1"/>
    <col min="12332" max="12332" width="13.625" style="16" bestFit="1" customWidth="1"/>
    <col min="12333" max="12333" width="13.5" style="16" bestFit="1" customWidth="1"/>
    <col min="12334" max="12334" width="9" style="16"/>
    <col min="12335" max="12336" width="10" style="16" customWidth="1"/>
    <col min="12337" max="12544" width="9" style="16"/>
    <col min="12545" max="12545" width="8.125" style="16" customWidth="1"/>
    <col min="12546" max="12546" width="3.625" style="16" customWidth="1"/>
    <col min="12547" max="12547" width="7.125" style="16" customWidth="1"/>
    <col min="12548" max="12552" width="7.5" style="16" customWidth="1"/>
    <col min="12553" max="12557" width="6.25" style="16" customWidth="1"/>
    <col min="12558" max="12562" width="7.5" style="16" customWidth="1"/>
    <col min="12563" max="12567" width="6.25" style="16" customWidth="1"/>
    <col min="12568" max="12572" width="7.5" style="16" customWidth="1"/>
    <col min="12573" max="12576" width="10.375" style="16" customWidth="1"/>
    <col min="12577" max="12578" width="10" style="16" customWidth="1"/>
    <col min="12579" max="12579" width="18.625" style="16" bestFit="1" customWidth="1"/>
    <col min="12580" max="12580" width="21.375" style="16" bestFit="1" customWidth="1"/>
    <col min="12581" max="12581" width="18.375" style="16" bestFit="1" customWidth="1"/>
    <col min="12582" max="12585" width="18.375" style="16" customWidth="1"/>
    <col min="12586" max="12586" width="14.625" style="16" bestFit="1" customWidth="1"/>
    <col min="12587" max="12587" width="11.75" style="16" bestFit="1" customWidth="1"/>
    <col min="12588" max="12588" width="13.625" style="16" bestFit="1" customWidth="1"/>
    <col min="12589" max="12589" width="13.5" style="16" bestFit="1" customWidth="1"/>
    <col min="12590" max="12590" width="9" style="16"/>
    <col min="12591" max="12592" width="10" style="16" customWidth="1"/>
    <col min="12593" max="12800" width="9" style="16"/>
    <col min="12801" max="12801" width="8.125" style="16" customWidth="1"/>
    <col min="12802" max="12802" width="3.625" style="16" customWidth="1"/>
    <col min="12803" max="12803" width="7.125" style="16" customWidth="1"/>
    <col min="12804" max="12808" width="7.5" style="16" customWidth="1"/>
    <col min="12809" max="12813" width="6.25" style="16" customWidth="1"/>
    <col min="12814" max="12818" width="7.5" style="16" customWidth="1"/>
    <col min="12819" max="12823" width="6.25" style="16" customWidth="1"/>
    <col min="12824" max="12828" width="7.5" style="16" customWidth="1"/>
    <col min="12829" max="12832" width="10.375" style="16" customWidth="1"/>
    <col min="12833" max="12834" width="10" style="16" customWidth="1"/>
    <col min="12835" max="12835" width="18.625" style="16" bestFit="1" customWidth="1"/>
    <col min="12836" max="12836" width="21.375" style="16" bestFit="1" customWidth="1"/>
    <col min="12837" max="12837" width="18.375" style="16" bestFit="1" customWidth="1"/>
    <col min="12838" max="12841" width="18.375" style="16" customWidth="1"/>
    <col min="12842" max="12842" width="14.625" style="16" bestFit="1" customWidth="1"/>
    <col min="12843" max="12843" width="11.75" style="16" bestFit="1" customWidth="1"/>
    <col min="12844" max="12844" width="13.625" style="16" bestFit="1" customWidth="1"/>
    <col min="12845" max="12845" width="13.5" style="16" bestFit="1" customWidth="1"/>
    <col min="12846" max="12846" width="9" style="16"/>
    <col min="12847" max="12848" width="10" style="16" customWidth="1"/>
    <col min="12849" max="13056" width="9" style="16"/>
    <col min="13057" max="13057" width="8.125" style="16" customWidth="1"/>
    <col min="13058" max="13058" width="3.625" style="16" customWidth="1"/>
    <col min="13059" max="13059" width="7.125" style="16" customWidth="1"/>
    <col min="13060" max="13064" width="7.5" style="16" customWidth="1"/>
    <col min="13065" max="13069" width="6.25" style="16" customWidth="1"/>
    <col min="13070" max="13074" width="7.5" style="16" customWidth="1"/>
    <col min="13075" max="13079" width="6.25" style="16" customWidth="1"/>
    <col min="13080" max="13084" width="7.5" style="16" customWidth="1"/>
    <col min="13085" max="13088" width="10.375" style="16" customWidth="1"/>
    <col min="13089" max="13090" width="10" style="16" customWidth="1"/>
    <col min="13091" max="13091" width="18.625" style="16" bestFit="1" customWidth="1"/>
    <col min="13092" max="13092" width="21.375" style="16" bestFit="1" customWidth="1"/>
    <col min="13093" max="13093" width="18.375" style="16" bestFit="1" customWidth="1"/>
    <col min="13094" max="13097" width="18.375" style="16" customWidth="1"/>
    <col min="13098" max="13098" width="14.625" style="16" bestFit="1" customWidth="1"/>
    <col min="13099" max="13099" width="11.75" style="16" bestFit="1" customWidth="1"/>
    <col min="13100" max="13100" width="13.625" style="16" bestFit="1" customWidth="1"/>
    <col min="13101" max="13101" width="13.5" style="16" bestFit="1" customWidth="1"/>
    <col min="13102" max="13102" width="9" style="16"/>
    <col min="13103" max="13104" width="10" style="16" customWidth="1"/>
    <col min="13105" max="13312" width="9" style="16"/>
    <col min="13313" max="13313" width="8.125" style="16" customWidth="1"/>
    <col min="13314" max="13314" width="3.625" style="16" customWidth="1"/>
    <col min="13315" max="13315" width="7.125" style="16" customWidth="1"/>
    <col min="13316" max="13320" width="7.5" style="16" customWidth="1"/>
    <col min="13321" max="13325" width="6.25" style="16" customWidth="1"/>
    <col min="13326" max="13330" width="7.5" style="16" customWidth="1"/>
    <col min="13331" max="13335" width="6.25" style="16" customWidth="1"/>
    <col min="13336" max="13340" width="7.5" style="16" customWidth="1"/>
    <col min="13341" max="13344" width="10.375" style="16" customWidth="1"/>
    <col min="13345" max="13346" width="10" style="16" customWidth="1"/>
    <col min="13347" max="13347" width="18.625" style="16" bestFit="1" customWidth="1"/>
    <col min="13348" max="13348" width="21.375" style="16" bestFit="1" customWidth="1"/>
    <col min="13349" max="13349" width="18.375" style="16" bestFit="1" customWidth="1"/>
    <col min="13350" max="13353" width="18.375" style="16" customWidth="1"/>
    <col min="13354" max="13354" width="14.625" style="16" bestFit="1" customWidth="1"/>
    <col min="13355" max="13355" width="11.75" style="16" bestFit="1" customWidth="1"/>
    <col min="13356" max="13356" width="13.625" style="16" bestFit="1" customWidth="1"/>
    <col min="13357" max="13357" width="13.5" style="16" bestFit="1" customWidth="1"/>
    <col min="13358" max="13358" width="9" style="16"/>
    <col min="13359" max="13360" width="10" style="16" customWidth="1"/>
    <col min="13361" max="13568" width="9" style="16"/>
    <col min="13569" max="13569" width="8.125" style="16" customWidth="1"/>
    <col min="13570" max="13570" width="3.625" style="16" customWidth="1"/>
    <col min="13571" max="13571" width="7.125" style="16" customWidth="1"/>
    <col min="13572" max="13576" width="7.5" style="16" customWidth="1"/>
    <col min="13577" max="13581" width="6.25" style="16" customWidth="1"/>
    <col min="13582" max="13586" width="7.5" style="16" customWidth="1"/>
    <col min="13587" max="13591" width="6.25" style="16" customWidth="1"/>
    <col min="13592" max="13596" width="7.5" style="16" customWidth="1"/>
    <col min="13597" max="13600" width="10.375" style="16" customWidth="1"/>
    <col min="13601" max="13602" width="10" style="16" customWidth="1"/>
    <col min="13603" max="13603" width="18.625" style="16" bestFit="1" customWidth="1"/>
    <col min="13604" max="13604" width="21.375" style="16" bestFit="1" customWidth="1"/>
    <col min="13605" max="13605" width="18.375" style="16" bestFit="1" customWidth="1"/>
    <col min="13606" max="13609" width="18.375" style="16" customWidth="1"/>
    <col min="13610" max="13610" width="14.625" style="16" bestFit="1" customWidth="1"/>
    <col min="13611" max="13611" width="11.75" style="16" bestFit="1" customWidth="1"/>
    <col min="13612" max="13612" width="13.625" style="16" bestFit="1" customWidth="1"/>
    <col min="13613" max="13613" width="13.5" style="16" bestFit="1" customWidth="1"/>
    <col min="13614" max="13614" width="9" style="16"/>
    <col min="13615" max="13616" width="10" style="16" customWidth="1"/>
    <col min="13617" max="13824" width="9" style="16"/>
    <col min="13825" max="13825" width="8.125" style="16" customWidth="1"/>
    <col min="13826" max="13826" width="3.625" style="16" customWidth="1"/>
    <col min="13827" max="13827" width="7.125" style="16" customWidth="1"/>
    <col min="13828" max="13832" width="7.5" style="16" customWidth="1"/>
    <col min="13833" max="13837" width="6.25" style="16" customWidth="1"/>
    <col min="13838" max="13842" width="7.5" style="16" customWidth="1"/>
    <col min="13843" max="13847" width="6.25" style="16" customWidth="1"/>
    <col min="13848" max="13852" width="7.5" style="16" customWidth="1"/>
    <col min="13853" max="13856" width="10.375" style="16" customWidth="1"/>
    <col min="13857" max="13858" width="10" style="16" customWidth="1"/>
    <col min="13859" max="13859" width="18.625" style="16" bestFit="1" customWidth="1"/>
    <col min="13860" max="13860" width="21.375" style="16" bestFit="1" customWidth="1"/>
    <col min="13861" max="13861" width="18.375" style="16" bestFit="1" customWidth="1"/>
    <col min="13862" max="13865" width="18.375" style="16" customWidth="1"/>
    <col min="13866" max="13866" width="14.625" style="16" bestFit="1" customWidth="1"/>
    <col min="13867" max="13867" width="11.75" style="16" bestFit="1" customWidth="1"/>
    <col min="13868" max="13868" width="13.625" style="16" bestFit="1" customWidth="1"/>
    <col min="13869" max="13869" width="13.5" style="16" bestFit="1" customWidth="1"/>
    <col min="13870" max="13870" width="9" style="16"/>
    <col min="13871" max="13872" width="10" style="16" customWidth="1"/>
    <col min="13873" max="14080" width="9" style="16"/>
    <col min="14081" max="14081" width="8.125" style="16" customWidth="1"/>
    <col min="14082" max="14082" width="3.625" style="16" customWidth="1"/>
    <col min="14083" max="14083" width="7.125" style="16" customWidth="1"/>
    <col min="14084" max="14088" width="7.5" style="16" customWidth="1"/>
    <col min="14089" max="14093" width="6.25" style="16" customWidth="1"/>
    <col min="14094" max="14098" width="7.5" style="16" customWidth="1"/>
    <col min="14099" max="14103" width="6.25" style="16" customWidth="1"/>
    <col min="14104" max="14108" width="7.5" style="16" customWidth="1"/>
    <col min="14109" max="14112" width="10.375" style="16" customWidth="1"/>
    <col min="14113" max="14114" width="10" style="16" customWidth="1"/>
    <col min="14115" max="14115" width="18.625" style="16" bestFit="1" customWidth="1"/>
    <col min="14116" max="14116" width="21.375" style="16" bestFit="1" customWidth="1"/>
    <col min="14117" max="14117" width="18.375" style="16" bestFit="1" customWidth="1"/>
    <col min="14118" max="14121" width="18.375" style="16" customWidth="1"/>
    <col min="14122" max="14122" width="14.625" style="16" bestFit="1" customWidth="1"/>
    <col min="14123" max="14123" width="11.75" style="16" bestFit="1" customWidth="1"/>
    <col min="14124" max="14124" width="13.625" style="16" bestFit="1" customWidth="1"/>
    <col min="14125" max="14125" width="13.5" style="16" bestFit="1" customWidth="1"/>
    <col min="14126" max="14126" width="9" style="16"/>
    <col min="14127" max="14128" width="10" style="16" customWidth="1"/>
    <col min="14129" max="14336" width="9" style="16"/>
    <col min="14337" max="14337" width="8.125" style="16" customWidth="1"/>
    <col min="14338" max="14338" width="3.625" style="16" customWidth="1"/>
    <col min="14339" max="14339" width="7.125" style="16" customWidth="1"/>
    <col min="14340" max="14344" width="7.5" style="16" customWidth="1"/>
    <col min="14345" max="14349" width="6.25" style="16" customWidth="1"/>
    <col min="14350" max="14354" width="7.5" style="16" customWidth="1"/>
    <col min="14355" max="14359" width="6.25" style="16" customWidth="1"/>
    <col min="14360" max="14364" width="7.5" style="16" customWidth="1"/>
    <col min="14365" max="14368" width="10.375" style="16" customWidth="1"/>
    <col min="14369" max="14370" width="10" style="16" customWidth="1"/>
    <col min="14371" max="14371" width="18.625" style="16" bestFit="1" customWidth="1"/>
    <col min="14372" max="14372" width="21.375" style="16" bestFit="1" customWidth="1"/>
    <col min="14373" max="14373" width="18.375" style="16" bestFit="1" customWidth="1"/>
    <col min="14374" max="14377" width="18.375" style="16" customWidth="1"/>
    <col min="14378" max="14378" width="14.625" style="16" bestFit="1" customWidth="1"/>
    <col min="14379" max="14379" width="11.75" style="16" bestFit="1" customWidth="1"/>
    <col min="14380" max="14380" width="13.625" style="16" bestFit="1" customWidth="1"/>
    <col min="14381" max="14381" width="13.5" style="16" bestFit="1" customWidth="1"/>
    <col min="14382" max="14382" width="9" style="16"/>
    <col min="14383" max="14384" width="10" style="16" customWidth="1"/>
    <col min="14385" max="14592" width="9" style="16"/>
    <col min="14593" max="14593" width="8.125" style="16" customWidth="1"/>
    <col min="14594" max="14594" width="3.625" style="16" customWidth="1"/>
    <col min="14595" max="14595" width="7.125" style="16" customWidth="1"/>
    <col min="14596" max="14600" width="7.5" style="16" customWidth="1"/>
    <col min="14601" max="14605" width="6.25" style="16" customWidth="1"/>
    <col min="14606" max="14610" width="7.5" style="16" customWidth="1"/>
    <col min="14611" max="14615" width="6.25" style="16" customWidth="1"/>
    <col min="14616" max="14620" width="7.5" style="16" customWidth="1"/>
    <col min="14621" max="14624" width="10.375" style="16" customWidth="1"/>
    <col min="14625" max="14626" width="10" style="16" customWidth="1"/>
    <col min="14627" max="14627" width="18.625" style="16" bestFit="1" customWidth="1"/>
    <col min="14628" max="14628" width="21.375" style="16" bestFit="1" customWidth="1"/>
    <col min="14629" max="14629" width="18.375" style="16" bestFit="1" customWidth="1"/>
    <col min="14630" max="14633" width="18.375" style="16" customWidth="1"/>
    <col min="14634" max="14634" width="14.625" style="16" bestFit="1" customWidth="1"/>
    <col min="14635" max="14635" width="11.75" style="16" bestFit="1" customWidth="1"/>
    <col min="14636" max="14636" width="13.625" style="16" bestFit="1" customWidth="1"/>
    <col min="14637" max="14637" width="13.5" style="16" bestFit="1" customWidth="1"/>
    <col min="14638" max="14638" width="9" style="16"/>
    <col min="14639" max="14640" width="10" style="16" customWidth="1"/>
    <col min="14641" max="14848" width="9" style="16"/>
    <col min="14849" max="14849" width="8.125" style="16" customWidth="1"/>
    <col min="14850" max="14850" width="3.625" style="16" customWidth="1"/>
    <col min="14851" max="14851" width="7.125" style="16" customWidth="1"/>
    <col min="14852" max="14856" width="7.5" style="16" customWidth="1"/>
    <col min="14857" max="14861" width="6.25" style="16" customWidth="1"/>
    <col min="14862" max="14866" width="7.5" style="16" customWidth="1"/>
    <col min="14867" max="14871" width="6.25" style="16" customWidth="1"/>
    <col min="14872" max="14876" width="7.5" style="16" customWidth="1"/>
    <col min="14877" max="14880" width="10.375" style="16" customWidth="1"/>
    <col min="14881" max="14882" width="10" style="16" customWidth="1"/>
    <col min="14883" max="14883" width="18.625" style="16" bestFit="1" customWidth="1"/>
    <col min="14884" max="14884" width="21.375" style="16" bestFit="1" customWidth="1"/>
    <col min="14885" max="14885" width="18.375" style="16" bestFit="1" customWidth="1"/>
    <col min="14886" max="14889" width="18.375" style="16" customWidth="1"/>
    <col min="14890" max="14890" width="14.625" style="16" bestFit="1" customWidth="1"/>
    <col min="14891" max="14891" width="11.75" style="16" bestFit="1" customWidth="1"/>
    <col min="14892" max="14892" width="13.625" style="16" bestFit="1" customWidth="1"/>
    <col min="14893" max="14893" width="13.5" style="16" bestFit="1" customWidth="1"/>
    <col min="14894" max="14894" width="9" style="16"/>
    <col min="14895" max="14896" width="10" style="16" customWidth="1"/>
    <col min="14897" max="15104" width="9" style="16"/>
    <col min="15105" max="15105" width="8.125" style="16" customWidth="1"/>
    <col min="15106" max="15106" width="3.625" style="16" customWidth="1"/>
    <col min="15107" max="15107" width="7.125" style="16" customWidth="1"/>
    <col min="15108" max="15112" width="7.5" style="16" customWidth="1"/>
    <col min="15113" max="15117" width="6.25" style="16" customWidth="1"/>
    <col min="15118" max="15122" width="7.5" style="16" customWidth="1"/>
    <col min="15123" max="15127" width="6.25" style="16" customWidth="1"/>
    <col min="15128" max="15132" width="7.5" style="16" customWidth="1"/>
    <col min="15133" max="15136" width="10.375" style="16" customWidth="1"/>
    <col min="15137" max="15138" width="10" style="16" customWidth="1"/>
    <col min="15139" max="15139" width="18.625" style="16" bestFit="1" customWidth="1"/>
    <col min="15140" max="15140" width="21.375" style="16" bestFit="1" customWidth="1"/>
    <col min="15141" max="15141" width="18.375" style="16" bestFit="1" customWidth="1"/>
    <col min="15142" max="15145" width="18.375" style="16" customWidth="1"/>
    <col min="15146" max="15146" width="14.625" style="16" bestFit="1" customWidth="1"/>
    <col min="15147" max="15147" width="11.75" style="16" bestFit="1" customWidth="1"/>
    <col min="15148" max="15148" width="13.625" style="16" bestFit="1" customWidth="1"/>
    <col min="15149" max="15149" width="13.5" style="16" bestFit="1" customWidth="1"/>
    <col min="15150" max="15150" width="9" style="16"/>
    <col min="15151" max="15152" width="10" style="16" customWidth="1"/>
    <col min="15153" max="15360" width="9" style="16"/>
    <col min="15361" max="15361" width="8.125" style="16" customWidth="1"/>
    <col min="15362" max="15362" width="3.625" style="16" customWidth="1"/>
    <col min="15363" max="15363" width="7.125" style="16" customWidth="1"/>
    <col min="15364" max="15368" width="7.5" style="16" customWidth="1"/>
    <col min="15369" max="15373" width="6.25" style="16" customWidth="1"/>
    <col min="15374" max="15378" width="7.5" style="16" customWidth="1"/>
    <col min="15379" max="15383" width="6.25" style="16" customWidth="1"/>
    <col min="15384" max="15388" width="7.5" style="16" customWidth="1"/>
    <col min="15389" max="15392" width="10.375" style="16" customWidth="1"/>
    <col min="15393" max="15394" width="10" style="16" customWidth="1"/>
    <col min="15395" max="15395" width="18.625" style="16" bestFit="1" customWidth="1"/>
    <col min="15396" max="15396" width="21.375" style="16" bestFit="1" customWidth="1"/>
    <col min="15397" max="15397" width="18.375" style="16" bestFit="1" customWidth="1"/>
    <col min="15398" max="15401" width="18.375" style="16" customWidth="1"/>
    <col min="15402" max="15402" width="14.625" style="16" bestFit="1" customWidth="1"/>
    <col min="15403" max="15403" width="11.75" style="16" bestFit="1" customWidth="1"/>
    <col min="15404" max="15404" width="13.625" style="16" bestFit="1" customWidth="1"/>
    <col min="15405" max="15405" width="13.5" style="16" bestFit="1" customWidth="1"/>
    <col min="15406" max="15406" width="9" style="16"/>
    <col min="15407" max="15408" width="10" style="16" customWidth="1"/>
    <col min="15409" max="15616" width="9" style="16"/>
    <col min="15617" max="15617" width="8.125" style="16" customWidth="1"/>
    <col min="15618" max="15618" width="3.625" style="16" customWidth="1"/>
    <col min="15619" max="15619" width="7.125" style="16" customWidth="1"/>
    <col min="15620" max="15624" width="7.5" style="16" customWidth="1"/>
    <col min="15625" max="15629" width="6.25" style="16" customWidth="1"/>
    <col min="15630" max="15634" width="7.5" style="16" customWidth="1"/>
    <col min="15635" max="15639" width="6.25" style="16" customWidth="1"/>
    <col min="15640" max="15644" width="7.5" style="16" customWidth="1"/>
    <col min="15645" max="15648" width="10.375" style="16" customWidth="1"/>
    <col min="15649" max="15650" width="10" style="16" customWidth="1"/>
    <col min="15651" max="15651" width="18.625" style="16" bestFit="1" customWidth="1"/>
    <col min="15652" max="15652" width="21.375" style="16" bestFit="1" customWidth="1"/>
    <col min="15653" max="15653" width="18.375" style="16" bestFit="1" customWidth="1"/>
    <col min="15654" max="15657" width="18.375" style="16" customWidth="1"/>
    <col min="15658" max="15658" width="14.625" style="16" bestFit="1" customWidth="1"/>
    <col min="15659" max="15659" width="11.75" style="16" bestFit="1" customWidth="1"/>
    <col min="15660" max="15660" width="13.625" style="16" bestFit="1" customWidth="1"/>
    <col min="15661" max="15661" width="13.5" style="16" bestFit="1" customWidth="1"/>
    <col min="15662" max="15662" width="9" style="16"/>
    <col min="15663" max="15664" width="10" style="16" customWidth="1"/>
    <col min="15665" max="15872" width="9" style="16"/>
    <col min="15873" max="15873" width="8.125" style="16" customWidth="1"/>
    <col min="15874" max="15874" width="3.625" style="16" customWidth="1"/>
    <col min="15875" max="15875" width="7.125" style="16" customWidth="1"/>
    <col min="15876" max="15880" width="7.5" style="16" customWidth="1"/>
    <col min="15881" max="15885" width="6.25" style="16" customWidth="1"/>
    <col min="15886" max="15890" width="7.5" style="16" customWidth="1"/>
    <col min="15891" max="15895" width="6.25" style="16" customWidth="1"/>
    <col min="15896" max="15900" width="7.5" style="16" customWidth="1"/>
    <col min="15901" max="15904" width="10.375" style="16" customWidth="1"/>
    <col min="15905" max="15906" width="10" style="16" customWidth="1"/>
    <col min="15907" max="15907" width="18.625" style="16" bestFit="1" customWidth="1"/>
    <col min="15908" max="15908" width="21.375" style="16" bestFit="1" customWidth="1"/>
    <col min="15909" max="15909" width="18.375" style="16" bestFit="1" customWidth="1"/>
    <col min="15910" max="15913" width="18.375" style="16" customWidth="1"/>
    <col min="15914" max="15914" width="14.625" style="16" bestFit="1" customWidth="1"/>
    <col min="15915" max="15915" width="11.75" style="16" bestFit="1" customWidth="1"/>
    <col min="15916" max="15916" width="13.625" style="16" bestFit="1" customWidth="1"/>
    <col min="15917" max="15917" width="13.5" style="16" bestFit="1" customWidth="1"/>
    <col min="15918" max="15918" width="9" style="16"/>
    <col min="15919" max="15920" width="10" style="16" customWidth="1"/>
    <col min="15921" max="16128" width="9" style="16"/>
    <col min="16129" max="16129" width="8.125" style="16" customWidth="1"/>
    <col min="16130" max="16130" width="3.625" style="16" customWidth="1"/>
    <col min="16131" max="16131" width="7.125" style="16" customWidth="1"/>
    <col min="16132" max="16136" width="7.5" style="16" customWidth="1"/>
    <col min="16137" max="16141" width="6.25" style="16" customWidth="1"/>
    <col min="16142" max="16146" width="7.5" style="16" customWidth="1"/>
    <col min="16147" max="16151" width="6.25" style="16" customWidth="1"/>
    <col min="16152" max="16156" width="7.5" style="16" customWidth="1"/>
    <col min="16157" max="16160" width="10.375" style="16" customWidth="1"/>
    <col min="16161" max="16162" width="10" style="16" customWidth="1"/>
    <col min="16163" max="16163" width="18.625" style="16" bestFit="1" customWidth="1"/>
    <col min="16164" max="16164" width="21.375" style="16" bestFit="1" customWidth="1"/>
    <col min="16165" max="16165" width="18.375" style="16" bestFit="1" customWidth="1"/>
    <col min="16166" max="16169" width="18.375" style="16" customWidth="1"/>
    <col min="16170" max="16170" width="14.625" style="16" bestFit="1" customWidth="1"/>
    <col min="16171" max="16171" width="11.75" style="16" bestFit="1" customWidth="1"/>
    <col min="16172" max="16172" width="13.625" style="16" bestFit="1" customWidth="1"/>
    <col min="16173" max="16173" width="13.5" style="16" bestFit="1" customWidth="1"/>
    <col min="16174" max="16174" width="9" style="16"/>
    <col min="16175" max="16176" width="10" style="16" customWidth="1"/>
    <col min="16177" max="16384" width="9" style="16"/>
  </cols>
  <sheetData>
    <row r="1" spans="1:45" ht="23.25" customHeight="1">
      <c r="A1" s="660" t="s">
        <v>324</v>
      </c>
      <c r="B1" s="660"/>
      <c r="C1" s="660"/>
      <c r="D1" s="660"/>
      <c r="E1" s="660"/>
      <c r="F1" s="660"/>
      <c r="G1" s="660"/>
      <c r="H1" s="660"/>
      <c r="AI1" s="17"/>
      <c r="AJ1" s="17"/>
      <c r="AK1" s="17"/>
      <c r="AL1" s="17"/>
      <c r="AM1" s="17"/>
      <c r="AN1" s="17"/>
      <c r="AO1" s="17"/>
      <c r="AP1" s="17"/>
      <c r="AQ1" s="17"/>
      <c r="AS1" s="17"/>
    </row>
    <row r="2" spans="1:45" ht="18.75" customHeight="1">
      <c r="A2" s="664" t="s">
        <v>30</v>
      </c>
      <c r="B2" s="23">
        <v>1</v>
      </c>
      <c r="C2" s="664" t="s">
        <v>183</v>
      </c>
      <c r="D2" s="664" t="s">
        <v>31</v>
      </c>
      <c r="E2" s="664"/>
      <c r="F2" s="664"/>
      <c r="G2" s="664"/>
      <c r="H2" s="664"/>
      <c r="I2" s="664" t="s">
        <v>32</v>
      </c>
      <c r="J2" s="664"/>
      <c r="K2" s="664"/>
      <c r="L2" s="664"/>
      <c r="M2" s="664"/>
      <c r="N2" s="664" t="s">
        <v>33</v>
      </c>
      <c r="O2" s="664"/>
      <c r="P2" s="664"/>
      <c r="Q2" s="664"/>
      <c r="R2" s="664"/>
      <c r="S2" s="657" t="s">
        <v>184</v>
      </c>
      <c r="T2" s="658"/>
      <c r="U2" s="658"/>
      <c r="V2" s="658"/>
      <c r="W2" s="659"/>
      <c r="X2" s="664" t="s">
        <v>185</v>
      </c>
      <c r="Y2" s="664"/>
      <c r="Z2" s="664"/>
      <c r="AA2" s="664"/>
      <c r="AB2" s="664"/>
      <c r="AC2" s="665" t="s">
        <v>186</v>
      </c>
      <c r="AD2" s="665" t="s">
        <v>187</v>
      </c>
      <c r="AE2" s="665" t="s">
        <v>188</v>
      </c>
      <c r="AF2" s="665" t="s">
        <v>189</v>
      </c>
      <c r="AI2" s="663" t="s">
        <v>54</v>
      </c>
      <c r="AJ2" s="663"/>
      <c r="AK2" s="18" t="s">
        <v>55</v>
      </c>
      <c r="AL2" s="18"/>
      <c r="AM2" s="18"/>
      <c r="AN2" s="18"/>
      <c r="AO2" s="18"/>
      <c r="AP2" s="641" t="s">
        <v>56</v>
      </c>
      <c r="AQ2" s="641" t="s">
        <v>57</v>
      </c>
      <c r="AR2" s="622" t="s">
        <v>190</v>
      </c>
      <c r="AS2" s="641" t="s">
        <v>58</v>
      </c>
    </row>
    <row r="3" spans="1:45" ht="18.75" customHeight="1">
      <c r="A3" s="664"/>
      <c r="B3" s="23">
        <v>1</v>
      </c>
      <c r="C3" s="664"/>
      <c r="D3" s="23" t="s">
        <v>35</v>
      </c>
      <c r="E3" s="23" t="s">
        <v>36</v>
      </c>
      <c r="F3" s="23" t="s">
        <v>5</v>
      </c>
      <c r="G3" s="23" t="s">
        <v>6</v>
      </c>
      <c r="H3" s="23" t="s">
        <v>7</v>
      </c>
      <c r="I3" s="23" t="s">
        <v>35</v>
      </c>
      <c r="J3" s="23" t="s">
        <v>36</v>
      </c>
      <c r="K3" s="23" t="s">
        <v>5</v>
      </c>
      <c r="L3" s="23" t="s">
        <v>6</v>
      </c>
      <c r="M3" s="23" t="s">
        <v>7</v>
      </c>
      <c r="N3" s="23" t="s">
        <v>35</v>
      </c>
      <c r="O3" s="23" t="s">
        <v>36</v>
      </c>
      <c r="P3" s="23" t="s">
        <v>5</v>
      </c>
      <c r="Q3" s="23" t="s">
        <v>6</v>
      </c>
      <c r="R3" s="23" t="s">
        <v>7</v>
      </c>
      <c r="S3" s="23" t="s">
        <v>36</v>
      </c>
      <c r="T3" s="23" t="s">
        <v>5</v>
      </c>
      <c r="U3" s="23" t="s">
        <v>6</v>
      </c>
      <c r="V3" s="23" t="s">
        <v>7</v>
      </c>
      <c r="W3" s="23" t="s">
        <v>191</v>
      </c>
      <c r="X3" s="23" t="s">
        <v>36</v>
      </c>
      <c r="Y3" s="23" t="s">
        <v>5</v>
      </c>
      <c r="Z3" s="23" t="s">
        <v>6</v>
      </c>
      <c r="AA3" s="23" t="s">
        <v>192</v>
      </c>
      <c r="AB3" s="23" t="s">
        <v>191</v>
      </c>
      <c r="AC3" s="665"/>
      <c r="AD3" s="665"/>
      <c r="AE3" s="665"/>
      <c r="AF3" s="665"/>
      <c r="AI3" s="663"/>
      <c r="AJ3" s="663"/>
      <c r="AK3" s="18" t="s">
        <v>35</v>
      </c>
      <c r="AL3" s="18">
        <v>2020</v>
      </c>
      <c r="AM3" s="18">
        <v>2025</v>
      </c>
      <c r="AN3" s="18">
        <v>2030</v>
      </c>
      <c r="AO3" s="18">
        <v>2035</v>
      </c>
      <c r="AP3" s="643"/>
      <c r="AQ3" s="643"/>
      <c r="AR3" s="623"/>
      <c r="AS3" s="643"/>
    </row>
    <row r="4" spans="1:45" ht="18" customHeight="1">
      <c r="A4" s="664" t="s">
        <v>39</v>
      </c>
      <c r="B4" s="23">
        <v>1</v>
      </c>
      <c r="C4" s="85" t="s">
        <v>286</v>
      </c>
      <c r="D4" s="380">
        <f>SUM(D5:D6)</f>
        <v>617</v>
      </c>
      <c r="E4" s="380">
        <f>SUM(E5:E6)</f>
        <v>596</v>
      </c>
      <c r="F4" s="380">
        <f>SUM(F5:F6)</f>
        <v>561</v>
      </c>
      <c r="G4" s="380">
        <f>SUM(G5:G6)</f>
        <v>535</v>
      </c>
      <c r="H4" s="380">
        <f>SUM(H5:H6)</f>
        <v>518</v>
      </c>
      <c r="I4" s="379">
        <f>ROUND(N4/D4,2)</f>
        <v>0.85</v>
      </c>
      <c r="J4" s="379">
        <f>ROUND(O4/E4,2)</f>
        <v>0.85</v>
      </c>
      <c r="K4" s="379">
        <f>ROUND(P4/F4,2)</f>
        <v>0.85</v>
      </c>
      <c r="L4" s="379">
        <f>ROUND(Q4/G4,2)</f>
        <v>0.85</v>
      </c>
      <c r="M4" s="379">
        <f>ROUND(R4/H4,2)</f>
        <v>0.85</v>
      </c>
      <c r="N4" s="380">
        <f>SUM(N5:N6)</f>
        <v>524</v>
      </c>
      <c r="O4" s="380">
        <f>SUM(O5:O6)</f>
        <v>506</v>
      </c>
      <c r="P4" s="380">
        <f>SUM(P5:P6)</f>
        <v>477</v>
      </c>
      <c r="Q4" s="380">
        <f>SUM(Q5:Q6)</f>
        <v>455</v>
      </c>
      <c r="R4" s="380">
        <f>SUM(R5:R6)</f>
        <v>441</v>
      </c>
      <c r="S4" s="4">
        <v>408</v>
      </c>
      <c r="T4" s="4">
        <v>408</v>
      </c>
      <c r="U4" s="4">
        <v>408</v>
      </c>
      <c r="V4" s="4">
        <v>408</v>
      </c>
      <c r="W4" s="4">
        <v>408</v>
      </c>
      <c r="X4" s="23">
        <f>SUM(X5:X6)</f>
        <v>213</v>
      </c>
      <c r="Y4" s="23">
        <f>SUM(Y5:Y6)</f>
        <v>206</v>
      </c>
      <c r="Z4" s="23">
        <f>SUM(Z5:Z6)</f>
        <v>195</v>
      </c>
      <c r="AA4" s="23">
        <f>SUM(AA5:AA6)</f>
        <v>186</v>
      </c>
      <c r="AB4" s="23">
        <f>SUM(AB5:AB6)</f>
        <v>180</v>
      </c>
      <c r="AC4" s="21"/>
      <c r="AD4" s="21"/>
      <c r="AE4" s="21"/>
      <c r="AF4" s="21"/>
      <c r="AI4" s="665" t="s">
        <v>68</v>
      </c>
      <c r="AJ4" s="18" t="s">
        <v>2</v>
      </c>
      <c r="AK4" s="23">
        <v>3403</v>
      </c>
      <c r="AL4" s="23">
        <v>3609</v>
      </c>
      <c r="AM4" s="23">
        <v>5019</v>
      </c>
      <c r="AN4" s="23">
        <v>5019</v>
      </c>
      <c r="AO4" s="23">
        <v>5019</v>
      </c>
      <c r="AP4" s="18"/>
      <c r="AQ4" s="24"/>
      <c r="AR4" s="24"/>
      <c r="AS4" s="24"/>
    </row>
    <row r="5" spans="1:45" ht="18" customHeight="1">
      <c r="A5" s="664"/>
      <c r="B5" s="60">
        <v>2</v>
      </c>
      <c r="C5" s="60" t="s">
        <v>287</v>
      </c>
      <c r="D5" s="378">
        <f>[2]홍북면!D5</f>
        <v>218</v>
      </c>
      <c r="E5" s="378">
        <f>[2]홍북면!E5</f>
        <v>211</v>
      </c>
      <c r="F5" s="378">
        <f>[2]홍북면!F5</f>
        <v>198</v>
      </c>
      <c r="G5" s="378">
        <f>[2]홍북면!G5</f>
        <v>189</v>
      </c>
      <c r="H5" s="378">
        <f>[2]홍북면!H5</f>
        <v>183</v>
      </c>
      <c r="I5" s="377">
        <v>85</v>
      </c>
      <c r="J5" s="377">
        <v>85</v>
      </c>
      <c r="K5" s="377">
        <v>85</v>
      </c>
      <c r="L5" s="377">
        <v>85</v>
      </c>
      <c r="M5" s="377">
        <v>85</v>
      </c>
      <c r="N5" s="378">
        <f t="shared" ref="N5:R6" si="0">ROUND(D5*I5/100,0)</f>
        <v>185</v>
      </c>
      <c r="O5" s="378">
        <f t="shared" si="0"/>
        <v>179</v>
      </c>
      <c r="P5" s="378">
        <f t="shared" si="0"/>
        <v>168</v>
      </c>
      <c r="Q5" s="378">
        <f t="shared" si="0"/>
        <v>161</v>
      </c>
      <c r="R5" s="378">
        <f t="shared" si="0"/>
        <v>156</v>
      </c>
      <c r="S5" s="60">
        <v>408</v>
      </c>
      <c r="T5" s="60">
        <v>408</v>
      </c>
      <c r="U5" s="60">
        <v>408</v>
      </c>
      <c r="V5" s="60">
        <v>408</v>
      </c>
      <c r="W5" s="60">
        <v>408</v>
      </c>
      <c r="X5" s="60">
        <f t="shared" ref="X5:AB6" si="1">ROUND(N5*(S5/1000),0)</f>
        <v>75</v>
      </c>
      <c r="Y5" s="60">
        <f t="shared" si="1"/>
        <v>73</v>
      </c>
      <c r="Z5" s="60">
        <f t="shared" si="1"/>
        <v>69</v>
      </c>
      <c r="AA5" s="60">
        <f t="shared" si="1"/>
        <v>66</v>
      </c>
      <c r="AB5" s="60">
        <f t="shared" si="1"/>
        <v>64</v>
      </c>
      <c r="AC5" s="60" t="s">
        <v>288</v>
      </c>
      <c r="AD5" s="60" t="s">
        <v>288</v>
      </c>
      <c r="AE5" s="60" t="s">
        <v>288</v>
      </c>
      <c r="AF5" s="60" t="s">
        <v>288</v>
      </c>
      <c r="AI5" s="665"/>
      <c r="AJ5" s="18" t="s">
        <v>70</v>
      </c>
      <c r="AK5" s="23">
        <v>3403</v>
      </c>
      <c r="AL5" s="23">
        <v>3394</v>
      </c>
      <c r="AM5" s="23">
        <v>4590</v>
      </c>
      <c r="AN5" s="23">
        <v>4590</v>
      </c>
      <c r="AO5" s="23">
        <v>4590</v>
      </c>
      <c r="AP5" s="18"/>
      <c r="AQ5" s="24"/>
      <c r="AR5" s="24"/>
      <c r="AS5" s="24"/>
    </row>
    <row r="6" spans="1:45" ht="18" customHeight="1">
      <c r="A6" s="664"/>
      <c r="B6" s="60">
        <v>2</v>
      </c>
      <c r="C6" s="60" t="s">
        <v>289</v>
      </c>
      <c r="D6" s="378">
        <f>[2]홍북면!D6</f>
        <v>399</v>
      </c>
      <c r="E6" s="378">
        <f>[2]홍북면!E6</f>
        <v>385</v>
      </c>
      <c r="F6" s="378">
        <f>[2]홍북면!F6</f>
        <v>363</v>
      </c>
      <c r="G6" s="378">
        <f>[2]홍북면!G6</f>
        <v>346</v>
      </c>
      <c r="H6" s="378">
        <f>[2]홍북면!H6</f>
        <v>335</v>
      </c>
      <c r="I6" s="377">
        <v>85</v>
      </c>
      <c r="J6" s="377">
        <v>85</v>
      </c>
      <c r="K6" s="377">
        <v>85</v>
      </c>
      <c r="L6" s="377">
        <v>85</v>
      </c>
      <c r="M6" s="377">
        <v>85</v>
      </c>
      <c r="N6" s="378">
        <f t="shared" si="0"/>
        <v>339</v>
      </c>
      <c r="O6" s="378">
        <f t="shared" si="0"/>
        <v>327</v>
      </c>
      <c r="P6" s="378">
        <f t="shared" si="0"/>
        <v>309</v>
      </c>
      <c r="Q6" s="378">
        <f t="shared" si="0"/>
        <v>294</v>
      </c>
      <c r="R6" s="378">
        <f t="shared" si="0"/>
        <v>285</v>
      </c>
      <c r="S6" s="60">
        <v>408</v>
      </c>
      <c r="T6" s="60">
        <v>408</v>
      </c>
      <c r="U6" s="60">
        <v>408</v>
      </c>
      <c r="V6" s="60">
        <v>408</v>
      </c>
      <c r="W6" s="60">
        <v>408</v>
      </c>
      <c r="X6" s="60">
        <f t="shared" si="1"/>
        <v>138</v>
      </c>
      <c r="Y6" s="60">
        <f t="shared" si="1"/>
        <v>133</v>
      </c>
      <c r="Z6" s="60">
        <f t="shared" si="1"/>
        <v>126</v>
      </c>
      <c r="AA6" s="60">
        <f t="shared" si="1"/>
        <v>120</v>
      </c>
      <c r="AB6" s="60">
        <f t="shared" si="1"/>
        <v>116</v>
      </c>
      <c r="AC6" s="60" t="s">
        <v>288</v>
      </c>
      <c r="AD6" s="60" t="s">
        <v>288</v>
      </c>
      <c r="AE6" s="60" t="s">
        <v>288</v>
      </c>
      <c r="AF6" s="60" t="s">
        <v>288</v>
      </c>
      <c r="AI6" s="665"/>
      <c r="AJ6" s="18" t="s">
        <v>72</v>
      </c>
      <c r="AK6" s="23">
        <v>1231</v>
      </c>
      <c r="AL6" s="23">
        <v>1231</v>
      </c>
      <c r="AM6" s="23">
        <v>1231</v>
      </c>
      <c r="AN6" s="23">
        <v>1231</v>
      </c>
      <c r="AO6" s="23">
        <v>1231</v>
      </c>
      <c r="AP6" s="18" t="s">
        <v>47</v>
      </c>
      <c r="AQ6" s="24" t="s">
        <v>195</v>
      </c>
      <c r="AR6" s="24" t="s">
        <v>73</v>
      </c>
      <c r="AS6" s="18" t="s">
        <v>74</v>
      </c>
    </row>
    <row r="7" spans="1:45" ht="18" customHeight="1">
      <c r="A7" s="664"/>
      <c r="B7" s="23">
        <v>1</v>
      </c>
      <c r="C7" s="85" t="s">
        <v>290</v>
      </c>
      <c r="D7" s="380">
        <f>SUM(D8:D9)</f>
        <v>445</v>
      </c>
      <c r="E7" s="380">
        <f>SUM(E8:E9)</f>
        <v>431</v>
      </c>
      <c r="F7" s="380">
        <f>SUM(F8:F9)</f>
        <v>405</v>
      </c>
      <c r="G7" s="380">
        <f>SUM(G8:G9)</f>
        <v>387</v>
      </c>
      <c r="H7" s="380">
        <f>SUM(H8:H9)</f>
        <v>374</v>
      </c>
      <c r="I7" s="379">
        <f>ROUND(N7/D7,2)</f>
        <v>0.85</v>
      </c>
      <c r="J7" s="379">
        <f>ROUND(O7/E7,2)</f>
        <v>0.85</v>
      </c>
      <c r="K7" s="379">
        <f>ROUND(P7/F7,2)</f>
        <v>0.85</v>
      </c>
      <c r="L7" s="379">
        <f>ROUND(Q7/G7,2)</f>
        <v>0.85</v>
      </c>
      <c r="M7" s="379">
        <f>ROUND(R7/H7,2)</f>
        <v>0.85</v>
      </c>
      <c r="N7" s="380">
        <f>SUM(N8:N9)</f>
        <v>378</v>
      </c>
      <c r="O7" s="380">
        <f>SUM(O8:O9)</f>
        <v>366</v>
      </c>
      <c r="P7" s="380">
        <f>SUM(P8:P9)</f>
        <v>345</v>
      </c>
      <c r="Q7" s="380">
        <f>SUM(Q8:Q9)</f>
        <v>329</v>
      </c>
      <c r="R7" s="380">
        <f>SUM(R8:R9)</f>
        <v>318</v>
      </c>
      <c r="S7" s="4">
        <v>408</v>
      </c>
      <c r="T7" s="4">
        <v>408</v>
      </c>
      <c r="U7" s="4">
        <v>408</v>
      </c>
      <c r="V7" s="4">
        <v>408</v>
      </c>
      <c r="W7" s="4">
        <v>408</v>
      </c>
      <c r="X7" s="23">
        <f>SUM(X8:X9)</f>
        <v>154</v>
      </c>
      <c r="Y7" s="23">
        <f>SUM(Y8:Y9)</f>
        <v>149</v>
      </c>
      <c r="Z7" s="23">
        <f>SUM(Z8:Z9)</f>
        <v>141</v>
      </c>
      <c r="AA7" s="23">
        <f>SUM(AA8:AA9)</f>
        <v>134</v>
      </c>
      <c r="AB7" s="23">
        <f>SUM(AB8:AB9)</f>
        <v>130</v>
      </c>
      <c r="AC7" s="21"/>
      <c r="AD7" s="21"/>
      <c r="AE7" s="21"/>
      <c r="AF7" s="21"/>
      <c r="AI7" s="665"/>
      <c r="AJ7" s="18" t="s">
        <v>76</v>
      </c>
      <c r="AK7" s="23"/>
      <c r="AL7" s="23"/>
      <c r="AM7" s="23"/>
      <c r="AN7" s="23"/>
      <c r="AO7" s="23"/>
      <c r="AP7" s="27" t="s">
        <v>38</v>
      </c>
      <c r="AQ7" s="28" t="s">
        <v>196</v>
      </c>
      <c r="AR7" s="24" t="s">
        <v>196</v>
      </c>
      <c r="AS7" s="27" t="s">
        <v>77</v>
      </c>
    </row>
    <row r="8" spans="1:45" ht="18" customHeight="1">
      <c r="A8" s="664"/>
      <c r="B8" s="60">
        <v>2</v>
      </c>
      <c r="C8" s="60" t="s">
        <v>291</v>
      </c>
      <c r="D8" s="378">
        <f>[2]홍북면!D8</f>
        <v>201</v>
      </c>
      <c r="E8" s="378">
        <f>[2]홍북면!E8</f>
        <v>194</v>
      </c>
      <c r="F8" s="378">
        <f>[2]홍북면!F8</f>
        <v>183</v>
      </c>
      <c r="G8" s="378">
        <f>[2]홍북면!G8</f>
        <v>175</v>
      </c>
      <c r="H8" s="378">
        <f>[2]홍북면!H8</f>
        <v>169</v>
      </c>
      <c r="I8" s="377">
        <v>85</v>
      </c>
      <c r="J8" s="377">
        <v>85</v>
      </c>
      <c r="K8" s="377">
        <v>85</v>
      </c>
      <c r="L8" s="377">
        <v>85</v>
      </c>
      <c r="M8" s="377">
        <v>85</v>
      </c>
      <c r="N8" s="378">
        <f t="shared" ref="N8:R9" si="2">ROUND(D8*I8/100,0)</f>
        <v>171</v>
      </c>
      <c r="O8" s="378">
        <f t="shared" si="2"/>
        <v>165</v>
      </c>
      <c r="P8" s="378">
        <f t="shared" si="2"/>
        <v>156</v>
      </c>
      <c r="Q8" s="378">
        <f t="shared" si="2"/>
        <v>149</v>
      </c>
      <c r="R8" s="378">
        <f t="shared" si="2"/>
        <v>144</v>
      </c>
      <c r="S8" s="60">
        <v>408</v>
      </c>
      <c r="T8" s="60">
        <v>408</v>
      </c>
      <c r="U8" s="60">
        <v>408</v>
      </c>
      <c r="V8" s="60">
        <v>408</v>
      </c>
      <c r="W8" s="60">
        <v>408</v>
      </c>
      <c r="X8" s="60">
        <f t="shared" ref="X8:AA9" si="3">ROUND(N8*(S8/1000),0)</f>
        <v>70</v>
      </c>
      <c r="Y8" s="60">
        <f t="shared" si="3"/>
        <v>67</v>
      </c>
      <c r="Z8" s="60">
        <f t="shared" si="3"/>
        <v>64</v>
      </c>
      <c r="AA8" s="60">
        <f t="shared" si="3"/>
        <v>61</v>
      </c>
      <c r="AB8" s="60">
        <f>ROUND(R8*(W8/1000),0)</f>
        <v>59</v>
      </c>
      <c r="AC8" s="60" t="s">
        <v>288</v>
      </c>
      <c r="AD8" s="60" t="s">
        <v>288</v>
      </c>
      <c r="AE8" s="60" t="s">
        <v>288</v>
      </c>
      <c r="AF8" s="60" t="s">
        <v>288</v>
      </c>
      <c r="AI8" s="665"/>
      <c r="AJ8" s="18" t="s">
        <v>79</v>
      </c>
      <c r="AK8" s="23">
        <v>339</v>
      </c>
      <c r="AL8" s="23">
        <v>339</v>
      </c>
      <c r="AM8" s="23">
        <v>339</v>
      </c>
      <c r="AN8" s="23">
        <v>339</v>
      </c>
      <c r="AO8" s="23">
        <v>339</v>
      </c>
      <c r="AP8" s="18" t="s">
        <v>43</v>
      </c>
      <c r="AQ8" s="24" t="s">
        <v>197</v>
      </c>
      <c r="AR8" s="24" t="s">
        <v>197</v>
      </c>
      <c r="AS8" s="18" t="s">
        <v>81</v>
      </c>
    </row>
    <row r="9" spans="1:45" ht="18" customHeight="1">
      <c r="A9" s="664"/>
      <c r="B9" s="60">
        <v>2</v>
      </c>
      <c r="C9" s="60" t="s">
        <v>292</v>
      </c>
      <c r="D9" s="378">
        <f>[2]홍북면!D9</f>
        <v>244</v>
      </c>
      <c r="E9" s="378">
        <f>[2]홍북면!E9</f>
        <v>237</v>
      </c>
      <c r="F9" s="378">
        <f>[2]홍북면!F9</f>
        <v>222</v>
      </c>
      <c r="G9" s="378">
        <f>[2]홍북면!G9</f>
        <v>212</v>
      </c>
      <c r="H9" s="378">
        <f>[2]홍북면!H9</f>
        <v>205</v>
      </c>
      <c r="I9" s="377">
        <v>85</v>
      </c>
      <c r="J9" s="377">
        <v>85</v>
      </c>
      <c r="K9" s="377">
        <v>85</v>
      </c>
      <c r="L9" s="377">
        <v>85</v>
      </c>
      <c r="M9" s="377">
        <v>85</v>
      </c>
      <c r="N9" s="378">
        <f t="shared" si="2"/>
        <v>207</v>
      </c>
      <c r="O9" s="378">
        <f t="shared" si="2"/>
        <v>201</v>
      </c>
      <c r="P9" s="378">
        <f t="shared" si="2"/>
        <v>189</v>
      </c>
      <c r="Q9" s="378">
        <f t="shared" si="2"/>
        <v>180</v>
      </c>
      <c r="R9" s="378">
        <f t="shared" si="2"/>
        <v>174</v>
      </c>
      <c r="S9" s="60">
        <v>408</v>
      </c>
      <c r="T9" s="60">
        <v>408</v>
      </c>
      <c r="U9" s="60">
        <v>408</v>
      </c>
      <c r="V9" s="60">
        <v>408</v>
      </c>
      <c r="W9" s="60">
        <v>408</v>
      </c>
      <c r="X9" s="60">
        <f t="shared" si="3"/>
        <v>84</v>
      </c>
      <c r="Y9" s="60">
        <f t="shared" si="3"/>
        <v>82</v>
      </c>
      <c r="Z9" s="60">
        <f t="shared" si="3"/>
        <v>77</v>
      </c>
      <c r="AA9" s="60">
        <f t="shared" si="3"/>
        <v>73</v>
      </c>
      <c r="AB9" s="60">
        <f>ROUND(R9*(W9/1000),0)</f>
        <v>71</v>
      </c>
      <c r="AC9" s="60" t="s">
        <v>288</v>
      </c>
      <c r="AD9" s="60" t="s">
        <v>288</v>
      </c>
      <c r="AE9" s="60" t="s">
        <v>288</v>
      </c>
      <c r="AF9" s="60" t="s">
        <v>288</v>
      </c>
      <c r="AI9" s="665"/>
      <c r="AJ9" s="18" t="s">
        <v>83</v>
      </c>
      <c r="AK9" s="23">
        <v>84</v>
      </c>
      <c r="AL9" s="23">
        <v>84</v>
      </c>
      <c r="AM9" s="23">
        <v>84</v>
      </c>
      <c r="AN9" s="23">
        <v>84</v>
      </c>
      <c r="AO9" s="23">
        <v>84</v>
      </c>
      <c r="AP9" s="18" t="s">
        <v>44</v>
      </c>
      <c r="AQ9" s="24" t="s">
        <v>198</v>
      </c>
      <c r="AR9" s="24" t="s">
        <v>84</v>
      </c>
      <c r="AS9" s="18" t="s">
        <v>85</v>
      </c>
    </row>
    <row r="10" spans="1:45" ht="18" customHeight="1">
      <c r="A10" s="664"/>
      <c r="B10" s="23">
        <v>1</v>
      </c>
      <c r="C10" s="85" t="s">
        <v>293</v>
      </c>
      <c r="D10" s="380">
        <f>SUM(D11:D12)</f>
        <v>874</v>
      </c>
      <c r="E10" s="380">
        <f>SUM(E11:E12)</f>
        <v>846</v>
      </c>
      <c r="F10" s="380">
        <f>SUM(F11:F12)</f>
        <v>796</v>
      </c>
      <c r="G10" s="380">
        <f>SUM(G11:G12)</f>
        <v>759</v>
      </c>
      <c r="H10" s="380">
        <f>SUM(H11:H12)</f>
        <v>735</v>
      </c>
      <c r="I10" s="379">
        <f>ROUND(N10/D10,2)</f>
        <v>0.85</v>
      </c>
      <c r="J10" s="379">
        <f>ROUND(O10/E10,2)</f>
        <v>0.85</v>
      </c>
      <c r="K10" s="379">
        <f>ROUND(P10/F10,2)</f>
        <v>0.85</v>
      </c>
      <c r="L10" s="379">
        <f>ROUND(Q10/G10,2)</f>
        <v>0.85</v>
      </c>
      <c r="M10" s="379">
        <f>ROUND(R10/H10,2)</f>
        <v>0.85</v>
      </c>
      <c r="N10" s="380">
        <f>SUM(N11:N12)</f>
        <v>743</v>
      </c>
      <c r="O10" s="380">
        <f>SUM(O11:O12)</f>
        <v>719</v>
      </c>
      <c r="P10" s="380">
        <f>SUM(P11:P12)</f>
        <v>677</v>
      </c>
      <c r="Q10" s="380">
        <f>SUM(Q11:Q12)</f>
        <v>645</v>
      </c>
      <c r="R10" s="380">
        <f>SUM(R11:R12)</f>
        <v>624</v>
      </c>
      <c r="S10" s="4">
        <v>408</v>
      </c>
      <c r="T10" s="4">
        <v>408</v>
      </c>
      <c r="U10" s="4">
        <v>408</v>
      </c>
      <c r="V10" s="4">
        <v>408</v>
      </c>
      <c r="W10" s="4">
        <v>408</v>
      </c>
      <c r="X10" s="23">
        <f>SUM(X11:X13)</f>
        <v>304</v>
      </c>
      <c r="Y10" s="23">
        <f>SUM(Y11:Y13)</f>
        <v>294</v>
      </c>
      <c r="Z10" s="23">
        <f>SUM(Z11:Z13)</f>
        <v>276</v>
      </c>
      <c r="AA10" s="23">
        <f>SUM(AA11:AA13)</f>
        <v>264</v>
      </c>
      <c r="AB10" s="23">
        <f>SUM(AB11:AB13)</f>
        <v>255</v>
      </c>
      <c r="AC10" s="21"/>
      <c r="AD10" s="21"/>
      <c r="AE10" s="21"/>
      <c r="AF10" s="21"/>
      <c r="AI10" s="665"/>
      <c r="AJ10" s="18" t="s">
        <v>87</v>
      </c>
      <c r="AK10" s="23">
        <v>34</v>
      </c>
      <c r="AL10" s="23">
        <v>34</v>
      </c>
      <c r="AM10" s="23">
        <v>34</v>
      </c>
      <c r="AN10" s="23">
        <v>34</v>
      </c>
      <c r="AO10" s="23">
        <v>34</v>
      </c>
      <c r="AP10" s="18" t="s">
        <v>43</v>
      </c>
      <c r="AQ10" s="24" t="s">
        <v>198</v>
      </c>
      <c r="AR10" s="24" t="s">
        <v>88</v>
      </c>
      <c r="AS10" s="18" t="s">
        <v>89</v>
      </c>
    </row>
    <row r="11" spans="1:45" ht="18" customHeight="1">
      <c r="A11" s="664"/>
      <c r="B11" s="60">
        <v>2</v>
      </c>
      <c r="C11" s="60" t="s">
        <v>294</v>
      </c>
      <c r="D11" s="378">
        <f>[2]홍북면!D11</f>
        <v>227</v>
      </c>
      <c r="E11" s="378">
        <f>[2]홍북면!E11</f>
        <v>220</v>
      </c>
      <c r="F11" s="378">
        <f>[2]홍북면!F11</f>
        <v>207</v>
      </c>
      <c r="G11" s="378">
        <f>[2]홍북면!G11</f>
        <v>197</v>
      </c>
      <c r="H11" s="378">
        <f>[2]홍북면!H11</f>
        <v>191</v>
      </c>
      <c r="I11" s="377">
        <v>85</v>
      </c>
      <c r="J11" s="377">
        <v>85</v>
      </c>
      <c r="K11" s="377">
        <v>85</v>
      </c>
      <c r="L11" s="377">
        <v>85</v>
      </c>
      <c r="M11" s="377">
        <v>85</v>
      </c>
      <c r="N11" s="378">
        <f t="shared" ref="N11:R12" si="4">ROUND(D11*I11/100,0)</f>
        <v>193</v>
      </c>
      <c r="O11" s="378">
        <f t="shared" si="4"/>
        <v>187</v>
      </c>
      <c r="P11" s="378">
        <f t="shared" si="4"/>
        <v>176</v>
      </c>
      <c r="Q11" s="378">
        <f t="shared" si="4"/>
        <v>167</v>
      </c>
      <c r="R11" s="378">
        <f t="shared" si="4"/>
        <v>162</v>
      </c>
      <c r="S11" s="60">
        <v>408</v>
      </c>
      <c r="T11" s="60">
        <v>408</v>
      </c>
      <c r="U11" s="60">
        <v>408</v>
      </c>
      <c r="V11" s="60">
        <v>408</v>
      </c>
      <c r="W11" s="60">
        <v>408</v>
      </c>
      <c r="X11" s="60">
        <f>ROUND(N11*(S11/1000),0)</f>
        <v>79</v>
      </c>
      <c r="Y11" s="60">
        <f>ROUND(O11*(T11/1000),0)</f>
        <v>76</v>
      </c>
      <c r="Z11" s="60">
        <f>ROUND(P11*(U11/1000),0)</f>
        <v>72</v>
      </c>
      <c r="AA11" s="60">
        <f>ROUND(Q11*(V11/1000),0)</f>
        <v>68</v>
      </c>
      <c r="AB11" s="60">
        <f>ROUND(R11*(W11/1000),0)</f>
        <v>66</v>
      </c>
      <c r="AC11" s="60" t="s">
        <v>288</v>
      </c>
      <c r="AD11" s="60" t="s">
        <v>288</v>
      </c>
      <c r="AE11" s="60" t="s">
        <v>288</v>
      </c>
      <c r="AF11" s="60" t="s">
        <v>288</v>
      </c>
      <c r="AI11" s="665"/>
      <c r="AJ11" s="18" t="s">
        <v>91</v>
      </c>
      <c r="AK11" s="23">
        <v>111</v>
      </c>
      <c r="AL11" s="23">
        <v>111</v>
      </c>
      <c r="AM11" s="23">
        <v>111</v>
      </c>
      <c r="AN11" s="23">
        <v>111</v>
      </c>
      <c r="AO11" s="23">
        <v>111</v>
      </c>
      <c r="AP11" s="27" t="s">
        <v>46</v>
      </c>
      <c r="AQ11" s="28" t="s">
        <v>199</v>
      </c>
      <c r="AR11" s="24" t="s">
        <v>92</v>
      </c>
      <c r="AS11" s="27" t="s">
        <v>93</v>
      </c>
    </row>
    <row r="12" spans="1:45" ht="18" customHeight="1">
      <c r="A12" s="664"/>
      <c r="B12" s="60">
        <v>2</v>
      </c>
      <c r="C12" s="60" t="s">
        <v>295</v>
      </c>
      <c r="D12" s="378">
        <f>[2]홍북면!D12</f>
        <v>647</v>
      </c>
      <c r="E12" s="378">
        <f>[2]홍북면!E12</f>
        <v>626</v>
      </c>
      <c r="F12" s="378">
        <f>[2]홍북면!F12</f>
        <v>589</v>
      </c>
      <c r="G12" s="378">
        <f>[2]홍북면!G12</f>
        <v>562</v>
      </c>
      <c r="H12" s="378">
        <f>[2]홍북면!H12</f>
        <v>544</v>
      </c>
      <c r="I12" s="377">
        <v>85</v>
      </c>
      <c r="J12" s="377">
        <v>85</v>
      </c>
      <c r="K12" s="377">
        <v>85</v>
      </c>
      <c r="L12" s="377">
        <v>85</v>
      </c>
      <c r="M12" s="377">
        <v>85</v>
      </c>
      <c r="N12" s="378">
        <f t="shared" si="4"/>
        <v>550</v>
      </c>
      <c r="O12" s="378">
        <f t="shared" si="4"/>
        <v>532</v>
      </c>
      <c r="P12" s="378">
        <f t="shared" si="4"/>
        <v>501</v>
      </c>
      <c r="Q12" s="378">
        <f t="shared" si="4"/>
        <v>478</v>
      </c>
      <c r="R12" s="378">
        <f t="shared" si="4"/>
        <v>462</v>
      </c>
      <c r="S12" s="60">
        <v>408</v>
      </c>
      <c r="T12" s="60">
        <v>408</v>
      </c>
      <c r="U12" s="60">
        <v>408</v>
      </c>
      <c r="V12" s="60">
        <v>408</v>
      </c>
      <c r="W12" s="60">
        <v>408</v>
      </c>
      <c r="X12" s="60"/>
      <c r="Y12" s="60">
        <f>ROUND(O12*(T12/1000*0.1),0)</f>
        <v>22</v>
      </c>
      <c r="Z12" s="60">
        <f>ROUND(P12*(U12/1000*0.1),0)</f>
        <v>20</v>
      </c>
      <c r="AA12" s="60">
        <f>ROUND(Q12*(V12/1000*0.1),0)</f>
        <v>20</v>
      </c>
      <c r="AB12" s="60">
        <f>ROUND(R12*(W12/1000*0.1),0)</f>
        <v>19</v>
      </c>
      <c r="AC12" s="60" t="s">
        <v>288</v>
      </c>
      <c r="AD12" s="60" t="s">
        <v>288</v>
      </c>
      <c r="AE12" s="60" t="s">
        <v>288</v>
      </c>
      <c r="AF12" s="60" t="s">
        <v>288</v>
      </c>
      <c r="AI12" s="665"/>
      <c r="AJ12" s="18" t="s">
        <v>95</v>
      </c>
      <c r="AK12" s="23">
        <v>294</v>
      </c>
      <c r="AL12" s="23">
        <v>294</v>
      </c>
      <c r="AM12" s="23">
        <v>294</v>
      </c>
      <c r="AN12" s="23">
        <v>294</v>
      </c>
      <c r="AO12" s="23">
        <v>294</v>
      </c>
      <c r="AP12" s="27" t="s">
        <v>38</v>
      </c>
      <c r="AQ12" s="28" t="s">
        <v>200</v>
      </c>
      <c r="AR12" s="28" t="s">
        <v>200</v>
      </c>
      <c r="AS12" s="27" t="s">
        <v>96</v>
      </c>
    </row>
    <row r="13" spans="1:45" ht="18" customHeight="1">
      <c r="A13" s="664"/>
      <c r="B13" s="60"/>
      <c r="C13" s="60"/>
      <c r="D13" s="378"/>
      <c r="E13" s="378"/>
      <c r="F13" s="378"/>
      <c r="G13" s="378"/>
      <c r="H13" s="378"/>
      <c r="I13" s="377"/>
      <c r="J13" s="377"/>
      <c r="K13" s="377"/>
      <c r="L13" s="377"/>
      <c r="M13" s="377"/>
      <c r="N13" s="378"/>
      <c r="O13" s="378"/>
      <c r="P13" s="378"/>
      <c r="Q13" s="378"/>
      <c r="R13" s="378"/>
      <c r="S13" s="60"/>
      <c r="T13" s="60"/>
      <c r="U13" s="60"/>
      <c r="V13" s="60"/>
      <c r="W13" s="60"/>
      <c r="X13" s="60">
        <f>ROUND(N12*(S12/1000),0)+1</f>
        <v>225</v>
      </c>
      <c r="Y13" s="60">
        <f>ROUND(O12*(T12/1000*0.9),0)+1</f>
        <v>196</v>
      </c>
      <c r="Z13" s="60">
        <f>ROUND(P12*(U12/1000*0.9),0)</f>
        <v>184</v>
      </c>
      <c r="AA13" s="60">
        <f>ROUND(Q12*(V12/1000*0.9),0)</f>
        <v>176</v>
      </c>
      <c r="AB13" s="60">
        <f>ROUND(R12*(W12/1000*0.9),0)</f>
        <v>170</v>
      </c>
      <c r="AC13" s="60" t="s">
        <v>207</v>
      </c>
      <c r="AD13" s="60" t="s">
        <v>207</v>
      </c>
      <c r="AE13" s="60" t="s">
        <v>202</v>
      </c>
      <c r="AF13" s="60" t="s">
        <v>202</v>
      </c>
      <c r="AI13" s="665"/>
      <c r="AJ13" s="18"/>
      <c r="AK13" s="23"/>
      <c r="AL13" s="23"/>
      <c r="AM13" s="23"/>
      <c r="AN13" s="23"/>
      <c r="AO13" s="23"/>
      <c r="AP13" s="27"/>
      <c r="AQ13" s="28"/>
      <c r="AR13" s="28"/>
      <c r="AS13" s="27"/>
    </row>
    <row r="14" spans="1:45" ht="18" customHeight="1">
      <c r="A14" s="664"/>
      <c r="B14" s="23">
        <v>1</v>
      </c>
      <c r="C14" s="85" t="s">
        <v>296</v>
      </c>
      <c r="D14" s="380">
        <f>SUM(D15:D17)</f>
        <v>389</v>
      </c>
      <c r="E14" s="380">
        <f>SUM(E15:E17)</f>
        <v>375</v>
      </c>
      <c r="F14" s="380">
        <f>SUM(F15:F17)</f>
        <v>354</v>
      </c>
      <c r="G14" s="380">
        <f>SUM(G15:G17)</f>
        <v>338</v>
      </c>
      <c r="H14" s="380">
        <f>SUM(H15:H17)</f>
        <v>327</v>
      </c>
      <c r="I14" s="379">
        <f>ROUND(N14/D14,2)</f>
        <v>0.85</v>
      </c>
      <c r="J14" s="379">
        <f>ROUND(O14/E14,2)</f>
        <v>0.85</v>
      </c>
      <c r="K14" s="379">
        <f>ROUND(P14/F14,2)</f>
        <v>0.85</v>
      </c>
      <c r="L14" s="379">
        <f>ROUND(Q14/G14,2)</f>
        <v>0.85</v>
      </c>
      <c r="M14" s="379">
        <f>ROUND(R14/H14,2)</f>
        <v>0.85</v>
      </c>
      <c r="N14" s="380">
        <f>SUM(N15:N17)</f>
        <v>331</v>
      </c>
      <c r="O14" s="380">
        <f>SUM(O15:O17)</f>
        <v>318</v>
      </c>
      <c r="P14" s="380">
        <f>SUM(P15:P17)</f>
        <v>300</v>
      </c>
      <c r="Q14" s="380">
        <f>SUM(Q15:Q17)</f>
        <v>287</v>
      </c>
      <c r="R14" s="380">
        <f>SUM(R15:R17)</f>
        <v>277</v>
      </c>
      <c r="S14" s="4">
        <v>408</v>
      </c>
      <c r="T14" s="4">
        <v>408</v>
      </c>
      <c r="U14" s="4">
        <v>408</v>
      </c>
      <c r="V14" s="4">
        <v>408</v>
      </c>
      <c r="W14" s="4">
        <v>408</v>
      </c>
      <c r="X14" s="23">
        <f>SUM(X15:X17)</f>
        <v>136</v>
      </c>
      <c r="Y14" s="23">
        <f>SUM(Y15:Y17)</f>
        <v>129</v>
      </c>
      <c r="Z14" s="23">
        <f>SUM(Z15:Z17)</f>
        <v>122</v>
      </c>
      <c r="AA14" s="23">
        <f>SUM(AA15:AA17)</f>
        <v>118</v>
      </c>
      <c r="AB14" s="23">
        <f>SUM(AB15:AB17)</f>
        <v>112</v>
      </c>
      <c r="AC14" s="21"/>
      <c r="AD14" s="21"/>
      <c r="AE14" s="21"/>
      <c r="AF14" s="21"/>
      <c r="AI14" s="665"/>
      <c r="AJ14" s="18" t="s">
        <v>98</v>
      </c>
      <c r="AK14" s="23">
        <v>105</v>
      </c>
      <c r="AL14" s="23">
        <v>1301</v>
      </c>
      <c r="AM14" s="23">
        <v>2497</v>
      </c>
      <c r="AN14" s="23">
        <v>2497</v>
      </c>
      <c r="AO14" s="23">
        <v>2497</v>
      </c>
      <c r="AP14" s="27" t="s">
        <v>46</v>
      </c>
      <c r="AQ14" s="28" t="s">
        <v>201</v>
      </c>
      <c r="AR14" s="24" t="s">
        <v>99</v>
      </c>
      <c r="AS14" s="27" t="s">
        <v>93</v>
      </c>
    </row>
    <row r="15" spans="1:45" ht="18" customHeight="1">
      <c r="A15" s="664"/>
      <c r="B15" s="60">
        <v>2</v>
      </c>
      <c r="C15" s="60" t="s">
        <v>297</v>
      </c>
      <c r="D15" s="378">
        <f>[2]홍북면!D14</f>
        <v>115</v>
      </c>
      <c r="E15" s="378">
        <f>[2]홍북면!E14</f>
        <v>111</v>
      </c>
      <c r="F15" s="378">
        <f>[2]홍북면!F14</f>
        <v>105</v>
      </c>
      <c r="G15" s="378">
        <f>[2]홍북면!G14</f>
        <v>100</v>
      </c>
      <c r="H15" s="378">
        <f>[2]홍북면!H14</f>
        <v>97</v>
      </c>
      <c r="I15" s="377">
        <v>85</v>
      </c>
      <c r="J15" s="377">
        <v>85</v>
      </c>
      <c r="K15" s="377">
        <v>85</v>
      </c>
      <c r="L15" s="377">
        <v>85</v>
      </c>
      <c r="M15" s="377">
        <v>85</v>
      </c>
      <c r="N15" s="378">
        <f t="shared" ref="N15:R21" si="5">ROUND(D15*I15/100,0)</f>
        <v>98</v>
      </c>
      <c r="O15" s="378">
        <f t="shared" si="5"/>
        <v>94</v>
      </c>
      <c r="P15" s="378">
        <f t="shared" si="5"/>
        <v>89</v>
      </c>
      <c r="Q15" s="378">
        <f t="shared" si="5"/>
        <v>85</v>
      </c>
      <c r="R15" s="378">
        <f t="shared" si="5"/>
        <v>82</v>
      </c>
      <c r="S15" s="60">
        <v>408</v>
      </c>
      <c r="T15" s="60">
        <v>408</v>
      </c>
      <c r="U15" s="60">
        <v>408</v>
      </c>
      <c r="V15" s="60">
        <v>408</v>
      </c>
      <c r="W15" s="60">
        <v>408</v>
      </c>
      <c r="X15" s="60">
        <f t="shared" ref="X15:AB17" si="6">ROUND(N15*(S15/1000),0)</f>
        <v>40</v>
      </c>
      <c r="Y15" s="60">
        <f t="shared" si="6"/>
        <v>38</v>
      </c>
      <c r="Z15" s="60">
        <f t="shared" si="6"/>
        <v>36</v>
      </c>
      <c r="AA15" s="60">
        <f t="shared" si="6"/>
        <v>35</v>
      </c>
      <c r="AB15" s="60">
        <f t="shared" si="6"/>
        <v>33</v>
      </c>
      <c r="AC15" s="60" t="s">
        <v>288</v>
      </c>
      <c r="AD15" s="60" t="s">
        <v>288</v>
      </c>
      <c r="AE15" s="60" t="s">
        <v>288</v>
      </c>
      <c r="AF15" s="60" t="s">
        <v>288</v>
      </c>
      <c r="AI15" s="665"/>
      <c r="AJ15" s="18" t="s">
        <v>101</v>
      </c>
      <c r="AK15" s="23"/>
      <c r="AL15" s="23">
        <v>215</v>
      </c>
      <c r="AM15" s="23">
        <v>429</v>
      </c>
      <c r="AN15" s="23">
        <v>429</v>
      </c>
      <c r="AO15" s="23">
        <v>429</v>
      </c>
      <c r="AP15" s="18"/>
      <c r="AQ15" s="24"/>
      <c r="AR15" s="24"/>
      <c r="AS15" s="24"/>
    </row>
    <row r="16" spans="1:45" ht="18" customHeight="1">
      <c r="A16" s="664"/>
      <c r="B16" s="60">
        <v>2</v>
      </c>
      <c r="C16" s="60" t="s">
        <v>298</v>
      </c>
      <c r="D16" s="378">
        <f>[2]홍북면!D15</f>
        <v>108</v>
      </c>
      <c r="E16" s="378">
        <f>[2]홍북면!E15</f>
        <v>104</v>
      </c>
      <c r="F16" s="378">
        <f>[2]홍북면!F15</f>
        <v>98</v>
      </c>
      <c r="G16" s="378">
        <f>[2]홍북면!G15</f>
        <v>94</v>
      </c>
      <c r="H16" s="378">
        <f>[2]홍북면!H15</f>
        <v>91</v>
      </c>
      <c r="I16" s="377">
        <v>85</v>
      </c>
      <c r="J16" s="377">
        <v>85</v>
      </c>
      <c r="K16" s="377">
        <v>85</v>
      </c>
      <c r="L16" s="377">
        <v>85</v>
      </c>
      <c r="M16" s="377">
        <v>85</v>
      </c>
      <c r="N16" s="378">
        <f t="shared" si="5"/>
        <v>92</v>
      </c>
      <c r="O16" s="378">
        <f t="shared" si="5"/>
        <v>88</v>
      </c>
      <c r="P16" s="378">
        <f t="shared" si="5"/>
        <v>83</v>
      </c>
      <c r="Q16" s="378">
        <f t="shared" si="5"/>
        <v>80</v>
      </c>
      <c r="R16" s="378">
        <f t="shared" si="5"/>
        <v>77</v>
      </c>
      <c r="S16" s="60">
        <v>408</v>
      </c>
      <c r="T16" s="60">
        <v>408</v>
      </c>
      <c r="U16" s="60">
        <v>408</v>
      </c>
      <c r="V16" s="60">
        <v>408</v>
      </c>
      <c r="W16" s="60">
        <v>408</v>
      </c>
      <c r="X16" s="60">
        <f t="shared" si="6"/>
        <v>38</v>
      </c>
      <c r="Y16" s="60">
        <f t="shared" si="6"/>
        <v>36</v>
      </c>
      <c r="Z16" s="60">
        <f t="shared" si="6"/>
        <v>34</v>
      </c>
      <c r="AA16" s="60">
        <f t="shared" si="6"/>
        <v>33</v>
      </c>
      <c r="AB16" s="60">
        <f t="shared" si="6"/>
        <v>31</v>
      </c>
      <c r="AC16" s="60" t="s">
        <v>288</v>
      </c>
      <c r="AD16" s="60" t="s">
        <v>288</v>
      </c>
      <c r="AE16" s="60" t="s">
        <v>288</v>
      </c>
      <c r="AF16" s="60" t="s">
        <v>288</v>
      </c>
      <c r="AI16" s="665"/>
      <c r="AJ16" s="18" t="s">
        <v>103</v>
      </c>
      <c r="AK16" s="23"/>
      <c r="AL16" s="23">
        <v>215</v>
      </c>
      <c r="AM16" s="23">
        <v>429</v>
      </c>
      <c r="AN16" s="23">
        <v>429</v>
      </c>
      <c r="AO16" s="23">
        <v>429</v>
      </c>
      <c r="AP16" s="18" t="s">
        <v>46</v>
      </c>
      <c r="AQ16" s="24"/>
      <c r="AR16" s="24" t="s">
        <v>105</v>
      </c>
      <c r="AS16" s="18" t="s">
        <v>106</v>
      </c>
    </row>
    <row r="17" spans="1:45" ht="18" customHeight="1">
      <c r="A17" s="664"/>
      <c r="B17" s="60">
        <v>2</v>
      </c>
      <c r="C17" s="60" t="s">
        <v>299</v>
      </c>
      <c r="D17" s="378">
        <f>[2]홍북면!D16</f>
        <v>166</v>
      </c>
      <c r="E17" s="378">
        <f>[2]홍북면!E16</f>
        <v>160</v>
      </c>
      <c r="F17" s="378">
        <f>[2]홍북면!F16</f>
        <v>151</v>
      </c>
      <c r="G17" s="378">
        <f>[2]홍북면!G16</f>
        <v>144</v>
      </c>
      <c r="H17" s="378">
        <f>[2]홍북면!H16</f>
        <v>139</v>
      </c>
      <c r="I17" s="377">
        <v>85</v>
      </c>
      <c r="J17" s="377">
        <v>85</v>
      </c>
      <c r="K17" s="377">
        <v>85</v>
      </c>
      <c r="L17" s="377">
        <v>85</v>
      </c>
      <c r="M17" s="377">
        <v>85</v>
      </c>
      <c r="N17" s="378">
        <f t="shared" si="5"/>
        <v>141</v>
      </c>
      <c r="O17" s="378">
        <f t="shared" si="5"/>
        <v>136</v>
      </c>
      <c r="P17" s="378">
        <f t="shared" si="5"/>
        <v>128</v>
      </c>
      <c r="Q17" s="378">
        <f t="shared" si="5"/>
        <v>122</v>
      </c>
      <c r="R17" s="378">
        <f t="shared" si="5"/>
        <v>118</v>
      </c>
      <c r="S17" s="60">
        <v>408</v>
      </c>
      <c r="T17" s="60">
        <v>408</v>
      </c>
      <c r="U17" s="60">
        <v>408</v>
      </c>
      <c r="V17" s="60">
        <v>408</v>
      </c>
      <c r="W17" s="60">
        <v>408</v>
      </c>
      <c r="X17" s="60">
        <f t="shared" si="6"/>
        <v>58</v>
      </c>
      <c r="Y17" s="60">
        <f t="shared" si="6"/>
        <v>55</v>
      </c>
      <c r="Z17" s="60">
        <f t="shared" si="6"/>
        <v>52</v>
      </c>
      <c r="AA17" s="60">
        <f t="shared" si="6"/>
        <v>50</v>
      </c>
      <c r="AB17" s="60">
        <f t="shared" si="6"/>
        <v>48</v>
      </c>
      <c r="AC17" s="60" t="s">
        <v>288</v>
      </c>
      <c r="AD17" s="60" t="s">
        <v>288</v>
      </c>
      <c r="AE17" s="60" t="s">
        <v>288</v>
      </c>
      <c r="AF17" s="60" t="s">
        <v>288</v>
      </c>
      <c r="AI17" s="17"/>
      <c r="AJ17" s="17"/>
      <c r="AK17" s="17"/>
      <c r="AL17" s="17"/>
      <c r="AM17" s="17"/>
      <c r="AN17" s="17"/>
      <c r="AO17" s="17"/>
      <c r="AP17" s="17"/>
      <c r="AQ17" s="17"/>
      <c r="AR17" s="30"/>
      <c r="AS17" s="17"/>
    </row>
    <row r="18" spans="1:45" ht="18" customHeight="1">
      <c r="A18" s="664"/>
      <c r="B18" s="23"/>
      <c r="C18" s="85" t="s">
        <v>48</v>
      </c>
      <c r="D18" s="380">
        <f>[3]정리!P133</f>
        <v>0</v>
      </c>
      <c r="E18" s="380">
        <f t="shared" ref="E18:H18" si="7">ROUND(($D18/$D$45)*E$59,0)</f>
        <v>0</v>
      </c>
      <c r="F18" s="380">
        <f t="shared" si="7"/>
        <v>0</v>
      </c>
      <c r="G18" s="380">
        <f t="shared" si="7"/>
        <v>0</v>
      </c>
      <c r="H18" s="380">
        <f t="shared" si="7"/>
        <v>0</v>
      </c>
      <c r="I18" s="397"/>
      <c r="J18" s="397"/>
      <c r="K18" s="397"/>
      <c r="L18" s="397"/>
      <c r="M18" s="397"/>
      <c r="N18" s="380">
        <f t="shared" si="5"/>
        <v>0</v>
      </c>
      <c r="O18" s="380">
        <f t="shared" si="5"/>
        <v>0</v>
      </c>
      <c r="P18" s="380">
        <f t="shared" si="5"/>
        <v>0</v>
      </c>
      <c r="Q18" s="380">
        <f t="shared" si="5"/>
        <v>0</v>
      </c>
      <c r="R18" s="380">
        <f t="shared" si="5"/>
        <v>0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21"/>
      <c r="AD18" s="21"/>
      <c r="AE18" s="21"/>
      <c r="AF18" s="21"/>
      <c r="AI18" s="663" t="s">
        <v>54</v>
      </c>
      <c r="AJ18" s="663"/>
      <c r="AK18" s="18" t="s">
        <v>109</v>
      </c>
      <c r="AL18" s="18"/>
      <c r="AM18" s="18"/>
      <c r="AN18" s="18"/>
      <c r="AO18" s="18"/>
      <c r="AP18" s="663" t="s">
        <v>56</v>
      </c>
      <c r="AQ18" s="663" t="s">
        <v>57</v>
      </c>
      <c r="AR18" s="622" t="s">
        <v>190</v>
      </c>
      <c r="AS18" s="663" t="s">
        <v>58</v>
      </c>
    </row>
    <row r="19" spans="1:45" ht="18" customHeight="1">
      <c r="A19" s="664"/>
      <c r="B19" s="23">
        <v>1</v>
      </c>
      <c r="C19" s="85" t="s">
        <v>300</v>
      </c>
      <c r="D19" s="380">
        <f>SUM(D20:D21)</f>
        <v>375</v>
      </c>
      <c r="E19" s="380">
        <f>SUM(E20:E21)</f>
        <v>362</v>
      </c>
      <c r="F19" s="380">
        <f>SUM(F20:F21)</f>
        <v>341</v>
      </c>
      <c r="G19" s="380">
        <f>SUM(G20:G21)</f>
        <v>325</v>
      </c>
      <c r="H19" s="380">
        <f>SUM(H20:H21)</f>
        <v>315</v>
      </c>
      <c r="I19" s="379">
        <f>ROUND(N19/D19,2)</f>
        <v>0.9</v>
      </c>
      <c r="J19" s="379">
        <f>ROUND(O19/E19,2)</f>
        <v>0.9</v>
      </c>
      <c r="K19" s="379">
        <f>ROUND(P19/F19,2)</f>
        <v>0.9</v>
      </c>
      <c r="L19" s="379">
        <f>ROUND(Q19/G19,2)</f>
        <v>0.9</v>
      </c>
      <c r="M19" s="379">
        <f>ROUND(R19/H19,2)</f>
        <v>0.9</v>
      </c>
      <c r="N19" s="380">
        <f>SUM(N20:N21)</f>
        <v>337</v>
      </c>
      <c r="O19" s="380">
        <f>SUM(O20:O21)</f>
        <v>326</v>
      </c>
      <c r="P19" s="380">
        <f>SUM(P20:P21)</f>
        <v>307</v>
      </c>
      <c r="Q19" s="380">
        <f>SUM(Q20:Q21)</f>
        <v>293</v>
      </c>
      <c r="R19" s="380">
        <f>SUM(R20:R21)</f>
        <v>283</v>
      </c>
      <c r="S19" s="4">
        <v>408</v>
      </c>
      <c r="T19" s="4">
        <v>408</v>
      </c>
      <c r="U19" s="4">
        <v>408</v>
      </c>
      <c r="V19" s="4">
        <v>408</v>
      </c>
      <c r="W19" s="4">
        <v>408</v>
      </c>
      <c r="X19" s="23">
        <f>SUM(X20:X21)</f>
        <v>137</v>
      </c>
      <c r="Y19" s="23">
        <f>SUM(Y20:Y21)</f>
        <v>133</v>
      </c>
      <c r="Z19" s="23">
        <f>SUM(Z20:Z21)</f>
        <v>125</v>
      </c>
      <c r="AA19" s="23">
        <f>SUM(AA20:AA21)</f>
        <v>120</v>
      </c>
      <c r="AB19" s="23">
        <f>SUM(AB20:AB21)</f>
        <v>115</v>
      </c>
      <c r="AC19" s="21"/>
      <c r="AD19" s="21"/>
      <c r="AE19" s="21"/>
      <c r="AF19" s="21"/>
      <c r="AI19" s="663"/>
      <c r="AJ19" s="663"/>
      <c r="AK19" s="18" t="s">
        <v>35</v>
      </c>
      <c r="AL19" s="18">
        <v>2020</v>
      </c>
      <c r="AM19" s="18">
        <v>2025</v>
      </c>
      <c r="AN19" s="18">
        <v>2030</v>
      </c>
      <c r="AO19" s="18">
        <v>2035</v>
      </c>
      <c r="AP19" s="663"/>
      <c r="AQ19" s="663"/>
      <c r="AR19" s="623"/>
      <c r="AS19" s="663"/>
    </row>
    <row r="20" spans="1:45" ht="18" customHeight="1">
      <c r="A20" s="664"/>
      <c r="B20" s="60">
        <v>2</v>
      </c>
      <c r="C20" s="60" t="s">
        <v>301</v>
      </c>
      <c r="D20" s="378">
        <f>[2]홍북면!D19</f>
        <v>118</v>
      </c>
      <c r="E20" s="378">
        <f>[2]홍북면!E19</f>
        <v>114</v>
      </c>
      <c r="F20" s="378">
        <f>[2]홍북면!F19</f>
        <v>107</v>
      </c>
      <c r="G20" s="378">
        <f>[2]홍북면!G19</f>
        <v>102</v>
      </c>
      <c r="H20" s="378">
        <f>[2]홍북면!H19</f>
        <v>99</v>
      </c>
      <c r="I20" s="377">
        <v>90</v>
      </c>
      <c r="J20" s="377">
        <v>90</v>
      </c>
      <c r="K20" s="377">
        <v>90</v>
      </c>
      <c r="L20" s="377">
        <v>90</v>
      </c>
      <c r="M20" s="377">
        <v>90</v>
      </c>
      <c r="N20" s="378">
        <f t="shared" si="5"/>
        <v>106</v>
      </c>
      <c r="O20" s="378">
        <f t="shared" si="5"/>
        <v>103</v>
      </c>
      <c r="P20" s="378">
        <f t="shared" si="5"/>
        <v>96</v>
      </c>
      <c r="Q20" s="378">
        <f t="shared" si="5"/>
        <v>92</v>
      </c>
      <c r="R20" s="378">
        <f t="shared" si="5"/>
        <v>89</v>
      </c>
      <c r="S20" s="60">
        <v>408</v>
      </c>
      <c r="T20" s="60">
        <v>408</v>
      </c>
      <c r="U20" s="60">
        <v>408</v>
      </c>
      <c r="V20" s="60">
        <v>408</v>
      </c>
      <c r="W20" s="60">
        <v>408</v>
      </c>
      <c r="X20" s="60">
        <f t="shared" ref="X20:AB21" si="8">ROUND(N20*(S20/1000),0)</f>
        <v>43</v>
      </c>
      <c r="Y20" s="60">
        <f t="shared" si="8"/>
        <v>42</v>
      </c>
      <c r="Z20" s="60">
        <f t="shared" si="8"/>
        <v>39</v>
      </c>
      <c r="AA20" s="60">
        <f t="shared" si="8"/>
        <v>38</v>
      </c>
      <c r="AB20" s="60">
        <f t="shared" si="8"/>
        <v>36</v>
      </c>
      <c r="AC20" s="60" t="s">
        <v>288</v>
      </c>
      <c r="AD20" s="60" t="s">
        <v>288</v>
      </c>
      <c r="AE20" s="60" t="s">
        <v>288</v>
      </c>
      <c r="AF20" s="60" t="s">
        <v>288</v>
      </c>
      <c r="AI20" s="663" t="s">
        <v>113</v>
      </c>
      <c r="AJ20" s="663"/>
      <c r="AK20" s="23">
        <v>1268</v>
      </c>
      <c r="AL20" s="23">
        <v>1814</v>
      </c>
      <c r="AM20" s="23">
        <v>1814</v>
      </c>
      <c r="AN20" s="23">
        <v>1814</v>
      </c>
      <c r="AO20" s="23">
        <v>1814</v>
      </c>
      <c r="AP20" s="18"/>
      <c r="AQ20" s="32"/>
      <c r="AR20" s="32"/>
      <c r="AS20" s="32"/>
    </row>
    <row r="21" spans="1:45" ht="18" customHeight="1">
      <c r="A21" s="664"/>
      <c r="B21" s="60">
        <v>2</v>
      </c>
      <c r="C21" s="60" t="s">
        <v>302</v>
      </c>
      <c r="D21" s="378">
        <f>[2]홍북면!D20</f>
        <v>257</v>
      </c>
      <c r="E21" s="378">
        <f>[2]홍북면!E20</f>
        <v>248</v>
      </c>
      <c r="F21" s="378">
        <f>[2]홍북면!F20</f>
        <v>234</v>
      </c>
      <c r="G21" s="378">
        <f>[2]홍북면!G20</f>
        <v>223</v>
      </c>
      <c r="H21" s="378">
        <f>[2]홍북면!H20</f>
        <v>216</v>
      </c>
      <c r="I21" s="377">
        <v>90</v>
      </c>
      <c r="J21" s="377">
        <v>90</v>
      </c>
      <c r="K21" s="377">
        <v>90</v>
      </c>
      <c r="L21" s="377">
        <v>90</v>
      </c>
      <c r="M21" s="377">
        <v>90</v>
      </c>
      <c r="N21" s="378">
        <f t="shared" si="5"/>
        <v>231</v>
      </c>
      <c r="O21" s="378">
        <f t="shared" si="5"/>
        <v>223</v>
      </c>
      <c r="P21" s="378">
        <f t="shared" si="5"/>
        <v>211</v>
      </c>
      <c r="Q21" s="378">
        <f t="shared" si="5"/>
        <v>201</v>
      </c>
      <c r="R21" s="378">
        <f t="shared" si="5"/>
        <v>194</v>
      </c>
      <c r="S21" s="60">
        <v>408</v>
      </c>
      <c r="T21" s="60">
        <v>408</v>
      </c>
      <c r="U21" s="60">
        <v>408</v>
      </c>
      <c r="V21" s="60">
        <v>408</v>
      </c>
      <c r="W21" s="60">
        <v>408</v>
      </c>
      <c r="X21" s="60">
        <f t="shared" si="8"/>
        <v>94</v>
      </c>
      <c r="Y21" s="60">
        <f t="shared" si="8"/>
        <v>91</v>
      </c>
      <c r="Z21" s="60">
        <f t="shared" si="8"/>
        <v>86</v>
      </c>
      <c r="AA21" s="60">
        <f t="shared" si="8"/>
        <v>82</v>
      </c>
      <c r="AB21" s="60">
        <f t="shared" si="8"/>
        <v>79</v>
      </c>
      <c r="AC21" s="60" t="s">
        <v>288</v>
      </c>
      <c r="AD21" s="60" t="s">
        <v>288</v>
      </c>
      <c r="AE21" s="60" t="s">
        <v>288</v>
      </c>
      <c r="AF21" s="60" t="s">
        <v>288</v>
      </c>
      <c r="AI21" s="663" t="s">
        <v>115</v>
      </c>
      <c r="AJ21" s="18" t="s">
        <v>2</v>
      </c>
      <c r="AK21" s="23"/>
      <c r="AL21" s="23">
        <v>546</v>
      </c>
      <c r="AM21" s="23">
        <v>546</v>
      </c>
      <c r="AN21" s="23">
        <v>546</v>
      </c>
      <c r="AO21" s="23">
        <v>546</v>
      </c>
      <c r="AP21" s="18"/>
      <c r="AQ21" s="32"/>
      <c r="AR21" s="32"/>
      <c r="AS21" s="32"/>
    </row>
    <row r="22" spans="1:45" ht="18" customHeight="1">
      <c r="A22" s="664"/>
      <c r="B22" s="23">
        <v>1</v>
      </c>
      <c r="C22" s="85" t="s">
        <v>303</v>
      </c>
      <c r="D22" s="380">
        <f>SUM(D23:D24)</f>
        <v>268</v>
      </c>
      <c r="E22" s="380">
        <f>SUM(E23:E24)</f>
        <v>259</v>
      </c>
      <c r="F22" s="380">
        <f>SUM(F23:F24)</f>
        <v>244</v>
      </c>
      <c r="G22" s="380">
        <f>SUM(G23:G24)</f>
        <v>232</v>
      </c>
      <c r="H22" s="380">
        <f>SUM(H23:H24)</f>
        <v>225</v>
      </c>
      <c r="I22" s="379">
        <f>ROUND(N22/D22,2)</f>
        <v>0.85</v>
      </c>
      <c r="J22" s="379">
        <f>ROUND(O22/E22,2)</f>
        <v>0.85</v>
      </c>
      <c r="K22" s="379">
        <f>ROUND(P22/F22,2)</f>
        <v>0.85</v>
      </c>
      <c r="L22" s="379">
        <f>ROUND(Q22/G22,2)</f>
        <v>0.85</v>
      </c>
      <c r="M22" s="379">
        <f>ROUND(R22/H22,2)</f>
        <v>0.85</v>
      </c>
      <c r="N22" s="380">
        <f>SUM(N23:N24)</f>
        <v>228</v>
      </c>
      <c r="O22" s="380">
        <f>SUM(O23:O24)</f>
        <v>220</v>
      </c>
      <c r="P22" s="380">
        <f>SUM(P23:P24)</f>
        <v>208</v>
      </c>
      <c r="Q22" s="380">
        <f>SUM(Q23:Q24)</f>
        <v>198</v>
      </c>
      <c r="R22" s="380">
        <f>SUM(R23:R24)</f>
        <v>191</v>
      </c>
      <c r="S22" s="4">
        <v>408</v>
      </c>
      <c r="T22" s="4">
        <v>408</v>
      </c>
      <c r="U22" s="4">
        <v>408</v>
      </c>
      <c r="V22" s="4">
        <v>408</v>
      </c>
      <c r="W22" s="4">
        <v>408</v>
      </c>
      <c r="X22" s="23">
        <f>SUM(X23:X24)</f>
        <v>93</v>
      </c>
      <c r="Y22" s="23">
        <f>SUM(Y23:Y24)</f>
        <v>90</v>
      </c>
      <c r="Z22" s="23">
        <f>SUM(Z23:Z24)</f>
        <v>85</v>
      </c>
      <c r="AA22" s="23">
        <f>SUM(AA23:AA24)</f>
        <v>81</v>
      </c>
      <c r="AB22" s="23">
        <f>SUM(AB23:AB24)</f>
        <v>78</v>
      </c>
      <c r="AC22" s="21"/>
      <c r="AD22" s="21"/>
      <c r="AE22" s="21"/>
      <c r="AF22" s="21"/>
      <c r="AI22" s="663"/>
      <c r="AJ22" s="18" t="s">
        <v>117</v>
      </c>
      <c r="AK22" s="23"/>
      <c r="AL22" s="23">
        <v>473</v>
      </c>
      <c r="AM22" s="23">
        <v>473</v>
      </c>
      <c r="AN22" s="23">
        <v>473</v>
      </c>
      <c r="AO22" s="23">
        <v>473</v>
      </c>
      <c r="AP22" s="18" t="s">
        <v>23</v>
      </c>
      <c r="AR22" s="18" t="s">
        <v>118</v>
      </c>
      <c r="AS22" s="18" t="s">
        <v>23</v>
      </c>
    </row>
    <row r="23" spans="1:45" ht="18" customHeight="1">
      <c r="A23" s="664"/>
      <c r="B23" s="60">
        <v>2</v>
      </c>
      <c r="C23" s="60" t="s">
        <v>304</v>
      </c>
      <c r="D23" s="378">
        <f>[2]홍북면!D22</f>
        <v>119</v>
      </c>
      <c r="E23" s="378">
        <f>[2]홍북면!E22</f>
        <v>115</v>
      </c>
      <c r="F23" s="378">
        <f>[2]홍북면!F22</f>
        <v>108</v>
      </c>
      <c r="G23" s="378">
        <f>[2]홍북면!G22</f>
        <v>103</v>
      </c>
      <c r="H23" s="378">
        <f>[2]홍북면!H22</f>
        <v>100</v>
      </c>
      <c r="I23" s="377">
        <v>85</v>
      </c>
      <c r="J23" s="377">
        <v>85</v>
      </c>
      <c r="K23" s="377">
        <v>85</v>
      </c>
      <c r="L23" s="377">
        <v>85</v>
      </c>
      <c r="M23" s="377">
        <v>85</v>
      </c>
      <c r="N23" s="378">
        <f t="shared" ref="N23:R24" si="9">ROUND(D23*I23/100,0)</f>
        <v>101</v>
      </c>
      <c r="O23" s="378">
        <f t="shared" si="9"/>
        <v>98</v>
      </c>
      <c r="P23" s="378">
        <f t="shared" si="9"/>
        <v>92</v>
      </c>
      <c r="Q23" s="378">
        <f t="shared" si="9"/>
        <v>88</v>
      </c>
      <c r="R23" s="378">
        <f t="shared" si="9"/>
        <v>85</v>
      </c>
      <c r="S23" s="60">
        <v>408</v>
      </c>
      <c r="T23" s="60">
        <v>408</v>
      </c>
      <c r="U23" s="60">
        <v>408</v>
      </c>
      <c r="V23" s="60">
        <v>408</v>
      </c>
      <c r="W23" s="60">
        <v>408</v>
      </c>
      <c r="X23" s="60">
        <f t="shared" ref="X23:Z24" si="10">ROUND(N23*(S23/1000),0)</f>
        <v>41</v>
      </c>
      <c r="Y23" s="60">
        <f t="shared" si="10"/>
        <v>40</v>
      </c>
      <c r="Z23" s="60">
        <f t="shared" si="10"/>
        <v>38</v>
      </c>
      <c r="AA23" s="60">
        <f>ROUND(Q23*(V23/1000),0)</f>
        <v>36</v>
      </c>
      <c r="AB23" s="60">
        <f>ROUND(R23*(W23/1000),0)</f>
        <v>35</v>
      </c>
      <c r="AC23" s="60" t="s">
        <v>288</v>
      </c>
      <c r="AD23" s="60" t="s">
        <v>288</v>
      </c>
      <c r="AE23" s="60" t="s">
        <v>288</v>
      </c>
      <c r="AF23" s="60" t="s">
        <v>288</v>
      </c>
      <c r="AI23" s="663"/>
      <c r="AJ23" s="18" t="s">
        <v>203</v>
      </c>
      <c r="AK23" s="23">
        <v>73</v>
      </c>
      <c r="AL23" s="23">
        <v>73</v>
      </c>
      <c r="AM23" s="23">
        <v>73</v>
      </c>
      <c r="AN23" s="23">
        <v>73</v>
      </c>
      <c r="AO23" s="23">
        <v>73</v>
      </c>
      <c r="AP23" s="18" t="s">
        <v>9</v>
      </c>
      <c r="AQ23" s="18" t="s">
        <v>204</v>
      </c>
      <c r="AR23" s="18" t="s">
        <v>204</v>
      </c>
      <c r="AS23" s="18" t="s">
        <v>9</v>
      </c>
    </row>
    <row r="24" spans="1:45" ht="18" customHeight="1">
      <c r="A24" s="664"/>
      <c r="B24" s="60">
        <v>2</v>
      </c>
      <c r="C24" s="60" t="s">
        <v>305</v>
      </c>
      <c r="D24" s="378">
        <f>[2]홍북면!D23</f>
        <v>149</v>
      </c>
      <c r="E24" s="378">
        <f>[2]홍북면!E23</f>
        <v>144</v>
      </c>
      <c r="F24" s="378">
        <f>[2]홍북면!F23</f>
        <v>136</v>
      </c>
      <c r="G24" s="378">
        <f>[2]홍북면!G23</f>
        <v>129</v>
      </c>
      <c r="H24" s="378">
        <f>[2]홍북면!H23</f>
        <v>125</v>
      </c>
      <c r="I24" s="377">
        <v>85</v>
      </c>
      <c r="J24" s="377">
        <v>85</v>
      </c>
      <c r="K24" s="377">
        <v>85</v>
      </c>
      <c r="L24" s="377">
        <v>85</v>
      </c>
      <c r="M24" s="377">
        <v>85</v>
      </c>
      <c r="N24" s="378">
        <f t="shared" si="9"/>
        <v>127</v>
      </c>
      <c r="O24" s="378">
        <f t="shared" si="9"/>
        <v>122</v>
      </c>
      <c r="P24" s="378">
        <f t="shared" si="9"/>
        <v>116</v>
      </c>
      <c r="Q24" s="378">
        <f t="shared" si="9"/>
        <v>110</v>
      </c>
      <c r="R24" s="378">
        <f t="shared" si="9"/>
        <v>106</v>
      </c>
      <c r="S24" s="60">
        <v>408</v>
      </c>
      <c r="T24" s="60">
        <v>408</v>
      </c>
      <c r="U24" s="60">
        <v>408</v>
      </c>
      <c r="V24" s="60">
        <v>408</v>
      </c>
      <c r="W24" s="60">
        <v>408</v>
      </c>
      <c r="X24" s="60">
        <f t="shared" si="10"/>
        <v>52</v>
      </c>
      <c r="Y24" s="60">
        <f t="shared" si="10"/>
        <v>50</v>
      </c>
      <c r="Z24" s="60">
        <f t="shared" si="10"/>
        <v>47</v>
      </c>
      <c r="AA24" s="60">
        <f>ROUND(Q24*(V24/1000),0)</f>
        <v>45</v>
      </c>
      <c r="AB24" s="60">
        <f>ROUND(R24*(W24/1000),0)</f>
        <v>43</v>
      </c>
      <c r="AC24" s="60" t="s">
        <v>288</v>
      </c>
      <c r="AD24" s="60" t="s">
        <v>288</v>
      </c>
      <c r="AE24" s="60" t="s">
        <v>288</v>
      </c>
      <c r="AF24" s="60" t="s">
        <v>288</v>
      </c>
      <c r="AI24" s="663" t="s">
        <v>121</v>
      </c>
      <c r="AJ24" s="18" t="s">
        <v>2</v>
      </c>
      <c r="AK24" s="23">
        <v>1084</v>
      </c>
      <c r="AL24" s="23">
        <v>1084</v>
      </c>
      <c r="AM24" s="23">
        <v>1084</v>
      </c>
      <c r="AN24" s="23">
        <v>1084</v>
      </c>
      <c r="AO24" s="23">
        <v>1084</v>
      </c>
      <c r="AP24" s="18"/>
      <c r="AQ24" s="32"/>
      <c r="AR24" s="32"/>
      <c r="AS24" s="18"/>
    </row>
    <row r="25" spans="1:45" ht="18" customHeight="1">
      <c r="A25" s="664"/>
      <c r="B25" s="23">
        <v>1</v>
      </c>
      <c r="C25" s="85" t="s">
        <v>306</v>
      </c>
      <c r="D25" s="380">
        <f>SUM(D26:D27)</f>
        <v>172</v>
      </c>
      <c r="E25" s="380">
        <f>SUM(E26:E27)</f>
        <v>166</v>
      </c>
      <c r="F25" s="380">
        <f>SUM(F26:F27)</f>
        <v>157</v>
      </c>
      <c r="G25" s="380">
        <f>SUM(G26:G27)</f>
        <v>149</v>
      </c>
      <c r="H25" s="380">
        <f>SUM(H26:H27)</f>
        <v>144</v>
      </c>
      <c r="I25" s="379">
        <f>ROUND(N25/D25,2)</f>
        <v>0.85</v>
      </c>
      <c r="J25" s="379">
        <f>ROUND(O25/E25,2)</f>
        <v>0.85</v>
      </c>
      <c r="K25" s="379">
        <f>ROUND(P25/F25,2)</f>
        <v>0.85</v>
      </c>
      <c r="L25" s="379">
        <f>ROUND(Q25/G25,2)</f>
        <v>0.85</v>
      </c>
      <c r="M25" s="379">
        <f>ROUND(R25/H25,2)</f>
        <v>0.85</v>
      </c>
      <c r="N25" s="380">
        <f>SUM(N26:N27)</f>
        <v>146</v>
      </c>
      <c r="O25" s="380">
        <f>SUM(O26:O27)</f>
        <v>141</v>
      </c>
      <c r="P25" s="380">
        <f>SUM(P26:P27)</f>
        <v>133</v>
      </c>
      <c r="Q25" s="380">
        <f>SUM(Q26:Q27)</f>
        <v>127</v>
      </c>
      <c r="R25" s="380">
        <f>SUM(R26:R27)</f>
        <v>122</v>
      </c>
      <c r="S25" s="4">
        <v>408</v>
      </c>
      <c r="T25" s="4">
        <v>408</v>
      </c>
      <c r="U25" s="4">
        <v>408</v>
      </c>
      <c r="V25" s="4">
        <v>408</v>
      </c>
      <c r="W25" s="4">
        <v>408</v>
      </c>
      <c r="X25" s="23">
        <f>SUM(X26:X27)</f>
        <v>60</v>
      </c>
      <c r="Y25" s="23">
        <f>SUM(Y26:Y27)</f>
        <v>58</v>
      </c>
      <c r="Z25" s="23">
        <f>SUM(Z26:Z27)</f>
        <v>54</v>
      </c>
      <c r="AA25" s="23">
        <f>SUM(AA26:AA27)</f>
        <v>52</v>
      </c>
      <c r="AB25" s="23">
        <f>SUM(AB26:AB27)</f>
        <v>50</v>
      </c>
      <c r="AC25" s="21"/>
      <c r="AD25" s="21"/>
      <c r="AE25" s="21"/>
      <c r="AF25" s="21"/>
      <c r="AI25" s="663"/>
      <c r="AJ25" s="18" t="s">
        <v>123</v>
      </c>
      <c r="AK25" s="23">
        <v>685</v>
      </c>
      <c r="AL25" s="23">
        <v>685</v>
      </c>
      <c r="AM25" s="23">
        <v>685</v>
      </c>
      <c r="AN25" s="23">
        <v>685</v>
      </c>
      <c r="AO25" s="23">
        <v>685</v>
      </c>
      <c r="AP25" s="18" t="s">
        <v>9</v>
      </c>
      <c r="AQ25" s="18" t="s">
        <v>204</v>
      </c>
      <c r="AR25" s="18" t="s">
        <v>204</v>
      </c>
      <c r="AS25" s="18" t="s">
        <v>9</v>
      </c>
    </row>
    <row r="26" spans="1:45" ht="18" customHeight="1">
      <c r="A26" s="664"/>
      <c r="B26" s="60">
        <v>2</v>
      </c>
      <c r="C26" s="60" t="s">
        <v>224</v>
      </c>
      <c r="D26" s="378">
        <f>[2]홍북면!D25</f>
        <v>80</v>
      </c>
      <c r="E26" s="378">
        <f>[2]홍북면!E25</f>
        <v>77</v>
      </c>
      <c r="F26" s="378">
        <f>[2]홍북면!F25</f>
        <v>73</v>
      </c>
      <c r="G26" s="378">
        <f>[2]홍북면!G25</f>
        <v>69</v>
      </c>
      <c r="H26" s="378">
        <f>[2]홍북면!H25</f>
        <v>67</v>
      </c>
      <c r="I26" s="377">
        <v>85</v>
      </c>
      <c r="J26" s="377">
        <v>85</v>
      </c>
      <c r="K26" s="377">
        <v>85</v>
      </c>
      <c r="L26" s="377">
        <v>85</v>
      </c>
      <c r="M26" s="377">
        <v>85</v>
      </c>
      <c r="N26" s="378">
        <f t="shared" ref="N26:R27" si="11">ROUND(D26*I26/100,0)</f>
        <v>68</v>
      </c>
      <c r="O26" s="378">
        <f t="shared" si="11"/>
        <v>65</v>
      </c>
      <c r="P26" s="378">
        <f t="shared" si="11"/>
        <v>62</v>
      </c>
      <c r="Q26" s="378">
        <f t="shared" si="11"/>
        <v>59</v>
      </c>
      <c r="R26" s="378">
        <f t="shared" si="11"/>
        <v>57</v>
      </c>
      <c r="S26" s="60">
        <v>408</v>
      </c>
      <c r="T26" s="60">
        <v>408</v>
      </c>
      <c r="U26" s="60">
        <v>408</v>
      </c>
      <c r="V26" s="60">
        <v>408</v>
      </c>
      <c r="W26" s="60">
        <v>408</v>
      </c>
      <c r="X26" s="60">
        <f t="shared" ref="X26:AB27" si="12">ROUND(N26*(S26/1000),0)</f>
        <v>28</v>
      </c>
      <c r="Y26" s="60">
        <f t="shared" si="12"/>
        <v>27</v>
      </c>
      <c r="Z26" s="60">
        <f t="shared" si="12"/>
        <v>25</v>
      </c>
      <c r="AA26" s="60">
        <f t="shared" si="12"/>
        <v>24</v>
      </c>
      <c r="AB26" s="60">
        <f t="shared" si="12"/>
        <v>23</v>
      </c>
      <c r="AC26" s="60" t="s">
        <v>288</v>
      </c>
      <c r="AD26" s="60" t="s">
        <v>288</v>
      </c>
      <c r="AE26" s="60" t="s">
        <v>288</v>
      </c>
      <c r="AF26" s="60" t="s">
        <v>288</v>
      </c>
      <c r="AI26" s="663"/>
      <c r="AJ26" s="18" t="s">
        <v>125</v>
      </c>
      <c r="AK26" s="23">
        <v>348</v>
      </c>
      <c r="AL26" s="23">
        <v>348</v>
      </c>
      <c r="AM26" s="23">
        <v>348</v>
      </c>
      <c r="AN26" s="23">
        <v>348</v>
      </c>
      <c r="AO26" s="23">
        <v>348</v>
      </c>
      <c r="AP26" s="18" t="s">
        <v>9</v>
      </c>
      <c r="AQ26" s="18" t="s">
        <v>204</v>
      </c>
      <c r="AR26" s="18" t="s">
        <v>204</v>
      </c>
      <c r="AS26" s="18" t="s">
        <v>9</v>
      </c>
    </row>
    <row r="27" spans="1:45" ht="18" customHeight="1">
      <c r="A27" s="664"/>
      <c r="B27" s="60">
        <v>2</v>
      </c>
      <c r="C27" s="60" t="s">
        <v>307</v>
      </c>
      <c r="D27" s="378">
        <f>[2]홍북면!D26</f>
        <v>92</v>
      </c>
      <c r="E27" s="378">
        <f>[2]홍북면!E26</f>
        <v>89</v>
      </c>
      <c r="F27" s="378">
        <f>[2]홍북면!F26</f>
        <v>84</v>
      </c>
      <c r="G27" s="378">
        <f>[2]홍북면!G26</f>
        <v>80</v>
      </c>
      <c r="H27" s="378">
        <f>[2]홍북면!H26</f>
        <v>77</v>
      </c>
      <c r="I27" s="377">
        <v>85</v>
      </c>
      <c r="J27" s="377">
        <v>85</v>
      </c>
      <c r="K27" s="377">
        <v>85</v>
      </c>
      <c r="L27" s="377">
        <v>85</v>
      </c>
      <c r="M27" s="377">
        <v>85</v>
      </c>
      <c r="N27" s="378">
        <f t="shared" si="11"/>
        <v>78</v>
      </c>
      <c r="O27" s="378">
        <f t="shared" si="11"/>
        <v>76</v>
      </c>
      <c r="P27" s="378">
        <f t="shared" si="11"/>
        <v>71</v>
      </c>
      <c r="Q27" s="378">
        <f t="shared" si="11"/>
        <v>68</v>
      </c>
      <c r="R27" s="378">
        <f t="shared" si="11"/>
        <v>65</v>
      </c>
      <c r="S27" s="60">
        <v>408</v>
      </c>
      <c r="T27" s="60">
        <v>408</v>
      </c>
      <c r="U27" s="60">
        <v>408</v>
      </c>
      <c r="V27" s="60">
        <v>408</v>
      </c>
      <c r="W27" s="60">
        <v>408</v>
      </c>
      <c r="X27" s="60">
        <f t="shared" si="12"/>
        <v>32</v>
      </c>
      <c r="Y27" s="60">
        <f t="shared" si="12"/>
        <v>31</v>
      </c>
      <c r="Z27" s="60">
        <f t="shared" si="12"/>
        <v>29</v>
      </c>
      <c r="AA27" s="60">
        <f t="shared" si="12"/>
        <v>28</v>
      </c>
      <c r="AB27" s="60">
        <f t="shared" si="12"/>
        <v>27</v>
      </c>
      <c r="AC27" s="60" t="s">
        <v>288</v>
      </c>
      <c r="AD27" s="60" t="s">
        <v>288</v>
      </c>
      <c r="AE27" s="60" t="s">
        <v>288</v>
      </c>
      <c r="AF27" s="60" t="s">
        <v>288</v>
      </c>
      <c r="AI27" s="663"/>
      <c r="AJ27" s="18" t="s">
        <v>205</v>
      </c>
      <c r="AK27" s="23">
        <v>51</v>
      </c>
      <c r="AL27" s="23">
        <v>51</v>
      </c>
      <c r="AM27" s="23">
        <v>51</v>
      </c>
      <c r="AN27" s="23">
        <v>51</v>
      </c>
      <c r="AO27" s="23">
        <v>51</v>
      </c>
      <c r="AP27" s="18" t="s">
        <v>9</v>
      </c>
      <c r="AQ27" s="18" t="s">
        <v>204</v>
      </c>
      <c r="AR27" s="18" t="s">
        <v>204</v>
      </c>
      <c r="AS27" s="18" t="s">
        <v>9</v>
      </c>
    </row>
    <row r="28" spans="1:45" ht="18" customHeight="1">
      <c r="A28" s="664"/>
      <c r="B28" s="23">
        <v>1</v>
      </c>
      <c r="C28" s="85" t="s">
        <v>308</v>
      </c>
      <c r="D28" s="380">
        <f>SUM(D29:D30)</f>
        <v>168</v>
      </c>
      <c r="E28" s="380">
        <f>SUM(E29:E30)</f>
        <v>162</v>
      </c>
      <c r="F28" s="380">
        <f>SUM(F29:F30)</f>
        <v>153</v>
      </c>
      <c r="G28" s="380">
        <f>SUM(G29:G30)</f>
        <v>146</v>
      </c>
      <c r="H28" s="380">
        <f>SUM(H29:H30)</f>
        <v>141</v>
      </c>
      <c r="I28" s="379">
        <f>ROUND(N28/D28,2)</f>
        <v>0.43</v>
      </c>
      <c r="J28" s="379">
        <f>ROUND(O28/E28,2)</f>
        <v>0.43</v>
      </c>
      <c r="K28" s="379">
        <f>ROUND(P28/F28,2)</f>
        <v>0.85</v>
      </c>
      <c r="L28" s="379">
        <f>ROUND(Q28/G28,2)</f>
        <v>0.85</v>
      </c>
      <c r="M28" s="379">
        <f>ROUND(R28/H28,2)</f>
        <v>0.85</v>
      </c>
      <c r="N28" s="380">
        <f>SUM(N29:N30)</f>
        <v>72</v>
      </c>
      <c r="O28" s="380">
        <f>SUM(O29:O30)</f>
        <v>70</v>
      </c>
      <c r="P28" s="380">
        <f>SUM(P29:P30)</f>
        <v>130</v>
      </c>
      <c r="Q28" s="380">
        <f>SUM(Q29:Q30)</f>
        <v>124</v>
      </c>
      <c r="R28" s="380">
        <f>SUM(R29:R30)</f>
        <v>120</v>
      </c>
      <c r="S28" s="4">
        <v>408</v>
      </c>
      <c r="T28" s="4">
        <v>408</v>
      </c>
      <c r="U28" s="4">
        <v>408</v>
      </c>
      <c r="V28" s="4">
        <v>408</v>
      </c>
      <c r="W28" s="4">
        <v>408</v>
      </c>
      <c r="X28" s="23">
        <f>SUM(X29:X30)</f>
        <v>29</v>
      </c>
      <c r="Y28" s="23">
        <f>SUM(Y29:Y30)</f>
        <v>29</v>
      </c>
      <c r="Z28" s="23">
        <f>SUM(Z29:Z30)</f>
        <v>54</v>
      </c>
      <c r="AA28" s="23">
        <f>SUM(AA29:AA30)</f>
        <v>51</v>
      </c>
      <c r="AB28" s="23">
        <f>SUM(AB29:AB30)</f>
        <v>48</v>
      </c>
      <c r="AC28" s="21"/>
      <c r="AD28" s="21"/>
      <c r="AE28" s="21"/>
      <c r="AF28" s="21"/>
      <c r="AI28" s="663" t="s">
        <v>128</v>
      </c>
      <c r="AJ28" s="18" t="s">
        <v>2</v>
      </c>
      <c r="AK28" s="23">
        <v>184</v>
      </c>
      <c r="AL28" s="23">
        <v>184</v>
      </c>
      <c r="AM28" s="23">
        <v>184</v>
      </c>
      <c r="AN28" s="23">
        <v>184</v>
      </c>
      <c r="AO28" s="23">
        <v>184</v>
      </c>
      <c r="AP28" s="18"/>
      <c r="AQ28" s="18"/>
      <c r="AR28" s="18"/>
      <c r="AS28" s="18"/>
    </row>
    <row r="29" spans="1:45" ht="18" customHeight="1">
      <c r="A29" s="664"/>
      <c r="B29" s="60">
        <v>2</v>
      </c>
      <c r="C29" s="60" t="s">
        <v>309</v>
      </c>
      <c r="D29" s="378">
        <f>[2]홍북면!D28</f>
        <v>85</v>
      </c>
      <c r="E29" s="378">
        <f>[2]홍북면!E28</f>
        <v>82</v>
      </c>
      <c r="F29" s="378">
        <f>[2]홍북면!F28</f>
        <v>77</v>
      </c>
      <c r="G29" s="378">
        <f>[2]홍북면!G28</f>
        <v>74</v>
      </c>
      <c r="H29" s="378">
        <f>[2]홍북면!H28</f>
        <v>71</v>
      </c>
      <c r="I29" s="377">
        <v>85</v>
      </c>
      <c r="J29" s="377">
        <v>85</v>
      </c>
      <c r="K29" s="377">
        <v>85</v>
      </c>
      <c r="L29" s="377">
        <v>85</v>
      </c>
      <c r="M29" s="377">
        <v>85</v>
      </c>
      <c r="N29" s="378">
        <f t="shared" ref="N29:R30" si="13">ROUND(D29*I29/100,0)</f>
        <v>72</v>
      </c>
      <c r="O29" s="378">
        <f t="shared" si="13"/>
        <v>70</v>
      </c>
      <c r="P29" s="378">
        <f t="shared" si="13"/>
        <v>65</v>
      </c>
      <c r="Q29" s="378">
        <f t="shared" si="13"/>
        <v>63</v>
      </c>
      <c r="R29" s="378">
        <f t="shared" si="13"/>
        <v>60</v>
      </c>
      <c r="S29" s="60">
        <v>408</v>
      </c>
      <c r="T29" s="60">
        <v>408</v>
      </c>
      <c r="U29" s="60">
        <v>408</v>
      </c>
      <c r="V29" s="60">
        <v>408</v>
      </c>
      <c r="W29" s="60">
        <v>408</v>
      </c>
      <c r="X29" s="60">
        <f t="shared" ref="X29:AB30" si="14">ROUND(N29*(S29/1000),0)</f>
        <v>29</v>
      </c>
      <c r="Y29" s="60">
        <f t="shared" si="14"/>
        <v>29</v>
      </c>
      <c r="Z29" s="60">
        <f t="shared" si="14"/>
        <v>27</v>
      </c>
      <c r="AA29" s="60">
        <f t="shared" si="14"/>
        <v>26</v>
      </c>
      <c r="AB29" s="60">
        <f t="shared" si="14"/>
        <v>24</v>
      </c>
      <c r="AC29" s="60" t="s">
        <v>288</v>
      </c>
      <c r="AD29" s="60" t="s">
        <v>288</v>
      </c>
      <c r="AE29" s="60" t="s">
        <v>288</v>
      </c>
      <c r="AF29" s="60" t="s">
        <v>288</v>
      </c>
      <c r="AI29" s="663"/>
      <c r="AJ29" s="18" t="s">
        <v>130</v>
      </c>
      <c r="AK29" s="23">
        <v>184</v>
      </c>
      <c r="AL29" s="23">
        <v>184</v>
      </c>
      <c r="AM29" s="23">
        <v>184</v>
      </c>
      <c r="AN29" s="23">
        <v>184</v>
      </c>
      <c r="AO29" s="23">
        <v>184</v>
      </c>
      <c r="AP29" s="18" t="s">
        <v>9</v>
      </c>
      <c r="AQ29" s="18" t="s">
        <v>204</v>
      </c>
      <c r="AR29" s="18" t="s">
        <v>204</v>
      </c>
      <c r="AS29" s="18" t="s">
        <v>9</v>
      </c>
    </row>
    <row r="30" spans="1:45" ht="18" customHeight="1">
      <c r="A30" s="664"/>
      <c r="B30" s="60">
        <v>2</v>
      </c>
      <c r="C30" s="60" t="s">
        <v>310</v>
      </c>
      <c r="D30" s="378">
        <f>[2]홍북면!D29</f>
        <v>83</v>
      </c>
      <c r="E30" s="378">
        <f>[2]홍북면!E29</f>
        <v>80</v>
      </c>
      <c r="F30" s="378">
        <f>[2]홍북면!F29</f>
        <v>76</v>
      </c>
      <c r="G30" s="378">
        <f>[2]홍북면!G29</f>
        <v>72</v>
      </c>
      <c r="H30" s="378">
        <f>[2]홍북면!H29</f>
        <v>70</v>
      </c>
      <c r="I30" s="398">
        <v>0</v>
      </c>
      <c r="J30" s="377">
        <v>0</v>
      </c>
      <c r="K30" s="377">
        <v>85</v>
      </c>
      <c r="L30" s="377">
        <v>85</v>
      </c>
      <c r="M30" s="377">
        <v>85</v>
      </c>
      <c r="N30" s="378">
        <f t="shared" si="13"/>
        <v>0</v>
      </c>
      <c r="O30" s="378">
        <f t="shared" si="13"/>
        <v>0</v>
      </c>
      <c r="P30" s="378">
        <f t="shared" si="13"/>
        <v>65</v>
      </c>
      <c r="Q30" s="378">
        <f t="shared" si="13"/>
        <v>61</v>
      </c>
      <c r="R30" s="378">
        <f t="shared" si="13"/>
        <v>60</v>
      </c>
      <c r="S30" s="60">
        <v>408</v>
      </c>
      <c r="T30" s="60">
        <v>408</v>
      </c>
      <c r="U30" s="60">
        <v>408</v>
      </c>
      <c r="V30" s="60">
        <v>408</v>
      </c>
      <c r="W30" s="60">
        <v>408</v>
      </c>
      <c r="X30" s="60">
        <f t="shared" si="14"/>
        <v>0</v>
      </c>
      <c r="Y30" s="60">
        <f t="shared" si="14"/>
        <v>0</v>
      </c>
      <c r="Z30" s="60">
        <f t="shared" si="14"/>
        <v>27</v>
      </c>
      <c r="AA30" s="60">
        <f t="shared" si="14"/>
        <v>25</v>
      </c>
      <c r="AB30" s="60">
        <f t="shared" si="14"/>
        <v>24</v>
      </c>
      <c r="AC30" s="60"/>
      <c r="AD30" s="60"/>
      <c r="AE30" s="60" t="s">
        <v>288</v>
      </c>
      <c r="AF30" s="60" t="s">
        <v>288</v>
      </c>
      <c r="AI30" s="17"/>
      <c r="AJ30" s="17"/>
      <c r="AK30" s="17"/>
      <c r="AL30" s="17"/>
      <c r="AM30" s="17"/>
      <c r="AN30" s="17"/>
      <c r="AO30" s="17"/>
      <c r="AP30" s="17"/>
      <c r="AQ30" s="17"/>
      <c r="AS30" s="17"/>
    </row>
    <row r="31" spans="1:45" ht="18" customHeight="1">
      <c r="A31" s="664"/>
      <c r="B31" s="23">
        <v>1</v>
      </c>
      <c r="C31" s="85" t="s">
        <v>311</v>
      </c>
      <c r="D31" s="380">
        <f>SUM(D32:D33)</f>
        <v>220</v>
      </c>
      <c r="E31" s="380">
        <f>SUM(E32:E33)</f>
        <v>213</v>
      </c>
      <c r="F31" s="380">
        <f>SUM(F32:F33)</f>
        <v>200</v>
      </c>
      <c r="G31" s="380">
        <f>SUM(G32:G33)</f>
        <v>191</v>
      </c>
      <c r="H31" s="380">
        <f>SUM(H32:H33)</f>
        <v>185</v>
      </c>
      <c r="I31" s="379">
        <f>ROUND(N31/D31,2)</f>
        <v>0</v>
      </c>
      <c r="J31" s="379">
        <f>ROUND(O31/E31,2)</f>
        <v>0</v>
      </c>
      <c r="K31" s="379">
        <f>ROUND(P31/F31,2)</f>
        <v>0.85</v>
      </c>
      <c r="L31" s="379">
        <f>ROUND(Q31/G31,2)</f>
        <v>0.85</v>
      </c>
      <c r="M31" s="379">
        <f>ROUND(R31/H31,2)</f>
        <v>0.85</v>
      </c>
      <c r="N31" s="380">
        <f>SUM(N32:N33)</f>
        <v>0</v>
      </c>
      <c r="O31" s="380">
        <f>SUM(O32:O33)</f>
        <v>0</v>
      </c>
      <c r="P31" s="380">
        <f>SUM(P32:P33)</f>
        <v>170</v>
      </c>
      <c r="Q31" s="380">
        <f>SUM(Q32:Q33)</f>
        <v>162</v>
      </c>
      <c r="R31" s="380">
        <f>SUM(R32:R33)</f>
        <v>158</v>
      </c>
      <c r="S31" s="4">
        <v>408</v>
      </c>
      <c r="T31" s="4">
        <v>408</v>
      </c>
      <c r="U31" s="4">
        <v>408</v>
      </c>
      <c r="V31" s="4">
        <v>408</v>
      </c>
      <c r="W31" s="4">
        <v>408</v>
      </c>
      <c r="X31" s="23">
        <f>SUM(X32:X33)</f>
        <v>0</v>
      </c>
      <c r="Y31" s="23">
        <f>SUM(Y32:Y33)</f>
        <v>0</v>
      </c>
      <c r="Z31" s="23">
        <f>SUM(Z32:Z33)</f>
        <v>69</v>
      </c>
      <c r="AA31" s="23">
        <f>SUM(AA32:AA33)</f>
        <v>67</v>
      </c>
      <c r="AB31" s="23">
        <f>SUM(AB32:AB33)</f>
        <v>64</v>
      </c>
      <c r="AC31" s="21"/>
      <c r="AD31" s="21"/>
      <c r="AE31" s="21"/>
      <c r="AF31" s="21"/>
      <c r="AI31" s="17" t="s">
        <v>133</v>
      </c>
      <c r="AJ31" s="17"/>
      <c r="AK31" s="33"/>
      <c r="AL31" s="33"/>
      <c r="AM31" s="33"/>
      <c r="AN31" s="33"/>
      <c r="AO31" s="33"/>
      <c r="AP31" s="33"/>
      <c r="AQ31" s="17"/>
      <c r="AS31" s="17"/>
    </row>
    <row r="32" spans="1:45" ht="18" customHeight="1">
      <c r="A32" s="664"/>
      <c r="B32" s="60">
        <v>2</v>
      </c>
      <c r="C32" s="60" t="s">
        <v>312</v>
      </c>
      <c r="D32" s="378">
        <f>[2]홍북면!D31</f>
        <v>89</v>
      </c>
      <c r="E32" s="378">
        <f>[2]홍북면!E31</f>
        <v>86</v>
      </c>
      <c r="F32" s="378">
        <f>[2]홍북면!F31</f>
        <v>81</v>
      </c>
      <c r="G32" s="378">
        <f>[2]홍북면!G31</f>
        <v>77</v>
      </c>
      <c r="H32" s="378">
        <f>[2]홍북면!H31</f>
        <v>75</v>
      </c>
      <c r="I32" s="398">
        <v>0</v>
      </c>
      <c r="J32" s="377">
        <v>0</v>
      </c>
      <c r="K32" s="377">
        <v>85</v>
      </c>
      <c r="L32" s="377">
        <v>85</v>
      </c>
      <c r="M32" s="377">
        <v>85</v>
      </c>
      <c r="N32" s="378">
        <f t="shared" ref="N32:R33" si="15">ROUND(D32*I32/100,0)</f>
        <v>0</v>
      </c>
      <c r="O32" s="378">
        <f t="shared" si="15"/>
        <v>0</v>
      </c>
      <c r="P32" s="378">
        <f t="shared" si="15"/>
        <v>69</v>
      </c>
      <c r="Q32" s="378">
        <f t="shared" si="15"/>
        <v>65</v>
      </c>
      <c r="R32" s="378">
        <f t="shared" si="15"/>
        <v>64</v>
      </c>
      <c r="S32" s="60">
        <v>408</v>
      </c>
      <c r="T32" s="60">
        <v>408</v>
      </c>
      <c r="U32" s="60">
        <v>408</v>
      </c>
      <c r="V32" s="60">
        <v>408</v>
      </c>
      <c r="W32" s="60">
        <v>408</v>
      </c>
      <c r="X32" s="60">
        <f t="shared" ref="X32:AB33" si="16">ROUND(N32*(S32/1000),0)</f>
        <v>0</v>
      </c>
      <c r="Y32" s="60">
        <f t="shared" si="16"/>
        <v>0</v>
      </c>
      <c r="Z32" s="60">
        <f t="shared" si="16"/>
        <v>28</v>
      </c>
      <c r="AA32" s="60">
        <f t="shared" si="16"/>
        <v>27</v>
      </c>
      <c r="AB32" s="60">
        <f t="shared" si="16"/>
        <v>26</v>
      </c>
      <c r="AC32" s="60"/>
      <c r="AD32" s="60"/>
      <c r="AE32" s="60" t="s">
        <v>288</v>
      </c>
      <c r="AF32" s="60" t="s">
        <v>288</v>
      </c>
      <c r="AI32" s="639" t="s">
        <v>0</v>
      </c>
      <c r="AJ32" s="640"/>
      <c r="AK32" s="18">
        <v>2015</v>
      </c>
      <c r="AL32" s="18">
        <v>2020</v>
      </c>
      <c r="AM32" s="18">
        <v>2025</v>
      </c>
      <c r="AN32" s="18">
        <v>2030</v>
      </c>
      <c r="AO32" s="18">
        <v>2035</v>
      </c>
      <c r="AP32" s="18" t="s">
        <v>135</v>
      </c>
      <c r="AQ32" s="17"/>
      <c r="AS32" s="17"/>
    </row>
    <row r="33" spans="1:45" ht="18" customHeight="1">
      <c r="A33" s="664"/>
      <c r="B33" s="60">
        <v>2</v>
      </c>
      <c r="C33" s="60" t="s">
        <v>313</v>
      </c>
      <c r="D33" s="378">
        <f>[2]홍북면!D32</f>
        <v>131</v>
      </c>
      <c r="E33" s="378">
        <f>[2]홍북면!E32</f>
        <v>127</v>
      </c>
      <c r="F33" s="378">
        <f>[2]홍북면!F32</f>
        <v>119</v>
      </c>
      <c r="G33" s="378">
        <f>[2]홍북면!G32</f>
        <v>114</v>
      </c>
      <c r="H33" s="378">
        <f>[2]홍북면!H32</f>
        <v>110</v>
      </c>
      <c r="I33" s="398">
        <v>0</v>
      </c>
      <c r="J33" s="377">
        <v>0</v>
      </c>
      <c r="K33" s="377">
        <v>85</v>
      </c>
      <c r="L33" s="377">
        <v>85</v>
      </c>
      <c r="M33" s="377">
        <v>85</v>
      </c>
      <c r="N33" s="378">
        <f t="shared" si="15"/>
        <v>0</v>
      </c>
      <c r="O33" s="378">
        <f t="shared" si="15"/>
        <v>0</v>
      </c>
      <c r="P33" s="378">
        <f t="shared" si="15"/>
        <v>101</v>
      </c>
      <c r="Q33" s="378">
        <f t="shared" si="15"/>
        <v>97</v>
      </c>
      <c r="R33" s="378">
        <f t="shared" si="15"/>
        <v>94</v>
      </c>
      <c r="S33" s="60">
        <v>408</v>
      </c>
      <c r="T33" s="60">
        <v>408</v>
      </c>
      <c r="U33" s="60">
        <v>408</v>
      </c>
      <c r="V33" s="60">
        <v>408</v>
      </c>
      <c r="W33" s="60">
        <v>408</v>
      </c>
      <c r="X33" s="60">
        <f t="shared" si="16"/>
        <v>0</v>
      </c>
      <c r="Y33" s="60">
        <f t="shared" si="16"/>
        <v>0</v>
      </c>
      <c r="Z33" s="60">
        <f t="shared" si="16"/>
        <v>41</v>
      </c>
      <c r="AA33" s="60">
        <f t="shared" si="16"/>
        <v>40</v>
      </c>
      <c r="AB33" s="60">
        <f t="shared" si="16"/>
        <v>38</v>
      </c>
      <c r="AC33" s="60"/>
      <c r="AD33" s="60"/>
      <c r="AE33" s="60" t="s">
        <v>288</v>
      </c>
      <c r="AF33" s="60" t="s">
        <v>288</v>
      </c>
      <c r="AI33" s="641" t="s">
        <v>137</v>
      </c>
      <c r="AJ33" s="34" t="s">
        <v>325</v>
      </c>
      <c r="AK33" s="35">
        <f t="shared" ref="AK33:AO38" si="17">AK40+AK47+AK54</f>
        <v>1120</v>
      </c>
      <c r="AL33" s="35">
        <f t="shared" si="17"/>
        <v>1102</v>
      </c>
      <c r="AM33" s="35">
        <f t="shared" si="17"/>
        <v>1135</v>
      </c>
      <c r="AN33" s="35">
        <f t="shared" si="17"/>
        <v>1083</v>
      </c>
      <c r="AO33" s="35">
        <f t="shared" si="17"/>
        <v>1047</v>
      </c>
      <c r="AP33" s="18"/>
      <c r="AQ33" s="17"/>
      <c r="AS33" s="17"/>
    </row>
    <row r="34" spans="1:45" ht="18" customHeight="1">
      <c r="A34" s="664"/>
      <c r="B34" s="23">
        <v>1</v>
      </c>
      <c r="C34" s="85" t="s">
        <v>314</v>
      </c>
      <c r="D34" s="380">
        <f>SUM(D35:D36)</f>
        <v>223</v>
      </c>
      <c r="E34" s="380">
        <f>SUM(E35:E36)</f>
        <v>216</v>
      </c>
      <c r="F34" s="380">
        <f>SUM(F35:F36)</f>
        <v>203</v>
      </c>
      <c r="G34" s="380">
        <f>SUM(G35:G36)</f>
        <v>194</v>
      </c>
      <c r="H34" s="380">
        <f>SUM(H35:H36)</f>
        <v>188</v>
      </c>
      <c r="I34" s="379">
        <f>ROUND(N34/D34,2)</f>
        <v>0.85</v>
      </c>
      <c r="J34" s="379">
        <f>ROUND(O34/E34,2)</f>
        <v>0.85</v>
      </c>
      <c r="K34" s="379">
        <f>ROUND(P34/F34,2)</f>
        <v>0.85</v>
      </c>
      <c r="L34" s="379">
        <f>ROUND(Q34/G34,2)</f>
        <v>0.85</v>
      </c>
      <c r="M34" s="379">
        <f>ROUND(R34/H34,2)</f>
        <v>0.85</v>
      </c>
      <c r="N34" s="380">
        <f>SUM(N35:N36)</f>
        <v>190</v>
      </c>
      <c r="O34" s="380">
        <f>SUM(O35:O36)</f>
        <v>183</v>
      </c>
      <c r="P34" s="380">
        <f>SUM(P35:P36)</f>
        <v>172</v>
      </c>
      <c r="Q34" s="380">
        <f>SUM(Q35:Q36)</f>
        <v>165</v>
      </c>
      <c r="R34" s="380">
        <f>SUM(R35:R36)</f>
        <v>160</v>
      </c>
      <c r="S34" s="4">
        <v>408</v>
      </c>
      <c r="T34" s="4">
        <v>408</v>
      </c>
      <c r="U34" s="4">
        <v>408</v>
      </c>
      <c r="V34" s="4">
        <v>408</v>
      </c>
      <c r="W34" s="4">
        <v>408</v>
      </c>
      <c r="X34" s="23">
        <f>SUM(X35:X36)</f>
        <v>77</v>
      </c>
      <c r="Y34" s="23">
        <f>SUM(Y35:Y36)</f>
        <v>75</v>
      </c>
      <c r="Z34" s="23">
        <f>SUM(Z35:Z36)</f>
        <v>70</v>
      </c>
      <c r="AA34" s="23">
        <f>SUM(AA35:AA36)</f>
        <v>68</v>
      </c>
      <c r="AB34" s="23">
        <f>SUM(AB35:AB36)</f>
        <v>67</v>
      </c>
      <c r="AC34" s="21"/>
      <c r="AD34" s="21"/>
      <c r="AE34" s="21"/>
      <c r="AF34" s="21"/>
      <c r="AI34" s="642"/>
      <c r="AJ34" s="3" t="s">
        <v>204</v>
      </c>
      <c r="AK34" s="35">
        <f t="shared" si="17"/>
        <v>0</v>
      </c>
      <c r="AL34" s="35">
        <f t="shared" si="17"/>
        <v>0</v>
      </c>
      <c r="AM34" s="35">
        <f t="shared" si="17"/>
        <v>0</v>
      </c>
      <c r="AN34" s="35">
        <f t="shared" si="17"/>
        <v>0</v>
      </c>
      <c r="AO34" s="35">
        <f t="shared" si="17"/>
        <v>0</v>
      </c>
      <c r="AP34" s="18"/>
      <c r="AQ34" s="17"/>
      <c r="AS34" s="17"/>
    </row>
    <row r="35" spans="1:45" ht="18" customHeight="1">
      <c r="A35" s="664"/>
      <c r="B35" s="60">
        <v>2</v>
      </c>
      <c r="C35" s="60" t="s">
        <v>315</v>
      </c>
      <c r="D35" s="378">
        <f>[2]홍북면!D34</f>
        <v>101</v>
      </c>
      <c r="E35" s="378">
        <f>[2]홍북면!E34</f>
        <v>98</v>
      </c>
      <c r="F35" s="378">
        <f>[2]홍북면!F34</f>
        <v>92</v>
      </c>
      <c r="G35" s="378">
        <f>[2]홍북면!G34</f>
        <v>88</v>
      </c>
      <c r="H35" s="378">
        <f>[2]홍북면!H34</f>
        <v>85</v>
      </c>
      <c r="I35" s="377">
        <v>85</v>
      </c>
      <c r="J35" s="377">
        <v>85</v>
      </c>
      <c r="K35" s="377">
        <v>85</v>
      </c>
      <c r="L35" s="377">
        <v>85</v>
      </c>
      <c r="M35" s="377">
        <v>85</v>
      </c>
      <c r="N35" s="378">
        <f t="shared" ref="N35:R36" si="18">ROUND(D35*I35/100,0)</f>
        <v>86</v>
      </c>
      <c r="O35" s="378">
        <f t="shared" si="18"/>
        <v>83</v>
      </c>
      <c r="P35" s="378">
        <f t="shared" si="18"/>
        <v>78</v>
      </c>
      <c r="Q35" s="378">
        <f t="shared" si="18"/>
        <v>75</v>
      </c>
      <c r="R35" s="378">
        <f t="shared" si="18"/>
        <v>72</v>
      </c>
      <c r="S35" s="60">
        <v>408</v>
      </c>
      <c r="T35" s="60">
        <v>408</v>
      </c>
      <c r="U35" s="60">
        <v>408</v>
      </c>
      <c r="V35" s="60">
        <v>408</v>
      </c>
      <c r="W35" s="60">
        <v>408</v>
      </c>
      <c r="X35" s="60">
        <f t="shared" ref="X35:AB42" si="19">ROUND(N35*(S35/1000),0)</f>
        <v>35</v>
      </c>
      <c r="Y35" s="60">
        <f t="shared" si="19"/>
        <v>34</v>
      </c>
      <c r="Z35" s="60">
        <f t="shared" si="19"/>
        <v>32</v>
      </c>
      <c r="AA35" s="60">
        <f t="shared" si="19"/>
        <v>31</v>
      </c>
      <c r="AB35" s="60">
        <f>ROUND(R35*(W35/1000),0)+1</f>
        <v>30</v>
      </c>
      <c r="AC35" s="60" t="s">
        <v>288</v>
      </c>
      <c r="AD35" s="60" t="s">
        <v>288</v>
      </c>
      <c r="AE35" s="60" t="s">
        <v>288</v>
      </c>
      <c r="AF35" s="60" t="s">
        <v>288</v>
      </c>
      <c r="AI35" s="642"/>
      <c r="AJ35" s="3" t="s">
        <v>206</v>
      </c>
      <c r="AK35" s="35">
        <f t="shared" si="17"/>
        <v>0</v>
      </c>
      <c r="AL35" s="35">
        <f t="shared" si="17"/>
        <v>0</v>
      </c>
      <c r="AM35" s="35">
        <f t="shared" si="17"/>
        <v>0</v>
      </c>
      <c r="AN35" s="35">
        <f t="shared" si="17"/>
        <v>0</v>
      </c>
      <c r="AO35" s="35">
        <f t="shared" si="17"/>
        <v>0</v>
      </c>
      <c r="AP35" s="18"/>
      <c r="AQ35" s="17"/>
      <c r="AS35" s="17"/>
    </row>
    <row r="36" spans="1:45" ht="18" customHeight="1">
      <c r="A36" s="664"/>
      <c r="B36" s="60">
        <v>2</v>
      </c>
      <c r="C36" s="60" t="s">
        <v>316</v>
      </c>
      <c r="D36" s="378">
        <f>[2]홍북면!D35</f>
        <v>122</v>
      </c>
      <c r="E36" s="378">
        <f>[2]홍북면!E35</f>
        <v>118</v>
      </c>
      <c r="F36" s="378">
        <f>[2]홍북면!F35</f>
        <v>111</v>
      </c>
      <c r="G36" s="378">
        <f>[2]홍북면!G35</f>
        <v>106</v>
      </c>
      <c r="H36" s="378">
        <f>[2]홍북면!H35</f>
        <v>103</v>
      </c>
      <c r="I36" s="377">
        <v>85</v>
      </c>
      <c r="J36" s="377">
        <v>85</v>
      </c>
      <c r="K36" s="377">
        <v>85</v>
      </c>
      <c r="L36" s="377">
        <v>85</v>
      </c>
      <c r="M36" s="377">
        <v>85</v>
      </c>
      <c r="N36" s="378">
        <f t="shared" si="18"/>
        <v>104</v>
      </c>
      <c r="O36" s="378">
        <f t="shared" si="18"/>
        <v>100</v>
      </c>
      <c r="P36" s="378">
        <f t="shared" si="18"/>
        <v>94</v>
      </c>
      <c r="Q36" s="378">
        <f t="shared" si="18"/>
        <v>90</v>
      </c>
      <c r="R36" s="378">
        <f t="shared" si="18"/>
        <v>88</v>
      </c>
      <c r="S36" s="60">
        <v>408</v>
      </c>
      <c r="T36" s="60">
        <v>408</v>
      </c>
      <c r="U36" s="60">
        <v>408</v>
      </c>
      <c r="V36" s="60">
        <v>408</v>
      </c>
      <c r="W36" s="60">
        <v>408</v>
      </c>
      <c r="X36" s="60">
        <f t="shared" si="19"/>
        <v>42</v>
      </c>
      <c r="Y36" s="60">
        <f t="shared" si="19"/>
        <v>41</v>
      </c>
      <c r="Z36" s="60">
        <f t="shared" si="19"/>
        <v>38</v>
      </c>
      <c r="AA36" s="60">
        <f t="shared" si="19"/>
        <v>37</v>
      </c>
      <c r="AB36" s="60">
        <f>ROUND(R36*(W36/1000),0)+1</f>
        <v>37</v>
      </c>
      <c r="AC36" s="60" t="s">
        <v>288</v>
      </c>
      <c r="AD36" s="60" t="s">
        <v>288</v>
      </c>
      <c r="AE36" s="60" t="s">
        <v>288</v>
      </c>
      <c r="AF36" s="60" t="s">
        <v>288</v>
      </c>
      <c r="AI36" s="642"/>
      <c r="AJ36" s="34" t="s">
        <v>202</v>
      </c>
      <c r="AK36" s="35">
        <f t="shared" si="17"/>
        <v>0</v>
      </c>
      <c r="AL36" s="35">
        <f t="shared" si="17"/>
        <v>0</v>
      </c>
      <c r="AM36" s="35">
        <f t="shared" si="17"/>
        <v>184</v>
      </c>
      <c r="AN36" s="35">
        <f t="shared" si="17"/>
        <v>176</v>
      </c>
      <c r="AO36" s="35">
        <f t="shared" si="17"/>
        <v>170</v>
      </c>
      <c r="AP36" s="3"/>
      <c r="AQ36" s="17"/>
      <c r="AS36" s="17"/>
    </row>
    <row r="37" spans="1:45" ht="18" customHeight="1">
      <c r="A37" s="664"/>
      <c r="B37" s="23">
        <v>1</v>
      </c>
      <c r="C37" s="85" t="s">
        <v>317</v>
      </c>
      <c r="D37" s="380">
        <f>SUM(D38:D39)</f>
        <v>164</v>
      </c>
      <c r="E37" s="380">
        <f>SUM(E38:E39)</f>
        <v>158</v>
      </c>
      <c r="F37" s="380">
        <f>SUM(F38:F39)</f>
        <v>150</v>
      </c>
      <c r="G37" s="380">
        <f>SUM(G38:G39)</f>
        <v>142</v>
      </c>
      <c r="H37" s="380">
        <f>SUM(H38:H39)</f>
        <v>138</v>
      </c>
      <c r="I37" s="379">
        <f>ROUND(N37/D37,2)</f>
        <v>0.83</v>
      </c>
      <c r="J37" s="379">
        <f>ROUND(O37/E37,2)</f>
        <v>0.82</v>
      </c>
      <c r="K37" s="379">
        <f>ROUND(P37/F37,2)</f>
        <v>0.83</v>
      </c>
      <c r="L37" s="379">
        <f>ROUND(Q37/G37,2)</f>
        <v>0.82</v>
      </c>
      <c r="M37" s="379">
        <f>ROUND(R37/H37,2)</f>
        <v>0.83</v>
      </c>
      <c r="N37" s="380">
        <f>SUM(N38:N39)</f>
        <v>136</v>
      </c>
      <c r="O37" s="380">
        <f>SUM(O38:O39)</f>
        <v>130</v>
      </c>
      <c r="P37" s="380">
        <f>SUM(P38:P39)</f>
        <v>124</v>
      </c>
      <c r="Q37" s="380">
        <f>SUM(Q38:Q39)</f>
        <v>117</v>
      </c>
      <c r="R37" s="380">
        <f>SUM(R38:R39)</f>
        <v>114</v>
      </c>
      <c r="S37" s="4">
        <v>408</v>
      </c>
      <c r="T37" s="4">
        <v>408</v>
      </c>
      <c r="U37" s="4">
        <v>408</v>
      </c>
      <c r="V37" s="4">
        <v>408</v>
      </c>
      <c r="W37" s="4">
        <v>408</v>
      </c>
      <c r="X37" s="23">
        <f>SUM(X38:X39)</f>
        <v>56</v>
      </c>
      <c r="Y37" s="23">
        <f>SUM(Y38:Y39)</f>
        <v>53</v>
      </c>
      <c r="Z37" s="23">
        <f>SUM(Z38:Z39)</f>
        <v>51</v>
      </c>
      <c r="AA37" s="23">
        <f>SUM(AA38:AA39)</f>
        <v>47</v>
      </c>
      <c r="AB37" s="23">
        <f>SUM(AB38:AB39)</f>
        <v>47</v>
      </c>
      <c r="AC37" s="21"/>
      <c r="AD37" s="21"/>
      <c r="AE37" s="21"/>
      <c r="AF37" s="21"/>
      <c r="AI37" s="642"/>
      <c r="AJ37" s="3" t="s">
        <v>207</v>
      </c>
      <c r="AK37" s="35">
        <f t="shared" si="17"/>
        <v>225</v>
      </c>
      <c r="AL37" s="35">
        <f t="shared" si="17"/>
        <v>196</v>
      </c>
      <c r="AM37" s="35">
        <f t="shared" si="17"/>
        <v>0</v>
      </c>
      <c r="AN37" s="35">
        <f t="shared" si="17"/>
        <v>0</v>
      </c>
      <c r="AO37" s="35">
        <f t="shared" si="17"/>
        <v>0</v>
      </c>
      <c r="AP37" s="3"/>
      <c r="AQ37" s="17"/>
      <c r="AS37" s="17"/>
    </row>
    <row r="38" spans="1:45" ht="18" customHeight="1">
      <c r="A38" s="664"/>
      <c r="B38" s="60">
        <v>2</v>
      </c>
      <c r="C38" s="60" t="s">
        <v>318</v>
      </c>
      <c r="D38" s="378">
        <f>[2]홍북면!D37</f>
        <v>81</v>
      </c>
      <c r="E38" s="378">
        <f>[2]홍북면!E37</f>
        <v>78</v>
      </c>
      <c r="F38" s="378">
        <f>[2]홍북면!F37</f>
        <v>74</v>
      </c>
      <c r="G38" s="378">
        <f>[2]홍북면!G37</f>
        <v>70</v>
      </c>
      <c r="H38" s="378">
        <f>[2]홍북면!H37</f>
        <v>68</v>
      </c>
      <c r="I38" s="377">
        <v>80</v>
      </c>
      <c r="J38" s="377">
        <v>80</v>
      </c>
      <c r="K38" s="377">
        <v>80</v>
      </c>
      <c r="L38" s="377">
        <v>80</v>
      </c>
      <c r="M38" s="377">
        <v>80</v>
      </c>
      <c r="N38" s="378">
        <f t="shared" ref="N38:R39" si="20">ROUND(D38*I38/100,0)</f>
        <v>65</v>
      </c>
      <c r="O38" s="378">
        <f t="shared" si="20"/>
        <v>62</v>
      </c>
      <c r="P38" s="378">
        <f t="shared" si="20"/>
        <v>59</v>
      </c>
      <c r="Q38" s="378">
        <f t="shared" si="20"/>
        <v>56</v>
      </c>
      <c r="R38" s="378">
        <f t="shared" si="20"/>
        <v>54</v>
      </c>
      <c r="S38" s="60">
        <v>408</v>
      </c>
      <c r="T38" s="60">
        <v>408</v>
      </c>
      <c r="U38" s="60">
        <v>408</v>
      </c>
      <c r="V38" s="60">
        <v>408</v>
      </c>
      <c r="W38" s="60">
        <v>408</v>
      </c>
      <c r="X38" s="60">
        <f t="shared" ref="X38:AA39" si="21">ROUND(N38*(S38/1000),0)</f>
        <v>27</v>
      </c>
      <c r="Y38" s="60">
        <f t="shared" si="21"/>
        <v>25</v>
      </c>
      <c r="Z38" s="60">
        <f t="shared" si="21"/>
        <v>24</v>
      </c>
      <c r="AA38" s="60">
        <f t="shared" si="21"/>
        <v>23</v>
      </c>
      <c r="AB38" s="60">
        <f>ROUND(R38*(W38/1000),0)+1</f>
        <v>23</v>
      </c>
      <c r="AC38" s="60" t="s">
        <v>288</v>
      </c>
      <c r="AD38" s="60" t="s">
        <v>288</v>
      </c>
      <c r="AE38" s="60" t="s">
        <v>288</v>
      </c>
      <c r="AF38" s="60" t="s">
        <v>288</v>
      </c>
      <c r="AI38" s="642"/>
      <c r="AJ38" s="3"/>
      <c r="AK38" s="35">
        <f t="shared" si="17"/>
        <v>0</v>
      </c>
      <c r="AL38" s="35">
        <f t="shared" si="17"/>
        <v>0</v>
      </c>
      <c r="AM38" s="35">
        <f t="shared" si="17"/>
        <v>0</v>
      </c>
      <c r="AN38" s="35">
        <f t="shared" si="17"/>
        <v>0</v>
      </c>
      <c r="AO38" s="35">
        <f t="shared" si="17"/>
        <v>0</v>
      </c>
      <c r="AP38" s="3"/>
      <c r="AQ38" s="17"/>
      <c r="AS38" s="17"/>
    </row>
    <row r="39" spans="1:45" ht="18" customHeight="1">
      <c r="A39" s="664"/>
      <c r="B39" s="60">
        <v>2</v>
      </c>
      <c r="C39" s="60" t="s">
        <v>250</v>
      </c>
      <c r="D39" s="378">
        <f>[2]홍북면!D38</f>
        <v>83</v>
      </c>
      <c r="E39" s="378">
        <f>[2]홍북면!E38</f>
        <v>80</v>
      </c>
      <c r="F39" s="378">
        <f>[2]홍북면!F38</f>
        <v>76</v>
      </c>
      <c r="G39" s="378">
        <f>[2]홍북면!G38</f>
        <v>72</v>
      </c>
      <c r="H39" s="378">
        <f>[2]홍북면!H38</f>
        <v>70</v>
      </c>
      <c r="I39" s="377">
        <v>85</v>
      </c>
      <c r="J39" s="377">
        <v>85</v>
      </c>
      <c r="K39" s="377">
        <v>85</v>
      </c>
      <c r="L39" s="377">
        <v>85</v>
      </c>
      <c r="M39" s="377">
        <v>85</v>
      </c>
      <c r="N39" s="378">
        <f t="shared" si="20"/>
        <v>71</v>
      </c>
      <c r="O39" s="378">
        <f t="shared" si="20"/>
        <v>68</v>
      </c>
      <c r="P39" s="378">
        <f t="shared" si="20"/>
        <v>65</v>
      </c>
      <c r="Q39" s="378">
        <f t="shared" si="20"/>
        <v>61</v>
      </c>
      <c r="R39" s="378">
        <f t="shared" si="20"/>
        <v>60</v>
      </c>
      <c r="S39" s="60">
        <v>408</v>
      </c>
      <c r="T39" s="60">
        <v>408</v>
      </c>
      <c r="U39" s="60">
        <v>408</v>
      </c>
      <c r="V39" s="60">
        <v>408</v>
      </c>
      <c r="W39" s="60">
        <v>408</v>
      </c>
      <c r="X39" s="60">
        <f t="shared" si="21"/>
        <v>29</v>
      </c>
      <c r="Y39" s="60">
        <f t="shared" si="21"/>
        <v>28</v>
      </c>
      <c r="Z39" s="60">
        <f t="shared" si="21"/>
        <v>27</v>
      </c>
      <c r="AA39" s="60">
        <f>ROUND(Q39*(V39/1000),0)-1</f>
        <v>24</v>
      </c>
      <c r="AB39" s="60">
        <f t="shared" si="19"/>
        <v>24</v>
      </c>
      <c r="AC39" s="60" t="s">
        <v>288</v>
      </c>
      <c r="AD39" s="60" t="s">
        <v>288</v>
      </c>
      <c r="AE39" s="60" t="s">
        <v>288</v>
      </c>
      <c r="AF39" s="60" t="s">
        <v>288</v>
      </c>
      <c r="AI39" s="643"/>
      <c r="AJ39" s="36" t="s">
        <v>2</v>
      </c>
      <c r="AK39" s="37">
        <f>SUM(AK33:AK38)</f>
        <v>1345</v>
      </c>
      <c r="AL39" s="37">
        <f>SUM(AL33:AL38)</f>
        <v>1298</v>
      </c>
      <c r="AM39" s="37">
        <f>SUM(AM33:AM38)</f>
        <v>1319</v>
      </c>
      <c r="AN39" s="37">
        <f>SUM(AN33:AN38)</f>
        <v>1259</v>
      </c>
      <c r="AO39" s="37">
        <f>SUM(AO33:AO38)</f>
        <v>1217</v>
      </c>
      <c r="AP39" s="38"/>
      <c r="AQ39" s="17"/>
      <c r="AS39" s="17"/>
    </row>
    <row r="40" spans="1:45" ht="18" customHeight="1">
      <c r="A40" s="664"/>
      <c r="B40" s="23">
        <v>1</v>
      </c>
      <c r="C40" s="85" t="s">
        <v>319</v>
      </c>
      <c r="D40" s="380">
        <f>SUM(D41:D44)</f>
        <v>260</v>
      </c>
      <c r="E40" s="380">
        <f>SUM(E41:E44)</f>
        <v>248</v>
      </c>
      <c r="F40" s="380">
        <f>SUM(F41:F44)</f>
        <v>235</v>
      </c>
      <c r="G40" s="380">
        <f>SUM(G41:G44)</f>
        <v>227</v>
      </c>
      <c r="H40" s="380">
        <f>SUM(H41:H44)</f>
        <v>218</v>
      </c>
      <c r="I40" s="379">
        <f>ROUND(N40/D40,2)</f>
        <v>0.81</v>
      </c>
      <c r="J40" s="379">
        <f>ROUND(O40/E40,2)</f>
        <v>0.81</v>
      </c>
      <c r="K40" s="379">
        <f>ROUND(P40/F40,2)</f>
        <v>0.81</v>
      </c>
      <c r="L40" s="379">
        <f>ROUND(Q40/G40,2)</f>
        <v>0.81</v>
      </c>
      <c r="M40" s="379">
        <f>ROUND(R40/H40,2)</f>
        <v>0.81</v>
      </c>
      <c r="N40" s="380">
        <f>SUM(N41:N44)</f>
        <v>211</v>
      </c>
      <c r="O40" s="380">
        <f>SUM(O41:O44)</f>
        <v>202</v>
      </c>
      <c r="P40" s="380">
        <f>SUM(P41:P44)</f>
        <v>190</v>
      </c>
      <c r="Q40" s="380">
        <f>SUM(Q41:Q44)</f>
        <v>184</v>
      </c>
      <c r="R40" s="380">
        <f>SUM(R41:R44)</f>
        <v>176</v>
      </c>
      <c r="S40" s="4">
        <v>408</v>
      </c>
      <c r="T40" s="4">
        <v>408</v>
      </c>
      <c r="U40" s="4">
        <v>408</v>
      </c>
      <c r="V40" s="4">
        <v>408</v>
      </c>
      <c r="W40" s="4">
        <v>408</v>
      </c>
      <c r="X40" s="23">
        <f>SUM(X41:X44)</f>
        <v>86</v>
      </c>
      <c r="Y40" s="23">
        <f>SUM(Y41:Y44)</f>
        <v>82</v>
      </c>
      <c r="Z40" s="23">
        <f>SUM(Z41:Z44)</f>
        <v>77</v>
      </c>
      <c r="AA40" s="23">
        <f>SUM(AA41:AA44)</f>
        <v>71</v>
      </c>
      <c r="AB40" s="23">
        <f>SUM(AB41:AB44)</f>
        <v>71</v>
      </c>
      <c r="AC40" s="21"/>
      <c r="AD40" s="21"/>
      <c r="AE40" s="21"/>
      <c r="AF40" s="21"/>
      <c r="AI40" s="641" t="s">
        <v>145</v>
      </c>
      <c r="AJ40" s="34" t="s">
        <v>325</v>
      </c>
      <c r="AK40" s="23">
        <f t="shared" ref="AK40:AK45" si="22">SUMIF($AC$4:$AC$44,$AJ40,X$4:X$44)</f>
        <v>1120</v>
      </c>
      <c r="AL40" s="23">
        <f t="shared" ref="AL40:AL45" si="23">SUMIF($AD$4:$AD$44,$AJ40,Y$4:Y$44)</f>
        <v>1102</v>
      </c>
      <c r="AM40" s="23">
        <f t="shared" ref="AM40:AM45" si="24">SUMIF($AE$4:$AE$44,$AJ40,Z$4:Z$44)</f>
        <v>1135</v>
      </c>
      <c r="AN40" s="23">
        <f t="shared" ref="AN40:AO45" si="25">SUMIF($AF$4:$AF$44,$AJ40,AA$4:AA$44)</f>
        <v>1083</v>
      </c>
      <c r="AO40" s="23">
        <f t="shared" si="25"/>
        <v>1047</v>
      </c>
      <c r="AP40" s="18"/>
      <c r="AQ40" s="17"/>
      <c r="AS40" s="17"/>
    </row>
    <row r="41" spans="1:45" ht="18" customHeight="1">
      <c r="A41" s="664"/>
      <c r="B41" s="60">
        <v>2</v>
      </c>
      <c r="C41" s="60" t="s">
        <v>320</v>
      </c>
      <c r="D41" s="378">
        <f>[2]홍북면!D40</f>
        <v>53</v>
      </c>
      <c r="E41" s="378">
        <f>[2]홍북면!E40</f>
        <v>50</v>
      </c>
      <c r="F41" s="378">
        <f>[2]홍북면!F40</f>
        <v>48</v>
      </c>
      <c r="G41" s="378">
        <f>[2]홍북면!G40</f>
        <v>46</v>
      </c>
      <c r="H41" s="378">
        <f>[2]홍북면!H40</f>
        <v>44</v>
      </c>
      <c r="I41" s="377">
        <v>85</v>
      </c>
      <c r="J41" s="377">
        <v>85</v>
      </c>
      <c r="K41" s="377">
        <v>85</v>
      </c>
      <c r="L41" s="377">
        <v>85</v>
      </c>
      <c r="M41" s="377">
        <v>85</v>
      </c>
      <c r="N41" s="378">
        <f t="shared" ref="N41:R44" si="26">ROUND(D41*I41/100,0)</f>
        <v>45</v>
      </c>
      <c r="O41" s="378">
        <f t="shared" si="26"/>
        <v>43</v>
      </c>
      <c r="P41" s="378">
        <f t="shared" si="26"/>
        <v>41</v>
      </c>
      <c r="Q41" s="378">
        <f t="shared" si="26"/>
        <v>39</v>
      </c>
      <c r="R41" s="378">
        <f t="shared" si="26"/>
        <v>37</v>
      </c>
      <c r="S41" s="60">
        <v>408</v>
      </c>
      <c r="T41" s="60">
        <v>408</v>
      </c>
      <c r="U41" s="60">
        <v>408</v>
      </c>
      <c r="V41" s="60">
        <v>408</v>
      </c>
      <c r="W41" s="60">
        <v>408</v>
      </c>
      <c r="X41" s="60">
        <f t="shared" ref="X41:Z42" si="27">ROUND(N41*(S41/1000),0)</f>
        <v>18</v>
      </c>
      <c r="Y41" s="60">
        <f t="shared" si="27"/>
        <v>18</v>
      </c>
      <c r="Z41" s="60">
        <f t="shared" si="27"/>
        <v>17</v>
      </c>
      <c r="AA41" s="60">
        <f>ROUND(Q41*(V41/1000),0)-1</f>
        <v>15</v>
      </c>
      <c r="AB41" s="60">
        <f t="shared" si="19"/>
        <v>15</v>
      </c>
      <c r="AC41" s="60" t="s">
        <v>288</v>
      </c>
      <c r="AD41" s="60" t="s">
        <v>288</v>
      </c>
      <c r="AE41" s="60" t="s">
        <v>288</v>
      </c>
      <c r="AF41" s="60" t="s">
        <v>288</v>
      </c>
      <c r="AI41" s="642"/>
      <c r="AJ41" s="3" t="s">
        <v>204</v>
      </c>
      <c r="AK41" s="23">
        <f t="shared" si="22"/>
        <v>0</v>
      </c>
      <c r="AL41" s="23">
        <f t="shared" si="23"/>
        <v>0</v>
      </c>
      <c r="AM41" s="23">
        <f t="shared" si="24"/>
        <v>0</v>
      </c>
      <c r="AN41" s="23">
        <f t="shared" si="25"/>
        <v>0</v>
      </c>
      <c r="AO41" s="23">
        <f t="shared" si="25"/>
        <v>0</v>
      </c>
      <c r="AP41" s="18"/>
      <c r="AQ41" s="17"/>
      <c r="AS41" s="17"/>
    </row>
    <row r="42" spans="1:45" ht="18" customHeight="1">
      <c r="A42" s="664"/>
      <c r="B42" s="60">
        <v>2</v>
      </c>
      <c r="C42" s="60" t="s">
        <v>321</v>
      </c>
      <c r="D42" s="378">
        <f>[2]홍북면!D41</f>
        <v>70</v>
      </c>
      <c r="E42" s="378">
        <f>[2]홍북면!E41</f>
        <v>67</v>
      </c>
      <c r="F42" s="378">
        <f>[2]홍북면!F41</f>
        <v>63</v>
      </c>
      <c r="G42" s="378">
        <f>[2]홍북면!G41</f>
        <v>61</v>
      </c>
      <c r="H42" s="378">
        <f>[2]홍북면!H41</f>
        <v>59</v>
      </c>
      <c r="I42" s="377">
        <v>80</v>
      </c>
      <c r="J42" s="377">
        <v>80</v>
      </c>
      <c r="K42" s="377">
        <v>80</v>
      </c>
      <c r="L42" s="377">
        <v>80</v>
      </c>
      <c r="M42" s="377">
        <v>80</v>
      </c>
      <c r="N42" s="378">
        <f t="shared" si="26"/>
        <v>56</v>
      </c>
      <c r="O42" s="378">
        <f t="shared" si="26"/>
        <v>54</v>
      </c>
      <c r="P42" s="378">
        <f t="shared" si="26"/>
        <v>50</v>
      </c>
      <c r="Q42" s="378">
        <f t="shared" si="26"/>
        <v>49</v>
      </c>
      <c r="R42" s="378">
        <f t="shared" si="26"/>
        <v>47</v>
      </c>
      <c r="S42" s="60">
        <v>408</v>
      </c>
      <c r="T42" s="60">
        <v>408</v>
      </c>
      <c r="U42" s="60">
        <v>408</v>
      </c>
      <c r="V42" s="60">
        <v>408</v>
      </c>
      <c r="W42" s="60">
        <v>408</v>
      </c>
      <c r="X42" s="60">
        <f t="shared" si="27"/>
        <v>23</v>
      </c>
      <c r="Y42" s="60">
        <f t="shared" si="27"/>
        <v>22</v>
      </c>
      <c r="Z42" s="60">
        <f t="shared" si="27"/>
        <v>20</v>
      </c>
      <c r="AA42" s="60">
        <f>ROUND(Q42*(V42/1000),0)-1</f>
        <v>19</v>
      </c>
      <c r="AB42" s="60">
        <f t="shared" si="19"/>
        <v>19</v>
      </c>
      <c r="AC42" s="60" t="s">
        <v>288</v>
      </c>
      <c r="AD42" s="60" t="s">
        <v>288</v>
      </c>
      <c r="AE42" s="60" t="s">
        <v>288</v>
      </c>
      <c r="AF42" s="60" t="s">
        <v>288</v>
      </c>
      <c r="AI42" s="642"/>
      <c r="AJ42" s="3" t="s">
        <v>206</v>
      </c>
      <c r="AK42" s="23">
        <f t="shared" si="22"/>
        <v>0</v>
      </c>
      <c r="AL42" s="23">
        <f t="shared" si="23"/>
        <v>0</v>
      </c>
      <c r="AM42" s="23">
        <f t="shared" si="24"/>
        <v>0</v>
      </c>
      <c r="AN42" s="23">
        <f t="shared" si="25"/>
        <v>0</v>
      </c>
      <c r="AO42" s="23">
        <f t="shared" si="25"/>
        <v>0</v>
      </c>
      <c r="AP42" s="18"/>
      <c r="AQ42" s="17"/>
      <c r="AS42" s="17"/>
    </row>
    <row r="43" spans="1:45" ht="18" customHeight="1">
      <c r="A43" s="664"/>
      <c r="B43" s="60">
        <v>2</v>
      </c>
      <c r="C43" s="60" t="s">
        <v>322</v>
      </c>
      <c r="D43" s="378">
        <f>[2]홍북면!D42</f>
        <v>101</v>
      </c>
      <c r="E43" s="378">
        <f>[2]홍북면!E42</f>
        <v>97</v>
      </c>
      <c r="F43" s="378">
        <f>[2]홍북면!F42</f>
        <v>91</v>
      </c>
      <c r="G43" s="378">
        <f>[2]홍북면!G42</f>
        <v>89</v>
      </c>
      <c r="H43" s="378">
        <f>[2]홍북면!H42</f>
        <v>84</v>
      </c>
      <c r="I43" s="377">
        <v>80</v>
      </c>
      <c r="J43" s="377">
        <v>80</v>
      </c>
      <c r="K43" s="377">
        <v>80</v>
      </c>
      <c r="L43" s="377">
        <v>80</v>
      </c>
      <c r="M43" s="377">
        <v>80</v>
      </c>
      <c r="N43" s="378">
        <f t="shared" si="26"/>
        <v>81</v>
      </c>
      <c r="O43" s="378">
        <f t="shared" si="26"/>
        <v>78</v>
      </c>
      <c r="P43" s="378">
        <f t="shared" si="26"/>
        <v>73</v>
      </c>
      <c r="Q43" s="378">
        <f t="shared" si="26"/>
        <v>71</v>
      </c>
      <c r="R43" s="378">
        <f t="shared" si="26"/>
        <v>67</v>
      </c>
      <c r="S43" s="60">
        <v>408</v>
      </c>
      <c r="T43" s="60">
        <v>408</v>
      </c>
      <c r="U43" s="60">
        <v>408</v>
      </c>
      <c r="V43" s="60">
        <v>408</v>
      </c>
      <c r="W43" s="60">
        <v>408</v>
      </c>
      <c r="X43" s="60">
        <f>ROUND(N43*(S43/1000),0)</f>
        <v>33</v>
      </c>
      <c r="Y43" s="60">
        <f>ROUND(O43*(T43/1000),0)</f>
        <v>32</v>
      </c>
      <c r="Z43" s="60">
        <f>ROUND(P43*(U43/1000),0)</f>
        <v>30</v>
      </c>
      <c r="AA43" s="60">
        <f>ROUND(Q43*(V43/1000),0)-1</f>
        <v>28</v>
      </c>
      <c r="AB43" s="60">
        <f>ROUND(R43*(W43/1000),0)+1</f>
        <v>28</v>
      </c>
      <c r="AC43" s="60" t="s">
        <v>288</v>
      </c>
      <c r="AD43" s="60" t="s">
        <v>288</v>
      </c>
      <c r="AE43" s="60" t="s">
        <v>288</v>
      </c>
      <c r="AF43" s="60" t="s">
        <v>288</v>
      </c>
      <c r="AI43" s="642"/>
      <c r="AJ43" s="34" t="s">
        <v>202</v>
      </c>
      <c r="AK43" s="23">
        <f t="shared" si="22"/>
        <v>0</v>
      </c>
      <c r="AL43" s="23">
        <f t="shared" si="23"/>
        <v>0</v>
      </c>
      <c r="AM43" s="23">
        <f t="shared" si="24"/>
        <v>184</v>
      </c>
      <c r="AN43" s="23">
        <f t="shared" si="25"/>
        <v>176</v>
      </c>
      <c r="AO43" s="23">
        <f t="shared" si="25"/>
        <v>170</v>
      </c>
      <c r="AP43" s="3"/>
      <c r="AQ43" s="17"/>
      <c r="AS43" s="17"/>
    </row>
    <row r="44" spans="1:45" ht="18" customHeight="1">
      <c r="A44" s="664"/>
      <c r="B44" s="60">
        <v>2</v>
      </c>
      <c r="C44" s="60" t="s">
        <v>323</v>
      </c>
      <c r="D44" s="378">
        <f>[2]홍북면!D43</f>
        <v>36</v>
      </c>
      <c r="E44" s="378">
        <f>[2]홍북면!E43</f>
        <v>34</v>
      </c>
      <c r="F44" s="378">
        <f>[2]홍북면!F43</f>
        <v>33</v>
      </c>
      <c r="G44" s="378">
        <f>[2]홍북면!G43</f>
        <v>31</v>
      </c>
      <c r="H44" s="378">
        <f>[2]홍북면!H43</f>
        <v>31</v>
      </c>
      <c r="I44" s="377">
        <v>80</v>
      </c>
      <c r="J44" s="377">
        <v>80</v>
      </c>
      <c r="K44" s="377">
        <v>80</v>
      </c>
      <c r="L44" s="377">
        <v>80</v>
      </c>
      <c r="M44" s="377">
        <v>80</v>
      </c>
      <c r="N44" s="378">
        <f t="shared" si="26"/>
        <v>29</v>
      </c>
      <c r="O44" s="378">
        <f t="shared" si="26"/>
        <v>27</v>
      </c>
      <c r="P44" s="378">
        <f t="shared" si="26"/>
        <v>26</v>
      </c>
      <c r="Q44" s="378">
        <f t="shared" si="26"/>
        <v>25</v>
      </c>
      <c r="R44" s="378">
        <f t="shared" si="26"/>
        <v>25</v>
      </c>
      <c r="S44" s="60">
        <v>408</v>
      </c>
      <c r="T44" s="60">
        <v>408</v>
      </c>
      <c r="U44" s="60">
        <v>408</v>
      </c>
      <c r="V44" s="60">
        <v>408</v>
      </c>
      <c r="W44" s="60">
        <v>408</v>
      </c>
      <c r="X44" s="60">
        <f>ROUND(N44*(S44/1000),0)</f>
        <v>12</v>
      </c>
      <c r="Y44" s="60">
        <f>ROUND(O44*(T44/1000),0)-1</f>
        <v>10</v>
      </c>
      <c r="Z44" s="60">
        <f>ROUND(P44*(U44/1000),0)-1</f>
        <v>10</v>
      </c>
      <c r="AA44" s="60">
        <f>ROUND(Q44*(V44/1000),0)-1</f>
        <v>9</v>
      </c>
      <c r="AB44" s="60">
        <f>ROUND(R44*(W44/1000),0)-1</f>
        <v>9</v>
      </c>
      <c r="AC44" s="60" t="s">
        <v>288</v>
      </c>
      <c r="AD44" s="60" t="s">
        <v>288</v>
      </c>
      <c r="AE44" s="60" t="s">
        <v>288</v>
      </c>
      <c r="AF44" s="60" t="s">
        <v>288</v>
      </c>
      <c r="AI44" s="642"/>
      <c r="AJ44" s="3" t="s">
        <v>207</v>
      </c>
      <c r="AK44" s="23">
        <f t="shared" si="22"/>
        <v>225</v>
      </c>
      <c r="AL44" s="23">
        <f t="shared" si="23"/>
        <v>196</v>
      </c>
      <c r="AM44" s="23">
        <f t="shared" si="24"/>
        <v>0</v>
      </c>
      <c r="AN44" s="23">
        <f t="shared" si="25"/>
        <v>0</v>
      </c>
      <c r="AO44" s="23">
        <f t="shared" si="25"/>
        <v>0</v>
      </c>
      <c r="AP44" s="3"/>
      <c r="AQ44" s="17"/>
      <c r="AS44" s="17"/>
    </row>
    <row r="45" spans="1:45" ht="18" customHeight="1">
      <c r="A45" s="664"/>
      <c r="B45" s="23">
        <v>1</v>
      </c>
      <c r="C45" s="23" t="s">
        <v>208</v>
      </c>
      <c r="D45" s="78">
        <f>SUM(D4,D7,D10,D14,D19,D22,D25,D28,D31,D34,D37,D40)</f>
        <v>4175</v>
      </c>
      <c r="E45" s="78">
        <f>SUM(E4,E7,E10,E14,E19,E22,E25,E28,E31,E34,E37,E40)</f>
        <v>4032</v>
      </c>
      <c r="F45" s="78">
        <f>SUM(F4,F7,F10,F14,F19,F22,F25,F28,F31,F34,F37,F40)</f>
        <v>3799</v>
      </c>
      <c r="G45" s="78">
        <f>SUM(G4,G7,G10,G14,G19,G22,G25,G28,G31,G34,G37,G40)</f>
        <v>3625</v>
      </c>
      <c r="H45" s="78">
        <f>SUM(H4,H7,H10,H14,H19,H22,H25,H28,H31,H34,H37,H40)</f>
        <v>3508</v>
      </c>
      <c r="I45" s="79">
        <f>ROUND((N45/D45)*100,1)</f>
        <v>78.900000000000006</v>
      </c>
      <c r="J45" s="79">
        <f>ROUND((O45/E45)*100,1)</f>
        <v>78.900000000000006</v>
      </c>
      <c r="K45" s="79">
        <f>ROUND((P45/F45)*100,1)</f>
        <v>85.1</v>
      </c>
      <c r="L45" s="79">
        <f>ROUND((Q45/G45)*100,1)</f>
        <v>85.1</v>
      </c>
      <c r="M45" s="79">
        <f>ROUND((R45/H45)*100,1)</f>
        <v>85.1</v>
      </c>
      <c r="N45" s="80">
        <f>SUMIF($B$4:$B$44,1,N$4:N$44)</f>
        <v>3296</v>
      </c>
      <c r="O45" s="80">
        <f>SUMIF($B$4:$B$44,1,O$4:O$44)</f>
        <v>3181</v>
      </c>
      <c r="P45" s="80">
        <f>SUMIF($B$4:$B$44,1,P$4:P$44)</f>
        <v>3233</v>
      </c>
      <c r="Q45" s="80">
        <f>SUMIF($B$4:$B$44,1,Q$4:Q$44)</f>
        <v>3086</v>
      </c>
      <c r="R45" s="80">
        <f>SUMIF($B$4:$B$44,1,R$4:R$44)</f>
        <v>2984</v>
      </c>
      <c r="S45" s="23">
        <f>AVERAGE(S4:S44)</f>
        <v>408</v>
      </c>
      <c r="T45" s="23">
        <f>AVERAGE(T4:T44)</f>
        <v>408</v>
      </c>
      <c r="U45" s="23">
        <f>AVERAGE(U4:U44)</f>
        <v>408</v>
      </c>
      <c r="V45" s="23">
        <f>AVERAGE(V4:V44)</f>
        <v>408</v>
      </c>
      <c r="W45" s="23">
        <f>AVERAGE(W4:W44)</f>
        <v>408</v>
      </c>
      <c r="X45" s="4">
        <f>SUM(X4,X7,X10,X14,X19,X22,X25,X28,X31,X34,X37,X40)</f>
        <v>1345</v>
      </c>
      <c r="Y45" s="4">
        <f>SUM(Y4,Y7,Y10,Y14,Y19,Y22,Y25,Y28,Y31,Y34,Y37,Y40)</f>
        <v>1298</v>
      </c>
      <c r="Z45" s="4">
        <f>SUM(Z4,Z7,Z10,Z14,Z19,Z22,Z25,Z28,Z31,Z34,Z37,Z40)</f>
        <v>1319</v>
      </c>
      <c r="AA45" s="4">
        <f>SUM(AA4,AA7,AA10,AA14,AA19,AA22,AA25,AA28,AA31,AA34,AA37,AA40)</f>
        <v>1259</v>
      </c>
      <c r="AB45" s="4">
        <f>SUM(AB4,AB7,AB10,AB14,AB19,AB22,AB25,AB28,AB31,AB34,AB37,AB40)</f>
        <v>1217</v>
      </c>
      <c r="AC45" s="23"/>
      <c r="AD45" s="23"/>
      <c r="AE45" s="23"/>
      <c r="AF45" s="23"/>
      <c r="AI45" s="642"/>
      <c r="AJ45" s="3"/>
      <c r="AK45" s="23">
        <f t="shared" si="22"/>
        <v>0</v>
      </c>
      <c r="AL45" s="23">
        <f t="shared" si="23"/>
        <v>0</v>
      </c>
      <c r="AM45" s="23">
        <f t="shared" si="24"/>
        <v>0</v>
      </c>
      <c r="AN45" s="23">
        <f t="shared" si="25"/>
        <v>0</v>
      </c>
      <c r="AO45" s="23">
        <f t="shared" si="25"/>
        <v>0</v>
      </c>
      <c r="AP45" s="3"/>
      <c r="AQ45" s="17"/>
      <c r="AS45" s="17"/>
    </row>
    <row r="46" spans="1:45" ht="18" customHeight="1">
      <c r="B46" s="48"/>
      <c r="E46" s="47" t="b">
        <f>E45=E59</f>
        <v>1</v>
      </c>
      <c r="F46" s="47" t="b">
        <f>F45=F59</f>
        <v>1</v>
      </c>
      <c r="G46" s="47" t="b">
        <f>G45=G59</f>
        <v>1</v>
      </c>
      <c r="H46" s="47" t="b">
        <f>H45=H59</f>
        <v>1</v>
      </c>
      <c r="I46" s="47">
        <v>95.4</v>
      </c>
      <c r="N46" s="47">
        <f>N45/D45</f>
        <v>0.78946107784431141</v>
      </c>
      <c r="O46" s="48">
        <f>O45/E45</f>
        <v>0.78893849206349209</v>
      </c>
      <c r="P46" s="48">
        <f>P45/F45</f>
        <v>0.85101342458541718</v>
      </c>
      <c r="Q46" s="48">
        <f>Q45/G45</f>
        <v>0.85131034482758616</v>
      </c>
      <c r="R46" s="48">
        <f>R45/H45</f>
        <v>0.8506271379703535</v>
      </c>
      <c r="T46" s="86"/>
      <c r="U46" s="86"/>
      <c r="V46" s="86"/>
      <c r="W46" s="86"/>
      <c r="X46" s="29">
        <f>ROUND(N45*(S45/1000),0)</f>
        <v>1345</v>
      </c>
      <c r="Y46" s="29">
        <f>ROUND(O45*(T45/1000),0)</f>
        <v>1298</v>
      </c>
      <c r="Z46" s="29">
        <f>ROUND(P45*(U45/1000),0)</f>
        <v>1319</v>
      </c>
      <c r="AA46" s="29">
        <f>ROUND(Q45*(V45/1000),0)</f>
        <v>1259</v>
      </c>
      <c r="AB46" s="29">
        <f>ROUND(R45*(W45/1000),0)</f>
        <v>1217</v>
      </c>
      <c r="AI46" s="643"/>
      <c r="AJ46" s="36" t="s">
        <v>2</v>
      </c>
      <c r="AK46" s="37">
        <f>SUM(AK40:AK45)</f>
        <v>1345</v>
      </c>
      <c r="AL46" s="37">
        <f>SUM(AL40:AL45)</f>
        <v>1298</v>
      </c>
      <c r="AM46" s="37">
        <f>SUM(AM40:AM45)</f>
        <v>1319</v>
      </c>
      <c r="AN46" s="37">
        <f>SUM(AN40:AN45)</f>
        <v>1259</v>
      </c>
      <c r="AO46" s="37">
        <f>SUM(AO40:AO45)</f>
        <v>1217</v>
      </c>
      <c r="AP46" s="39"/>
      <c r="AQ46" s="17"/>
      <c r="AS46" s="17"/>
    </row>
    <row r="47" spans="1:45" ht="18" customHeight="1">
      <c r="B47" s="48"/>
      <c r="N47" s="48">
        <f>D45*I45/100</f>
        <v>3294.0749999999998</v>
      </c>
      <c r="O47" s="48">
        <f>E45*J45/100</f>
        <v>3181.2480000000005</v>
      </c>
      <c r="P47" s="48">
        <f>F45*K45/100</f>
        <v>3232.9489999999996</v>
      </c>
      <c r="Q47" s="48">
        <f>G45*L45/100</f>
        <v>3084.875</v>
      </c>
      <c r="R47" s="48">
        <f>H45*M45/100</f>
        <v>2985.308</v>
      </c>
      <c r="T47" s="86"/>
      <c r="U47" s="86"/>
      <c r="V47" s="86"/>
      <c r="W47" s="86"/>
      <c r="X47" s="46"/>
      <c r="AI47" s="641" t="s">
        <v>153</v>
      </c>
      <c r="AJ47" s="34" t="s">
        <v>325</v>
      </c>
      <c r="AK47" s="23">
        <f t="array" ref="AK47">SUM(($AQ$4:$AQ$16=$AJ47)*($AP$4:$AP$16=$AP47)*(AK$4:AK$16))</f>
        <v>0</v>
      </c>
      <c r="AL47" s="23">
        <f t="array" ref="AL47">SUM(($AR$4:$AR$16=$AJ47)*($AP$4:$AP$16=$AP47)*(AL$4:AL$16))</f>
        <v>0</v>
      </c>
      <c r="AM47" s="23">
        <f t="array" ref="AM47">SUM(($AR$4:$AR$16=$AJ47)*($AP$4:$AP$16=$AP47)*(AM$4:AM$16))</f>
        <v>0</v>
      </c>
      <c r="AN47" s="23">
        <f t="array" ref="AN47">SUM(($AR$4:$AR$16=$AJ47)*($AP$4:$AP$16=$AP47)*(AN$4:AN$16))</f>
        <v>0</v>
      </c>
      <c r="AO47" s="23">
        <f t="array" ref="AO47">SUM(($AR$4:$AR$16=$AJ47)*($AP$4:$AP$16=$AP47)*(AO$4:AO$16))</f>
        <v>0</v>
      </c>
      <c r="AP47" s="18" t="s">
        <v>39</v>
      </c>
      <c r="AQ47" s="17"/>
      <c r="AS47" s="17"/>
    </row>
    <row r="48" spans="1:45" ht="18" customHeight="1">
      <c r="B48" s="48"/>
      <c r="T48" s="86"/>
      <c r="U48" s="86"/>
      <c r="V48" s="86"/>
      <c r="W48" s="6" t="s">
        <v>209</v>
      </c>
      <c r="X48" s="616" t="s">
        <v>210</v>
      </c>
      <c r="Y48" s="617"/>
      <c r="Z48" s="617"/>
      <c r="AA48" s="617"/>
      <c r="AB48" s="618"/>
      <c r="AI48" s="642"/>
      <c r="AJ48" s="3" t="s">
        <v>204</v>
      </c>
      <c r="AK48" s="23">
        <f t="array" ref="AK48">SUM(($AQ$4:$AQ$16=$AJ48)*($AP$4:$AP$16=$AP48)*(AK$4:AK$16))</f>
        <v>0</v>
      </c>
      <c r="AL48" s="23">
        <f t="array" ref="AL48">SUM(($AR$4:$AR$16=$AJ48)*($AP$4:$AP$16=$AP48)*(AL$4:AL$16))</f>
        <v>0</v>
      </c>
      <c r="AM48" s="23">
        <f t="array" ref="AM48">SUM(($AR$4:$AR$16=$AJ48)*($AP$4:$AP$16=$AP48)*(AM$4:AM$16))</f>
        <v>0</v>
      </c>
      <c r="AN48" s="23">
        <f t="array" ref="AN48">SUM(($AR$4:$AR$16=$AJ48)*($AP$4:$AP$16=$AP48)*(AN$4:AN$16))</f>
        <v>0</v>
      </c>
      <c r="AO48" s="23">
        <f t="array" ref="AO48">SUM(($AR$4:$AR$16=$AJ48)*($AP$4:$AP$16=$AP48)*(AO$4:AO$16))</f>
        <v>0</v>
      </c>
      <c r="AP48" s="18" t="s">
        <v>39</v>
      </c>
      <c r="AQ48" s="17"/>
      <c r="AS48" s="17"/>
    </row>
    <row r="49" spans="2:45" ht="18" customHeight="1">
      <c r="B49" s="48"/>
      <c r="T49" s="86"/>
      <c r="U49" s="86"/>
      <c r="V49" s="86"/>
      <c r="W49" s="619" t="s">
        <v>39</v>
      </c>
      <c r="X49" s="6"/>
      <c r="Y49" s="6" t="s">
        <v>36</v>
      </c>
      <c r="Z49" s="6" t="s">
        <v>211</v>
      </c>
      <c r="AA49" s="6" t="s">
        <v>6</v>
      </c>
      <c r="AB49" s="6" t="s">
        <v>7</v>
      </c>
      <c r="AI49" s="642"/>
      <c r="AJ49" s="3" t="s">
        <v>206</v>
      </c>
      <c r="AK49" s="23">
        <f t="array" ref="AK49">SUM(($AQ$4:$AQ$16=$AJ49)*($AP$4:$AP$16=$AP49)*(AK$4:AK$16))</f>
        <v>0</v>
      </c>
      <c r="AL49" s="23">
        <f t="array" ref="AL49">SUM(($AR$4:$AR$16=$AJ49)*($AP$4:$AP$16=$AP49)*(AL$4:AL$16))</f>
        <v>0</v>
      </c>
      <c r="AM49" s="23">
        <f t="array" ref="AM49">SUM(($AR$4:$AR$16=$AJ49)*($AP$4:$AP$16=$AP49)*(AM$4:AM$16))</f>
        <v>0</v>
      </c>
      <c r="AN49" s="23">
        <f t="array" ref="AN49">SUM(($AR$4:$AR$16=$AJ49)*($AP$4:$AP$16=$AP49)*(AN$4:AN$16))</f>
        <v>0</v>
      </c>
      <c r="AO49" s="23">
        <f t="array" ref="AO49">SUM(($AR$4:$AR$16=$AJ49)*($AP$4:$AP$16=$AP49)*(AO$4:AO$16))</f>
        <v>0</v>
      </c>
      <c r="AP49" s="18" t="s">
        <v>39</v>
      </c>
      <c r="AQ49" s="17"/>
      <c r="AS49" s="17"/>
    </row>
    <row r="50" spans="2:45" ht="18" customHeight="1">
      <c r="B50" s="48"/>
      <c r="T50" s="86"/>
      <c r="U50" s="86"/>
      <c r="V50" s="86"/>
      <c r="W50" s="619"/>
      <c r="X50" s="6"/>
      <c r="Y50" s="6">
        <f>총용수수요량!L13</f>
        <v>1298</v>
      </c>
      <c r="Z50" s="6">
        <f>총용수수요량!L27</f>
        <v>1319</v>
      </c>
      <c r="AA50" s="6">
        <f>총용수수요량!L41</f>
        <v>1259</v>
      </c>
      <c r="AB50" s="6">
        <f>총용수수요량!L55</f>
        <v>1217</v>
      </c>
      <c r="AI50" s="642"/>
      <c r="AJ50" s="34" t="s">
        <v>202</v>
      </c>
      <c r="AK50" s="23">
        <f t="array" ref="AK50">SUM(($AQ$4:$AQ$16=$AJ50)*($AP$4:$AP$16=$AP50)*(AK$4:AK$16))</f>
        <v>0</v>
      </c>
      <c r="AL50" s="23">
        <f t="array" ref="AL50">SUM(($AR$4:$AR$16=$AJ50)*($AP$4:$AP$16=$AP50)*(AL$4:AL$16))</f>
        <v>0</v>
      </c>
      <c r="AM50" s="23">
        <f t="array" ref="AM50">SUM(($AR$4:$AR$16=$AJ50)*($AP$4:$AP$16=$AP50)*(AM$4:AM$16))</f>
        <v>0</v>
      </c>
      <c r="AN50" s="23">
        <f t="array" ref="AN50">SUM(($AR$4:$AR$16=$AJ50)*($AP$4:$AP$16=$AP50)*(AN$4:AN$16))</f>
        <v>0</v>
      </c>
      <c r="AO50" s="23">
        <f t="array" ref="AO50">SUM(($AR$4:$AR$16=$AJ50)*($AP$4:$AP$16=$AP50)*(AO$4:AO$16))</f>
        <v>0</v>
      </c>
      <c r="AP50" s="18" t="s">
        <v>39</v>
      </c>
      <c r="AQ50" s="33"/>
      <c r="AR50" s="44"/>
      <c r="AS50" s="33"/>
    </row>
    <row r="51" spans="2:45" ht="18" customHeight="1">
      <c r="B51" s="48"/>
      <c r="T51" s="86"/>
      <c r="U51" s="86"/>
      <c r="V51" s="86"/>
      <c r="W51" s="82"/>
      <c r="Y51" s="83" t="b">
        <f>Y45=Y50</f>
        <v>1</v>
      </c>
      <c r="Z51" s="83" t="b">
        <f>Z45=Z50</f>
        <v>1</v>
      </c>
      <c r="AA51" s="83" t="b">
        <f>AA45=AA50</f>
        <v>1</v>
      </c>
      <c r="AB51" s="83" t="b">
        <f>AB45=AB50</f>
        <v>1</v>
      </c>
      <c r="AC51" s="81"/>
      <c r="AI51" s="642"/>
      <c r="AJ51" s="3" t="s">
        <v>207</v>
      </c>
      <c r="AK51" s="23">
        <f t="array" ref="AK51">SUM(($AQ$4:$AQ$16=$AJ51)*($AP$4:$AP$16=$AP51)*(AK$4:AK$16))</f>
        <v>0</v>
      </c>
      <c r="AL51" s="23">
        <f t="array" ref="AL51">SUM(($AR$4:$AR$16=$AJ51)*($AP$4:$AP$16=$AP51)*(AL$4:AL$16))</f>
        <v>0</v>
      </c>
      <c r="AM51" s="23">
        <f t="array" ref="AM51">SUM(($AR$4:$AR$16=$AJ51)*($AP$4:$AP$16=$AP51)*(AM$4:AM$16))</f>
        <v>0</v>
      </c>
      <c r="AN51" s="23">
        <f t="array" ref="AN51">SUM(($AR$4:$AR$16=$AJ51)*($AP$4:$AP$16=$AP51)*(AN$4:AN$16))</f>
        <v>0</v>
      </c>
      <c r="AO51" s="23">
        <f t="array" ref="AO51">SUM(($AR$4:$AR$16=$AJ51)*($AP$4:$AP$16=$AP51)*(AO$4:AO$16))</f>
        <v>0</v>
      </c>
      <c r="AP51" s="18" t="s">
        <v>39</v>
      </c>
      <c r="AQ51" s="40"/>
      <c r="AR51" s="44"/>
      <c r="AS51" s="40"/>
    </row>
    <row r="52" spans="2:45" ht="18" customHeight="1">
      <c r="B52" s="48"/>
      <c r="T52" s="86"/>
      <c r="U52" s="86"/>
      <c r="V52" s="86"/>
      <c r="X52" s="81" t="b">
        <f>X46=AK46</f>
        <v>1</v>
      </c>
      <c r="Y52" s="81" t="b">
        <f>Y50=AL46</f>
        <v>1</v>
      </c>
      <c r="Z52" s="81" t="b">
        <f>Z50=AM46</f>
        <v>1</v>
      </c>
      <c r="AA52" s="81" t="b">
        <f>AA50=AN46</f>
        <v>1</v>
      </c>
      <c r="AB52" s="81" t="b">
        <f>AB50=AO46</f>
        <v>1</v>
      </c>
      <c r="AC52" s="81"/>
      <c r="AI52" s="642"/>
      <c r="AJ52" s="3"/>
      <c r="AK52" s="23">
        <f t="array" ref="AK52">SUM(($AQ$4:$AQ$16=$AJ52)*($AP$4:$AP$16=$AP52)*(AK$4:AK$16))</f>
        <v>0</v>
      </c>
      <c r="AL52" s="23">
        <f t="array" ref="AL52">SUM(($AR$4:$AR$16=$AJ52)*($AP$4:$AP$16=$AP52)*(AL$4:AL$16))</f>
        <v>0</v>
      </c>
      <c r="AM52" s="23">
        <f t="array" ref="AM52">SUM(($AR$4:$AR$16=$AJ52)*($AP$4:$AP$16=$AP52)*(AM$4:AM$16))</f>
        <v>0</v>
      </c>
      <c r="AN52" s="23">
        <f t="array" ref="AN52">SUM(($AR$4:$AR$16=$AJ52)*($AP$4:$AP$16=$AP52)*(AN$4:AN$16))</f>
        <v>0</v>
      </c>
      <c r="AO52" s="23">
        <f t="array" ref="AO52">SUM(($AR$4:$AR$16=$AJ52)*($AP$4:$AP$16=$AP52)*(AO$4:AO$16))</f>
        <v>0</v>
      </c>
      <c r="AP52" s="18" t="s">
        <v>39</v>
      </c>
      <c r="AQ52" s="41"/>
      <c r="AR52" s="41"/>
      <c r="AS52" s="41"/>
    </row>
    <row r="53" spans="2:45" ht="18" customHeight="1">
      <c r="B53" s="48"/>
      <c r="T53" s="86"/>
      <c r="U53" s="86"/>
      <c r="V53" s="86"/>
      <c r="W53" s="86"/>
      <c r="X53" s="81"/>
      <c r="Y53" s="81"/>
      <c r="Z53" s="81"/>
      <c r="AA53" s="81"/>
      <c r="AB53" s="81"/>
      <c r="AC53" s="81"/>
      <c r="AI53" s="643"/>
      <c r="AJ53" s="36" t="s">
        <v>2</v>
      </c>
      <c r="AK53" s="37">
        <f>SUM(AK47:AK52)</f>
        <v>0</v>
      </c>
      <c r="AL53" s="37">
        <f>SUM(AL47:AL52)</f>
        <v>0</v>
      </c>
      <c r="AM53" s="37">
        <f>SUM(AM47:AM52)</f>
        <v>0</v>
      </c>
      <c r="AN53" s="37">
        <f>SUM(AN47:AN52)</f>
        <v>0</v>
      </c>
      <c r="AO53" s="37">
        <f>SUM(AO47:AO52)</f>
        <v>0</v>
      </c>
      <c r="AP53" s="38"/>
      <c r="AQ53" s="44"/>
      <c r="AR53" s="44"/>
      <c r="AS53" s="44"/>
    </row>
    <row r="54" spans="2:45" ht="18" customHeight="1">
      <c r="B54" s="48"/>
      <c r="T54" s="86"/>
      <c r="U54" s="86"/>
      <c r="V54" s="86"/>
      <c r="W54" s="86"/>
      <c r="X54" s="81"/>
      <c r="Y54" s="81"/>
      <c r="Z54" s="81"/>
      <c r="AA54" s="81"/>
      <c r="AB54" s="81"/>
      <c r="AC54" s="81"/>
      <c r="AI54" s="641" t="s">
        <v>161</v>
      </c>
      <c r="AJ54" s="34" t="s">
        <v>325</v>
      </c>
      <c r="AK54" s="23">
        <f t="array" ref="AK54">SUM(($AQ$20:$AQ$29=$AJ54)*($AP$20:$AP$29=$AP54)*(AK$20:AK$29))</f>
        <v>0</v>
      </c>
      <c r="AL54" s="23">
        <f t="array" ref="AL54">SUM(($AR$20:$AR$29=$AJ54)*($AP$20:$AP$29=$AP54)*(AL$20:AL$29))</f>
        <v>0</v>
      </c>
      <c r="AM54" s="23">
        <f t="array" ref="AM54">SUM(($AR$20:$AR$29=$AJ54)*($AP$20:$AP$29=$AP54)*(AM$20:AM$29))</f>
        <v>0</v>
      </c>
      <c r="AN54" s="23">
        <f t="array" ref="AN54">SUM(($AR$20:$AR$29=$AJ54)*($AP$20:$AP$29=$AP54)*(AN$20:AN$29))</f>
        <v>0</v>
      </c>
      <c r="AO54" s="23">
        <f t="array" ref="AO54">SUM(($AR$20:$AR$29=$AJ54)*($AP$20:$AP$29=$AP54)*(AO$20:AO$29))</f>
        <v>0</v>
      </c>
      <c r="AP54" s="18" t="s">
        <v>39</v>
      </c>
      <c r="AQ54" s="44"/>
      <c r="AR54" s="44"/>
      <c r="AS54" s="44"/>
    </row>
    <row r="55" spans="2:45" ht="18" customHeight="1">
      <c r="B55" s="48"/>
      <c r="T55" s="86"/>
      <c r="U55" s="86"/>
      <c r="V55" s="86"/>
      <c r="W55" s="86"/>
      <c r="AI55" s="642"/>
      <c r="AJ55" s="3" t="s">
        <v>204</v>
      </c>
      <c r="AK55" s="23">
        <f t="array" ref="AK55">SUM(($AQ$20:$AQ$29=$AJ55)*($AP$20:$AP$29=$AP55)*(AK$20:AK$29))</f>
        <v>0</v>
      </c>
      <c r="AL55" s="23">
        <f t="array" ref="AL55">SUM(($AR$20:$AR$29=$AJ55)*($AP$20:$AP$29=$AP55)*(AL$20:AL$29))</f>
        <v>0</v>
      </c>
      <c r="AM55" s="23">
        <f t="array" ref="AM55">SUM(($AR$20:$AR$29=$AJ55)*($AP$20:$AP$29=$AP55)*(AM$20:AM$29))</f>
        <v>0</v>
      </c>
      <c r="AN55" s="23">
        <f t="array" ref="AN55">SUM(($AR$20:$AR$29=$AJ55)*($AP$20:$AP$29=$AP55)*(AN$20:AN$29))</f>
        <v>0</v>
      </c>
      <c r="AO55" s="23">
        <f t="array" ref="AO55">SUM(($AR$20:$AR$29=$AJ55)*($AP$20:$AP$29=$AP55)*(AO$20:AO$29))</f>
        <v>0</v>
      </c>
      <c r="AP55" s="18" t="s">
        <v>39</v>
      </c>
      <c r="AQ55" s="44"/>
      <c r="AR55" s="44"/>
      <c r="AS55" s="44"/>
    </row>
    <row r="56" spans="2:45" ht="18" customHeight="1">
      <c r="B56" s="48"/>
      <c r="E56" s="47" t="s">
        <v>212</v>
      </c>
      <c r="F56" s="47" t="s">
        <v>213</v>
      </c>
      <c r="G56" s="47" t="s">
        <v>173</v>
      </c>
      <c r="H56" s="47" t="s">
        <v>174</v>
      </c>
      <c r="T56" s="86"/>
      <c r="U56" s="86"/>
      <c r="V56" s="86"/>
      <c r="W56" s="86"/>
      <c r="AI56" s="642"/>
      <c r="AJ56" s="3" t="s">
        <v>206</v>
      </c>
      <c r="AK56" s="23">
        <f t="array" ref="AK56">SUM(($AQ$20:$AQ$29=$AJ56)*($AP$20:$AP$29=$AP56)*(AK$20:AK$29))</f>
        <v>0</v>
      </c>
      <c r="AL56" s="23">
        <f t="array" ref="AL56">SUM(($AR$20:$AR$29=$AJ56)*($AP$20:$AP$29=$AP56)*(AL$20:AL$29))</f>
        <v>0</v>
      </c>
      <c r="AM56" s="23">
        <f t="array" ref="AM56">SUM(($AR$20:$AR$29=$AJ56)*($AP$20:$AP$29=$AP56)*(AM$20:AM$29))</f>
        <v>0</v>
      </c>
      <c r="AN56" s="23">
        <f t="array" ref="AN56">SUM(($AR$20:$AR$29=$AJ56)*($AP$20:$AP$29=$AP56)*(AN$20:AN$29))</f>
        <v>0</v>
      </c>
      <c r="AO56" s="23">
        <f t="array" ref="AO56">SUM(($AR$20:$AR$29=$AJ56)*($AP$20:$AP$29=$AP56)*(AO$20:AO$29))</f>
        <v>0</v>
      </c>
      <c r="AP56" s="18" t="s">
        <v>39</v>
      </c>
      <c r="AQ56" s="44"/>
      <c r="AR56" s="44"/>
      <c r="AS56" s="44"/>
    </row>
    <row r="57" spans="2:45" ht="18" customHeight="1">
      <c r="B57" s="48"/>
      <c r="C57" s="47" t="s">
        <v>2</v>
      </c>
      <c r="D57" s="48"/>
      <c r="E57" s="49">
        <f>E59+E66</f>
        <v>4032</v>
      </c>
      <c r="F57" s="49">
        <f>F59+F66</f>
        <v>3799</v>
      </c>
      <c r="G57" s="49">
        <f>G59+G66</f>
        <v>3625</v>
      </c>
      <c r="H57" s="49">
        <f>H59+H66</f>
        <v>3508</v>
      </c>
      <c r="J57" s="46"/>
      <c r="K57" s="46"/>
      <c r="L57" s="46"/>
      <c r="M57" s="46"/>
      <c r="N57" s="46"/>
      <c r="T57" s="86"/>
      <c r="U57" s="86"/>
      <c r="V57" s="86"/>
      <c r="W57" s="86"/>
      <c r="AI57" s="642"/>
      <c r="AJ57" s="34" t="s">
        <v>202</v>
      </c>
      <c r="AK57" s="23">
        <f t="array" ref="AK57">SUM(($AQ$20:$AQ$29=$AJ57)*($AP$20:$AP$29=$AP57)*(AK$20:AK$29))</f>
        <v>0</v>
      </c>
      <c r="AL57" s="23">
        <f t="array" ref="AL57">SUM(($AR$20:$AR$29=$AJ57)*($AP$20:$AP$29=$AP57)*(AL$20:AL$29))</f>
        <v>0</v>
      </c>
      <c r="AM57" s="23">
        <f t="array" ref="AM57">SUM(($AR$20:$AR$29=$AJ57)*($AP$20:$AP$29=$AP57)*(AM$20:AM$29))</f>
        <v>0</v>
      </c>
      <c r="AN57" s="23">
        <f t="array" ref="AN57">SUM(($AR$20:$AR$29=$AJ57)*($AP$20:$AP$29=$AP57)*(AN$20:AN$29))</f>
        <v>0</v>
      </c>
      <c r="AO57" s="23">
        <f t="array" ref="AO57">SUM(($AR$20:$AR$29=$AJ57)*($AP$20:$AP$29=$AP57)*(AO$20:AO$29))</f>
        <v>0</v>
      </c>
      <c r="AP57" s="18" t="s">
        <v>39</v>
      </c>
      <c r="AQ57" s="44"/>
      <c r="AR57" s="44"/>
      <c r="AS57" s="44"/>
    </row>
    <row r="58" spans="2:45" ht="18" customHeight="1">
      <c r="B58" s="48"/>
      <c r="T58" s="86"/>
      <c r="U58" s="86"/>
      <c r="V58" s="86"/>
      <c r="W58" s="86"/>
      <c r="AI58" s="642"/>
      <c r="AJ58" s="3" t="s">
        <v>207</v>
      </c>
      <c r="AK58" s="23">
        <f t="array" ref="AK58">SUM(($AQ$20:$AQ$29=$AJ58)*($AP$20:$AP$29=$AP58)*(AK$20:AK$29))</f>
        <v>0</v>
      </c>
      <c r="AL58" s="23">
        <f t="array" ref="AL58">SUM(($AR$20:$AR$29=$AJ58)*($AP$20:$AP$29=$AP58)*(AL$20:AL$29))</f>
        <v>0</v>
      </c>
      <c r="AM58" s="23">
        <f t="array" ref="AM58">SUM(($AR$20:$AR$29=$AJ58)*($AP$20:$AP$29=$AP58)*(AM$20:AM$29))</f>
        <v>0</v>
      </c>
      <c r="AN58" s="23">
        <f t="array" ref="AN58">SUM(($AR$20:$AR$29=$AJ58)*($AP$20:$AP$29=$AP58)*(AN$20:AN$29))</f>
        <v>0</v>
      </c>
      <c r="AO58" s="23">
        <f t="array" ref="AO58">SUM(($AR$20:$AR$29=$AJ58)*($AP$20:$AP$29=$AP58)*(AO$20:AO$29))</f>
        <v>0</v>
      </c>
      <c r="AP58" s="18" t="s">
        <v>39</v>
      </c>
      <c r="AQ58" s="44"/>
      <c r="AR58" s="44"/>
      <c r="AS58" s="44"/>
    </row>
    <row r="59" spans="2:45" ht="18" customHeight="1">
      <c r="B59" s="48"/>
      <c r="C59" s="47" t="s">
        <v>175</v>
      </c>
      <c r="D59" s="48"/>
      <c r="E59" s="47">
        <f>'계획인구(최종)'!E100</f>
        <v>4032</v>
      </c>
      <c r="F59" s="47">
        <f>'계획인구(최종)'!F100</f>
        <v>3799</v>
      </c>
      <c r="G59" s="47">
        <f>'계획인구(최종)'!G100</f>
        <v>3625</v>
      </c>
      <c r="H59" s="47">
        <f>'계획인구(최종)'!H100</f>
        <v>3508</v>
      </c>
      <c r="T59" s="86"/>
      <c r="U59" s="86"/>
      <c r="V59" s="86"/>
      <c r="W59" s="86"/>
      <c r="AI59" s="642"/>
      <c r="AJ59" s="3"/>
      <c r="AK59" s="23">
        <f t="array" ref="AK59">SUM(($AQ$20:$AQ$29=$AJ59)*($AP$20:$AP$29=$AP59)*(AK$20:AK$29))</f>
        <v>0</v>
      </c>
      <c r="AL59" s="23">
        <f t="array" ref="AL59">SUM(($AR$20:$AR$29=$AJ59)*($AP$20:$AP$29=$AP59)*(AL$20:AL$29))</f>
        <v>0</v>
      </c>
      <c r="AM59" s="23">
        <f t="array" ref="AM59">SUM(($AR$20:$AR$29=$AJ59)*($AP$20:$AP$29=$AP59)*(AM$20:AM$29))</f>
        <v>0</v>
      </c>
      <c r="AN59" s="23">
        <f t="array" ref="AN59">SUM(($AR$20:$AR$29=$AJ59)*($AP$20:$AP$29=$AP59)*(AN$20:AN$29))</f>
        <v>0</v>
      </c>
      <c r="AO59" s="23">
        <f t="array" ref="AO59">SUM(($AR$20:$AR$29=$AJ59)*($AP$20:$AP$29=$AP59)*(AO$20:AO$29))</f>
        <v>0</v>
      </c>
      <c r="AP59" s="18" t="s">
        <v>39</v>
      </c>
      <c r="AQ59" s="44"/>
      <c r="AR59" s="44"/>
      <c r="AS59" s="44"/>
    </row>
    <row r="60" spans="2:45" ht="18" customHeight="1">
      <c r="B60" s="48"/>
      <c r="D60" s="48"/>
      <c r="T60" s="86"/>
      <c r="U60" s="86"/>
      <c r="V60" s="86"/>
      <c r="W60" s="86"/>
      <c r="AI60" s="643"/>
      <c r="AJ60" s="36" t="s">
        <v>2</v>
      </c>
      <c r="AK60" s="37">
        <f>SUM(AK54:AK59)</f>
        <v>0</v>
      </c>
      <c r="AL60" s="37">
        <f>SUM(AL54:AL59)</f>
        <v>0</v>
      </c>
      <c r="AM60" s="37">
        <f>SUM(AM54:AM59)</f>
        <v>0</v>
      </c>
      <c r="AN60" s="37">
        <f>SUM(AN54:AN59)</f>
        <v>0</v>
      </c>
      <c r="AO60" s="37">
        <f>SUM(AO54:AO59)</f>
        <v>0</v>
      </c>
      <c r="AP60" s="38"/>
      <c r="AQ60" s="44"/>
      <c r="AR60" s="44"/>
      <c r="AS60" s="44"/>
    </row>
    <row r="61" spans="2:45">
      <c r="B61" s="48"/>
      <c r="C61" s="47" t="s">
        <v>176</v>
      </c>
      <c r="D61" s="48"/>
      <c r="E61" s="48" t="s">
        <v>212</v>
      </c>
      <c r="F61" s="48" t="s">
        <v>213</v>
      </c>
      <c r="G61" s="48" t="s">
        <v>173</v>
      </c>
      <c r="H61" s="48" t="s">
        <v>174</v>
      </c>
      <c r="I61" s="638" t="s">
        <v>34</v>
      </c>
      <c r="J61" s="638"/>
      <c r="K61" s="638"/>
      <c r="T61" s="86"/>
      <c r="U61" s="86"/>
      <c r="V61" s="86"/>
      <c r="W61" s="86"/>
      <c r="AQ61" s="44"/>
      <c r="AR61" s="44"/>
      <c r="AS61" s="44"/>
    </row>
    <row r="62" spans="2:45" ht="13.5" customHeight="1">
      <c r="B62" s="48"/>
      <c r="D62" s="48" t="s">
        <v>216</v>
      </c>
      <c r="E62" s="50"/>
      <c r="F62" s="50"/>
      <c r="G62" s="50"/>
      <c r="H62" s="50"/>
      <c r="I62" s="48"/>
      <c r="J62" s="48"/>
      <c r="K62" s="48"/>
      <c r="T62" s="86"/>
      <c r="U62" s="86"/>
      <c r="V62" s="86"/>
      <c r="W62" s="86"/>
      <c r="AQ62" s="44"/>
      <c r="AR62" s="44"/>
      <c r="AS62" s="44"/>
    </row>
    <row r="63" spans="2:45" ht="13.5" customHeight="1">
      <c r="B63" s="48"/>
      <c r="D63" s="48" t="s">
        <v>217</v>
      </c>
      <c r="E63" s="50"/>
      <c r="F63" s="50"/>
      <c r="G63" s="50"/>
      <c r="H63" s="50"/>
      <c r="I63" s="48"/>
      <c r="J63" s="48"/>
      <c r="K63" s="48"/>
      <c r="T63" s="86"/>
      <c r="U63" s="86"/>
      <c r="V63" s="86"/>
      <c r="W63" s="86"/>
      <c r="AI63" s="44"/>
      <c r="AJ63" s="44"/>
      <c r="AK63" s="44"/>
      <c r="AL63" s="44"/>
      <c r="AM63" s="44"/>
      <c r="AN63" s="44"/>
      <c r="AO63" s="44"/>
      <c r="AP63" s="44"/>
      <c r="AQ63" s="44"/>
      <c r="AS63" s="44"/>
    </row>
    <row r="64" spans="2:45" ht="13.5" customHeight="1">
      <c r="B64" s="48"/>
      <c r="D64" s="48" t="s">
        <v>218</v>
      </c>
      <c r="E64" s="50"/>
      <c r="F64" s="50"/>
      <c r="G64" s="50"/>
      <c r="H64" s="50"/>
      <c r="I64" s="48"/>
      <c r="J64" s="48"/>
      <c r="K64" s="48"/>
      <c r="T64" s="86"/>
      <c r="U64" s="86"/>
      <c r="V64" s="86"/>
      <c r="W64" s="86"/>
      <c r="AI64" s="44"/>
      <c r="AJ64" s="44"/>
      <c r="AK64" s="44"/>
      <c r="AL64" s="44"/>
      <c r="AM64" s="44"/>
      <c r="AN64" s="44"/>
      <c r="AO64" s="44"/>
      <c r="AP64" s="44"/>
      <c r="AQ64" s="44"/>
      <c r="AS64" s="44"/>
    </row>
    <row r="65" spans="2:45" ht="13.5" customHeight="1">
      <c r="B65" s="48"/>
      <c r="D65" s="48" t="s">
        <v>219</v>
      </c>
      <c r="E65" s="50"/>
      <c r="F65" s="50"/>
      <c r="G65" s="50"/>
      <c r="H65" s="50"/>
      <c r="I65" s="48"/>
      <c r="J65" s="48"/>
      <c r="K65" s="48"/>
      <c r="T65" s="82"/>
      <c r="U65" s="82"/>
      <c r="V65" s="82"/>
      <c r="W65" s="82"/>
      <c r="AI65" s="44"/>
      <c r="AJ65" s="44"/>
      <c r="AK65" s="44"/>
      <c r="AL65" s="44"/>
      <c r="AM65" s="44"/>
      <c r="AN65" s="44"/>
      <c r="AO65" s="44"/>
      <c r="AP65" s="44"/>
      <c r="AQ65" s="44"/>
      <c r="AS65" s="44"/>
    </row>
    <row r="66" spans="2:45">
      <c r="B66" s="48"/>
      <c r="D66" s="48" t="s">
        <v>49</v>
      </c>
      <c r="E66" s="48">
        <f>SUM(E62:E65)</f>
        <v>0</v>
      </c>
      <c r="F66" s="48">
        <f>SUM(F62:F65)</f>
        <v>0</v>
      </c>
      <c r="G66" s="48">
        <f>SUM(G62:G65)</f>
        <v>0</v>
      </c>
      <c r="H66" s="48">
        <f>SUM(H62:H65)</f>
        <v>0</v>
      </c>
      <c r="I66" s="638"/>
      <c r="J66" s="638"/>
      <c r="K66" s="638"/>
      <c r="AI66" s="44"/>
      <c r="AJ66" s="44"/>
      <c r="AK66" s="44"/>
      <c r="AL66" s="44"/>
      <c r="AM66" s="44"/>
      <c r="AN66" s="44"/>
      <c r="AO66" s="44"/>
      <c r="AP66" s="44"/>
      <c r="AQ66" s="44"/>
      <c r="AS66" s="44"/>
    </row>
    <row r="67" spans="2:45">
      <c r="B67" s="48"/>
      <c r="AI67" s="44"/>
      <c r="AJ67" s="44"/>
      <c r="AK67" s="44"/>
      <c r="AL67" s="44"/>
      <c r="AM67" s="44"/>
      <c r="AN67" s="44"/>
      <c r="AO67" s="44"/>
      <c r="AP67" s="44"/>
      <c r="AQ67" s="44"/>
      <c r="AS67" s="44"/>
    </row>
    <row r="68" spans="2:45">
      <c r="B68" s="48"/>
      <c r="AI68" s="44"/>
      <c r="AJ68" s="44"/>
      <c r="AK68" s="44"/>
      <c r="AL68" s="44"/>
      <c r="AM68" s="44"/>
      <c r="AN68" s="44"/>
      <c r="AO68" s="44"/>
      <c r="AP68" s="44"/>
      <c r="AQ68" s="44"/>
      <c r="AS68" s="44"/>
    </row>
    <row r="69" spans="2:45">
      <c r="B69" s="48"/>
      <c r="AI69" s="44"/>
      <c r="AJ69" s="44"/>
      <c r="AK69" s="44"/>
      <c r="AL69" s="44"/>
      <c r="AM69" s="44"/>
      <c r="AN69" s="44"/>
      <c r="AO69" s="44"/>
      <c r="AP69" s="44"/>
      <c r="AQ69" s="44"/>
      <c r="AS69" s="44"/>
    </row>
    <row r="70" spans="2:45">
      <c r="B70" s="48"/>
      <c r="AI70" s="44"/>
      <c r="AJ70" s="44"/>
      <c r="AK70" s="44"/>
      <c r="AL70" s="44"/>
      <c r="AM70" s="44"/>
      <c r="AN70" s="44"/>
      <c r="AO70" s="44"/>
      <c r="AP70" s="44"/>
      <c r="AQ70" s="44"/>
      <c r="AS70" s="44"/>
    </row>
    <row r="71" spans="2:45">
      <c r="B71" s="48"/>
      <c r="AI71" s="44"/>
      <c r="AJ71" s="44"/>
      <c r="AK71" s="44"/>
      <c r="AL71" s="44"/>
      <c r="AM71" s="44"/>
      <c r="AN71" s="44"/>
      <c r="AO71" s="44"/>
      <c r="AP71" s="44"/>
      <c r="AQ71" s="44"/>
      <c r="AS71" s="44"/>
    </row>
    <row r="72" spans="2:45">
      <c r="B72" s="48"/>
      <c r="AI72" s="44"/>
      <c r="AJ72" s="44"/>
      <c r="AK72" s="44"/>
      <c r="AL72" s="44"/>
      <c r="AM72" s="44"/>
      <c r="AN72" s="44"/>
      <c r="AO72" s="44"/>
      <c r="AP72" s="44"/>
      <c r="AQ72" s="44"/>
      <c r="AS72" s="44"/>
    </row>
    <row r="73" spans="2:45">
      <c r="B73" s="48"/>
      <c r="AI73" s="44"/>
      <c r="AJ73" s="44"/>
      <c r="AK73" s="44"/>
      <c r="AL73" s="44"/>
      <c r="AM73" s="44"/>
      <c r="AN73" s="44"/>
      <c r="AO73" s="44"/>
      <c r="AP73" s="44"/>
      <c r="AQ73" s="44"/>
      <c r="AS73" s="44"/>
    </row>
    <row r="74" spans="2:45">
      <c r="B74" s="48"/>
      <c r="AI74" s="44"/>
      <c r="AJ74" s="44"/>
      <c r="AK74" s="44"/>
      <c r="AL74" s="44"/>
      <c r="AM74" s="44"/>
      <c r="AN74" s="44"/>
      <c r="AO74" s="44"/>
      <c r="AP74" s="44"/>
      <c r="AQ74" s="44"/>
      <c r="AS74" s="44"/>
    </row>
    <row r="75" spans="2:45">
      <c r="B75" s="48"/>
      <c r="AI75" s="44"/>
      <c r="AJ75" s="44"/>
      <c r="AK75" s="44"/>
      <c r="AL75" s="44"/>
      <c r="AM75" s="44"/>
      <c r="AN75" s="44"/>
      <c r="AO75" s="44"/>
      <c r="AP75" s="44"/>
      <c r="AQ75" s="44"/>
      <c r="AS75" s="44"/>
    </row>
    <row r="76" spans="2:45">
      <c r="B76" s="48"/>
      <c r="AI76" s="44"/>
      <c r="AJ76" s="44"/>
      <c r="AK76" s="44"/>
      <c r="AL76" s="44"/>
      <c r="AM76" s="44"/>
      <c r="AN76" s="44"/>
      <c r="AO76" s="44"/>
      <c r="AP76" s="44"/>
      <c r="AQ76" s="44"/>
      <c r="AS76" s="44"/>
    </row>
    <row r="77" spans="2:45">
      <c r="B77" s="48"/>
      <c r="AI77" s="44"/>
      <c r="AJ77" s="44"/>
      <c r="AK77" s="44"/>
      <c r="AL77" s="44"/>
      <c r="AM77" s="44"/>
      <c r="AN77" s="44"/>
      <c r="AO77" s="44"/>
      <c r="AP77" s="44"/>
      <c r="AQ77" s="44"/>
      <c r="AS77" s="44"/>
    </row>
    <row r="78" spans="2:45">
      <c r="B78" s="48"/>
      <c r="AI78" s="44"/>
      <c r="AJ78" s="44"/>
      <c r="AK78" s="44"/>
      <c r="AL78" s="44"/>
      <c r="AM78" s="44"/>
      <c r="AN78" s="44"/>
      <c r="AO78" s="44"/>
      <c r="AP78" s="44"/>
      <c r="AQ78" s="44"/>
    </row>
    <row r="79" spans="2:45">
      <c r="B79" s="48"/>
      <c r="AI79" s="44"/>
      <c r="AJ79" s="44"/>
      <c r="AK79" s="44"/>
      <c r="AL79" s="44"/>
      <c r="AM79" s="44"/>
      <c r="AN79" s="44"/>
      <c r="AO79" s="44"/>
      <c r="AP79" s="44"/>
      <c r="AQ79" s="44"/>
    </row>
    <row r="80" spans="2:45">
      <c r="B80" s="48"/>
      <c r="AI80" s="44"/>
      <c r="AJ80" s="44"/>
      <c r="AK80" s="44"/>
      <c r="AL80" s="44"/>
      <c r="AM80" s="44"/>
      <c r="AN80" s="44"/>
      <c r="AO80" s="44"/>
      <c r="AP80" s="44"/>
      <c r="AQ80" s="44"/>
    </row>
    <row r="81" spans="2:43">
      <c r="B81" s="48"/>
      <c r="AI81" s="44"/>
      <c r="AJ81" s="44"/>
      <c r="AK81" s="44"/>
      <c r="AL81" s="44"/>
      <c r="AM81" s="44"/>
      <c r="AN81" s="44"/>
      <c r="AO81" s="44"/>
      <c r="AP81" s="44"/>
      <c r="AQ81" s="44"/>
    </row>
    <row r="82" spans="2:43">
      <c r="B82" s="48"/>
      <c r="AI82" s="44"/>
      <c r="AJ82" s="44"/>
      <c r="AK82" s="44"/>
      <c r="AL82" s="44"/>
      <c r="AM82" s="44"/>
      <c r="AN82" s="44"/>
      <c r="AO82" s="44"/>
      <c r="AP82" s="44"/>
      <c r="AQ82" s="44"/>
    </row>
    <row r="83" spans="2:43">
      <c r="B83" s="48"/>
      <c r="AI83" s="44"/>
      <c r="AJ83" s="44"/>
      <c r="AK83" s="44"/>
      <c r="AL83" s="44"/>
      <c r="AM83" s="44"/>
      <c r="AN83" s="44"/>
      <c r="AO83" s="44"/>
      <c r="AP83" s="44"/>
      <c r="AQ83" s="44"/>
    </row>
    <row r="84" spans="2:43">
      <c r="B84" s="48"/>
      <c r="AI84" s="44"/>
      <c r="AJ84" s="44"/>
      <c r="AK84" s="44"/>
      <c r="AL84" s="44"/>
      <c r="AM84" s="44"/>
      <c r="AN84" s="44"/>
      <c r="AO84" s="44"/>
      <c r="AP84" s="44"/>
      <c r="AQ84" s="44"/>
    </row>
    <row r="85" spans="2:43">
      <c r="B85" s="48"/>
      <c r="AI85" s="44"/>
      <c r="AJ85" s="44"/>
      <c r="AK85" s="44"/>
      <c r="AL85" s="44"/>
      <c r="AM85" s="44"/>
      <c r="AN85" s="44"/>
      <c r="AO85" s="44"/>
      <c r="AP85" s="44"/>
      <c r="AQ85" s="44"/>
    </row>
    <row r="86" spans="2:43">
      <c r="B86" s="48"/>
      <c r="AI86" s="44"/>
      <c r="AJ86" s="44"/>
      <c r="AK86" s="44"/>
      <c r="AL86" s="44"/>
      <c r="AM86" s="44"/>
      <c r="AN86" s="44"/>
      <c r="AO86" s="44"/>
      <c r="AP86" s="44"/>
      <c r="AQ86" s="44"/>
    </row>
    <row r="87" spans="2:43">
      <c r="B87" s="48"/>
      <c r="AI87" s="44"/>
      <c r="AJ87" s="44"/>
      <c r="AK87" s="44"/>
      <c r="AL87" s="44"/>
      <c r="AM87" s="44"/>
      <c r="AN87" s="44"/>
      <c r="AO87" s="44"/>
      <c r="AP87" s="44"/>
      <c r="AQ87" s="44"/>
    </row>
    <row r="88" spans="2:43">
      <c r="B88" s="48"/>
      <c r="AI88" s="44"/>
      <c r="AJ88" s="44"/>
      <c r="AK88" s="44"/>
      <c r="AL88" s="44"/>
      <c r="AM88" s="44"/>
      <c r="AN88" s="44"/>
      <c r="AO88" s="44"/>
      <c r="AP88" s="44"/>
      <c r="AQ88" s="44"/>
    </row>
    <row r="89" spans="2:43">
      <c r="B89" s="48"/>
    </row>
    <row r="90" spans="2:43">
      <c r="B90" s="48"/>
    </row>
    <row r="91" spans="2:43">
      <c r="B91" s="48"/>
    </row>
    <row r="92" spans="2:43">
      <c r="B92" s="48"/>
    </row>
    <row r="99" spans="35:45">
      <c r="AI99" s="44"/>
      <c r="AJ99" s="44"/>
      <c r="AK99" s="44"/>
      <c r="AL99" s="44"/>
      <c r="AM99" s="44"/>
      <c r="AN99" s="44"/>
      <c r="AO99" s="44"/>
      <c r="AP99" s="44"/>
      <c r="AQ99" s="44"/>
      <c r="AS99" s="44"/>
    </row>
    <row r="100" spans="35:45">
      <c r="AI100" s="44"/>
      <c r="AJ100" s="44"/>
      <c r="AK100" s="44"/>
      <c r="AL100" s="44"/>
      <c r="AM100" s="44"/>
      <c r="AN100" s="44"/>
      <c r="AO100" s="44"/>
      <c r="AP100" s="44"/>
      <c r="AQ100" s="44"/>
      <c r="AS100" s="44"/>
    </row>
    <row r="101" spans="35:45">
      <c r="AI101" s="44"/>
      <c r="AJ101" s="44"/>
      <c r="AK101" s="44"/>
      <c r="AL101" s="44"/>
      <c r="AM101" s="44"/>
      <c r="AN101" s="44"/>
      <c r="AO101" s="44"/>
      <c r="AP101" s="44"/>
      <c r="AQ101" s="44"/>
      <c r="AS101" s="44"/>
    </row>
    <row r="102" spans="35:45">
      <c r="AI102" s="44"/>
      <c r="AJ102" s="44"/>
      <c r="AK102" s="44"/>
      <c r="AL102" s="44"/>
      <c r="AM102" s="44"/>
      <c r="AN102" s="44"/>
      <c r="AO102" s="44"/>
      <c r="AP102" s="44"/>
      <c r="AQ102" s="44"/>
      <c r="AS102" s="44"/>
    </row>
    <row r="103" spans="35:45">
      <c r="AI103" s="44"/>
      <c r="AJ103" s="44"/>
      <c r="AK103" s="44"/>
      <c r="AL103" s="44"/>
      <c r="AM103" s="44"/>
      <c r="AN103" s="44"/>
      <c r="AO103" s="44"/>
      <c r="AP103" s="44"/>
      <c r="AQ103" s="44"/>
      <c r="AS103" s="44"/>
    </row>
    <row r="104" spans="35:45">
      <c r="AI104" s="44"/>
      <c r="AJ104" s="44"/>
      <c r="AK104" s="44"/>
      <c r="AL104" s="44"/>
      <c r="AM104" s="44"/>
      <c r="AN104" s="44"/>
      <c r="AO104" s="44"/>
      <c r="AP104" s="44"/>
      <c r="AQ104" s="44"/>
      <c r="AS104" s="44"/>
    </row>
    <row r="105" spans="35:45">
      <c r="AI105" s="44"/>
      <c r="AJ105" s="44"/>
      <c r="AK105" s="44"/>
      <c r="AL105" s="44"/>
      <c r="AM105" s="44"/>
      <c r="AN105" s="44"/>
      <c r="AO105" s="44"/>
      <c r="AP105" s="44"/>
      <c r="AQ105" s="44"/>
      <c r="AS105" s="44"/>
    </row>
    <row r="106" spans="35:45">
      <c r="AI106" s="44"/>
      <c r="AJ106" s="44"/>
      <c r="AK106" s="44"/>
      <c r="AL106" s="44"/>
      <c r="AM106" s="44"/>
      <c r="AN106" s="44"/>
      <c r="AO106" s="44"/>
      <c r="AP106" s="44"/>
      <c r="AQ106" s="44"/>
      <c r="AS106" s="44"/>
    </row>
    <row r="107" spans="35:45">
      <c r="AI107" s="44"/>
      <c r="AJ107" s="44"/>
      <c r="AK107" s="44"/>
      <c r="AL107" s="44"/>
      <c r="AM107" s="44"/>
      <c r="AN107" s="44"/>
      <c r="AO107" s="44"/>
      <c r="AP107" s="44"/>
      <c r="AQ107" s="44"/>
      <c r="AS107" s="44"/>
    </row>
    <row r="108" spans="35:45">
      <c r="AI108" s="44"/>
      <c r="AJ108" s="44"/>
      <c r="AK108" s="44"/>
      <c r="AL108" s="44"/>
      <c r="AM108" s="44"/>
      <c r="AN108" s="44"/>
      <c r="AO108" s="44"/>
      <c r="AP108" s="44"/>
      <c r="AQ108" s="44"/>
      <c r="AS108" s="44"/>
    </row>
    <row r="109" spans="35:45">
      <c r="AI109" s="44"/>
      <c r="AJ109" s="44"/>
      <c r="AK109" s="44"/>
      <c r="AL109" s="44"/>
      <c r="AM109" s="44"/>
      <c r="AN109" s="44"/>
      <c r="AO109" s="44"/>
      <c r="AP109" s="44"/>
      <c r="AQ109" s="44"/>
      <c r="AS109" s="44"/>
    </row>
    <row r="110" spans="35:45">
      <c r="AI110" s="44"/>
      <c r="AJ110" s="44"/>
      <c r="AK110" s="44"/>
      <c r="AL110" s="44"/>
      <c r="AM110" s="44"/>
      <c r="AN110" s="44"/>
      <c r="AO110" s="44"/>
      <c r="AP110" s="44"/>
      <c r="AQ110" s="44"/>
      <c r="AS110" s="44"/>
    </row>
    <row r="111" spans="35:45">
      <c r="AI111" s="44"/>
      <c r="AJ111" s="44"/>
      <c r="AK111" s="44"/>
      <c r="AL111" s="44"/>
      <c r="AM111" s="44"/>
      <c r="AN111" s="44"/>
      <c r="AO111" s="44"/>
      <c r="AP111" s="44"/>
      <c r="AQ111" s="44"/>
      <c r="AS111" s="44"/>
    </row>
    <row r="112" spans="35:45">
      <c r="AI112" s="44"/>
      <c r="AJ112" s="44"/>
      <c r="AK112" s="44"/>
      <c r="AL112" s="44"/>
      <c r="AM112" s="44"/>
      <c r="AN112" s="44"/>
      <c r="AO112" s="44"/>
      <c r="AP112" s="44"/>
      <c r="AQ112" s="44"/>
      <c r="AS112" s="44"/>
    </row>
    <row r="113" spans="35:45">
      <c r="AI113" s="44"/>
      <c r="AJ113" s="44"/>
      <c r="AK113" s="44"/>
      <c r="AL113" s="44"/>
      <c r="AM113" s="44"/>
      <c r="AN113" s="44"/>
      <c r="AO113" s="44"/>
      <c r="AP113" s="44"/>
      <c r="AQ113" s="44"/>
      <c r="AS113" s="44"/>
    </row>
    <row r="114" spans="35:45">
      <c r="AI114" s="54"/>
      <c r="AJ114" s="54"/>
      <c r="AK114" s="44"/>
      <c r="AL114" s="44"/>
      <c r="AM114" s="44"/>
      <c r="AN114" s="44"/>
      <c r="AO114" s="44"/>
      <c r="AP114" s="44"/>
      <c r="AQ114" s="44"/>
      <c r="AS114" s="44"/>
    </row>
    <row r="115" spans="35:45">
      <c r="AI115" s="33"/>
      <c r="AJ115" s="55"/>
      <c r="AK115" s="44"/>
      <c r="AL115" s="44"/>
      <c r="AM115" s="44"/>
      <c r="AN115" s="44"/>
      <c r="AO115" s="44"/>
      <c r="AP115" s="44"/>
      <c r="AQ115" s="44"/>
      <c r="AS115" s="44"/>
    </row>
    <row r="116" spans="35:45">
      <c r="AI116" s="56"/>
      <c r="AJ116" s="56"/>
      <c r="AK116" s="44"/>
      <c r="AL116" s="44"/>
      <c r="AM116" s="44"/>
      <c r="AN116" s="44"/>
      <c r="AO116" s="44"/>
      <c r="AP116" s="44"/>
      <c r="AQ116" s="44"/>
      <c r="AS116" s="44"/>
    </row>
    <row r="117" spans="35:45">
      <c r="AI117" s="57"/>
      <c r="AJ117" s="57"/>
      <c r="AK117" s="44"/>
      <c r="AL117" s="44"/>
      <c r="AM117" s="44"/>
      <c r="AN117" s="44"/>
      <c r="AO117" s="44"/>
      <c r="AP117" s="44"/>
      <c r="AQ117" s="44"/>
      <c r="AS117" s="44"/>
    </row>
    <row r="118" spans="35:45">
      <c r="AI118" s="56"/>
      <c r="AJ118" s="56"/>
      <c r="AK118" s="44"/>
      <c r="AL118" s="44"/>
      <c r="AM118" s="44"/>
      <c r="AN118" s="44"/>
      <c r="AO118" s="44"/>
      <c r="AP118" s="44"/>
      <c r="AQ118" s="44"/>
      <c r="AS118" s="44"/>
    </row>
    <row r="119" spans="35:45">
      <c r="AI119" s="58"/>
      <c r="AJ119" s="58"/>
      <c r="AK119" s="44"/>
      <c r="AL119" s="44"/>
      <c r="AM119" s="44"/>
      <c r="AN119" s="44"/>
      <c r="AO119" s="44"/>
      <c r="AP119" s="44"/>
      <c r="AQ119" s="44"/>
      <c r="AS119" s="44"/>
    </row>
    <row r="120" spans="35:45">
      <c r="AI120" s="33"/>
      <c r="AJ120" s="33"/>
      <c r="AK120" s="44"/>
      <c r="AL120" s="44"/>
      <c r="AM120" s="44"/>
      <c r="AN120" s="44"/>
      <c r="AO120" s="44"/>
      <c r="AP120" s="44"/>
      <c r="AQ120" s="44"/>
      <c r="AS120" s="44"/>
    </row>
    <row r="121" spans="35:45">
      <c r="AI121" s="33"/>
      <c r="AJ121" s="33"/>
      <c r="AK121" s="44"/>
      <c r="AL121" s="44"/>
      <c r="AM121" s="44"/>
      <c r="AN121" s="44"/>
      <c r="AO121" s="44"/>
      <c r="AP121" s="44"/>
      <c r="AQ121" s="44"/>
      <c r="AS121" s="44"/>
    </row>
    <row r="122" spans="35:45">
      <c r="AI122" s="33"/>
      <c r="AJ122" s="33"/>
      <c r="AK122" s="44"/>
      <c r="AL122" s="44"/>
      <c r="AM122" s="44"/>
      <c r="AN122" s="44"/>
      <c r="AO122" s="44"/>
      <c r="AP122" s="44"/>
      <c r="AQ122" s="44"/>
      <c r="AS122" s="44"/>
    </row>
    <row r="123" spans="35:45">
      <c r="AI123" s="33"/>
      <c r="AJ123" s="33"/>
      <c r="AK123" s="44"/>
      <c r="AL123" s="44"/>
      <c r="AM123" s="44"/>
      <c r="AN123" s="44"/>
      <c r="AO123" s="44"/>
      <c r="AP123" s="44"/>
      <c r="AQ123" s="44"/>
      <c r="AS123" s="44"/>
    </row>
    <row r="124" spans="35:45">
      <c r="AI124" s="17"/>
      <c r="AJ124" s="17"/>
    </row>
    <row r="125" spans="35:45">
      <c r="AI125" s="17"/>
      <c r="AJ125" s="17"/>
    </row>
    <row r="126" spans="35:45">
      <c r="AI126" s="17"/>
      <c r="AJ126" s="17"/>
    </row>
    <row r="127" spans="35:45">
      <c r="AI127" s="17"/>
      <c r="AJ127" s="17"/>
    </row>
    <row r="128" spans="35:45">
      <c r="AI128" s="17"/>
      <c r="AJ128" s="17"/>
    </row>
    <row r="129" spans="35:36">
      <c r="AI129" s="17"/>
      <c r="AJ129" s="17"/>
    </row>
  </sheetData>
  <mergeCells count="37">
    <mergeCell ref="A1:H1"/>
    <mergeCell ref="A2:A3"/>
    <mergeCell ref="C2:C3"/>
    <mergeCell ref="D2:H2"/>
    <mergeCell ref="I2:M2"/>
    <mergeCell ref="AF2:AF3"/>
    <mergeCell ref="N2:R2"/>
    <mergeCell ref="AI28:AI29"/>
    <mergeCell ref="AI2:AJ3"/>
    <mergeCell ref="AP2:AP3"/>
    <mergeCell ref="S2:W2"/>
    <mergeCell ref="X2:AB2"/>
    <mergeCell ref="AC2:AC3"/>
    <mergeCell ref="AD2:AD3"/>
    <mergeCell ref="AE2:AE3"/>
    <mergeCell ref="A4:A45"/>
    <mergeCell ref="AI4:AI16"/>
    <mergeCell ref="AI18:AJ19"/>
    <mergeCell ref="AP18:AP19"/>
    <mergeCell ref="AQ18:AQ19"/>
    <mergeCell ref="AI21:AI23"/>
    <mergeCell ref="AI24:AI27"/>
    <mergeCell ref="AQ2:AQ3"/>
    <mergeCell ref="AR2:AR3"/>
    <mergeCell ref="AR18:AR19"/>
    <mergeCell ref="AS18:AS19"/>
    <mergeCell ref="AI20:AJ20"/>
    <mergeCell ref="AS2:AS3"/>
    <mergeCell ref="AI54:AI60"/>
    <mergeCell ref="I61:K61"/>
    <mergeCell ref="I66:K66"/>
    <mergeCell ref="AI32:AJ32"/>
    <mergeCell ref="AI33:AI39"/>
    <mergeCell ref="AI40:AI46"/>
    <mergeCell ref="AI47:AI53"/>
    <mergeCell ref="X48:AB48"/>
    <mergeCell ref="W49:W50"/>
  </mergeCells>
  <phoneticPr fontId="2" type="noConversion"/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AT128"/>
  <sheetViews>
    <sheetView topLeftCell="A37" workbookViewId="0">
      <selection activeCell="T52" sqref="T52"/>
    </sheetView>
  </sheetViews>
  <sheetFormatPr defaultRowHeight="16.5" outlineLevelCol="1"/>
  <cols>
    <col min="1" max="1" width="8.125" style="47" customWidth="1"/>
    <col min="2" max="2" width="3.625" style="47" customWidth="1" outlineLevel="1"/>
    <col min="3" max="3" width="7.125" style="47" customWidth="1"/>
    <col min="4" max="8" width="7.5" style="47" customWidth="1"/>
    <col min="9" max="13" width="6.25" style="47" customWidth="1"/>
    <col min="14" max="18" width="7.5" style="47" customWidth="1"/>
    <col min="19" max="23" width="6.75" style="47" customWidth="1"/>
    <col min="24" max="28" width="7.5" style="47" customWidth="1"/>
    <col min="29" max="31" width="10.375" style="48" customWidth="1"/>
    <col min="32" max="34" width="10" style="16" customWidth="1"/>
    <col min="35" max="35" width="18.625" style="16" bestFit="1" customWidth="1"/>
    <col min="36" max="36" width="21.375" style="16" bestFit="1" customWidth="1"/>
    <col min="37" max="37" width="18.375" style="16" bestFit="1" customWidth="1"/>
    <col min="38" max="41" width="18.375" style="16" customWidth="1"/>
    <col min="42" max="42" width="14.625" style="16" bestFit="1" customWidth="1"/>
    <col min="43" max="43" width="11.75" style="16" bestFit="1" customWidth="1"/>
    <col min="44" max="44" width="13.625" style="16" bestFit="1" customWidth="1"/>
    <col min="45" max="45" width="13.5" style="16" bestFit="1" customWidth="1"/>
    <col min="47" max="48" width="10" style="16" customWidth="1"/>
    <col min="49" max="256" width="9" style="16"/>
    <col min="257" max="257" width="8.125" style="16" customWidth="1"/>
    <col min="258" max="258" width="3.625" style="16" customWidth="1"/>
    <col min="259" max="259" width="7.125" style="16" customWidth="1"/>
    <col min="260" max="264" width="7.5" style="16" customWidth="1"/>
    <col min="265" max="269" width="6.25" style="16" customWidth="1"/>
    <col min="270" max="274" width="7.5" style="16" customWidth="1"/>
    <col min="275" max="279" width="6.75" style="16" customWidth="1"/>
    <col min="280" max="284" width="7.5" style="16" customWidth="1"/>
    <col min="285" max="287" width="10.375" style="16" customWidth="1"/>
    <col min="288" max="290" width="10" style="16" customWidth="1"/>
    <col min="291" max="291" width="18.625" style="16" bestFit="1" customWidth="1"/>
    <col min="292" max="292" width="21.375" style="16" bestFit="1" customWidth="1"/>
    <col min="293" max="293" width="18.375" style="16" bestFit="1" customWidth="1"/>
    <col min="294" max="297" width="18.375" style="16" customWidth="1"/>
    <col min="298" max="298" width="14.625" style="16" bestFit="1" customWidth="1"/>
    <col min="299" max="299" width="11.75" style="16" bestFit="1" customWidth="1"/>
    <col min="300" max="300" width="13.625" style="16" bestFit="1" customWidth="1"/>
    <col min="301" max="301" width="13.5" style="16" bestFit="1" customWidth="1"/>
    <col min="302" max="302" width="9" style="16"/>
    <col min="303" max="304" width="10" style="16" customWidth="1"/>
    <col min="305" max="512" width="9" style="16"/>
    <col min="513" max="513" width="8.125" style="16" customWidth="1"/>
    <col min="514" max="514" width="3.625" style="16" customWidth="1"/>
    <col min="515" max="515" width="7.125" style="16" customWidth="1"/>
    <col min="516" max="520" width="7.5" style="16" customWidth="1"/>
    <col min="521" max="525" width="6.25" style="16" customWidth="1"/>
    <col min="526" max="530" width="7.5" style="16" customWidth="1"/>
    <col min="531" max="535" width="6.75" style="16" customWidth="1"/>
    <col min="536" max="540" width="7.5" style="16" customWidth="1"/>
    <col min="541" max="543" width="10.375" style="16" customWidth="1"/>
    <col min="544" max="546" width="10" style="16" customWidth="1"/>
    <col min="547" max="547" width="18.625" style="16" bestFit="1" customWidth="1"/>
    <col min="548" max="548" width="21.375" style="16" bestFit="1" customWidth="1"/>
    <col min="549" max="549" width="18.375" style="16" bestFit="1" customWidth="1"/>
    <col min="550" max="553" width="18.375" style="16" customWidth="1"/>
    <col min="554" max="554" width="14.625" style="16" bestFit="1" customWidth="1"/>
    <col min="555" max="555" width="11.75" style="16" bestFit="1" customWidth="1"/>
    <col min="556" max="556" width="13.625" style="16" bestFit="1" customWidth="1"/>
    <col min="557" max="557" width="13.5" style="16" bestFit="1" customWidth="1"/>
    <col min="558" max="558" width="9" style="16"/>
    <col min="559" max="560" width="10" style="16" customWidth="1"/>
    <col min="561" max="768" width="9" style="16"/>
    <col min="769" max="769" width="8.125" style="16" customWidth="1"/>
    <col min="770" max="770" width="3.625" style="16" customWidth="1"/>
    <col min="771" max="771" width="7.125" style="16" customWidth="1"/>
    <col min="772" max="776" width="7.5" style="16" customWidth="1"/>
    <col min="777" max="781" width="6.25" style="16" customWidth="1"/>
    <col min="782" max="786" width="7.5" style="16" customWidth="1"/>
    <col min="787" max="791" width="6.75" style="16" customWidth="1"/>
    <col min="792" max="796" width="7.5" style="16" customWidth="1"/>
    <col min="797" max="799" width="10.375" style="16" customWidth="1"/>
    <col min="800" max="802" width="10" style="16" customWidth="1"/>
    <col min="803" max="803" width="18.625" style="16" bestFit="1" customWidth="1"/>
    <col min="804" max="804" width="21.375" style="16" bestFit="1" customWidth="1"/>
    <col min="805" max="805" width="18.375" style="16" bestFit="1" customWidth="1"/>
    <col min="806" max="809" width="18.375" style="16" customWidth="1"/>
    <col min="810" max="810" width="14.625" style="16" bestFit="1" customWidth="1"/>
    <col min="811" max="811" width="11.75" style="16" bestFit="1" customWidth="1"/>
    <col min="812" max="812" width="13.625" style="16" bestFit="1" customWidth="1"/>
    <col min="813" max="813" width="13.5" style="16" bestFit="1" customWidth="1"/>
    <col min="814" max="814" width="9" style="16"/>
    <col min="815" max="816" width="10" style="16" customWidth="1"/>
    <col min="817" max="1024" width="9" style="16"/>
    <col min="1025" max="1025" width="8.125" style="16" customWidth="1"/>
    <col min="1026" max="1026" width="3.625" style="16" customWidth="1"/>
    <col min="1027" max="1027" width="7.125" style="16" customWidth="1"/>
    <col min="1028" max="1032" width="7.5" style="16" customWidth="1"/>
    <col min="1033" max="1037" width="6.25" style="16" customWidth="1"/>
    <col min="1038" max="1042" width="7.5" style="16" customWidth="1"/>
    <col min="1043" max="1047" width="6.75" style="16" customWidth="1"/>
    <col min="1048" max="1052" width="7.5" style="16" customWidth="1"/>
    <col min="1053" max="1055" width="10.375" style="16" customWidth="1"/>
    <col min="1056" max="1058" width="10" style="16" customWidth="1"/>
    <col min="1059" max="1059" width="18.625" style="16" bestFit="1" customWidth="1"/>
    <col min="1060" max="1060" width="21.375" style="16" bestFit="1" customWidth="1"/>
    <col min="1061" max="1061" width="18.375" style="16" bestFit="1" customWidth="1"/>
    <col min="1062" max="1065" width="18.375" style="16" customWidth="1"/>
    <col min="1066" max="1066" width="14.625" style="16" bestFit="1" customWidth="1"/>
    <col min="1067" max="1067" width="11.75" style="16" bestFit="1" customWidth="1"/>
    <col min="1068" max="1068" width="13.625" style="16" bestFit="1" customWidth="1"/>
    <col min="1069" max="1069" width="13.5" style="16" bestFit="1" customWidth="1"/>
    <col min="1070" max="1070" width="9" style="16"/>
    <col min="1071" max="1072" width="10" style="16" customWidth="1"/>
    <col min="1073" max="1280" width="9" style="16"/>
    <col min="1281" max="1281" width="8.125" style="16" customWidth="1"/>
    <col min="1282" max="1282" width="3.625" style="16" customWidth="1"/>
    <col min="1283" max="1283" width="7.125" style="16" customWidth="1"/>
    <col min="1284" max="1288" width="7.5" style="16" customWidth="1"/>
    <col min="1289" max="1293" width="6.25" style="16" customWidth="1"/>
    <col min="1294" max="1298" width="7.5" style="16" customWidth="1"/>
    <col min="1299" max="1303" width="6.75" style="16" customWidth="1"/>
    <col min="1304" max="1308" width="7.5" style="16" customWidth="1"/>
    <col min="1309" max="1311" width="10.375" style="16" customWidth="1"/>
    <col min="1312" max="1314" width="10" style="16" customWidth="1"/>
    <col min="1315" max="1315" width="18.625" style="16" bestFit="1" customWidth="1"/>
    <col min="1316" max="1316" width="21.375" style="16" bestFit="1" customWidth="1"/>
    <col min="1317" max="1317" width="18.375" style="16" bestFit="1" customWidth="1"/>
    <col min="1318" max="1321" width="18.375" style="16" customWidth="1"/>
    <col min="1322" max="1322" width="14.625" style="16" bestFit="1" customWidth="1"/>
    <col min="1323" max="1323" width="11.75" style="16" bestFit="1" customWidth="1"/>
    <col min="1324" max="1324" width="13.625" style="16" bestFit="1" customWidth="1"/>
    <col min="1325" max="1325" width="13.5" style="16" bestFit="1" customWidth="1"/>
    <col min="1326" max="1326" width="9" style="16"/>
    <col min="1327" max="1328" width="10" style="16" customWidth="1"/>
    <col min="1329" max="1536" width="9" style="16"/>
    <col min="1537" max="1537" width="8.125" style="16" customWidth="1"/>
    <col min="1538" max="1538" width="3.625" style="16" customWidth="1"/>
    <col min="1539" max="1539" width="7.125" style="16" customWidth="1"/>
    <col min="1540" max="1544" width="7.5" style="16" customWidth="1"/>
    <col min="1545" max="1549" width="6.25" style="16" customWidth="1"/>
    <col min="1550" max="1554" width="7.5" style="16" customWidth="1"/>
    <col min="1555" max="1559" width="6.75" style="16" customWidth="1"/>
    <col min="1560" max="1564" width="7.5" style="16" customWidth="1"/>
    <col min="1565" max="1567" width="10.375" style="16" customWidth="1"/>
    <col min="1568" max="1570" width="10" style="16" customWidth="1"/>
    <col min="1571" max="1571" width="18.625" style="16" bestFit="1" customWidth="1"/>
    <col min="1572" max="1572" width="21.375" style="16" bestFit="1" customWidth="1"/>
    <col min="1573" max="1573" width="18.375" style="16" bestFit="1" customWidth="1"/>
    <col min="1574" max="1577" width="18.375" style="16" customWidth="1"/>
    <col min="1578" max="1578" width="14.625" style="16" bestFit="1" customWidth="1"/>
    <col min="1579" max="1579" width="11.75" style="16" bestFit="1" customWidth="1"/>
    <col min="1580" max="1580" width="13.625" style="16" bestFit="1" customWidth="1"/>
    <col min="1581" max="1581" width="13.5" style="16" bestFit="1" customWidth="1"/>
    <col min="1582" max="1582" width="9" style="16"/>
    <col min="1583" max="1584" width="10" style="16" customWidth="1"/>
    <col min="1585" max="1792" width="9" style="16"/>
    <col min="1793" max="1793" width="8.125" style="16" customWidth="1"/>
    <col min="1794" max="1794" width="3.625" style="16" customWidth="1"/>
    <col min="1795" max="1795" width="7.125" style="16" customWidth="1"/>
    <col min="1796" max="1800" width="7.5" style="16" customWidth="1"/>
    <col min="1801" max="1805" width="6.25" style="16" customWidth="1"/>
    <col min="1806" max="1810" width="7.5" style="16" customWidth="1"/>
    <col min="1811" max="1815" width="6.75" style="16" customWidth="1"/>
    <col min="1816" max="1820" width="7.5" style="16" customWidth="1"/>
    <col min="1821" max="1823" width="10.375" style="16" customWidth="1"/>
    <col min="1824" max="1826" width="10" style="16" customWidth="1"/>
    <col min="1827" max="1827" width="18.625" style="16" bestFit="1" customWidth="1"/>
    <col min="1828" max="1828" width="21.375" style="16" bestFit="1" customWidth="1"/>
    <col min="1829" max="1829" width="18.375" style="16" bestFit="1" customWidth="1"/>
    <col min="1830" max="1833" width="18.375" style="16" customWidth="1"/>
    <col min="1834" max="1834" width="14.625" style="16" bestFit="1" customWidth="1"/>
    <col min="1835" max="1835" width="11.75" style="16" bestFit="1" customWidth="1"/>
    <col min="1836" max="1836" width="13.625" style="16" bestFit="1" customWidth="1"/>
    <col min="1837" max="1837" width="13.5" style="16" bestFit="1" customWidth="1"/>
    <col min="1838" max="1838" width="9" style="16"/>
    <col min="1839" max="1840" width="10" style="16" customWidth="1"/>
    <col min="1841" max="2048" width="9" style="16"/>
    <col min="2049" max="2049" width="8.125" style="16" customWidth="1"/>
    <col min="2050" max="2050" width="3.625" style="16" customWidth="1"/>
    <col min="2051" max="2051" width="7.125" style="16" customWidth="1"/>
    <col min="2052" max="2056" width="7.5" style="16" customWidth="1"/>
    <col min="2057" max="2061" width="6.25" style="16" customWidth="1"/>
    <col min="2062" max="2066" width="7.5" style="16" customWidth="1"/>
    <col min="2067" max="2071" width="6.75" style="16" customWidth="1"/>
    <col min="2072" max="2076" width="7.5" style="16" customWidth="1"/>
    <col min="2077" max="2079" width="10.375" style="16" customWidth="1"/>
    <col min="2080" max="2082" width="10" style="16" customWidth="1"/>
    <col min="2083" max="2083" width="18.625" style="16" bestFit="1" customWidth="1"/>
    <col min="2084" max="2084" width="21.375" style="16" bestFit="1" customWidth="1"/>
    <col min="2085" max="2085" width="18.375" style="16" bestFit="1" customWidth="1"/>
    <col min="2086" max="2089" width="18.375" style="16" customWidth="1"/>
    <col min="2090" max="2090" width="14.625" style="16" bestFit="1" customWidth="1"/>
    <col min="2091" max="2091" width="11.75" style="16" bestFit="1" customWidth="1"/>
    <col min="2092" max="2092" width="13.625" style="16" bestFit="1" customWidth="1"/>
    <col min="2093" max="2093" width="13.5" style="16" bestFit="1" customWidth="1"/>
    <col min="2094" max="2094" width="9" style="16"/>
    <col min="2095" max="2096" width="10" style="16" customWidth="1"/>
    <col min="2097" max="2304" width="9" style="16"/>
    <col min="2305" max="2305" width="8.125" style="16" customWidth="1"/>
    <col min="2306" max="2306" width="3.625" style="16" customWidth="1"/>
    <col min="2307" max="2307" width="7.125" style="16" customWidth="1"/>
    <col min="2308" max="2312" width="7.5" style="16" customWidth="1"/>
    <col min="2313" max="2317" width="6.25" style="16" customWidth="1"/>
    <col min="2318" max="2322" width="7.5" style="16" customWidth="1"/>
    <col min="2323" max="2327" width="6.75" style="16" customWidth="1"/>
    <col min="2328" max="2332" width="7.5" style="16" customWidth="1"/>
    <col min="2333" max="2335" width="10.375" style="16" customWidth="1"/>
    <col min="2336" max="2338" width="10" style="16" customWidth="1"/>
    <col min="2339" max="2339" width="18.625" style="16" bestFit="1" customWidth="1"/>
    <col min="2340" max="2340" width="21.375" style="16" bestFit="1" customWidth="1"/>
    <col min="2341" max="2341" width="18.375" style="16" bestFit="1" customWidth="1"/>
    <col min="2342" max="2345" width="18.375" style="16" customWidth="1"/>
    <col min="2346" max="2346" width="14.625" style="16" bestFit="1" customWidth="1"/>
    <col min="2347" max="2347" width="11.75" style="16" bestFit="1" customWidth="1"/>
    <col min="2348" max="2348" width="13.625" style="16" bestFit="1" customWidth="1"/>
    <col min="2349" max="2349" width="13.5" style="16" bestFit="1" customWidth="1"/>
    <col min="2350" max="2350" width="9" style="16"/>
    <col min="2351" max="2352" width="10" style="16" customWidth="1"/>
    <col min="2353" max="2560" width="9" style="16"/>
    <col min="2561" max="2561" width="8.125" style="16" customWidth="1"/>
    <col min="2562" max="2562" width="3.625" style="16" customWidth="1"/>
    <col min="2563" max="2563" width="7.125" style="16" customWidth="1"/>
    <col min="2564" max="2568" width="7.5" style="16" customWidth="1"/>
    <col min="2569" max="2573" width="6.25" style="16" customWidth="1"/>
    <col min="2574" max="2578" width="7.5" style="16" customWidth="1"/>
    <col min="2579" max="2583" width="6.75" style="16" customWidth="1"/>
    <col min="2584" max="2588" width="7.5" style="16" customWidth="1"/>
    <col min="2589" max="2591" width="10.375" style="16" customWidth="1"/>
    <col min="2592" max="2594" width="10" style="16" customWidth="1"/>
    <col min="2595" max="2595" width="18.625" style="16" bestFit="1" customWidth="1"/>
    <col min="2596" max="2596" width="21.375" style="16" bestFit="1" customWidth="1"/>
    <col min="2597" max="2597" width="18.375" style="16" bestFit="1" customWidth="1"/>
    <col min="2598" max="2601" width="18.375" style="16" customWidth="1"/>
    <col min="2602" max="2602" width="14.625" style="16" bestFit="1" customWidth="1"/>
    <col min="2603" max="2603" width="11.75" style="16" bestFit="1" customWidth="1"/>
    <col min="2604" max="2604" width="13.625" style="16" bestFit="1" customWidth="1"/>
    <col min="2605" max="2605" width="13.5" style="16" bestFit="1" customWidth="1"/>
    <col min="2606" max="2606" width="9" style="16"/>
    <col min="2607" max="2608" width="10" style="16" customWidth="1"/>
    <col min="2609" max="2816" width="9" style="16"/>
    <col min="2817" max="2817" width="8.125" style="16" customWidth="1"/>
    <col min="2818" max="2818" width="3.625" style="16" customWidth="1"/>
    <col min="2819" max="2819" width="7.125" style="16" customWidth="1"/>
    <col min="2820" max="2824" width="7.5" style="16" customWidth="1"/>
    <col min="2825" max="2829" width="6.25" style="16" customWidth="1"/>
    <col min="2830" max="2834" width="7.5" style="16" customWidth="1"/>
    <col min="2835" max="2839" width="6.75" style="16" customWidth="1"/>
    <col min="2840" max="2844" width="7.5" style="16" customWidth="1"/>
    <col min="2845" max="2847" width="10.375" style="16" customWidth="1"/>
    <col min="2848" max="2850" width="10" style="16" customWidth="1"/>
    <col min="2851" max="2851" width="18.625" style="16" bestFit="1" customWidth="1"/>
    <col min="2852" max="2852" width="21.375" style="16" bestFit="1" customWidth="1"/>
    <col min="2853" max="2853" width="18.375" style="16" bestFit="1" customWidth="1"/>
    <col min="2854" max="2857" width="18.375" style="16" customWidth="1"/>
    <col min="2858" max="2858" width="14.625" style="16" bestFit="1" customWidth="1"/>
    <col min="2859" max="2859" width="11.75" style="16" bestFit="1" customWidth="1"/>
    <col min="2860" max="2860" width="13.625" style="16" bestFit="1" customWidth="1"/>
    <col min="2861" max="2861" width="13.5" style="16" bestFit="1" customWidth="1"/>
    <col min="2862" max="2862" width="9" style="16"/>
    <col min="2863" max="2864" width="10" style="16" customWidth="1"/>
    <col min="2865" max="3072" width="9" style="16"/>
    <col min="3073" max="3073" width="8.125" style="16" customWidth="1"/>
    <col min="3074" max="3074" width="3.625" style="16" customWidth="1"/>
    <col min="3075" max="3075" width="7.125" style="16" customWidth="1"/>
    <col min="3076" max="3080" width="7.5" style="16" customWidth="1"/>
    <col min="3081" max="3085" width="6.25" style="16" customWidth="1"/>
    <col min="3086" max="3090" width="7.5" style="16" customWidth="1"/>
    <col min="3091" max="3095" width="6.75" style="16" customWidth="1"/>
    <col min="3096" max="3100" width="7.5" style="16" customWidth="1"/>
    <col min="3101" max="3103" width="10.375" style="16" customWidth="1"/>
    <col min="3104" max="3106" width="10" style="16" customWidth="1"/>
    <col min="3107" max="3107" width="18.625" style="16" bestFit="1" customWidth="1"/>
    <col min="3108" max="3108" width="21.375" style="16" bestFit="1" customWidth="1"/>
    <col min="3109" max="3109" width="18.375" style="16" bestFit="1" customWidth="1"/>
    <col min="3110" max="3113" width="18.375" style="16" customWidth="1"/>
    <col min="3114" max="3114" width="14.625" style="16" bestFit="1" customWidth="1"/>
    <col min="3115" max="3115" width="11.75" style="16" bestFit="1" customWidth="1"/>
    <col min="3116" max="3116" width="13.625" style="16" bestFit="1" customWidth="1"/>
    <col min="3117" max="3117" width="13.5" style="16" bestFit="1" customWidth="1"/>
    <col min="3118" max="3118" width="9" style="16"/>
    <col min="3119" max="3120" width="10" style="16" customWidth="1"/>
    <col min="3121" max="3328" width="9" style="16"/>
    <col min="3329" max="3329" width="8.125" style="16" customWidth="1"/>
    <col min="3330" max="3330" width="3.625" style="16" customWidth="1"/>
    <col min="3331" max="3331" width="7.125" style="16" customWidth="1"/>
    <col min="3332" max="3336" width="7.5" style="16" customWidth="1"/>
    <col min="3337" max="3341" width="6.25" style="16" customWidth="1"/>
    <col min="3342" max="3346" width="7.5" style="16" customWidth="1"/>
    <col min="3347" max="3351" width="6.75" style="16" customWidth="1"/>
    <col min="3352" max="3356" width="7.5" style="16" customWidth="1"/>
    <col min="3357" max="3359" width="10.375" style="16" customWidth="1"/>
    <col min="3360" max="3362" width="10" style="16" customWidth="1"/>
    <col min="3363" max="3363" width="18.625" style="16" bestFit="1" customWidth="1"/>
    <col min="3364" max="3364" width="21.375" style="16" bestFit="1" customWidth="1"/>
    <col min="3365" max="3365" width="18.375" style="16" bestFit="1" customWidth="1"/>
    <col min="3366" max="3369" width="18.375" style="16" customWidth="1"/>
    <col min="3370" max="3370" width="14.625" style="16" bestFit="1" customWidth="1"/>
    <col min="3371" max="3371" width="11.75" style="16" bestFit="1" customWidth="1"/>
    <col min="3372" max="3372" width="13.625" style="16" bestFit="1" customWidth="1"/>
    <col min="3373" max="3373" width="13.5" style="16" bestFit="1" customWidth="1"/>
    <col min="3374" max="3374" width="9" style="16"/>
    <col min="3375" max="3376" width="10" style="16" customWidth="1"/>
    <col min="3377" max="3584" width="9" style="16"/>
    <col min="3585" max="3585" width="8.125" style="16" customWidth="1"/>
    <col min="3586" max="3586" width="3.625" style="16" customWidth="1"/>
    <col min="3587" max="3587" width="7.125" style="16" customWidth="1"/>
    <col min="3588" max="3592" width="7.5" style="16" customWidth="1"/>
    <col min="3593" max="3597" width="6.25" style="16" customWidth="1"/>
    <col min="3598" max="3602" width="7.5" style="16" customWidth="1"/>
    <col min="3603" max="3607" width="6.75" style="16" customWidth="1"/>
    <col min="3608" max="3612" width="7.5" style="16" customWidth="1"/>
    <col min="3613" max="3615" width="10.375" style="16" customWidth="1"/>
    <col min="3616" max="3618" width="10" style="16" customWidth="1"/>
    <col min="3619" max="3619" width="18.625" style="16" bestFit="1" customWidth="1"/>
    <col min="3620" max="3620" width="21.375" style="16" bestFit="1" customWidth="1"/>
    <col min="3621" max="3621" width="18.375" style="16" bestFit="1" customWidth="1"/>
    <col min="3622" max="3625" width="18.375" style="16" customWidth="1"/>
    <col min="3626" max="3626" width="14.625" style="16" bestFit="1" customWidth="1"/>
    <col min="3627" max="3627" width="11.75" style="16" bestFit="1" customWidth="1"/>
    <col min="3628" max="3628" width="13.625" style="16" bestFit="1" customWidth="1"/>
    <col min="3629" max="3629" width="13.5" style="16" bestFit="1" customWidth="1"/>
    <col min="3630" max="3630" width="9" style="16"/>
    <col min="3631" max="3632" width="10" style="16" customWidth="1"/>
    <col min="3633" max="3840" width="9" style="16"/>
    <col min="3841" max="3841" width="8.125" style="16" customWidth="1"/>
    <col min="3842" max="3842" width="3.625" style="16" customWidth="1"/>
    <col min="3843" max="3843" width="7.125" style="16" customWidth="1"/>
    <col min="3844" max="3848" width="7.5" style="16" customWidth="1"/>
    <col min="3849" max="3853" width="6.25" style="16" customWidth="1"/>
    <col min="3854" max="3858" width="7.5" style="16" customWidth="1"/>
    <col min="3859" max="3863" width="6.75" style="16" customWidth="1"/>
    <col min="3864" max="3868" width="7.5" style="16" customWidth="1"/>
    <col min="3869" max="3871" width="10.375" style="16" customWidth="1"/>
    <col min="3872" max="3874" width="10" style="16" customWidth="1"/>
    <col min="3875" max="3875" width="18.625" style="16" bestFit="1" customWidth="1"/>
    <col min="3876" max="3876" width="21.375" style="16" bestFit="1" customWidth="1"/>
    <col min="3877" max="3877" width="18.375" style="16" bestFit="1" customWidth="1"/>
    <col min="3878" max="3881" width="18.375" style="16" customWidth="1"/>
    <col min="3882" max="3882" width="14.625" style="16" bestFit="1" customWidth="1"/>
    <col min="3883" max="3883" width="11.75" style="16" bestFit="1" customWidth="1"/>
    <col min="3884" max="3884" width="13.625" style="16" bestFit="1" customWidth="1"/>
    <col min="3885" max="3885" width="13.5" style="16" bestFit="1" customWidth="1"/>
    <col min="3886" max="3886" width="9" style="16"/>
    <col min="3887" max="3888" width="10" style="16" customWidth="1"/>
    <col min="3889" max="4096" width="9" style="16"/>
    <col min="4097" max="4097" width="8.125" style="16" customWidth="1"/>
    <col min="4098" max="4098" width="3.625" style="16" customWidth="1"/>
    <col min="4099" max="4099" width="7.125" style="16" customWidth="1"/>
    <col min="4100" max="4104" width="7.5" style="16" customWidth="1"/>
    <col min="4105" max="4109" width="6.25" style="16" customWidth="1"/>
    <col min="4110" max="4114" width="7.5" style="16" customWidth="1"/>
    <col min="4115" max="4119" width="6.75" style="16" customWidth="1"/>
    <col min="4120" max="4124" width="7.5" style="16" customWidth="1"/>
    <col min="4125" max="4127" width="10.375" style="16" customWidth="1"/>
    <col min="4128" max="4130" width="10" style="16" customWidth="1"/>
    <col min="4131" max="4131" width="18.625" style="16" bestFit="1" customWidth="1"/>
    <col min="4132" max="4132" width="21.375" style="16" bestFit="1" customWidth="1"/>
    <col min="4133" max="4133" width="18.375" style="16" bestFit="1" customWidth="1"/>
    <col min="4134" max="4137" width="18.375" style="16" customWidth="1"/>
    <col min="4138" max="4138" width="14.625" style="16" bestFit="1" customWidth="1"/>
    <col min="4139" max="4139" width="11.75" style="16" bestFit="1" customWidth="1"/>
    <col min="4140" max="4140" width="13.625" style="16" bestFit="1" customWidth="1"/>
    <col min="4141" max="4141" width="13.5" style="16" bestFit="1" customWidth="1"/>
    <col min="4142" max="4142" width="9" style="16"/>
    <col min="4143" max="4144" width="10" style="16" customWidth="1"/>
    <col min="4145" max="4352" width="9" style="16"/>
    <col min="4353" max="4353" width="8.125" style="16" customWidth="1"/>
    <col min="4354" max="4354" width="3.625" style="16" customWidth="1"/>
    <col min="4355" max="4355" width="7.125" style="16" customWidth="1"/>
    <col min="4356" max="4360" width="7.5" style="16" customWidth="1"/>
    <col min="4361" max="4365" width="6.25" style="16" customWidth="1"/>
    <col min="4366" max="4370" width="7.5" style="16" customWidth="1"/>
    <col min="4371" max="4375" width="6.75" style="16" customWidth="1"/>
    <col min="4376" max="4380" width="7.5" style="16" customWidth="1"/>
    <col min="4381" max="4383" width="10.375" style="16" customWidth="1"/>
    <col min="4384" max="4386" width="10" style="16" customWidth="1"/>
    <col min="4387" max="4387" width="18.625" style="16" bestFit="1" customWidth="1"/>
    <col min="4388" max="4388" width="21.375" style="16" bestFit="1" customWidth="1"/>
    <col min="4389" max="4389" width="18.375" style="16" bestFit="1" customWidth="1"/>
    <col min="4390" max="4393" width="18.375" style="16" customWidth="1"/>
    <col min="4394" max="4394" width="14.625" style="16" bestFit="1" customWidth="1"/>
    <col min="4395" max="4395" width="11.75" style="16" bestFit="1" customWidth="1"/>
    <col min="4396" max="4396" width="13.625" style="16" bestFit="1" customWidth="1"/>
    <col min="4397" max="4397" width="13.5" style="16" bestFit="1" customWidth="1"/>
    <col min="4398" max="4398" width="9" style="16"/>
    <col min="4399" max="4400" width="10" style="16" customWidth="1"/>
    <col min="4401" max="4608" width="9" style="16"/>
    <col min="4609" max="4609" width="8.125" style="16" customWidth="1"/>
    <col min="4610" max="4610" width="3.625" style="16" customWidth="1"/>
    <col min="4611" max="4611" width="7.125" style="16" customWidth="1"/>
    <col min="4612" max="4616" width="7.5" style="16" customWidth="1"/>
    <col min="4617" max="4621" width="6.25" style="16" customWidth="1"/>
    <col min="4622" max="4626" width="7.5" style="16" customWidth="1"/>
    <col min="4627" max="4631" width="6.75" style="16" customWidth="1"/>
    <col min="4632" max="4636" width="7.5" style="16" customWidth="1"/>
    <col min="4637" max="4639" width="10.375" style="16" customWidth="1"/>
    <col min="4640" max="4642" width="10" style="16" customWidth="1"/>
    <col min="4643" max="4643" width="18.625" style="16" bestFit="1" customWidth="1"/>
    <col min="4644" max="4644" width="21.375" style="16" bestFit="1" customWidth="1"/>
    <col min="4645" max="4645" width="18.375" style="16" bestFit="1" customWidth="1"/>
    <col min="4646" max="4649" width="18.375" style="16" customWidth="1"/>
    <col min="4650" max="4650" width="14.625" style="16" bestFit="1" customWidth="1"/>
    <col min="4651" max="4651" width="11.75" style="16" bestFit="1" customWidth="1"/>
    <col min="4652" max="4652" width="13.625" style="16" bestFit="1" customWidth="1"/>
    <col min="4653" max="4653" width="13.5" style="16" bestFit="1" customWidth="1"/>
    <col min="4654" max="4654" width="9" style="16"/>
    <col min="4655" max="4656" width="10" style="16" customWidth="1"/>
    <col min="4657" max="4864" width="9" style="16"/>
    <col min="4865" max="4865" width="8.125" style="16" customWidth="1"/>
    <col min="4866" max="4866" width="3.625" style="16" customWidth="1"/>
    <col min="4867" max="4867" width="7.125" style="16" customWidth="1"/>
    <col min="4868" max="4872" width="7.5" style="16" customWidth="1"/>
    <col min="4873" max="4877" width="6.25" style="16" customWidth="1"/>
    <col min="4878" max="4882" width="7.5" style="16" customWidth="1"/>
    <col min="4883" max="4887" width="6.75" style="16" customWidth="1"/>
    <col min="4888" max="4892" width="7.5" style="16" customWidth="1"/>
    <col min="4893" max="4895" width="10.375" style="16" customWidth="1"/>
    <col min="4896" max="4898" width="10" style="16" customWidth="1"/>
    <col min="4899" max="4899" width="18.625" style="16" bestFit="1" customWidth="1"/>
    <col min="4900" max="4900" width="21.375" style="16" bestFit="1" customWidth="1"/>
    <col min="4901" max="4901" width="18.375" style="16" bestFit="1" customWidth="1"/>
    <col min="4902" max="4905" width="18.375" style="16" customWidth="1"/>
    <col min="4906" max="4906" width="14.625" style="16" bestFit="1" customWidth="1"/>
    <col min="4907" max="4907" width="11.75" style="16" bestFit="1" customWidth="1"/>
    <col min="4908" max="4908" width="13.625" style="16" bestFit="1" customWidth="1"/>
    <col min="4909" max="4909" width="13.5" style="16" bestFit="1" customWidth="1"/>
    <col min="4910" max="4910" width="9" style="16"/>
    <col min="4911" max="4912" width="10" style="16" customWidth="1"/>
    <col min="4913" max="5120" width="9" style="16"/>
    <col min="5121" max="5121" width="8.125" style="16" customWidth="1"/>
    <col min="5122" max="5122" width="3.625" style="16" customWidth="1"/>
    <col min="5123" max="5123" width="7.125" style="16" customWidth="1"/>
    <col min="5124" max="5128" width="7.5" style="16" customWidth="1"/>
    <col min="5129" max="5133" width="6.25" style="16" customWidth="1"/>
    <col min="5134" max="5138" width="7.5" style="16" customWidth="1"/>
    <col min="5139" max="5143" width="6.75" style="16" customWidth="1"/>
    <col min="5144" max="5148" width="7.5" style="16" customWidth="1"/>
    <col min="5149" max="5151" width="10.375" style="16" customWidth="1"/>
    <col min="5152" max="5154" width="10" style="16" customWidth="1"/>
    <col min="5155" max="5155" width="18.625" style="16" bestFit="1" customWidth="1"/>
    <col min="5156" max="5156" width="21.375" style="16" bestFit="1" customWidth="1"/>
    <col min="5157" max="5157" width="18.375" style="16" bestFit="1" customWidth="1"/>
    <col min="5158" max="5161" width="18.375" style="16" customWidth="1"/>
    <col min="5162" max="5162" width="14.625" style="16" bestFit="1" customWidth="1"/>
    <col min="5163" max="5163" width="11.75" style="16" bestFit="1" customWidth="1"/>
    <col min="5164" max="5164" width="13.625" style="16" bestFit="1" customWidth="1"/>
    <col min="5165" max="5165" width="13.5" style="16" bestFit="1" customWidth="1"/>
    <col min="5166" max="5166" width="9" style="16"/>
    <col min="5167" max="5168" width="10" style="16" customWidth="1"/>
    <col min="5169" max="5376" width="9" style="16"/>
    <col min="5377" max="5377" width="8.125" style="16" customWidth="1"/>
    <col min="5378" max="5378" width="3.625" style="16" customWidth="1"/>
    <col min="5379" max="5379" width="7.125" style="16" customWidth="1"/>
    <col min="5380" max="5384" width="7.5" style="16" customWidth="1"/>
    <col min="5385" max="5389" width="6.25" style="16" customWidth="1"/>
    <col min="5390" max="5394" width="7.5" style="16" customWidth="1"/>
    <col min="5395" max="5399" width="6.75" style="16" customWidth="1"/>
    <col min="5400" max="5404" width="7.5" style="16" customWidth="1"/>
    <col min="5405" max="5407" width="10.375" style="16" customWidth="1"/>
    <col min="5408" max="5410" width="10" style="16" customWidth="1"/>
    <col min="5411" max="5411" width="18.625" style="16" bestFit="1" customWidth="1"/>
    <col min="5412" max="5412" width="21.375" style="16" bestFit="1" customWidth="1"/>
    <col min="5413" max="5413" width="18.375" style="16" bestFit="1" customWidth="1"/>
    <col min="5414" max="5417" width="18.375" style="16" customWidth="1"/>
    <col min="5418" max="5418" width="14.625" style="16" bestFit="1" customWidth="1"/>
    <col min="5419" max="5419" width="11.75" style="16" bestFit="1" customWidth="1"/>
    <col min="5420" max="5420" width="13.625" style="16" bestFit="1" customWidth="1"/>
    <col min="5421" max="5421" width="13.5" style="16" bestFit="1" customWidth="1"/>
    <col min="5422" max="5422" width="9" style="16"/>
    <col min="5423" max="5424" width="10" style="16" customWidth="1"/>
    <col min="5425" max="5632" width="9" style="16"/>
    <col min="5633" max="5633" width="8.125" style="16" customWidth="1"/>
    <col min="5634" max="5634" width="3.625" style="16" customWidth="1"/>
    <col min="5635" max="5635" width="7.125" style="16" customWidth="1"/>
    <col min="5636" max="5640" width="7.5" style="16" customWidth="1"/>
    <col min="5641" max="5645" width="6.25" style="16" customWidth="1"/>
    <col min="5646" max="5650" width="7.5" style="16" customWidth="1"/>
    <col min="5651" max="5655" width="6.75" style="16" customWidth="1"/>
    <col min="5656" max="5660" width="7.5" style="16" customWidth="1"/>
    <col min="5661" max="5663" width="10.375" style="16" customWidth="1"/>
    <col min="5664" max="5666" width="10" style="16" customWidth="1"/>
    <col min="5667" max="5667" width="18.625" style="16" bestFit="1" customWidth="1"/>
    <col min="5668" max="5668" width="21.375" style="16" bestFit="1" customWidth="1"/>
    <col min="5669" max="5669" width="18.375" style="16" bestFit="1" customWidth="1"/>
    <col min="5670" max="5673" width="18.375" style="16" customWidth="1"/>
    <col min="5674" max="5674" width="14.625" style="16" bestFit="1" customWidth="1"/>
    <col min="5675" max="5675" width="11.75" style="16" bestFit="1" customWidth="1"/>
    <col min="5676" max="5676" width="13.625" style="16" bestFit="1" customWidth="1"/>
    <col min="5677" max="5677" width="13.5" style="16" bestFit="1" customWidth="1"/>
    <col min="5678" max="5678" width="9" style="16"/>
    <col min="5679" max="5680" width="10" style="16" customWidth="1"/>
    <col min="5681" max="5888" width="9" style="16"/>
    <col min="5889" max="5889" width="8.125" style="16" customWidth="1"/>
    <col min="5890" max="5890" width="3.625" style="16" customWidth="1"/>
    <col min="5891" max="5891" width="7.125" style="16" customWidth="1"/>
    <col min="5892" max="5896" width="7.5" style="16" customWidth="1"/>
    <col min="5897" max="5901" width="6.25" style="16" customWidth="1"/>
    <col min="5902" max="5906" width="7.5" style="16" customWidth="1"/>
    <col min="5907" max="5911" width="6.75" style="16" customWidth="1"/>
    <col min="5912" max="5916" width="7.5" style="16" customWidth="1"/>
    <col min="5917" max="5919" width="10.375" style="16" customWidth="1"/>
    <col min="5920" max="5922" width="10" style="16" customWidth="1"/>
    <col min="5923" max="5923" width="18.625" style="16" bestFit="1" customWidth="1"/>
    <col min="5924" max="5924" width="21.375" style="16" bestFit="1" customWidth="1"/>
    <col min="5925" max="5925" width="18.375" style="16" bestFit="1" customWidth="1"/>
    <col min="5926" max="5929" width="18.375" style="16" customWidth="1"/>
    <col min="5930" max="5930" width="14.625" style="16" bestFit="1" customWidth="1"/>
    <col min="5931" max="5931" width="11.75" style="16" bestFit="1" customWidth="1"/>
    <col min="5932" max="5932" width="13.625" style="16" bestFit="1" customWidth="1"/>
    <col min="5933" max="5933" width="13.5" style="16" bestFit="1" customWidth="1"/>
    <col min="5934" max="5934" width="9" style="16"/>
    <col min="5935" max="5936" width="10" style="16" customWidth="1"/>
    <col min="5937" max="6144" width="9" style="16"/>
    <col min="6145" max="6145" width="8.125" style="16" customWidth="1"/>
    <col min="6146" max="6146" width="3.625" style="16" customWidth="1"/>
    <col min="6147" max="6147" width="7.125" style="16" customWidth="1"/>
    <col min="6148" max="6152" width="7.5" style="16" customWidth="1"/>
    <col min="6153" max="6157" width="6.25" style="16" customWidth="1"/>
    <col min="6158" max="6162" width="7.5" style="16" customWidth="1"/>
    <col min="6163" max="6167" width="6.75" style="16" customWidth="1"/>
    <col min="6168" max="6172" width="7.5" style="16" customWidth="1"/>
    <col min="6173" max="6175" width="10.375" style="16" customWidth="1"/>
    <col min="6176" max="6178" width="10" style="16" customWidth="1"/>
    <col min="6179" max="6179" width="18.625" style="16" bestFit="1" customWidth="1"/>
    <col min="6180" max="6180" width="21.375" style="16" bestFit="1" customWidth="1"/>
    <col min="6181" max="6181" width="18.375" style="16" bestFit="1" customWidth="1"/>
    <col min="6182" max="6185" width="18.375" style="16" customWidth="1"/>
    <col min="6186" max="6186" width="14.625" style="16" bestFit="1" customWidth="1"/>
    <col min="6187" max="6187" width="11.75" style="16" bestFit="1" customWidth="1"/>
    <col min="6188" max="6188" width="13.625" style="16" bestFit="1" customWidth="1"/>
    <col min="6189" max="6189" width="13.5" style="16" bestFit="1" customWidth="1"/>
    <col min="6190" max="6190" width="9" style="16"/>
    <col min="6191" max="6192" width="10" style="16" customWidth="1"/>
    <col min="6193" max="6400" width="9" style="16"/>
    <col min="6401" max="6401" width="8.125" style="16" customWidth="1"/>
    <col min="6402" max="6402" width="3.625" style="16" customWidth="1"/>
    <col min="6403" max="6403" width="7.125" style="16" customWidth="1"/>
    <col min="6404" max="6408" width="7.5" style="16" customWidth="1"/>
    <col min="6409" max="6413" width="6.25" style="16" customWidth="1"/>
    <col min="6414" max="6418" width="7.5" style="16" customWidth="1"/>
    <col min="6419" max="6423" width="6.75" style="16" customWidth="1"/>
    <col min="6424" max="6428" width="7.5" style="16" customWidth="1"/>
    <col min="6429" max="6431" width="10.375" style="16" customWidth="1"/>
    <col min="6432" max="6434" width="10" style="16" customWidth="1"/>
    <col min="6435" max="6435" width="18.625" style="16" bestFit="1" customWidth="1"/>
    <col min="6436" max="6436" width="21.375" style="16" bestFit="1" customWidth="1"/>
    <col min="6437" max="6437" width="18.375" style="16" bestFit="1" customWidth="1"/>
    <col min="6438" max="6441" width="18.375" style="16" customWidth="1"/>
    <col min="6442" max="6442" width="14.625" style="16" bestFit="1" customWidth="1"/>
    <col min="6443" max="6443" width="11.75" style="16" bestFit="1" customWidth="1"/>
    <col min="6444" max="6444" width="13.625" style="16" bestFit="1" customWidth="1"/>
    <col min="6445" max="6445" width="13.5" style="16" bestFit="1" customWidth="1"/>
    <col min="6446" max="6446" width="9" style="16"/>
    <col min="6447" max="6448" width="10" style="16" customWidth="1"/>
    <col min="6449" max="6656" width="9" style="16"/>
    <col min="6657" max="6657" width="8.125" style="16" customWidth="1"/>
    <col min="6658" max="6658" width="3.625" style="16" customWidth="1"/>
    <col min="6659" max="6659" width="7.125" style="16" customWidth="1"/>
    <col min="6660" max="6664" width="7.5" style="16" customWidth="1"/>
    <col min="6665" max="6669" width="6.25" style="16" customWidth="1"/>
    <col min="6670" max="6674" width="7.5" style="16" customWidth="1"/>
    <col min="6675" max="6679" width="6.75" style="16" customWidth="1"/>
    <col min="6680" max="6684" width="7.5" style="16" customWidth="1"/>
    <col min="6685" max="6687" width="10.375" style="16" customWidth="1"/>
    <col min="6688" max="6690" width="10" style="16" customWidth="1"/>
    <col min="6691" max="6691" width="18.625" style="16" bestFit="1" customWidth="1"/>
    <col min="6692" max="6692" width="21.375" style="16" bestFit="1" customWidth="1"/>
    <col min="6693" max="6693" width="18.375" style="16" bestFit="1" customWidth="1"/>
    <col min="6694" max="6697" width="18.375" style="16" customWidth="1"/>
    <col min="6698" max="6698" width="14.625" style="16" bestFit="1" customWidth="1"/>
    <col min="6699" max="6699" width="11.75" style="16" bestFit="1" customWidth="1"/>
    <col min="6700" max="6700" width="13.625" style="16" bestFit="1" customWidth="1"/>
    <col min="6701" max="6701" width="13.5" style="16" bestFit="1" customWidth="1"/>
    <col min="6702" max="6702" width="9" style="16"/>
    <col min="6703" max="6704" width="10" style="16" customWidth="1"/>
    <col min="6705" max="6912" width="9" style="16"/>
    <col min="6913" max="6913" width="8.125" style="16" customWidth="1"/>
    <col min="6914" max="6914" width="3.625" style="16" customWidth="1"/>
    <col min="6915" max="6915" width="7.125" style="16" customWidth="1"/>
    <col min="6916" max="6920" width="7.5" style="16" customWidth="1"/>
    <col min="6921" max="6925" width="6.25" style="16" customWidth="1"/>
    <col min="6926" max="6930" width="7.5" style="16" customWidth="1"/>
    <col min="6931" max="6935" width="6.75" style="16" customWidth="1"/>
    <col min="6936" max="6940" width="7.5" style="16" customWidth="1"/>
    <col min="6941" max="6943" width="10.375" style="16" customWidth="1"/>
    <col min="6944" max="6946" width="10" style="16" customWidth="1"/>
    <col min="6947" max="6947" width="18.625" style="16" bestFit="1" customWidth="1"/>
    <col min="6948" max="6948" width="21.375" style="16" bestFit="1" customWidth="1"/>
    <col min="6949" max="6949" width="18.375" style="16" bestFit="1" customWidth="1"/>
    <col min="6950" max="6953" width="18.375" style="16" customWidth="1"/>
    <col min="6954" max="6954" width="14.625" style="16" bestFit="1" customWidth="1"/>
    <col min="6955" max="6955" width="11.75" style="16" bestFit="1" customWidth="1"/>
    <col min="6956" max="6956" width="13.625" style="16" bestFit="1" customWidth="1"/>
    <col min="6957" max="6957" width="13.5" style="16" bestFit="1" customWidth="1"/>
    <col min="6958" max="6958" width="9" style="16"/>
    <col min="6959" max="6960" width="10" style="16" customWidth="1"/>
    <col min="6961" max="7168" width="9" style="16"/>
    <col min="7169" max="7169" width="8.125" style="16" customWidth="1"/>
    <col min="7170" max="7170" width="3.625" style="16" customWidth="1"/>
    <col min="7171" max="7171" width="7.125" style="16" customWidth="1"/>
    <col min="7172" max="7176" width="7.5" style="16" customWidth="1"/>
    <col min="7177" max="7181" width="6.25" style="16" customWidth="1"/>
    <col min="7182" max="7186" width="7.5" style="16" customWidth="1"/>
    <col min="7187" max="7191" width="6.75" style="16" customWidth="1"/>
    <col min="7192" max="7196" width="7.5" style="16" customWidth="1"/>
    <col min="7197" max="7199" width="10.375" style="16" customWidth="1"/>
    <col min="7200" max="7202" width="10" style="16" customWidth="1"/>
    <col min="7203" max="7203" width="18.625" style="16" bestFit="1" customWidth="1"/>
    <col min="7204" max="7204" width="21.375" style="16" bestFit="1" customWidth="1"/>
    <col min="7205" max="7205" width="18.375" style="16" bestFit="1" customWidth="1"/>
    <col min="7206" max="7209" width="18.375" style="16" customWidth="1"/>
    <col min="7210" max="7210" width="14.625" style="16" bestFit="1" customWidth="1"/>
    <col min="7211" max="7211" width="11.75" style="16" bestFit="1" customWidth="1"/>
    <col min="7212" max="7212" width="13.625" style="16" bestFit="1" customWidth="1"/>
    <col min="7213" max="7213" width="13.5" style="16" bestFit="1" customWidth="1"/>
    <col min="7214" max="7214" width="9" style="16"/>
    <col min="7215" max="7216" width="10" style="16" customWidth="1"/>
    <col min="7217" max="7424" width="9" style="16"/>
    <col min="7425" max="7425" width="8.125" style="16" customWidth="1"/>
    <col min="7426" max="7426" width="3.625" style="16" customWidth="1"/>
    <col min="7427" max="7427" width="7.125" style="16" customWidth="1"/>
    <col min="7428" max="7432" width="7.5" style="16" customWidth="1"/>
    <col min="7433" max="7437" width="6.25" style="16" customWidth="1"/>
    <col min="7438" max="7442" width="7.5" style="16" customWidth="1"/>
    <col min="7443" max="7447" width="6.75" style="16" customWidth="1"/>
    <col min="7448" max="7452" width="7.5" style="16" customWidth="1"/>
    <col min="7453" max="7455" width="10.375" style="16" customWidth="1"/>
    <col min="7456" max="7458" width="10" style="16" customWidth="1"/>
    <col min="7459" max="7459" width="18.625" style="16" bestFit="1" customWidth="1"/>
    <col min="7460" max="7460" width="21.375" style="16" bestFit="1" customWidth="1"/>
    <col min="7461" max="7461" width="18.375" style="16" bestFit="1" customWidth="1"/>
    <col min="7462" max="7465" width="18.375" style="16" customWidth="1"/>
    <col min="7466" max="7466" width="14.625" style="16" bestFit="1" customWidth="1"/>
    <col min="7467" max="7467" width="11.75" style="16" bestFit="1" customWidth="1"/>
    <col min="7468" max="7468" width="13.625" style="16" bestFit="1" customWidth="1"/>
    <col min="7469" max="7469" width="13.5" style="16" bestFit="1" customWidth="1"/>
    <col min="7470" max="7470" width="9" style="16"/>
    <col min="7471" max="7472" width="10" style="16" customWidth="1"/>
    <col min="7473" max="7680" width="9" style="16"/>
    <col min="7681" max="7681" width="8.125" style="16" customWidth="1"/>
    <col min="7682" max="7682" width="3.625" style="16" customWidth="1"/>
    <col min="7683" max="7683" width="7.125" style="16" customWidth="1"/>
    <col min="7684" max="7688" width="7.5" style="16" customWidth="1"/>
    <col min="7689" max="7693" width="6.25" style="16" customWidth="1"/>
    <col min="7694" max="7698" width="7.5" style="16" customWidth="1"/>
    <col min="7699" max="7703" width="6.75" style="16" customWidth="1"/>
    <col min="7704" max="7708" width="7.5" style="16" customWidth="1"/>
    <col min="7709" max="7711" width="10.375" style="16" customWidth="1"/>
    <col min="7712" max="7714" width="10" style="16" customWidth="1"/>
    <col min="7715" max="7715" width="18.625" style="16" bestFit="1" customWidth="1"/>
    <col min="7716" max="7716" width="21.375" style="16" bestFit="1" customWidth="1"/>
    <col min="7717" max="7717" width="18.375" style="16" bestFit="1" customWidth="1"/>
    <col min="7718" max="7721" width="18.375" style="16" customWidth="1"/>
    <col min="7722" max="7722" width="14.625" style="16" bestFit="1" customWidth="1"/>
    <col min="7723" max="7723" width="11.75" style="16" bestFit="1" customWidth="1"/>
    <col min="7724" max="7724" width="13.625" style="16" bestFit="1" customWidth="1"/>
    <col min="7725" max="7725" width="13.5" style="16" bestFit="1" customWidth="1"/>
    <col min="7726" max="7726" width="9" style="16"/>
    <col min="7727" max="7728" width="10" style="16" customWidth="1"/>
    <col min="7729" max="7936" width="9" style="16"/>
    <col min="7937" max="7937" width="8.125" style="16" customWidth="1"/>
    <col min="7938" max="7938" width="3.625" style="16" customWidth="1"/>
    <col min="7939" max="7939" width="7.125" style="16" customWidth="1"/>
    <col min="7940" max="7944" width="7.5" style="16" customWidth="1"/>
    <col min="7945" max="7949" width="6.25" style="16" customWidth="1"/>
    <col min="7950" max="7954" width="7.5" style="16" customWidth="1"/>
    <col min="7955" max="7959" width="6.75" style="16" customWidth="1"/>
    <col min="7960" max="7964" width="7.5" style="16" customWidth="1"/>
    <col min="7965" max="7967" width="10.375" style="16" customWidth="1"/>
    <col min="7968" max="7970" width="10" style="16" customWidth="1"/>
    <col min="7971" max="7971" width="18.625" style="16" bestFit="1" customWidth="1"/>
    <col min="7972" max="7972" width="21.375" style="16" bestFit="1" customWidth="1"/>
    <col min="7973" max="7973" width="18.375" style="16" bestFit="1" customWidth="1"/>
    <col min="7974" max="7977" width="18.375" style="16" customWidth="1"/>
    <col min="7978" max="7978" width="14.625" style="16" bestFit="1" customWidth="1"/>
    <col min="7979" max="7979" width="11.75" style="16" bestFit="1" customWidth="1"/>
    <col min="7980" max="7980" width="13.625" style="16" bestFit="1" customWidth="1"/>
    <col min="7981" max="7981" width="13.5" style="16" bestFit="1" customWidth="1"/>
    <col min="7982" max="7982" width="9" style="16"/>
    <col min="7983" max="7984" width="10" style="16" customWidth="1"/>
    <col min="7985" max="8192" width="9" style="16"/>
    <col min="8193" max="8193" width="8.125" style="16" customWidth="1"/>
    <col min="8194" max="8194" width="3.625" style="16" customWidth="1"/>
    <col min="8195" max="8195" width="7.125" style="16" customWidth="1"/>
    <col min="8196" max="8200" width="7.5" style="16" customWidth="1"/>
    <col min="8201" max="8205" width="6.25" style="16" customWidth="1"/>
    <col min="8206" max="8210" width="7.5" style="16" customWidth="1"/>
    <col min="8211" max="8215" width="6.75" style="16" customWidth="1"/>
    <col min="8216" max="8220" width="7.5" style="16" customWidth="1"/>
    <col min="8221" max="8223" width="10.375" style="16" customWidth="1"/>
    <col min="8224" max="8226" width="10" style="16" customWidth="1"/>
    <col min="8227" max="8227" width="18.625" style="16" bestFit="1" customWidth="1"/>
    <col min="8228" max="8228" width="21.375" style="16" bestFit="1" customWidth="1"/>
    <col min="8229" max="8229" width="18.375" style="16" bestFit="1" customWidth="1"/>
    <col min="8230" max="8233" width="18.375" style="16" customWidth="1"/>
    <col min="8234" max="8234" width="14.625" style="16" bestFit="1" customWidth="1"/>
    <col min="8235" max="8235" width="11.75" style="16" bestFit="1" customWidth="1"/>
    <col min="8236" max="8236" width="13.625" style="16" bestFit="1" customWidth="1"/>
    <col min="8237" max="8237" width="13.5" style="16" bestFit="1" customWidth="1"/>
    <col min="8238" max="8238" width="9" style="16"/>
    <col min="8239" max="8240" width="10" style="16" customWidth="1"/>
    <col min="8241" max="8448" width="9" style="16"/>
    <col min="8449" max="8449" width="8.125" style="16" customWidth="1"/>
    <col min="8450" max="8450" width="3.625" style="16" customWidth="1"/>
    <col min="8451" max="8451" width="7.125" style="16" customWidth="1"/>
    <col min="8452" max="8456" width="7.5" style="16" customWidth="1"/>
    <col min="8457" max="8461" width="6.25" style="16" customWidth="1"/>
    <col min="8462" max="8466" width="7.5" style="16" customWidth="1"/>
    <col min="8467" max="8471" width="6.75" style="16" customWidth="1"/>
    <col min="8472" max="8476" width="7.5" style="16" customWidth="1"/>
    <col min="8477" max="8479" width="10.375" style="16" customWidth="1"/>
    <col min="8480" max="8482" width="10" style="16" customWidth="1"/>
    <col min="8483" max="8483" width="18.625" style="16" bestFit="1" customWidth="1"/>
    <col min="8484" max="8484" width="21.375" style="16" bestFit="1" customWidth="1"/>
    <col min="8485" max="8485" width="18.375" style="16" bestFit="1" customWidth="1"/>
    <col min="8486" max="8489" width="18.375" style="16" customWidth="1"/>
    <col min="8490" max="8490" width="14.625" style="16" bestFit="1" customWidth="1"/>
    <col min="8491" max="8491" width="11.75" style="16" bestFit="1" customWidth="1"/>
    <col min="8492" max="8492" width="13.625" style="16" bestFit="1" customWidth="1"/>
    <col min="8493" max="8493" width="13.5" style="16" bestFit="1" customWidth="1"/>
    <col min="8494" max="8494" width="9" style="16"/>
    <col min="8495" max="8496" width="10" style="16" customWidth="1"/>
    <col min="8497" max="8704" width="9" style="16"/>
    <col min="8705" max="8705" width="8.125" style="16" customWidth="1"/>
    <col min="8706" max="8706" width="3.625" style="16" customWidth="1"/>
    <col min="8707" max="8707" width="7.125" style="16" customWidth="1"/>
    <col min="8708" max="8712" width="7.5" style="16" customWidth="1"/>
    <col min="8713" max="8717" width="6.25" style="16" customWidth="1"/>
    <col min="8718" max="8722" width="7.5" style="16" customWidth="1"/>
    <col min="8723" max="8727" width="6.75" style="16" customWidth="1"/>
    <col min="8728" max="8732" width="7.5" style="16" customWidth="1"/>
    <col min="8733" max="8735" width="10.375" style="16" customWidth="1"/>
    <col min="8736" max="8738" width="10" style="16" customWidth="1"/>
    <col min="8739" max="8739" width="18.625" style="16" bestFit="1" customWidth="1"/>
    <col min="8740" max="8740" width="21.375" style="16" bestFit="1" customWidth="1"/>
    <col min="8741" max="8741" width="18.375" style="16" bestFit="1" customWidth="1"/>
    <col min="8742" max="8745" width="18.375" style="16" customWidth="1"/>
    <col min="8746" max="8746" width="14.625" style="16" bestFit="1" customWidth="1"/>
    <col min="8747" max="8747" width="11.75" style="16" bestFit="1" customWidth="1"/>
    <col min="8748" max="8748" width="13.625" style="16" bestFit="1" customWidth="1"/>
    <col min="8749" max="8749" width="13.5" style="16" bestFit="1" customWidth="1"/>
    <col min="8750" max="8750" width="9" style="16"/>
    <col min="8751" max="8752" width="10" style="16" customWidth="1"/>
    <col min="8753" max="8960" width="9" style="16"/>
    <col min="8961" max="8961" width="8.125" style="16" customWidth="1"/>
    <col min="8962" max="8962" width="3.625" style="16" customWidth="1"/>
    <col min="8963" max="8963" width="7.125" style="16" customWidth="1"/>
    <col min="8964" max="8968" width="7.5" style="16" customWidth="1"/>
    <col min="8969" max="8973" width="6.25" style="16" customWidth="1"/>
    <col min="8974" max="8978" width="7.5" style="16" customWidth="1"/>
    <col min="8979" max="8983" width="6.75" style="16" customWidth="1"/>
    <col min="8984" max="8988" width="7.5" style="16" customWidth="1"/>
    <col min="8989" max="8991" width="10.375" style="16" customWidth="1"/>
    <col min="8992" max="8994" width="10" style="16" customWidth="1"/>
    <col min="8995" max="8995" width="18.625" style="16" bestFit="1" customWidth="1"/>
    <col min="8996" max="8996" width="21.375" style="16" bestFit="1" customWidth="1"/>
    <col min="8997" max="8997" width="18.375" style="16" bestFit="1" customWidth="1"/>
    <col min="8998" max="9001" width="18.375" style="16" customWidth="1"/>
    <col min="9002" max="9002" width="14.625" style="16" bestFit="1" customWidth="1"/>
    <col min="9003" max="9003" width="11.75" style="16" bestFit="1" customWidth="1"/>
    <col min="9004" max="9004" width="13.625" style="16" bestFit="1" customWidth="1"/>
    <col min="9005" max="9005" width="13.5" style="16" bestFit="1" customWidth="1"/>
    <col min="9006" max="9006" width="9" style="16"/>
    <col min="9007" max="9008" width="10" style="16" customWidth="1"/>
    <col min="9009" max="9216" width="9" style="16"/>
    <col min="9217" max="9217" width="8.125" style="16" customWidth="1"/>
    <col min="9218" max="9218" width="3.625" style="16" customWidth="1"/>
    <col min="9219" max="9219" width="7.125" style="16" customWidth="1"/>
    <col min="9220" max="9224" width="7.5" style="16" customWidth="1"/>
    <col min="9225" max="9229" width="6.25" style="16" customWidth="1"/>
    <col min="9230" max="9234" width="7.5" style="16" customWidth="1"/>
    <col min="9235" max="9239" width="6.75" style="16" customWidth="1"/>
    <col min="9240" max="9244" width="7.5" style="16" customWidth="1"/>
    <col min="9245" max="9247" width="10.375" style="16" customWidth="1"/>
    <col min="9248" max="9250" width="10" style="16" customWidth="1"/>
    <col min="9251" max="9251" width="18.625" style="16" bestFit="1" customWidth="1"/>
    <col min="9252" max="9252" width="21.375" style="16" bestFit="1" customWidth="1"/>
    <col min="9253" max="9253" width="18.375" style="16" bestFit="1" customWidth="1"/>
    <col min="9254" max="9257" width="18.375" style="16" customWidth="1"/>
    <col min="9258" max="9258" width="14.625" style="16" bestFit="1" customWidth="1"/>
    <col min="9259" max="9259" width="11.75" style="16" bestFit="1" customWidth="1"/>
    <col min="9260" max="9260" width="13.625" style="16" bestFit="1" customWidth="1"/>
    <col min="9261" max="9261" width="13.5" style="16" bestFit="1" customWidth="1"/>
    <col min="9262" max="9262" width="9" style="16"/>
    <col min="9263" max="9264" width="10" style="16" customWidth="1"/>
    <col min="9265" max="9472" width="9" style="16"/>
    <col min="9473" max="9473" width="8.125" style="16" customWidth="1"/>
    <col min="9474" max="9474" width="3.625" style="16" customWidth="1"/>
    <col min="9475" max="9475" width="7.125" style="16" customWidth="1"/>
    <col min="9476" max="9480" width="7.5" style="16" customWidth="1"/>
    <col min="9481" max="9485" width="6.25" style="16" customWidth="1"/>
    <col min="9486" max="9490" width="7.5" style="16" customWidth="1"/>
    <col min="9491" max="9495" width="6.75" style="16" customWidth="1"/>
    <col min="9496" max="9500" width="7.5" style="16" customWidth="1"/>
    <col min="9501" max="9503" width="10.375" style="16" customWidth="1"/>
    <col min="9504" max="9506" width="10" style="16" customWidth="1"/>
    <col min="9507" max="9507" width="18.625" style="16" bestFit="1" customWidth="1"/>
    <col min="9508" max="9508" width="21.375" style="16" bestFit="1" customWidth="1"/>
    <col min="9509" max="9509" width="18.375" style="16" bestFit="1" customWidth="1"/>
    <col min="9510" max="9513" width="18.375" style="16" customWidth="1"/>
    <col min="9514" max="9514" width="14.625" style="16" bestFit="1" customWidth="1"/>
    <col min="9515" max="9515" width="11.75" style="16" bestFit="1" customWidth="1"/>
    <col min="9516" max="9516" width="13.625" style="16" bestFit="1" customWidth="1"/>
    <col min="9517" max="9517" width="13.5" style="16" bestFit="1" customWidth="1"/>
    <col min="9518" max="9518" width="9" style="16"/>
    <col min="9519" max="9520" width="10" style="16" customWidth="1"/>
    <col min="9521" max="9728" width="9" style="16"/>
    <col min="9729" max="9729" width="8.125" style="16" customWidth="1"/>
    <col min="9730" max="9730" width="3.625" style="16" customWidth="1"/>
    <col min="9731" max="9731" width="7.125" style="16" customWidth="1"/>
    <col min="9732" max="9736" width="7.5" style="16" customWidth="1"/>
    <col min="9737" max="9741" width="6.25" style="16" customWidth="1"/>
    <col min="9742" max="9746" width="7.5" style="16" customWidth="1"/>
    <col min="9747" max="9751" width="6.75" style="16" customWidth="1"/>
    <col min="9752" max="9756" width="7.5" style="16" customWidth="1"/>
    <col min="9757" max="9759" width="10.375" style="16" customWidth="1"/>
    <col min="9760" max="9762" width="10" style="16" customWidth="1"/>
    <col min="9763" max="9763" width="18.625" style="16" bestFit="1" customWidth="1"/>
    <col min="9764" max="9764" width="21.375" style="16" bestFit="1" customWidth="1"/>
    <col min="9765" max="9765" width="18.375" style="16" bestFit="1" customWidth="1"/>
    <col min="9766" max="9769" width="18.375" style="16" customWidth="1"/>
    <col min="9770" max="9770" width="14.625" style="16" bestFit="1" customWidth="1"/>
    <col min="9771" max="9771" width="11.75" style="16" bestFit="1" customWidth="1"/>
    <col min="9772" max="9772" width="13.625" style="16" bestFit="1" customWidth="1"/>
    <col min="9773" max="9773" width="13.5" style="16" bestFit="1" customWidth="1"/>
    <col min="9774" max="9774" width="9" style="16"/>
    <col min="9775" max="9776" width="10" style="16" customWidth="1"/>
    <col min="9777" max="9984" width="9" style="16"/>
    <col min="9985" max="9985" width="8.125" style="16" customWidth="1"/>
    <col min="9986" max="9986" width="3.625" style="16" customWidth="1"/>
    <col min="9987" max="9987" width="7.125" style="16" customWidth="1"/>
    <col min="9988" max="9992" width="7.5" style="16" customWidth="1"/>
    <col min="9993" max="9997" width="6.25" style="16" customWidth="1"/>
    <col min="9998" max="10002" width="7.5" style="16" customWidth="1"/>
    <col min="10003" max="10007" width="6.75" style="16" customWidth="1"/>
    <col min="10008" max="10012" width="7.5" style="16" customWidth="1"/>
    <col min="10013" max="10015" width="10.375" style="16" customWidth="1"/>
    <col min="10016" max="10018" width="10" style="16" customWidth="1"/>
    <col min="10019" max="10019" width="18.625" style="16" bestFit="1" customWidth="1"/>
    <col min="10020" max="10020" width="21.375" style="16" bestFit="1" customWidth="1"/>
    <col min="10021" max="10021" width="18.375" style="16" bestFit="1" customWidth="1"/>
    <col min="10022" max="10025" width="18.375" style="16" customWidth="1"/>
    <col min="10026" max="10026" width="14.625" style="16" bestFit="1" customWidth="1"/>
    <col min="10027" max="10027" width="11.75" style="16" bestFit="1" customWidth="1"/>
    <col min="10028" max="10028" width="13.625" style="16" bestFit="1" customWidth="1"/>
    <col min="10029" max="10029" width="13.5" style="16" bestFit="1" customWidth="1"/>
    <col min="10030" max="10030" width="9" style="16"/>
    <col min="10031" max="10032" width="10" style="16" customWidth="1"/>
    <col min="10033" max="10240" width="9" style="16"/>
    <col min="10241" max="10241" width="8.125" style="16" customWidth="1"/>
    <col min="10242" max="10242" width="3.625" style="16" customWidth="1"/>
    <col min="10243" max="10243" width="7.125" style="16" customWidth="1"/>
    <col min="10244" max="10248" width="7.5" style="16" customWidth="1"/>
    <col min="10249" max="10253" width="6.25" style="16" customWidth="1"/>
    <col min="10254" max="10258" width="7.5" style="16" customWidth="1"/>
    <col min="10259" max="10263" width="6.75" style="16" customWidth="1"/>
    <col min="10264" max="10268" width="7.5" style="16" customWidth="1"/>
    <col min="10269" max="10271" width="10.375" style="16" customWidth="1"/>
    <col min="10272" max="10274" width="10" style="16" customWidth="1"/>
    <col min="10275" max="10275" width="18.625" style="16" bestFit="1" customWidth="1"/>
    <col min="10276" max="10276" width="21.375" style="16" bestFit="1" customWidth="1"/>
    <col min="10277" max="10277" width="18.375" style="16" bestFit="1" customWidth="1"/>
    <col min="10278" max="10281" width="18.375" style="16" customWidth="1"/>
    <col min="10282" max="10282" width="14.625" style="16" bestFit="1" customWidth="1"/>
    <col min="10283" max="10283" width="11.75" style="16" bestFit="1" customWidth="1"/>
    <col min="10284" max="10284" width="13.625" style="16" bestFit="1" customWidth="1"/>
    <col min="10285" max="10285" width="13.5" style="16" bestFit="1" customWidth="1"/>
    <col min="10286" max="10286" width="9" style="16"/>
    <col min="10287" max="10288" width="10" style="16" customWidth="1"/>
    <col min="10289" max="10496" width="9" style="16"/>
    <col min="10497" max="10497" width="8.125" style="16" customWidth="1"/>
    <col min="10498" max="10498" width="3.625" style="16" customWidth="1"/>
    <col min="10499" max="10499" width="7.125" style="16" customWidth="1"/>
    <col min="10500" max="10504" width="7.5" style="16" customWidth="1"/>
    <col min="10505" max="10509" width="6.25" style="16" customWidth="1"/>
    <col min="10510" max="10514" width="7.5" style="16" customWidth="1"/>
    <col min="10515" max="10519" width="6.75" style="16" customWidth="1"/>
    <col min="10520" max="10524" width="7.5" style="16" customWidth="1"/>
    <col min="10525" max="10527" width="10.375" style="16" customWidth="1"/>
    <col min="10528" max="10530" width="10" style="16" customWidth="1"/>
    <col min="10531" max="10531" width="18.625" style="16" bestFit="1" customWidth="1"/>
    <col min="10532" max="10532" width="21.375" style="16" bestFit="1" customWidth="1"/>
    <col min="10533" max="10533" width="18.375" style="16" bestFit="1" customWidth="1"/>
    <col min="10534" max="10537" width="18.375" style="16" customWidth="1"/>
    <col min="10538" max="10538" width="14.625" style="16" bestFit="1" customWidth="1"/>
    <col min="10539" max="10539" width="11.75" style="16" bestFit="1" customWidth="1"/>
    <col min="10540" max="10540" width="13.625" style="16" bestFit="1" customWidth="1"/>
    <col min="10541" max="10541" width="13.5" style="16" bestFit="1" customWidth="1"/>
    <col min="10542" max="10542" width="9" style="16"/>
    <col min="10543" max="10544" width="10" style="16" customWidth="1"/>
    <col min="10545" max="10752" width="9" style="16"/>
    <col min="10753" max="10753" width="8.125" style="16" customWidth="1"/>
    <col min="10754" max="10754" width="3.625" style="16" customWidth="1"/>
    <col min="10755" max="10755" width="7.125" style="16" customWidth="1"/>
    <col min="10756" max="10760" width="7.5" style="16" customWidth="1"/>
    <col min="10761" max="10765" width="6.25" style="16" customWidth="1"/>
    <col min="10766" max="10770" width="7.5" style="16" customWidth="1"/>
    <col min="10771" max="10775" width="6.75" style="16" customWidth="1"/>
    <col min="10776" max="10780" width="7.5" style="16" customWidth="1"/>
    <col min="10781" max="10783" width="10.375" style="16" customWidth="1"/>
    <col min="10784" max="10786" width="10" style="16" customWidth="1"/>
    <col min="10787" max="10787" width="18.625" style="16" bestFit="1" customWidth="1"/>
    <col min="10788" max="10788" width="21.375" style="16" bestFit="1" customWidth="1"/>
    <col min="10789" max="10789" width="18.375" style="16" bestFit="1" customWidth="1"/>
    <col min="10790" max="10793" width="18.375" style="16" customWidth="1"/>
    <col min="10794" max="10794" width="14.625" style="16" bestFit="1" customWidth="1"/>
    <col min="10795" max="10795" width="11.75" style="16" bestFit="1" customWidth="1"/>
    <col min="10796" max="10796" width="13.625" style="16" bestFit="1" customWidth="1"/>
    <col min="10797" max="10797" width="13.5" style="16" bestFit="1" customWidth="1"/>
    <col min="10798" max="10798" width="9" style="16"/>
    <col min="10799" max="10800" width="10" style="16" customWidth="1"/>
    <col min="10801" max="11008" width="9" style="16"/>
    <col min="11009" max="11009" width="8.125" style="16" customWidth="1"/>
    <col min="11010" max="11010" width="3.625" style="16" customWidth="1"/>
    <col min="11011" max="11011" width="7.125" style="16" customWidth="1"/>
    <col min="11012" max="11016" width="7.5" style="16" customWidth="1"/>
    <col min="11017" max="11021" width="6.25" style="16" customWidth="1"/>
    <col min="11022" max="11026" width="7.5" style="16" customWidth="1"/>
    <col min="11027" max="11031" width="6.75" style="16" customWidth="1"/>
    <col min="11032" max="11036" width="7.5" style="16" customWidth="1"/>
    <col min="11037" max="11039" width="10.375" style="16" customWidth="1"/>
    <col min="11040" max="11042" width="10" style="16" customWidth="1"/>
    <col min="11043" max="11043" width="18.625" style="16" bestFit="1" customWidth="1"/>
    <col min="11044" max="11044" width="21.375" style="16" bestFit="1" customWidth="1"/>
    <col min="11045" max="11045" width="18.375" style="16" bestFit="1" customWidth="1"/>
    <col min="11046" max="11049" width="18.375" style="16" customWidth="1"/>
    <col min="11050" max="11050" width="14.625" style="16" bestFit="1" customWidth="1"/>
    <col min="11051" max="11051" width="11.75" style="16" bestFit="1" customWidth="1"/>
    <col min="11052" max="11052" width="13.625" style="16" bestFit="1" customWidth="1"/>
    <col min="11053" max="11053" width="13.5" style="16" bestFit="1" customWidth="1"/>
    <col min="11054" max="11054" width="9" style="16"/>
    <col min="11055" max="11056" width="10" style="16" customWidth="1"/>
    <col min="11057" max="11264" width="9" style="16"/>
    <col min="11265" max="11265" width="8.125" style="16" customWidth="1"/>
    <col min="11266" max="11266" width="3.625" style="16" customWidth="1"/>
    <col min="11267" max="11267" width="7.125" style="16" customWidth="1"/>
    <col min="11268" max="11272" width="7.5" style="16" customWidth="1"/>
    <col min="11273" max="11277" width="6.25" style="16" customWidth="1"/>
    <col min="11278" max="11282" width="7.5" style="16" customWidth="1"/>
    <col min="11283" max="11287" width="6.75" style="16" customWidth="1"/>
    <col min="11288" max="11292" width="7.5" style="16" customWidth="1"/>
    <col min="11293" max="11295" width="10.375" style="16" customWidth="1"/>
    <col min="11296" max="11298" width="10" style="16" customWidth="1"/>
    <col min="11299" max="11299" width="18.625" style="16" bestFit="1" customWidth="1"/>
    <col min="11300" max="11300" width="21.375" style="16" bestFit="1" customWidth="1"/>
    <col min="11301" max="11301" width="18.375" style="16" bestFit="1" customWidth="1"/>
    <col min="11302" max="11305" width="18.375" style="16" customWidth="1"/>
    <col min="11306" max="11306" width="14.625" style="16" bestFit="1" customWidth="1"/>
    <col min="11307" max="11307" width="11.75" style="16" bestFit="1" customWidth="1"/>
    <col min="11308" max="11308" width="13.625" style="16" bestFit="1" customWidth="1"/>
    <col min="11309" max="11309" width="13.5" style="16" bestFit="1" customWidth="1"/>
    <col min="11310" max="11310" width="9" style="16"/>
    <col min="11311" max="11312" width="10" style="16" customWidth="1"/>
    <col min="11313" max="11520" width="9" style="16"/>
    <col min="11521" max="11521" width="8.125" style="16" customWidth="1"/>
    <col min="11522" max="11522" width="3.625" style="16" customWidth="1"/>
    <col min="11523" max="11523" width="7.125" style="16" customWidth="1"/>
    <col min="11524" max="11528" width="7.5" style="16" customWidth="1"/>
    <col min="11529" max="11533" width="6.25" style="16" customWidth="1"/>
    <col min="11534" max="11538" width="7.5" style="16" customWidth="1"/>
    <col min="11539" max="11543" width="6.75" style="16" customWidth="1"/>
    <col min="11544" max="11548" width="7.5" style="16" customWidth="1"/>
    <col min="11549" max="11551" width="10.375" style="16" customWidth="1"/>
    <col min="11552" max="11554" width="10" style="16" customWidth="1"/>
    <col min="11555" max="11555" width="18.625" style="16" bestFit="1" customWidth="1"/>
    <col min="11556" max="11556" width="21.375" style="16" bestFit="1" customWidth="1"/>
    <col min="11557" max="11557" width="18.375" style="16" bestFit="1" customWidth="1"/>
    <col min="11558" max="11561" width="18.375" style="16" customWidth="1"/>
    <col min="11562" max="11562" width="14.625" style="16" bestFit="1" customWidth="1"/>
    <col min="11563" max="11563" width="11.75" style="16" bestFit="1" customWidth="1"/>
    <col min="11564" max="11564" width="13.625" style="16" bestFit="1" customWidth="1"/>
    <col min="11565" max="11565" width="13.5" style="16" bestFit="1" customWidth="1"/>
    <col min="11566" max="11566" width="9" style="16"/>
    <col min="11567" max="11568" width="10" style="16" customWidth="1"/>
    <col min="11569" max="11776" width="9" style="16"/>
    <col min="11777" max="11777" width="8.125" style="16" customWidth="1"/>
    <col min="11778" max="11778" width="3.625" style="16" customWidth="1"/>
    <col min="11779" max="11779" width="7.125" style="16" customWidth="1"/>
    <col min="11780" max="11784" width="7.5" style="16" customWidth="1"/>
    <col min="11785" max="11789" width="6.25" style="16" customWidth="1"/>
    <col min="11790" max="11794" width="7.5" style="16" customWidth="1"/>
    <col min="11795" max="11799" width="6.75" style="16" customWidth="1"/>
    <col min="11800" max="11804" width="7.5" style="16" customWidth="1"/>
    <col min="11805" max="11807" width="10.375" style="16" customWidth="1"/>
    <col min="11808" max="11810" width="10" style="16" customWidth="1"/>
    <col min="11811" max="11811" width="18.625" style="16" bestFit="1" customWidth="1"/>
    <col min="11812" max="11812" width="21.375" style="16" bestFit="1" customWidth="1"/>
    <col min="11813" max="11813" width="18.375" style="16" bestFit="1" customWidth="1"/>
    <col min="11814" max="11817" width="18.375" style="16" customWidth="1"/>
    <col min="11818" max="11818" width="14.625" style="16" bestFit="1" customWidth="1"/>
    <col min="11819" max="11819" width="11.75" style="16" bestFit="1" customWidth="1"/>
    <col min="11820" max="11820" width="13.625" style="16" bestFit="1" customWidth="1"/>
    <col min="11821" max="11821" width="13.5" style="16" bestFit="1" customWidth="1"/>
    <col min="11822" max="11822" width="9" style="16"/>
    <col min="11823" max="11824" width="10" style="16" customWidth="1"/>
    <col min="11825" max="12032" width="9" style="16"/>
    <col min="12033" max="12033" width="8.125" style="16" customWidth="1"/>
    <col min="12034" max="12034" width="3.625" style="16" customWidth="1"/>
    <col min="12035" max="12035" width="7.125" style="16" customWidth="1"/>
    <col min="12036" max="12040" width="7.5" style="16" customWidth="1"/>
    <col min="12041" max="12045" width="6.25" style="16" customWidth="1"/>
    <col min="12046" max="12050" width="7.5" style="16" customWidth="1"/>
    <col min="12051" max="12055" width="6.75" style="16" customWidth="1"/>
    <col min="12056" max="12060" width="7.5" style="16" customWidth="1"/>
    <col min="12061" max="12063" width="10.375" style="16" customWidth="1"/>
    <col min="12064" max="12066" width="10" style="16" customWidth="1"/>
    <col min="12067" max="12067" width="18.625" style="16" bestFit="1" customWidth="1"/>
    <col min="12068" max="12068" width="21.375" style="16" bestFit="1" customWidth="1"/>
    <col min="12069" max="12069" width="18.375" style="16" bestFit="1" customWidth="1"/>
    <col min="12070" max="12073" width="18.375" style="16" customWidth="1"/>
    <col min="12074" max="12074" width="14.625" style="16" bestFit="1" customWidth="1"/>
    <col min="12075" max="12075" width="11.75" style="16" bestFit="1" customWidth="1"/>
    <col min="12076" max="12076" width="13.625" style="16" bestFit="1" customWidth="1"/>
    <col min="12077" max="12077" width="13.5" style="16" bestFit="1" customWidth="1"/>
    <col min="12078" max="12078" width="9" style="16"/>
    <col min="12079" max="12080" width="10" style="16" customWidth="1"/>
    <col min="12081" max="12288" width="9" style="16"/>
    <col min="12289" max="12289" width="8.125" style="16" customWidth="1"/>
    <col min="12290" max="12290" width="3.625" style="16" customWidth="1"/>
    <col min="12291" max="12291" width="7.125" style="16" customWidth="1"/>
    <col min="12292" max="12296" width="7.5" style="16" customWidth="1"/>
    <col min="12297" max="12301" width="6.25" style="16" customWidth="1"/>
    <col min="12302" max="12306" width="7.5" style="16" customWidth="1"/>
    <col min="12307" max="12311" width="6.75" style="16" customWidth="1"/>
    <col min="12312" max="12316" width="7.5" style="16" customWidth="1"/>
    <col min="12317" max="12319" width="10.375" style="16" customWidth="1"/>
    <col min="12320" max="12322" width="10" style="16" customWidth="1"/>
    <col min="12323" max="12323" width="18.625" style="16" bestFit="1" customWidth="1"/>
    <col min="12324" max="12324" width="21.375" style="16" bestFit="1" customWidth="1"/>
    <col min="12325" max="12325" width="18.375" style="16" bestFit="1" customWidth="1"/>
    <col min="12326" max="12329" width="18.375" style="16" customWidth="1"/>
    <col min="12330" max="12330" width="14.625" style="16" bestFit="1" customWidth="1"/>
    <col min="12331" max="12331" width="11.75" style="16" bestFit="1" customWidth="1"/>
    <col min="12332" max="12332" width="13.625" style="16" bestFit="1" customWidth="1"/>
    <col min="12333" max="12333" width="13.5" style="16" bestFit="1" customWidth="1"/>
    <col min="12334" max="12334" width="9" style="16"/>
    <col min="12335" max="12336" width="10" style="16" customWidth="1"/>
    <col min="12337" max="12544" width="9" style="16"/>
    <col min="12545" max="12545" width="8.125" style="16" customWidth="1"/>
    <col min="12546" max="12546" width="3.625" style="16" customWidth="1"/>
    <col min="12547" max="12547" width="7.125" style="16" customWidth="1"/>
    <col min="12548" max="12552" width="7.5" style="16" customWidth="1"/>
    <col min="12553" max="12557" width="6.25" style="16" customWidth="1"/>
    <col min="12558" max="12562" width="7.5" style="16" customWidth="1"/>
    <col min="12563" max="12567" width="6.75" style="16" customWidth="1"/>
    <col min="12568" max="12572" width="7.5" style="16" customWidth="1"/>
    <col min="12573" max="12575" width="10.375" style="16" customWidth="1"/>
    <col min="12576" max="12578" width="10" style="16" customWidth="1"/>
    <col min="12579" max="12579" width="18.625" style="16" bestFit="1" customWidth="1"/>
    <col min="12580" max="12580" width="21.375" style="16" bestFit="1" customWidth="1"/>
    <col min="12581" max="12581" width="18.375" style="16" bestFit="1" customWidth="1"/>
    <col min="12582" max="12585" width="18.375" style="16" customWidth="1"/>
    <col min="12586" max="12586" width="14.625" style="16" bestFit="1" customWidth="1"/>
    <col min="12587" max="12587" width="11.75" style="16" bestFit="1" customWidth="1"/>
    <col min="12588" max="12588" width="13.625" style="16" bestFit="1" customWidth="1"/>
    <col min="12589" max="12589" width="13.5" style="16" bestFit="1" customWidth="1"/>
    <col min="12590" max="12590" width="9" style="16"/>
    <col min="12591" max="12592" width="10" style="16" customWidth="1"/>
    <col min="12593" max="12800" width="9" style="16"/>
    <col min="12801" max="12801" width="8.125" style="16" customWidth="1"/>
    <col min="12802" max="12802" width="3.625" style="16" customWidth="1"/>
    <col min="12803" max="12803" width="7.125" style="16" customWidth="1"/>
    <col min="12804" max="12808" width="7.5" style="16" customWidth="1"/>
    <col min="12809" max="12813" width="6.25" style="16" customWidth="1"/>
    <col min="12814" max="12818" width="7.5" style="16" customWidth="1"/>
    <col min="12819" max="12823" width="6.75" style="16" customWidth="1"/>
    <col min="12824" max="12828" width="7.5" style="16" customWidth="1"/>
    <col min="12829" max="12831" width="10.375" style="16" customWidth="1"/>
    <col min="12832" max="12834" width="10" style="16" customWidth="1"/>
    <col min="12835" max="12835" width="18.625" style="16" bestFit="1" customWidth="1"/>
    <col min="12836" max="12836" width="21.375" style="16" bestFit="1" customWidth="1"/>
    <col min="12837" max="12837" width="18.375" style="16" bestFit="1" customWidth="1"/>
    <col min="12838" max="12841" width="18.375" style="16" customWidth="1"/>
    <col min="12842" max="12842" width="14.625" style="16" bestFit="1" customWidth="1"/>
    <col min="12843" max="12843" width="11.75" style="16" bestFit="1" customWidth="1"/>
    <col min="12844" max="12844" width="13.625" style="16" bestFit="1" customWidth="1"/>
    <col min="12845" max="12845" width="13.5" style="16" bestFit="1" customWidth="1"/>
    <col min="12846" max="12846" width="9" style="16"/>
    <col min="12847" max="12848" width="10" style="16" customWidth="1"/>
    <col min="12849" max="13056" width="9" style="16"/>
    <col min="13057" max="13057" width="8.125" style="16" customWidth="1"/>
    <col min="13058" max="13058" width="3.625" style="16" customWidth="1"/>
    <col min="13059" max="13059" width="7.125" style="16" customWidth="1"/>
    <col min="13060" max="13064" width="7.5" style="16" customWidth="1"/>
    <col min="13065" max="13069" width="6.25" style="16" customWidth="1"/>
    <col min="13070" max="13074" width="7.5" style="16" customWidth="1"/>
    <col min="13075" max="13079" width="6.75" style="16" customWidth="1"/>
    <col min="13080" max="13084" width="7.5" style="16" customWidth="1"/>
    <col min="13085" max="13087" width="10.375" style="16" customWidth="1"/>
    <col min="13088" max="13090" width="10" style="16" customWidth="1"/>
    <col min="13091" max="13091" width="18.625" style="16" bestFit="1" customWidth="1"/>
    <col min="13092" max="13092" width="21.375" style="16" bestFit="1" customWidth="1"/>
    <col min="13093" max="13093" width="18.375" style="16" bestFit="1" customWidth="1"/>
    <col min="13094" max="13097" width="18.375" style="16" customWidth="1"/>
    <col min="13098" max="13098" width="14.625" style="16" bestFit="1" customWidth="1"/>
    <col min="13099" max="13099" width="11.75" style="16" bestFit="1" customWidth="1"/>
    <col min="13100" max="13100" width="13.625" style="16" bestFit="1" customWidth="1"/>
    <col min="13101" max="13101" width="13.5" style="16" bestFit="1" customWidth="1"/>
    <col min="13102" max="13102" width="9" style="16"/>
    <col min="13103" max="13104" width="10" style="16" customWidth="1"/>
    <col min="13105" max="13312" width="9" style="16"/>
    <col min="13313" max="13313" width="8.125" style="16" customWidth="1"/>
    <col min="13314" max="13314" width="3.625" style="16" customWidth="1"/>
    <col min="13315" max="13315" width="7.125" style="16" customWidth="1"/>
    <col min="13316" max="13320" width="7.5" style="16" customWidth="1"/>
    <col min="13321" max="13325" width="6.25" style="16" customWidth="1"/>
    <col min="13326" max="13330" width="7.5" style="16" customWidth="1"/>
    <col min="13331" max="13335" width="6.75" style="16" customWidth="1"/>
    <col min="13336" max="13340" width="7.5" style="16" customWidth="1"/>
    <col min="13341" max="13343" width="10.375" style="16" customWidth="1"/>
    <col min="13344" max="13346" width="10" style="16" customWidth="1"/>
    <col min="13347" max="13347" width="18.625" style="16" bestFit="1" customWidth="1"/>
    <col min="13348" max="13348" width="21.375" style="16" bestFit="1" customWidth="1"/>
    <col min="13349" max="13349" width="18.375" style="16" bestFit="1" customWidth="1"/>
    <col min="13350" max="13353" width="18.375" style="16" customWidth="1"/>
    <col min="13354" max="13354" width="14.625" style="16" bestFit="1" customWidth="1"/>
    <col min="13355" max="13355" width="11.75" style="16" bestFit="1" customWidth="1"/>
    <col min="13356" max="13356" width="13.625" style="16" bestFit="1" customWidth="1"/>
    <col min="13357" max="13357" width="13.5" style="16" bestFit="1" customWidth="1"/>
    <col min="13358" max="13358" width="9" style="16"/>
    <col min="13359" max="13360" width="10" style="16" customWidth="1"/>
    <col min="13361" max="13568" width="9" style="16"/>
    <col min="13569" max="13569" width="8.125" style="16" customWidth="1"/>
    <col min="13570" max="13570" width="3.625" style="16" customWidth="1"/>
    <col min="13571" max="13571" width="7.125" style="16" customWidth="1"/>
    <col min="13572" max="13576" width="7.5" style="16" customWidth="1"/>
    <col min="13577" max="13581" width="6.25" style="16" customWidth="1"/>
    <col min="13582" max="13586" width="7.5" style="16" customWidth="1"/>
    <col min="13587" max="13591" width="6.75" style="16" customWidth="1"/>
    <col min="13592" max="13596" width="7.5" style="16" customWidth="1"/>
    <col min="13597" max="13599" width="10.375" style="16" customWidth="1"/>
    <col min="13600" max="13602" width="10" style="16" customWidth="1"/>
    <col min="13603" max="13603" width="18.625" style="16" bestFit="1" customWidth="1"/>
    <col min="13604" max="13604" width="21.375" style="16" bestFit="1" customWidth="1"/>
    <col min="13605" max="13605" width="18.375" style="16" bestFit="1" customWidth="1"/>
    <col min="13606" max="13609" width="18.375" style="16" customWidth="1"/>
    <col min="13610" max="13610" width="14.625" style="16" bestFit="1" customWidth="1"/>
    <col min="13611" max="13611" width="11.75" style="16" bestFit="1" customWidth="1"/>
    <col min="13612" max="13612" width="13.625" style="16" bestFit="1" customWidth="1"/>
    <col min="13613" max="13613" width="13.5" style="16" bestFit="1" customWidth="1"/>
    <col min="13614" max="13614" width="9" style="16"/>
    <col min="13615" max="13616" width="10" style="16" customWidth="1"/>
    <col min="13617" max="13824" width="9" style="16"/>
    <col min="13825" max="13825" width="8.125" style="16" customWidth="1"/>
    <col min="13826" max="13826" width="3.625" style="16" customWidth="1"/>
    <col min="13827" max="13827" width="7.125" style="16" customWidth="1"/>
    <col min="13828" max="13832" width="7.5" style="16" customWidth="1"/>
    <col min="13833" max="13837" width="6.25" style="16" customWidth="1"/>
    <col min="13838" max="13842" width="7.5" style="16" customWidth="1"/>
    <col min="13843" max="13847" width="6.75" style="16" customWidth="1"/>
    <col min="13848" max="13852" width="7.5" style="16" customWidth="1"/>
    <col min="13853" max="13855" width="10.375" style="16" customWidth="1"/>
    <col min="13856" max="13858" width="10" style="16" customWidth="1"/>
    <col min="13859" max="13859" width="18.625" style="16" bestFit="1" customWidth="1"/>
    <col min="13860" max="13860" width="21.375" style="16" bestFit="1" customWidth="1"/>
    <col min="13861" max="13861" width="18.375" style="16" bestFit="1" customWidth="1"/>
    <col min="13862" max="13865" width="18.375" style="16" customWidth="1"/>
    <col min="13866" max="13866" width="14.625" style="16" bestFit="1" customWidth="1"/>
    <col min="13867" max="13867" width="11.75" style="16" bestFit="1" customWidth="1"/>
    <col min="13868" max="13868" width="13.625" style="16" bestFit="1" customWidth="1"/>
    <col min="13869" max="13869" width="13.5" style="16" bestFit="1" customWidth="1"/>
    <col min="13870" max="13870" width="9" style="16"/>
    <col min="13871" max="13872" width="10" style="16" customWidth="1"/>
    <col min="13873" max="14080" width="9" style="16"/>
    <col min="14081" max="14081" width="8.125" style="16" customWidth="1"/>
    <col min="14082" max="14082" width="3.625" style="16" customWidth="1"/>
    <col min="14083" max="14083" width="7.125" style="16" customWidth="1"/>
    <col min="14084" max="14088" width="7.5" style="16" customWidth="1"/>
    <col min="14089" max="14093" width="6.25" style="16" customWidth="1"/>
    <col min="14094" max="14098" width="7.5" style="16" customWidth="1"/>
    <col min="14099" max="14103" width="6.75" style="16" customWidth="1"/>
    <col min="14104" max="14108" width="7.5" style="16" customWidth="1"/>
    <col min="14109" max="14111" width="10.375" style="16" customWidth="1"/>
    <col min="14112" max="14114" width="10" style="16" customWidth="1"/>
    <col min="14115" max="14115" width="18.625" style="16" bestFit="1" customWidth="1"/>
    <col min="14116" max="14116" width="21.375" style="16" bestFit="1" customWidth="1"/>
    <col min="14117" max="14117" width="18.375" style="16" bestFit="1" customWidth="1"/>
    <col min="14118" max="14121" width="18.375" style="16" customWidth="1"/>
    <col min="14122" max="14122" width="14.625" style="16" bestFit="1" customWidth="1"/>
    <col min="14123" max="14123" width="11.75" style="16" bestFit="1" customWidth="1"/>
    <col min="14124" max="14124" width="13.625" style="16" bestFit="1" customWidth="1"/>
    <col min="14125" max="14125" width="13.5" style="16" bestFit="1" customWidth="1"/>
    <col min="14126" max="14126" width="9" style="16"/>
    <col min="14127" max="14128" width="10" style="16" customWidth="1"/>
    <col min="14129" max="14336" width="9" style="16"/>
    <col min="14337" max="14337" width="8.125" style="16" customWidth="1"/>
    <col min="14338" max="14338" width="3.625" style="16" customWidth="1"/>
    <col min="14339" max="14339" width="7.125" style="16" customWidth="1"/>
    <col min="14340" max="14344" width="7.5" style="16" customWidth="1"/>
    <col min="14345" max="14349" width="6.25" style="16" customWidth="1"/>
    <col min="14350" max="14354" width="7.5" style="16" customWidth="1"/>
    <col min="14355" max="14359" width="6.75" style="16" customWidth="1"/>
    <col min="14360" max="14364" width="7.5" style="16" customWidth="1"/>
    <col min="14365" max="14367" width="10.375" style="16" customWidth="1"/>
    <col min="14368" max="14370" width="10" style="16" customWidth="1"/>
    <col min="14371" max="14371" width="18.625" style="16" bestFit="1" customWidth="1"/>
    <col min="14372" max="14372" width="21.375" style="16" bestFit="1" customWidth="1"/>
    <col min="14373" max="14373" width="18.375" style="16" bestFit="1" customWidth="1"/>
    <col min="14374" max="14377" width="18.375" style="16" customWidth="1"/>
    <col min="14378" max="14378" width="14.625" style="16" bestFit="1" customWidth="1"/>
    <col min="14379" max="14379" width="11.75" style="16" bestFit="1" customWidth="1"/>
    <col min="14380" max="14380" width="13.625" style="16" bestFit="1" customWidth="1"/>
    <col min="14381" max="14381" width="13.5" style="16" bestFit="1" customWidth="1"/>
    <col min="14382" max="14382" width="9" style="16"/>
    <col min="14383" max="14384" width="10" style="16" customWidth="1"/>
    <col min="14385" max="14592" width="9" style="16"/>
    <col min="14593" max="14593" width="8.125" style="16" customWidth="1"/>
    <col min="14594" max="14594" width="3.625" style="16" customWidth="1"/>
    <col min="14595" max="14595" width="7.125" style="16" customWidth="1"/>
    <col min="14596" max="14600" width="7.5" style="16" customWidth="1"/>
    <col min="14601" max="14605" width="6.25" style="16" customWidth="1"/>
    <col min="14606" max="14610" width="7.5" style="16" customWidth="1"/>
    <col min="14611" max="14615" width="6.75" style="16" customWidth="1"/>
    <col min="14616" max="14620" width="7.5" style="16" customWidth="1"/>
    <col min="14621" max="14623" width="10.375" style="16" customWidth="1"/>
    <col min="14624" max="14626" width="10" style="16" customWidth="1"/>
    <col min="14627" max="14627" width="18.625" style="16" bestFit="1" customWidth="1"/>
    <col min="14628" max="14628" width="21.375" style="16" bestFit="1" customWidth="1"/>
    <col min="14629" max="14629" width="18.375" style="16" bestFit="1" customWidth="1"/>
    <col min="14630" max="14633" width="18.375" style="16" customWidth="1"/>
    <col min="14634" max="14634" width="14.625" style="16" bestFit="1" customWidth="1"/>
    <col min="14635" max="14635" width="11.75" style="16" bestFit="1" customWidth="1"/>
    <col min="14636" max="14636" width="13.625" style="16" bestFit="1" customWidth="1"/>
    <col min="14637" max="14637" width="13.5" style="16" bestFit="1" customWidth="1"/>
    <col min="14638" max="14638" width="9" style="16"/>
    <col min="14639" max="14640" width="10" style="16" customWidth="1"/>
    <col min="14641" max="14848" width="9" style="16"/>
    <col min="14849" max="14849" width="8.125" style="16" customWidth="1"/>
    <col min="14850" max="14850" width="3.625" style="16" customWidth="1"/>
    <col min="14851" max="14851" width="7.125" style="16" customWidth="1"/>
    <col min="14852" max="14856" width="7.5" style="16" customWidth="1"/>
    <col min="14857" max="14861" width="6.25" style="16" customWidth="1"/>
    <col min="14862" max="14866" width="7.5" style="16" customWidth="1"/>
    <col min="14867" max="14871" width="6.75" style="16" customWidth="1"/>
    <col min="14872" max="14876" width="7.5" style="16" customWidth="1"/>
    <col min="14877" max="14879" width="10.375" style="16" customWidth="1"/>
    <col min="14880" max="14882" width="10" style="16" customWidth="1"/>
    <col min="14883" max="14883" width="18.625" style="16" bestFit="1" customWidth="1"/>
    <col min="14884" max="14884" width="21.375" style="16" bestFit="1" customWidth="1"/>
    <col min="14885" max="14885" width="18.375" style="16" bestFit="1" customWidth="1"/>
    <col min="14886" max="14889" width="18.375" style="16" customWidth="1"/>
    <col min="14890" max="14890" width="14.625" style="16" bestFit="1" customWidth="1"/>
    <col min="14891" max="14891" width="11.75" style="16" bestFit="1" customWidth="1"/>
    <col min="14892" max="14892" width="13.625" style="16" bestFit="1" customWidth="1"/>
    <col min="14893" max="14893" width="13.5" style="16" bestFit="1" customWidth="1"/>
    <col min="14894" max="14894" width="9" style="16"/>
    <col min="14895" max="14896" width="10" style="16" customWidth="1"/>
    <col min="14897" max="15104" width="9" style="16"/>
    <col min="15105" max="15105" width="8.125" style="16" customWidth="1"/>
    <col min="15106" max="15106" width="3.625" style="16" customWidth="1"/>
    <col min="15107" max="15107" width="7.125" style="16" customWidth="1"/>
    <col min="15108" max="15112" width="7.5" style="16" customWidth="1"/>
    <col min="15113" max="15117" width="6.25" style="16" customWidth="1"/>
    <col min="15118" max="15122" width="7.5" style="16" customWidth="1"/>
    <col min="15123" max="15127" width="6.75" style="16" customWidth="1"/>
    <col min="15128" max="15132" width="7.5" style="16" customWidth="1"/>
    <col min="15133" max="15135" width="10.375" style="16" customWidth="1"/>
    <col min="15136" max="15138" width="10" style="16" customWidth="1"/>
    <col min="15139" max="15139" width="18.625" style="16" bestFit="1" customWidth="1"/>
    <col min="15140" max="15140" width="21.375" style="16" bestFit="1" customWidth="1"/>
    <col min="15141" max="15141" width="18.375" style="16" bestFit="1" customWidth="1"/>
    <col min="15142" max="15145" width="18.375" style="16" customWidth="1"/>
    <col min="15146" max="15146" width="14.625" style="16" bestFit="1" customWidth="1"/>
    <col min="15147" max="15147" width="11.75" style="16" bestFit="1" customWidth="1"/>
    <col min="15148" max="15148" width="13.625" style="16" bestFit="1" customWidth="1"/>
    <col min="15149" max="15149" width="13.5" style="16" bestFit="1" customWidth="1"/>
    <col min="15150" max="15150" width="9" style="16"/>
    <col min="15151" max="15152" width="10" style="16" customWidth="1"/>
    <col min="15153" max="15360" width="9" style="16"/>
    <col min="15361" max="15361" width="8.125" style="16" customWidth="1"/>
    <col min="15362" max="15362" width="3.625" style="16" customWidth="1"/>
    <col min="15363" max="15363" width="7.125" style="16" customWidth="1"/>
    <col min="15364" max="15368" width="7.5" style="16" customWidth="1"/>
    <col min="15369" max="15373" width="6.25" style="16" customWidth="1"/>
    <col min="15374" max="15378" width="7.5" style="16" customWidth="1"/>
    <col min="15379" max="15383" width="6.75" style="16" customWidth="1"/>
    <col min="15384" max="15388" width="7.5" style="16" customWidth="1"/>
    <col min="15389" max="15391" width="10.375" style="16" customWidth="1"/>
    <col min="15392" max="15394" width="10" style="16" customWidth="1"/>
    <col min="15395" max="15395" width="18.625" style="16" bestFit="1" customWidth="1"/>
    <col min="15396" max="15396" width="21.375" style="16" bestFit="1" customWidth="1"/>
    <col min="15397" max="15397" width="18.375" style="16" bestFit="1" customWidth="1"/>
    <col min="15398" max="15401" width="18.375" style="16" customWidth="1"/>
    <col min="15402" max="15402" width="14.625" style="16" bestFit="1" customWidth="1"/>
    <col min="15403" max="15403" width="11.75" style="16" bestFit="1" customWidth="1"/>
    <col min="15404" max="15404" width="13.625" style="16" bestFit="1" customWidth="1"/>
    <col min="15405" max="15405" width="13.5" style="16" bestFit="1" customWidth="1"/>
    <col min="15406" max="15406" width="9" style="16"/>
    <col min="15407" max="15408" width="10" style="16" customWidth="1"/>
    <col min="15409" max="15616" width="9" style="16"/>
    <col min="15617" max="15617" width="8.125" style="16" customWidth="1"/>
    <col min="15618" max="15618" width="3.625" style="16" customWidth="1"/>
    <col min="15619" max="15619" width="7.125" style="16" customWidth="1"/>
    <col min="15620" max="15624" width="7.5" style="16" customWidth="1"/>
    <col min="15625" max="15629" width="6.25" style="16" customWidth="1"/>
    <col min="15630" max="15634" width="7.5" style="16" customWidth="1"/>
    <col min="15635" max="15639" width="6.75" style="16" customWidth="1"/>
    <col min="15640" max="15644" width="7.5" style="16" customWidth="1"/>
    <col min="15645" max="15647" width="10.375" style="16" customWidth="1"/>
    <col min="15648" max="15650" width="10" style="16" customWidth="1"/>
    <col min="15651" max="15651" width="18.625" style="16" bestFit="1" customWidth="1"/>
    <col min="15652" max="15652" width="21.375" style="16" bestFit="1" customWidth="1"/>
    <col min="15653" max="15653" width="18.375" style="16" bestFit="1" customWidth="1"/>
    <col min="15654" max="15657" width="18.375" style="16" customWidth="1"/>
    <col min="15658" max="15658" width="14.625" style="16" bestFit="1" customWidth="1"/>
    <col min="15659" max="15659" width="11.75" style="16" bestFit="1" customWidth="1"/>
    <col min="15660" max="15660" width="13.625" style="16" bestFit="1" customWidth="1"/>
    <col min="15661" max="15661" width="13.5" style="16" bestFit="1" customWidth="1"/>
    <col min="15662" max="15662" width="9" style="16"/>
    <col min="15663" max="15664" width="10" style="16" customWidth="1"/>
    <col min="15665" max="15872" width="9" style="16"/>
    <col min="15873" max="15873" width="8.125" style="16" customWidth="1"/>
    <col min="15874" max="15874" width="3.625" style="16" customWidth="1"/>
    <col min="15875" max="15875" width="7.125" style="16" customWidth="1"/>
    <col min="15876" max="15880" width="7.5" style="16" customWidth="1"/>
    <col min="15881" max="15885" width="6.25" style="16" customWidth="1"/>
    <col min="15886" max="15890" width="7.5" style="16" customWidth="1"/>
    <col min="15891" max="15895" width="6.75" style="16" customWidth="1"/>
    <col min="15896" max="15900" width="7.5" style="16" customWidth="1"/>
    <col min="15901" max="15903" width="10.375" style="16" customWidth="1"/>
    <col min="15904" max="15906" width="10" style="16" customWidth="1"/>
    <col min="15907" max="15907" width="18.625" style="16" bestFit="1" customWidth="1"/>
    <col min="15908" max="15908" width="21.375" style="16" bestFit="1" customWidth="1"/>
    <col min="15909" max="15909" width="18.375" style="16" bestFit="1" customWidth="1"/>
    <col min="15910" max="15913" width="18.375" style="16" customWidth="1"/>
    <col min="15914" max="15914" width="14.625" style="16" bestFit="1" customWidth="1"/>
    <col min="15915" max="15915" width="11.75" style="16" bestFit="1" customWidth="1"/>
    <col min="15916" max="15916" width="13.625" style="16" bestFit="1" customWidth="1"/>
    <col min="15917" max="15917" width="13.5" style="16" bestFit="1" customWidth="1"/>
    <col min="15918" max="15918" width="9" style="16"/>
    <col min="15919" max="15920" width="10" style="16" customWidth="1"/>
    <col min="15921" max="16128" width="9" style="16"/>
    <col min="16129" max="16129" width="8.125" style="16" customWidth="1"/>
    <col min="16130" max="16130" width="3.625" style="16" customWidth="1"/>
    <col min="16131" max="16131" width="7.125" style="16" customWidth="1"/>
    <col min="16132" max="16136" width="7.5" style="16" customWidth="1"/>
    <col min="16137" max="16141" width="6.25" style="16" customWidth="1"/>
    <col min="16142" max="16146" width="7.5" style="16" customWidth="1"/>
    <col min="16147" max="16151" width="6.75" style="16" customWidth="1"/>
    <col min="16152" max="16156" width="7.5" style="16" customWidth="1"/>
    <col min="16157" max="16159" width="10.375" style="16" customWidth="1"/>
    <col min="16160" max="16162" width="10" style="16" customWidth="1"/>
    <col min="16163" max="16163" width="18.625" style="16" bestFit="1" customWidth="1"/>
    <col min="16164" max="16164" width="21.375" style="16" bestFit="1" customWidth="1"/>
    <col min="16165" max="16165" width="18.375" style="16" bestFit="1" customWidth="1"/>
    <col min="16166" max="16169" width="18.375" style="16" customWidth="1"/>
    <col min="16170" max="16170" width="14.625" style="16" bestFit="1" customWidth="1"/>
    <col min="16171" max="16171" width="11.75" style="16" bestFit="1" customWidth="1"/>
    <col min="16172" max="16172" width="13.625" style="16" bestFit="1" customWidth="1"/>
    <col min="16173" max="16173" width="13.5" style="16" bestFit="1" customWidth="1"/>
    <col min="16174" max="16174" width="9" style="16"/>
    <col min="16175" max="16176" width="10" style="16" customWidth="1"/>
    <col min="16177" max="16384" width="9" style="16"/>
  </cols>
  <sheetData>
    <row r="1" spans="1:45" ht="23.25" customHeight="1">
      <c r="A1" s="660" t="s">
        <v>362</v>
      </c>
      <c r="B1" s="660"/>
      <c r="C1" s="660"/>
      <c r="D1" s="660"/>
      <c r="E1" s="660"/>
      <c r="F1" s="660"/>
      <c r="G1" s="660"/>
      <c r="H1" s="660"/>
      <c r="AI1" s="17"/>
      <c r="AJ1" s="17"/>
      <c r="AK1" s="17"/>
      <c r="AL1" s="17"/>
      <c r="AM1" s="17"/>
      <c r="AN1" s="17"/>
      <c r="AO1" s="17"/>
      <c r="AP1" s="17"/>
      <c r="AQ1" s="17"/>
      <c r="AS1" s="17"/>
    </row>
    <row r="2" spans="1:45" ht="18.75" customHeight="1">
      <c r="A2" s="664" t="s">
        <v>363</v>
      </c>
      <c r="B2" s="23">
        <v>1</v>
      </c>
      <c r="C2" s="664" t="s">
        <v>364</v>
      </c>
      <c r="D2" s="664" t="s">
        <v>365</v>
      </c>
      <c r="E2" s="664"/>
      <c r="F2" s="664"/>
      <c r="G2" s="664"/>
      <c r="H2" s="664"/>
      <c r="I2" s="664" t="s">
        <v>366</v>
      </c>
      <c r="J2" s="664"/>
      <c r="K2" s="664"/>
      <c r="L2" s="664"/>
      <c r="M2" s="664"/>
      <c r="N2" s="664" t="s">
        <v>367</v>
      </c>
      <c r="O2" s="664"/>
      <c r="P2" s="664"/>
      <c r="Q2" s="664"/>
      <c r="R2" s="664"/>
      <c r="S2" s="657" t="s">
        <v>368</v>
      </c>
      <c r="T2" s="658"/>
      <c r="U2" s="658"/>
      <c r="V2" s="658"/>
      <c r="W2" s="659"/>
      <c r="X2" s="664" t="s">
        <v>369</v>
      </c>
      <c r="Y2" s="664"/>
      <c r="Z2" s="664"/>
      <c r="AA2" s="664"/>
      <c r="AB2" s="664"/>
      <c r="AC2" s="665" t="s">
        <v>370</v>
      </c>
      <c r="AD2" s="665" t="s">
        <v>371</v>
      </c>
      <c r="AE2" s="665" t="s">
        <v>372</v>
      </c>
      <c r="AF2" s="665" t="s">
        <v>373</v>
      </c>
      <c r="AI2" s="663" t="s">
        <v>54</v>
      </c>
      <c r="AJ2" s="663"/>
      <c r="AK2" s="18" t="s">
        <v>55</v>
      </c>
      <c r="AL2" s="18"/>
      <c r="AM2" s="18"/>
      <c r="AN2" s="18"/>
      <c r="AO2" s="18"/>
      <c r="AP2" s="641" t="s">
        <v>56</v>
      </c>
      <c r="AQ2" s="641" t="s">
        <v>57</v>
      </c>
      <c r="AR2" s="622" t="s">
        <v>374</v>
      </c>
      <c r="AS2" s="641" t="s">
        <v>58</v>
      </c>
    </row>
    <row r="3" spans="1:45" ht="18.75" customHeight="1">
      <c r="A3" s="664"/>
      <c r="B3" s="23">
        <v>1</v>
      </c>
      <c r="C3" s="664"/>
      <c r="D3" s="23" t="s">
        <v>375</v>
      </c>
      <c r="E3" s="23" t="s">
        <v>376</v>
      </c>
      <c r="F3" s="23" t="s">
        <v>5</v>
      </c>
      <c r="G3" s="23" t="s">
        <v>6</v>
      </c>
      <c r="H3" s="23" t="s">
        <v>7</v>
      </c>
      <c r="I3" s="23" t="s">
        <v>375</v>
      </c>
      <c r="J3" s="23" t="s">
        <v>376</v>
      </c>
      <c r="K3" s="23" t="s">
        <v>5</v>
      </c>
      <c r="L3" s="23" t="s">
        <v>6</v>
      </c>
      <c r="M3" s="23" t="s">
        <v>7</v>
      </c>
      <c r="N3" s="23" t="s">
        <v>375</v>
      </c>
      <c r="O3" s="23" t="s">
        <v>376</v>
      </c>
      <c r="P3" s="23" t="s">
        <v>5</v>
      </c>
      <c r="Q3" s="23" t="s">
        <v>6</v>
      </c>
      <c r="R3" s="23" t="s">
        <v>7</v>
      </c>
      <c r="S3" s="23" t="s">
        <v>375</v>
      </c>
      <c r="T3" s="23" t="s">
        <v>376</v>
      </c>
      <c r="U3" s="23" t="s">
        <v>5</v>
      </c>
      <c r="V3" s="23" t="s">
        <v>6</v>
      </c>
      <c r="W3" s="23" t="s">
        <v>377</v>
      </c>
      <c r="X3" s="23" t="s">
        <v>375</v>
      </c>
      <c r="Y3" s="23" t="s">
        <v>376</v>
      </c>
      <c r="Z3" s="23" t="s">
        <v>5</v>
      </c>
      <c r="AA3" s="23" t="s">
        <v>378</v>
      </c>
      <c r="AB3" s="23" t="s">
        <v>377</v>
      </c>
      <c r="AC3" s="665"/>
      <c r="AD3" s="665"/>
      <c r="AE3" s="665"/>
      <c r="AF3" s="665"/>
      <c r="AI3" s="663"/>
      <c r="AJ3" s="663"/>
      <c r="AK3" s="18" t="s">
        <v>375</v>
      </c>
      <c r="AL3" s="18">
        <v>2020</v>
      </c>
      <c r="AM3" s="18">
        <v>2025</v>
      </c>
      <c r="AN3" s="18">
        <v>2030</v>
      </c>
      <c r="AO3" s="18">
        <v>2035</v>
      </c>
      <c r="AP3" s="643"/>
      <c r="AQ3" s="643"/>
      <c r="AR3" s="623"/>
      <c r="AS3" s="643"/>
    </row>
    <row r="4" spans="1:45" ht="18" customHeight="1">
      <c r="A4" s="664" t="s">
        <v>379</v>
      </c>
      <c r="B4" s="23">
        <v>1</v>
      </c>
      <c r="C4" s="59" t="s">
        <v>326</v>
      </c>
      <c r="D4" s="380">
        <f>SUM(D5:D6)</f>
        <v>277</v>
      </c>
      <c r="E4" s="380">
        <f>SUM(E5:E6)</f>
        <v>266</v>
      </c>
      <c r="F4" s="380">
        <f>SUM(F5:F6)</f>
        <v>250</v>
      </c>
      <c r="G4" s="380">
        <f>SUM(G5:G6)</f>
        <v>239</v>
      </c>
      <c r="H4" s="380">
        <f>SUM(H5:H6)</f>
        <v>232</v>
      </c>
      <c r="I4" s="379">
        <f>ROUND(N4/D4,2)</f>
        <v>0</v>
      </c>
      <c r="J4" s="379">
        <f>ROUND(O4/E4,2)</f>
        <v>0</v>
      </c>
      <c r="K4" s="379">
        <f>ROUND(P4/F4,2)</f>
        <v>0.85</v>
      </c>
      <c r="L4" s="379">
        <f>ROUND(Q4/G4,2)</f>
        <v>0.85</v>
      </c>
      <c r="M4" s="379">
        <f>ROUND(R4/H4,2)</f>
        <v>0.85</v>
      </c>
      <c r="N4" s="380">
        <f>SUM(N5:N6)</f>
        <v>0</v>
      </c>
      <c r="O4" s="380">
        <f>SUM(O5:O6)</f>
        <v>0</v>
      </c>
      <c r="P4" s="380">
        <f>SUM(P5:P6)</f>
        <v>213</v>
      </c>
      <c r="Q4" s="380">
        <f>SUM(Q5:Q6)</f>
        <v>204</v>
      </c>
      <c r="R4" s="380">
        <f>SUM(R5:R6)</f>
        <v>197</v>
      </c>
      <c r="S4" s="4">
        <v>408</v>
      </c>
      <c r="T4" s="4">
        <v>408</v>
      </c>
      <c r="U4" s="4">
        <v>408</v>
      </c>
      <c r="V4" s="4">
        <v>408</v>
      </c>
      <c r="W4" s="4">
        <v>408</v>
      </c>
      <c r="X4" s="23">
        <f>SUM(X5:X6)</f>
        <v>0</v>
      </c>
      <c r="Y4" s="23">
        <f>SUM(Y5:Y6)</f>
        <v>0</v>
      </c>
      <c r="Z4" s="23">
        <f>SUM(Z5:Z6)</f>
        <v>87</v>
      </c>
      <c r="AA4" s="23">
        <f>SUM(AA5:AA6)</f>
        <v>83</v>
      </c>
      <c r="AB4" s="23">
        <f>SUM(AB5:AB6)</f>
        <v>81</v>
      </c>
      <c r="AC4" s="21"/>
      <c r="AD4" s="21"/>
      <c r="AE4" s="21"/>
      <c r="AF4" s="21"/>
      <c r="AI4" s="665" t="s">
        <v>68</v>
      </c>
      <c r="AJ4" s="18" t="s">
        <v>2</v>
      </c>
      <c r="AK4" s="23">
        <v>3403</v>
      </c>
      <c r="AL4" s="23">
        <v>3609</v>
      </c>
      <c r="AM4" s="23">
        <v>5019</v>
      </c>
      <c r="AN4" s="23">
        <v>5019</v>
      </c>
      <c r="AO4" s="23">
        <v>5019</v>
      </c>
      <c r="AP4" s="18"/>
      <c r="AQ4" s="24"/>
      <c r="AR4" s="24"/>
      <c r="AS4" s="24"/>
    </row>
    <row r="5" spans="1:45" ht="18" customHeight="1">
      <c r="A5" s="664"/>
      <c r="B5" s="60">
        <v>2</v>
      </c>
      <c r="C5" s="60" t="s">
        <v>327</v>
      </c>
      <c r="D5" s="378">
        <f>[2]금마면!D5</f>
        <v>134</v>
      </c>
      <c r="E5" s="378">
        <f>[2]금마면!E5</f>
        <v>129</v>
      </c>
      <c r="F5" s="378">
        <f>[2]금마면!F5</f>
        <v>121</v>
      </c>
      <c r="G5" s="378">
        <f>[2]금마면!G5</f>
        <v>116</v>
      </c>
      <c r="H5" s="378">
        <f>[2]금마면!H5</f>
        <v>112</v>
      </c>
      <c r="I5" s="376">
        <v>0</v>
      </c>
      <c r="J5" s="376">
        <v>0</v>
      </c>
      <c r="K5" s="398">
        <v>85</v>
      </c>
      <c r="L5" s="398">
        <v>85</v>
      </c>
      <c r="M5" s="398">
        <v>85</v>
      </c>
      <c r="N5" s="378">
        <f t="shared" ref="N5:R6" si="0">ROUND(D5*I5/100,0)</f>
        <v>0</v>
      </c>
      <c r="O5" s="378">
        <f t="shared" si="0"/>
        <v>0</v>
      </c>
      <c r="P5" s="378">
        <f t="shared" si="0"/>
        <v>103</v>
      </c>
      <c r="Q5" s="378">
        <f t="shared" si="0"/>
        <v>99</v>
      </c>
      <c r="R5" s="378">
        <f t="shared" si="0"/>
        <v>95</v>
      </c>
      <c r="S5" s="60">
        <v>408</v>
      </c>
      <c r="T5" s="60">
        <v>408</v>
      </c>
      <c r="U5" s="60">
        <v>408</v>
      </c>
      <c r="V5" s="60">
        <v>408</v>
      </c>
      <c r="W5" s="60">
        <v>408</v>
      </c>
      <c r="X5" s="60">
        <f>ROUND(N5*(S5/1000),0)</f>
        <v>0</v>
      </c>
      <c r="Y5" s="60">
        <f>ROUND(O5*(T5/1000),0)</f>
        <v>0</v>
      </c>
      <c r="Z5" s="60">
        <f>ROUND(P5*(U5/1000),0)</f>
        <v>42</v>
      </c>
      <c r="AA5" s="60">
        <f>ROUND(Q5*(V5/1000),0)</f>
        <v>40</v>
      </c>
      <c r="AB5" s="60">
        <f>ROUND(R5*(W5/1000),0)</f>
        <v>39</v>
      </c>
      <c r="AC5" s="60"/>
      <c r="AD5" s="60"/>
      <c r="AE5" s="60" t="s">
        <v>288</v>
      </c>
      <c r="AF5" s="60" t="s">
        <v>288</v>
      </c>
      <c r="AI5" s="665"/>
      <c r="AJ5" s="18" t="s">
        <v>70</v>
      </c>
      <c r="AK5" s="23">
        <v>3403</v>
      </c>
      <c r="AL5" s="23">
        <v>3394</v>
      </c>
      <c r="AM5" s="23">
        <v>4590</v>
      </c>
      <c r="AN5" s="23">
        <v>4590</v>
      </c>
      <c r="AO5" s="23">
        <v>4590</v>
      </c>
      <c r="AP5" s="18"/>
      <c r="AQ5" s="24"/>
      <c r="AR5" s="24"/>
      <c r="AS5" s="24"/>
    </row>
    <row r="6" spans="1:45" ht="18" customHeight="1">
      <c r="A6" s="664"/>
      <c r="B6" s="60">
        <v>2</v>
      </c>
      <c r="C6" s="60" t="s">
        <v>328</v>
      </c>
      <c r="D6" s="378">
        <f>[2]금마면!D6</f>
        <v>143</v>
      </c>
      <c r="E6" s="378">
        <f>[2]금마면!E6</f>
        <v>137</v>
      </c>
      <c r="F6" s="378">
        <f>[2]금마면!F6</f>
        <v>129</v>
      </c>
      <c r="G6" s="378">
        <f>[2]금마면!G6</f>
        <v>123</v>
      </c>
      <c r="H6" s="378">
        <f>[2]금마면!H6</f>
        <v>120</v>
      </c>
      <c r="I6" s="376">
        <v>0</v>
      </c>
      <c r="J6" s="376">
        <v>0</v>
      </c>
      <c r="K6" s="398">
        <v>85</v>
      </c>
      <c r="L6" s="398">
        <v>85</v>
      </c>
      <c r="M6" s="398">
        <v>85</v>
      </c>
      <c r="N6" s="378">
        <f t="shared" si="0"/>
        <v>0</v>
      </c>
      <c r="O6" s="378">
        <f t="shared" si="0"/>
        <v>0</v>
      </c>
      <c r="P6" s="378">
        <f t="shared" si="0"/>
        <v>110</v>
      </c>
      <c r="Q6" s="378">
        <f t="shared" si="0"/>
        <v>105</v>
      </c>
      <c r="R6" s="378">
        <f t="shared" si="0"/>
        <v>102</v>
      </c>
      <c r="S6" s="60">
        <v>408</v>
      </c>
      <c r="T6" s="60">
        <v>408</v>
      </c>
      <c r="U6" s="60">
        <v>408</v>
      </c>
      <c r="V6" s="60">
        <v>408</v>
      </c>
      <c r="W6" s="60">
        <v>408</v>
      </c>
      <c r="X6" s="60">
        <f t="shared" ref="X6:AB39" si="1">ROUND(N6*(S6/1000),0)</f>
        <v>0</v>
      </c>
      <c r="Y6" s="60">
        <f t="shared" si="1"/>
        <v>0</v>
      </c>
      <c r="Z6" s="60">
        <f t="shared" si="1"/>
        <v>45</v>
      </c>
      <c r="AA6" s="60">
        <f t="shared" si="1"/>
        <v>43</v>
      </c>
      <c r="AB6" s="60">
        <f t="shared" si="1"/>
        <v>42</v>
      </c>
      <c r="AC6" s="60"/>
      <c r="AD6" s="60"/>
      <c r="AE6" s="60" t="s">
        <v>288</v>
      </c>
      <c r="AF6" s="60" t="s">
        <v>288</v>
      </c>
      <c r="AI6" s="665"/>
      <c r="AJ6" s="18" t="s">
        <v>72</v>
      </c>
      <c r="AK6" s="23">
        <v>1231</v>
      </c>
      <c r="AL6" s="23">
        <v>1231</v>
      </c>
      <c r="AM6" s="23">
        <v>1231</v>
      </c>
      <c r="AN6" s="23">
        <v>1231</v>
      </c>
      <c r="AO6" s="23">
        <v>1231</v>
      </c>
      <c r="AP6" s="18" t="s">
        <v>380</v>
      </c>
      <c r="AQ6" s="24" t="s">
        <v>381</v>
      </c>
      <c r="AR6" s="24" t="s">
        <v>73</v>
      </c>
      <c r="AS6" s="18" t="s">
        <v>74</v>
      </c>
    </row>
    <row r="7" spans="1:45" ht="18" customHeight="1">
      <c r="A7" s="664"/>
      <c r="B7" s="60">
        <v>1</v>
      </c>
      <c r="C7" s="60" t="s">
        <v>329</v>
      </c>
      <c r="D7" s="399">
        <f>[2]금마면!D7</f>
        <v>223</v>
      </c>
      <c r="E7" s="399">
        <f>[2]금마면!E7</f>
        <v>214</v>
      </c>
      <c r="F7" s="399">
        <f>[2]금마면!F7</f>
        <v>202</v>
      </c>
      <c r="G7" s="399">
        <f>[2]금마면!G7</f>
        <v>193</v>
      </c>
      <c r="H7" s="399">
        <f>[2]금마면!H7</f>
        <v>186</v>
      </c>
      <c r="I7" s="400">
        <v>85</v>
      </c>
      <c r="J7" s="400">
        <v>85</v>
      </c>
      <c r="K7" s="400">
        <v>85</v>
      </c>
      <c r="L7" s="400">
        <v>85</v>
      </c>
      <c r="M7" s="400">
        <v>85</v>
      </c>
      <c r="N7" s="399">
        <f>ROUND(D7*I7/100,0)</f>
        <v>190</v>
      </c>
      <c r="O7" s="399">
        <f>ROUNDUP(E7*J7/100,0)</f>
        <v>182</v>
      </c>
      <c r="P7" s="399">
        <f>ROUNDDOWN(F7*K7/100,0)</f>
        <v>171</v>
      </c>
      <c r="Q7" s="399">
        <f>ROUNDDOWN(G7*L7/100,0)</f>
        <v>164</v>
      </c>
      <c r="R7" s="399">
        <f>ROUNDDOWN(H7*M7/100,0)</f>
        <v>158</v>
      </c>
      <c r="S7" s="21">
        <v>408</v>
      </c>
      <c r="T7" s="21">
        <v>408</v>
      </c>
      <c r="U7" s="21">
        <v>408</v>
      </c>
      <c r="V7" s="21">
        <v>408</v>
      </c>
      <c r="W7" s="21">
        <v>408</v>
      </c>
      <c r="X7" s="69">
        <f t="shared" si="1"/>
        <v>78</v>
      </c>
      <c r="Y7" s="69">
        <f t="shared" si="1"/>
        <v>74</v>
      </c>
      <c r="Z7" s="69">
        <f t="shared" si="1"/>
        <v>70</v>
      </c>
      <c r="AA7" s="69">
        <f t="shared" si="1"/>
        <v>67</v>
      </c>
      <c r="AB7" s="69">
        <f t="shared" si="1"/>
        <v>64</v>
      </c>
      <c r="AC7" s="69" t="s">
        <v>288</v>
      </c>
      <c r="AD7" s="69" t="s">
        <v>288</v>
      </c>
      <c r="AE7" s="69" t="s">
        <v>288</v>
      </c>
      <c r="AF7" s="69" t="s">
        <v>288</v>
      </c>
      <c r="AI7" s="665"/>
      <c r="AJ7" s="18" t="s">
        <v>76</v>
      </c>
      <c r="AK7" s="23"/>
      <c r="AL7" s="23"/>
      <c r="AM7" s="23"/>
      <c r="AN7" s="23"/>
      <c r="AO7" s="23"/>
      <c r="AP7" s="27" t="s">
        <v>382</v>
      </c>
      <c r="AQ7" s="28" t="s">
        <v>383</v>
      </c>
      <c r="AR7" s="24" t="s">
        <v>383</v>
      </c>
      <c r="AS7" s="27" t="s">
        <v>77</v>
      </c>
    </row>
    <row r="8" spans="1:45" ht="18" customHeight="1">
      <c r="A8" s="664"/>
      <c r="B8" s="23">
        <v>1</v>
      </c>
      <c r="C8" s="59" t="s">
        <v>330</v>
      </c>
      <c r="D8" s="399">
        <f>[2]금마면!D8</f>
        <v>244</v>
      </c>
      <c r="E8" s="399">
        <f>[2]금마면!E8</f>
        <v>234</v>
      </c>
      <c r="F8" s="399">
        <f>[2]금마면!F8</f>
        <v>221</v>
      </c>
      <c r="G8" s="399">
        <f>[2]금마면!G8</f>
        <v>210</v>
      </c>
      <c r="H8" s="399">
        <f>[2]금마면!H8</f>
        <v>204</v>
      </c>
      <c r="I8" s="401">
        <f>ROUND(N8/D8,2)</f>
        <v>0.85</v>
      </c>
      <c r="J8" s="401">
        <f>ROUND(O8/E8,2)</f>
        <v>0.85</v>
      </c>
      <c r="K8" s="401">
        <f>ROUND(P8/F8,2)</f>
        <v>0.85</v>
      </c>
      <c r="L8" s="401">
        <f>ROUND(Q8/G8,2)</f>
        <v>0.85</v>
      </c>
      <c r="M8" s="401">
        <f>ROUND(R8/H8,2)</f>
        <v>0.85</v>
      </c>
      <c r="N8" s="399">
        <f>SUM(N9:N10)</f>
        <v>208</v>
      </c>
      <c r="O8" s="399">
        <f>SUM(O9:O10)</f>
        <v>199</v>
      </c>
      <c r="P8" s="399">
        <f>SUM(P9:P10)</f>
        <v>187</v>
      </c>
      <c r="Q8" s="399">
        <f>SUM(Q9:Q10)</f>
        <v>178</v>
      </c>
      <c r="R8" s="399">
        <f>SUM(R9:R10)</f>
        <v>174</v>
      </c>
      <c r="S8" s="4">
        <v>408</v>
      </c>
      <c r="T8" s="4">
        <v>408</v>
      </c>
      <c r="U8" s="4">
        <v>408</v>
      </c>
      <c r="V8" s="4">
        <v>408</v>
      </c>
      <c r="W8" s="4">
        <v>408</v>
      </c>
      <c r="X8" s="23">
        <f>SUM(X9:X10)</f>
        <v>85</v>
      </c>
      <c r="Y8" s="23">
        <f>SUM(Y9:Y10)</f>
        <v>81</v>
      </c>
      <c r="Z8" s="23">
        <f>SUM(Z9:Z10)</f>
        <v>76</v>
      </c>
      <c r="AA8" s="23">
        <f>SUM(AA9:AA10)</f>
        <v>72</v>
      </c>
      <c r="AB8" s="23">
        <f>SUM(AB9:AB10)</f>
        <v>71</v>
      </c>
      <c r="AC8" s="21"/>
      <c r="AD8" s="21"/>
      <c r="AE8" s="21"/>
      <c r="AF8" s="21"/>
      <c r="AI8" s="665"/>
      <c r="AJ8" s="18" t="s">
        <v>79</v>
      </c>
      <c r="AK8" s="23">
        <v>339</v>
      </c>
      <c r="AL8" s="23">
        <v>339</v>
      </c>
      <c r="AM8" s="23">
        <v>339</v>
      </c>
      <c r="AN8" s="23">
        <v>339</v>
      </c>
      <c r="AO8" s="23">
        <v>339</v>
      </c>
      <c r="AP8" s="18" t="s">
        <v>18</v>
      </c>
      <c r="AQ8" s="24" t="s">
        <v>384</v>
      </c>
      <c r="AR8" s="24" t="s">
        <v>384</v>
      </c>
      <c r="AS8" s="18" t="s">
        <v>81</v>
      </c>
    </row>
    <row r="9" spans="1:45" ht="18" customHeight="1">
      <c r="A9" s="664"/>
      <c r="B9" s="60">
        <v>2</v>
      </c>
      <c r="C9" s="60" t="s">
        <v>331</v>
      </c>
      <c r="D9" s="378">
        <f>[2]금마면!D9</f>
        <v>115</v>
      </c>
      <c r="E9" s="378">
        <f>[2]금마면!E9</f>
        <v>110</v>
      </c>
      <c r="F9" s="378">
        <f>[2]금마면!F9</f>
        <v>104</v>
      </c>
      <c r="G9" s="378">
        <f>[2]금마면!G9</f>
        <v>99</v>
      </c>
      <c r="H9" s="378">
        <f>[2]금마면!H9</f>
        <v>96</v>
      </c>
      <c r="I9" s="398">
        <v>85</v>
      </c>
      <c r="J9" s="398">
        <v>85</v>
      </c>
      <c r="K9" s="398">
        <v>85</v>
      </c>
      <c r="L9" s="398">
        <v>85</v>
      </c>
      <c r="M9" s="398">
        <v>85</v>
      </c>
      <c r="N9" s="378">
        <f t="shared" ref="N9:R10" si="2">ROUND(D9*I9/100,0)</f>
        <v>98</v>
      </c>
      <c r="O9" s="378">
        <f t="shared" si="2"/>
        <v>94</v>
      </c>
      <c r="P9" s="378">
        <f t="shared" si="2"/>
        <v>88</v>
      </c>
      <c r="Q9" s="378">
        <f t="shared" si="2"/>
        <v>84</v>
      </c>
      <c r="R9" s="378">
        <f t="shared" si="2"/>
        <v>82</v>
      </c>
      <c r="S9" s="60">
        <v>408</v>
      </c>
      <c r="T9" s="60">
        <v>408</v>
      </c>
      <c r="U9" s="60">
        <v>408</v>
      </c>
      <c r="V9" s="60">
        <v>408</v>
      </c>
      <c r="W9" s="60">
        <v>408</v>
      </c>
      <c r="X9" s="60">
        <f t="shared" si="1"/>
        <v>40</v>
      </c>
      <c r="Y9" s="60">
        <f t="shared" si="1"/>
        <v>38</v>
      </c>
      <c r="Z9" s="60">
        <f t="shared" si="1"/>
        <v>36</v>
      </c>
      <c r="AA9" s="60">
        <f t="shared" si="1"/>
        <v>34</v>
      </c>
      <c r="AB9" s="60">
        <f t="shared" si="1"/>
        <v>33</v>
      </c>
      <c r="AC9" s="60" t="s">
        <v>288</v>
      </c>
      <c r="AD9" s="60" t="s">
        <v>288</v>
      </c>
      <c r="AE9" s="60" t="s">
        <v>288</v>
      </c>
      <c r="AF9" s="60" t="s">
        <v>288</v>
      </c>
      <c r="AI9" s="665"/>
      <c r="AJ9" s="18" t="s">
        <v>83</v>
      </c>
      <c r="AK9" s="23">
        <v>84</v>
      </c>
      <c r="AL9" s="23">
        <v>84</v>
      </c>
      <c r="AM9" s="23">
        <v>84</v>
      </c>
      <c r="AN9" s="23">
        <v>84</v>
      </c>
      <c r="AO9" s="23">
        <v>84</v>
      </c>
      <c r="AP9" s="18" t="s">
        <v>385</v>
      </c>
      <c r="AQ9" s="24" t="s">
        <v>386</v>
      </c>
      <c r="AR9" s="24" t="s">
        <v>84</v>
      </c>
      <c r="AS9" s="18" t="s">
        <v>85</v>
      </c>
    </row>
    <row r="10" spans="1:45" ht="18" customHeight="1">
      <c r="A10" s="664"/>
      <c r="B10" s="60">
        <v>2</v>
      </c>
      <c r="C10" s="60" t="s">
        <v>332</v>
      </c>
      <c r="D10" s="378">
        <f>[2]금마면!D10</f>
        <v>129</v>
      </c>
      <c r="E10" s="378">
        <f>[2]금마면!E10</f>
        <v>124</v>
      </c>
      <c r="F10" s="378">
        <f>[2]금마면!F10</f>
        <v>117</v>
      </c>
      <c r="G10" s="378">
        <f>[2]금마면!G10</f>
        <v>111</v>
      </c>
      <c r="H10" s="378">
        <f>[2]금마면!H10</f>
        <v>108</v>
      </c>
      <c r="I10" s="398">
        <v>85</v>
      </c>
      <c r="J10" s="398">
        <v>85</v>
      </c>
      <c r="K10" s="398">
        <v>85</v>
      </c>
      <c r="L10" s="398">
        <v>85</v>
      </c>
      <c r="M10" s="398">
        <v>85</v>
      </c>
      <c r="N10" s="378">
        <f t="shared" si="2"/>
        <v>110</v>
      </c>
      <c r="O10" s="378">
        <f t="shared" si="2"/>
        <v>105</v>
      </c>
      <c r="P10" s="378">
        <f t="shared" si="2"/>
        <v>99</v>
      </c>
      <c r="Q10" s="378">
        <f t="shared" si="2"/>
        <v>94</v>
      </c>
      <c r="R10" s="378">
        <f t="shared" si="2"/>
        <v>92</v>
      </c>
      <c r="S10" s="60">
        <v>408</v>
      </c>
      <c r="T10" s="60">
        <v>408</v>
      </c>
      <c r="U10" s="60">
        <v>408</v>
      </c>
      <c r="V10" s="60">
        <v>408</v>
      </c>
      <c r="W10" s="60">
        <v>408</v>
      </c>
      <c r="X10" s="60">
        <f t="shared" si="1"/>
        <v>45</v>
      </c>
      <c r="Y10" s="60">
        <f t="shared" si="1"/>
        <v>43</v>
      </c>
      <c r="Z10" s="60">
        <f t="shared" si="1"/>
        <v>40</v>
      </c>
      <c r="AA10" s="60">
        <f t="shared" si="1"/>
        <v>38</v>
      </c>
      <c r="AB10" s="60">
        <f t="shared" si="1"/>
        <v>38</v>
      </c>
      <c r="AC10" s="60" t="s">
        <v>288</v>
      </c>
      <c r="AD10" s="60" t="s">
        <v>288</v>
      </c>
      <c r="AE10" s="60" t="s">
        <v>288</v>
      </c>
      <c r="AF10" s="60" t="s">
        <v>288</v>
      </c>
      <c r="AI10" s="665"/>
      <c r="AJ10" s="18" t="s">
        <v>87</v>
      </c>
      <c r="AK10" s="23">
        <v>34</v>
      </c>
      <c r="AL10" s="23">
        <v>34</v>
      </c>
      <c r="AM10" s="23">
        <v>34</v>
      </c>
      <c r="AN10" s="23">
        <v>34</v>
      </c>
      <c r="AO10" s="23">
        <v>34</v>
      </c>
      <c r="AP10" s="18" t="s">
        <v>18</v>
      </c>
      <c r="AQ10" s="24" t="s">
        <v>386</v>
      </c>
      <c r="AR10" s="24" t="s">
        <v>88</v>
      </c>
      <c r="AS10" s="18" t="s">
        <v>89</v>
      </c>
    </row>
    <row r="11" spans="1:45" ht="18" customHeight="1">
      <c r="A11" s="664"/>
      <c r="B11" s="23">
        <v>1</v>
      </c>
      <c r="C11" s="59" t="s">
        <v>333</v>
      </c>
      <c r="D11" s="399">
        <f>SUM(D12:D13)</f>
        <v>187</v>
      </c>
      <c r="E11" s="399">
        <f>SUM(E12:E13)</f>
        <v>179</v>
      </c>
      <c r="F11" s="399">
        <f>SUM(F12:F13)</f>
        <v>170</v>
      </c>
      <c r="G11" s="399">
        <f>SUM(G12:G13)</f>
        <v>162</v>
      </c>
      <c r="H11" s="399">
        <f>SUM(H12:H13)</f>
        <v>156</v>
      </c>
      <c r="I11" s="401">
        <f>ROUND(N11/D11,2)</f>
        <v>0.3</v>
      </c>
      <c r="J11" s="401">
        <f>ROUND(O11/E11,2)</f>
        <v>0.3</v>
      </c>
      <c r="K11" s="401">
        <f>ROUND(P11/F11,2)</f>
        <v>0.85</v>
      </c>
      <c r="L11" s="401">
        <f>ROUND(Q11/G11,2)</f>
        <v>0.85</v>
      </c>
      <c r="M11" s="401">
        <f>ROUND(R11/H11,2)</f>
        <v>0.85</v>
      </c>
      <c r="N11" s="399">
        <f>SUM(N12:N13)</f>
        <v>57</v>
      </c>
      <c r="O11" s="399">
        <f>SUM(O12:O13)</f>
        <v>54</v>
      </c>
      <c r="P11" s="399">
        <f>SUM(P12:P13)</f>
        <v>145</v>
      </c>
      <c r="Q11" s="399">
        <f>SUM(Q12:Q13)</f>
        <v>137</v>
      </c>
      <c r="R11" s="399">
        <f>SUM(R12:R13)</f>
        <v>133</v>
      </c>
      <c r="S11" s="4">
        <v>408</v>
      </c>
      <c r="T11" s="4">
        <v>408</v>
      </c>
      <c r="U11" s="4">
        <v>408</v>
      </c>
      <c r="V11" s="4">
        <v>408</v>
      </c>
      <c r="W11" s="4">
        <v>408</v>
      </c>
      <c r="X11" s="23">
        <f>SUM(X12:X13)</f>
        <v>23</v>
      </c>
      <c r="Y11" s="23">
        <f>SUM(Y12:Y13)</f>
        <v>22</v>
      </c>
      <c r="Z11" s="23">
        <f>SUM(Z12:Z13)</f>
        <v>59</v>
      </c>
      <c r="AA11" s="23">
        <f>SUM(AA12:AA13)</f>
        <v>56</v>
      </c>
      <c r="AB11" s="23">
        <f>SUM(AB12:AB13)</f>
        <v>55</v>
      </c>
      <c r="AC11" s="21"/>
      <c r="AD11" s="21"/>
      <c r="AE11" s="21"/>
      <c r="AF11" s="21"/>
      <c r="AI11" s="665"/>
      <c r="AJ11" s="18" t="s">
        <v>91</v>
      </c>
      <c r="AK11" s="23">
        <v>111</v>
      </c>
      <c r="AL11" s="23">
        <v>111</v>
      </c>
      <c r="AM11" s="23">
        <v>111</v>
      </c>
      <c r="AN11" s="23">
        <v>111</v>
      </c>
      <c r="AO11" s="23">
        <v>111</v>
      </c>
      <c r="AP11" s="27" t="s">
        <v>104</v>
      </c>
      <c r="AQ11" s="28" t="s">
        <v>387</v>
      </c>
      <c r="AR11" s="24" t="s">
        <v>92</v>
      </c>
      <c r="AS11" s="27" t="s">
        <v>93</v>
      </c>
    </row>
    <row r="12" spans="1:45" ht="18" customHeight="1">
      <c r="A12" s="664"/>
      <c r="B12" s="60">
        <v>2</v>
      </c>
      <c r="C12" s="60" t="s">
        <v>334</v>
      </c>
      <c r="D12" s="378">
        <f>[2]금마면!D12</f>
        <v>120</v>
      </c>
      <c r="E12" s="378">
        <f>[2]금마면!E12</f>
        <v>115</v>
      </c>
      <c r="F12" s="378">
        <f>[2]금마면!F12</f>
        <v>109</v>
      </c>
      <c r="G12" s="378">
        <f>[2]금마면!G12</f>
        <v>104</v>
      </c>
      <c r="H12" s="378">
        <f>[2]금마면!H12</f>
        <v>100</v>
      </c>
      <c r="I12" s="376">
        <v>0</v>
      </c>
      <c r="J12" s="398">
        <v>0</v>
      </c>
      <c r="K12" s="398">
        <v>85</v>
      </c>
      <c r="L12" s="398">
        <v>85</v>
      </c>
      <c r="M12" s="398">
        <v>85</v>
      </c>
      <c r="N12" s="378">
        <f t="shared" ref="N12:R13" si="3">ROUND(D12*I12/100,0)</f>
        <v>0</v>
      </c>
      <c r="O12" s="378">
        <f t="shared" si="3"/>
        <v>0</v>
      </c>
      <c r="P12" s="378">
        <f t="shared" si="3"/>
        <v>93</v>
      </c>
      <c r="Q12" s="378">
        <f t="shared" si="3"/>
        <v>88</v>
      </c>
      <c r="R12" s="378">
        <f t="shared" si="3"/>
        <v>85</v>
      </c>
      <c r="S12" s="60">
        <v>408</v>
      </c>
      <c r="T12" s="60">
        <v>408</v>
      </c>
      <c r="U12" s="60">
        <v>408</v>
      </c>
      <c r="V12" s="60">
        <v>408</v>
      </c>
      <c r="W12" s="60">
        <v>408</v>
      </c>
      <c r="X12" s="60">
        <f t="shared" si="1"/>
        <v>0</v>
      </c>
      <c r="Y12" s="60">
        <f t="shared" si="1"/>
        <v>0</v>
      </c>
      <c r="Z12" s="60">
        <f t="shared" si="1"/>
        <v>38</v>
      </c>
      <c r="AA12" s="60">
        <f t="shared" si="1"/>
        <v>36</v>
      </c>
      <c r="AB12" s="60">
        <f t="shared" si="1"/>
        <v>35</v>
      </c>
      <c r="AC12" s="60"/>
      <c r="AD12" s="60"/>
      <c r="AE12" s="60" t="s">
        <v>288</v>
      </c>
      <c r="AF12" s="60" t="s">
        <v>288</v>
      </c>
      <c r="AI12" s="665"/>
      <c r="AJ12" s="18" t="s">
        <v>95</v>
      </c>
      <c r="AK12" s="23">
        <v>294</v>
      </c>
      <c r="AL12" s="23">
        <v>294</v>
      </c>
      <c r="AM12" s="23">
        <v>294</v>
      </c>
      <c r="AN12" s="23">
        <v>294</v>
      </c>
      <c r="AO12" s="23">
        <v>294</v>
      </c>
      <c r="AP12" s="27" t="s">
        <v>382</v>
      </c>
      <c r="AQ12" s="28" t="s">
        <v>388</v>
      </c>
      <c r="AR12" s="28" t="s">
        <v>388</v>
      </c>
      <c r="AS12" s="27" t="s">
        <v>96</v>
      </c>
    </row>
    <row r="13" spans="1:45" ht="18" customHeight="1">
      <c r="A13" s="664"/>
      <c r="B13" s="60">
        <v>2</v>
      </c>
      <c r="C13" s="60" t="s">
        <v>335</v>
      </c>
      <c r="D13" s="378">
        <f>[2]금마면!D13</f>
        <v>67</v>
      </c>
      <c r="E13" s="378">
        <f>[2]금마면!E13</f>
        <v>64</v>
      </c>
      <c r="F13" s="378">
        <f>[2]금마면!F13</f>
        <v>61</v>
      </c>
      <c r="G13" s="378">
        <f>[2]금마면!G13</f>
        <v>58</v>
      </c>
      <c r="H13" s="378">
        <f>[2]금마면!H13</f>
        <v>56</v>
      </c>
      <c r="I13" s="398">
        <v>85</v>
      </c>
      <c r="J13" s="398">
        <v>85</v>
      </c>
      <c r="K13" s="398">
        <v>85</v>
      </c>
      <c r="L13" s="398">
        <v>85</v>
      </c>
      <c r="M13" s="398">
        <v>85</v>
      </c>
      <c r="N13" s="378">
        <f t="shared" si="3"/>
        <v>57</v>
      </c>
      <c r="O13" s="378">
        <f t="shared" si="3"/>
        <v>54</v>
      </c>
      <c r="P13" s="378">
        <f t="shared" si="3"/>
        <v>52</v>
      </c>
      <c r="Q13" s="378">
        <f t="shared" si="3"/>
        <v>49</v>
      </c>
      <c r="R13" s="378">
        <f t="shared" si="3"/>
        <v>48</v>
      </c>
      <c r="S13" s="60">
        <v>408</v>
      </c>
      <c r="T13" s="60">
        <v>408</v>
      </c>
      <c r="U13" s="60">
        <v>408</v>
      </c>
      <c r="V13" s="60">
        <v>408</v>
      </c>
      <c r="W13" s="60">
        <v>408</v>
      </c>
      <c r="X13" s="60">
        <f t="shared" si="1"/>
        <v>23</v>
      </c>
      <c r="Y13" s="60">
        <f t="shared" si="1"/>
        <v>22</v>
      </c>
      <c r="Z13" s="60">
        <f t="shared" si="1"/>
        <v>21</v>
      </c>
      <c r="AA13" s="60">
        <f t="shared" si="1"/>
        <v>20</v>
      </c>
      <c r="AB13" s="60">
        <f t="shared" si="1"/>
        <v>20</v>
      </c>
      <c r="AC13" s="60" t="s">
        <v>288</v>
      </c>
      <c r="AD13" s="60" t="s">
        <v>288</v>
      </c>
      <c r="AE13" s="60" t="s">
        <v>288</v>
      </c>
      <c r="AF13" s="60" t="s">
        <v>288</v>
      </c>
      <c r="AI13" s="665"/>
      <c r="AJ13" s="18" t="s">
        <v>98</v>
      </c>
      <c r="AK13" s="23">
        <v>105</v>
      </c>
      <c r="AL13" s="23">
        <v>1301</v>
      </c>
      <c r="AM13" s="23">
        <v>2497</v>
      </c>
      <c r="AN13" s="23">
        <v>2497</v>
      </c>
      <c r="AO13" s="23">
        <v>2497</v>
      </c>
      <c r="AP13" s="27" t="s">
        <v>104</v>
      </c>
      <c r="AQ13" s="28" t="s">
        <v>389</v>
      </c>
      <c r="AR13" s="24" t="s">
        <v>99</v>
      </c>
      <c r="AS13" s="27" t="s">
        <v>93</v>
      </c>
    </row>
    <row r="14" spans="1:45" ht="18" customHeight="1">
      <c r="A14" s="664"/>
      <c r="B14" s="23">
        <v>1</v>
      </c>
      <c r="C14" s="59" t="s">
        <v>336</v>
      </c>
      <c r="D14" s="399">
        <f>SUM(D15:D16)</f>
        <v>349</v>
      </c>
      <c r="E14" s="399">
        <f>SUM(E15:E16)</f>
        <v>335</v>
      </c>
      <c r="F14" s="399">
        <f>SUM(F15:F16)</f>
        <v>316</v>
      </c>
      <c r="G14" s="399">
        <f>SUM(G15:G16)</f>
        <v>302</v>
      </c>
      <c r="H14" s="399">
        <f>SUM(H15:H16)</f>
        <v>292</v>
      </c>
      <c r="I14" s="401">
        <f>ROUND(N14/D14,2)</f>
        <v>0.85</v>
      </c>
      <c r="J14" s="401">
        <f>ROUND(O14/E14,2)</f>
        <v>0.85</v>
      </c>
      <c r="K14" s="401">
        <f>ROUND(P14/F14,2)</f>
        <v>0.85</v>
      </c>
      <c r="L14" s="401">
        <f>ROUND(Q14/G14,2)</f>
        <v>0.85</v>
      </c>
      <c r="M14" s="401">
        <f>ROUND(R14/H14,2)</f>
        <v>0.85</v>
      </c>
      <c r="N14" s="399">
        <f>SUM(N15:N16)</f>
        <v>297</v>
      </c>
      <c r="O14" s="399">
        <f>SUM(O15:O16)</f>
        <v>285</v>
      </c>
      <c r="P14" s="399">
        <f>SUM(P15:P16)</f>
        <v>269</v>
      </c>
      <c r="Q14" s="399">
        <f>SUM(Q15:Q16)</f>
        <v>257</v>
      </c>
      <c r="R14" s="399">
        <f>SUM(R15:R16)</f>
        <v>248</v>
      </c>
      <c r="S14" s="4">
        <v>408</v>
      </c>
      <c r="T14" s="4">
        <v>408</v>
      </c>
      <c r="U14" s="4">
        <v>408</v>
      </c>
      <c r="V14" s="4">
        <v>408</v>
      </c>
      <c r="W14" s="4">
        <v>408</v>
      </c>
      <c r="X14" s="23">
        <f>SUM(X15:X16)</f>
        <v>121</v>
      </c>
      <c r="Y14" s="23">
        <f>SUM(Y15:Y16)</f>
        <v>116</v>
      </c>
      <c r="Z14" s="23">
        <f>SUM(Z15:Z16)</f>
        <v>109</v>
      </c>
      <c r="AA14" s="23">
        <f>SUM(AA15:AA16)</f>
        <v>104</v>
      </c>
      <c r="AB14" s="23">
        <f>SUM(AB15:AB16)</f>
        <v>101</v>
      </c>
      <c r="AC14" s="21"/>
      <c r="AD14" s="21"/>
      <c r="AE14" s="21"/>
      <c r="AF14" s="21"/>
      <c r="AI14" s="665"/>
      <c r="AJ14" s="18" t="s">
        <v>101</v>
      </c>
      <c r="AK14" s="23"/>
      <c r="AL14" s="23">
        <v>215</v>
      </c>
      <c r="AM14" s="23">
        <v>429</v>
      </c>
      <c r="AN14" s="23">
        <v>429</v>
      </c>
      <c r="AO14" s="23">
        <v>429</v>
      </c>
      <c r="AP14" s="18"/>
      <c r="AQ14" s="24"/>
      <c r="AR14" s="24"/>
      <c r="AS14" s="24"/>
    </row>
    <row r="15" spans="1:45" ht="18" customHeight="1">
      <c r="A15" s="664"/>
      <c r="B15" s="60">
        <v>2</v>
      </c>
      <c r="C15" s="60" t="s">
        <v>337</v>
      </c>
      <c r="D15" s="378">
        <f>[2]금마면!D15</f>
        <v>208</v>
      </c>
      <c r="E15" s="378">
        <f>[2]금마면!E15</f>
        <v>200</v>
      </c>
      <c r="F15" s="378">
        <f>[2]금마면!F15</f>
        <v>188</v>
      </c>
      <c r="G15" s="378">
        <f>[2]금마면!G15</f>
        <v>180</v>
      </c>
      <c r="H15" s="378">
        <f>[2]금마면!H15</f>
        <v>174</v>
      </c>
      <c r="I15" s="377">
        <v>85</v>
      </c>
      <c r="J15" s="377">
        <v>85</v>
      </c>
      <c r="K15" s="377">
        <v>85</v>
      </c>
      <c r="L15" s="377">
        <v>85</v>
      </c>
      <c r="M15" s="377">
        <v>85</v>
      </c>
      <c r="N15" s="378">
        <f t="shared" ref="N15:R16" si="4">ROUND(D15*I15/100,0)</f>
        <v>177</v>
      </c>
      <c r="O15" s="378">
        <f t="shared" si="4"/>
        <v>170</v>
      </c>
      <c r="P15" s="378">
        <f t="shared" si="4"/>
        <v>160</v>
      </c>
      <c r="Q15" s="378">
        <f t="shared" si="4"/>
        <v>153</v>
      </c>
      <c r="R15" s="378">
        <f t="shared" si="4"/>
        <v>148</v>
      </c>
      <c r="S15" s="60">
        <v>408</v>
      </c>
      <c r="T15" s="60">
        <v>408</v>
      </c>
      <c r="U15" s="60">
        <v>408</v>
      </c>
      <c r="V15" s="60">
        <v>408</v>
      </c>
      <c r="W15" s="60">
        <v>408</v>
      </c>
      <c r="X15" s="60">
        <f t="shared" si="1"/>
        <v>72</v>
      </c>
      <c r="Y15" s="60">
        <f t="shared" si="1"/>
        <v>69</v>
      </c>
      <c r="Z15" s="60">
        <f t="shared" si="1"/>
        <v>65</v>
      </c>
      <c r="AA15" s="60">
        <f t="shared" si="1"/>
        <v>62</v>
      </c>
      <c r="AB15" s="60">
        <f t="shared" si="1"/>
        <v>60</v>
      </c>
      <c r="AC15" s="60" t="s">
        <v>288</v>
      </c>
      <c r="AD15" s="60" t="s">
        <v>288</v>
      </c>
      <c r="AE15" s="60" t="s">
        <v>288</v>
      </c>
      <c r="AF15" s="60" t="s">
        <v>288</v>
      </c>
      <c r="AI15" s="665"/>
      <c r="AJ15" s="18" t="s">
        <v>103</v>
      </c>
      <c r="AK15" s="23"/>
      <c r="AL15" s="23">
        <v>215</v>
      </c>
      <c r="AM15" s="23">
        <v>429</v>
      </c>
      <c r="AN15" s="23">
        <v>429</v>
      </c>
      <c r="AO15" s="23">
        <v>429</v>
      </c>
      <c r="AP15" s="18" t="s">
        <v>104</v>
      </c>
      <c r="AQ15" s="24"/>
      <c r="AR15" s="24" t="s">
        <v>105</v>
      </c>
      <c r="AS15" s="18" t="s">
        <v>106</v>
      </c>
    </row>
    <row r="16" spans="1:45" ht="18" customHeight="1">
      <c r="A16" s="664"/>
      <c r="B16" s="60">
        <v>2</v>
      </c>
      <c r="C16" s="60" t="s">
        <v>338</v>
      </c>
      <c r="D16" s="378">
        <f>[2]금마면!D16</f>
        <v>141</v>
      </c>
      <c r="E16" s="378">
        <f>[2]금마면!E16</f>
        <v>135</v>
      </c>
      <c r="F16" s="378">
        <f>[2]금마면!F16</f>
        <v>128</v>
      </c>
      <c r="G16" s="378">
        <f>[2]금마면!G16</f>
        <v>122</v>
      </c>
      <c r="H16" s="378">
        <f>[2]금마면!H16</f>
        <v>118</v>
      </c>
      <c r="I16" s="377">
        <v>85</v>
      </c>
      <c r="J16" s="377">
        <v>85</v>
      </c>
      <c r="K16" s="377">
        <v>85</v>
      </c>
      <c r="L16" s="377">
        <v>85</v>
      </c>
      <c r="M16" s="377">
        <v>85</v>
      </c>
      <c r="N16" s="378">
        <f t="shared" si="4"/>
        <v>120</v>
      </c>
      <c r="O16" s="378">
        <f t="shared" si="4"/>
        <v>115</v>
      </c>
      <c r="P16" s="378">
        <f t="shared" si="4"/>
        <v>109</v>
      </c>
      <c r="Q16" s="378">
        <f t="shared" si="4"/>
        <v>104</v>
      </c>
      <c r="R16" s="378">
        <f t="shared" si="4"/>
        <v>100</v>
      </c>
      <c r="S16" s="60">
        <v>408</v>
      </c>
      <c r="T16" s="60">
        <v>408</v>
      </c>
      <c r="U16" s="60">
        <v>408</v>
      </c>
      <c r="V16" s="60">
        <v>408</v>
      </c>
      <c r="W16" s="60">
        <v>408</v>
      </c>
      <c r="X16" s="60">
        <f t="shared" si="1"/>
        <v>49</v>
      </c>
      <c r="Y16" s="60">
        <f t="shared" si="1"/>
        <v>47</v>
      </c>
      <c r="Z16" s="60">
        <f t="shared" si="1"/>
        <v>44</v>
      </c>
      <c r="AA16" s="60">
        <f t="shared" si="1"/>
        <v>42</v>
      </c>
      <c r="AB16" s="60">
        <f t="shared" si="1"/>
        <v>41</v>
      </c>
      <c r="AC16" s="60" t="s">
        <v>288</v>
      </c>
      <c r="AD16" s="60" t="s">
        <v>288</v>
      </c>
      <c r="AE16" s="60" t="s">
        <v>288</v>
      </c>
      <c r="AF16" s="60" t="s">
        <v>288</v>
      </c>
      <c r="AI16" s="17"/>
      <c r="AJ16" s="17"/>
      <c r="AK16" s="17"/>
      <c r="AL16" s="17"/>
      <c r="AM16" s="17"/>
      <c r="AN16" s="17"/>
      <c r="AO16" s="17"/>
      <c r="AP16" s="17"/>
      <c r="AQ16" s="17"/>
      <c r="AR16" s="30"/>
      <c r="AS16" s="17"/>
    </row>
    <row r="17" spans="1:45" ht="18" customHeight="1">
      <c r="A17" s="664"/>
      <c r="B17" s="23">
        <v>1</v>
      </c>
      <c r="C17" s="59" t="s">
        <v>339</v>
      </c>
      <c r="D17" s="399">
        <f>SUM(D18:D19)</f>
        <v>277</v>
      </c>
      <c r="E17" s="399">
        <f>SUM(E18:E19)</f>
        <v>266</v>
      </c>
      <c r="F17" s="399">
        <f>SUM(F18:F19)</f>
        <v>250</v>
      </c>
      <c r="G17" s="399">
        <f>SUM(G18:G19)</f>
        <v>239</v>
      </c>
      <c r="H17" s="399">
        <f>SUM(H18:H19)</f>
        <v>232</v>
      </c>
      <c r="I17" s="401">
        <f>ROUND(N17/D17,2)</f>
        <v>0.85</v>
      </c>
      <c r="J17" s="401">
        <f>ROUND(O17/E17,2)</f>
        <v>0.85</v>
      </c>
      <c r="K17" s="401">
        <f>ROUND(P17/F17,2)</f>
        <v>0.85</v>
      </c>
      <c r="L17" s="401">
        <f>ROUND(Q17/G17,2)</f>
        <v>0.85</v>
      </c>
      <c r="M17" s="401">
        <f>ROUND(R17/H17,2)</f>
        <v>0.85</v>
      </c>
      <c r="N17" s="399">
        <f>SUM(N18:N19)</f>
        <v>236</v>
      </c>
      <c r="O17" s="399">
        <f>SUM(O18:O19)</f>
        <v>226</v>
      </c>
      <c r="P17" s="399">
        <f>SUM(P18:P19)</f>
        <v>212</v>
      </c>
      <c r="Q17" s="399">
        <f>SUM(Q18:Q19)</f>
        <v>203</v>
      </c>
      <c r="R17" s="399">
        <f>SUM(R18:R19)</f>
        <v>198</v>
      </c>
      <c r="S17" s="4">
        <v>408</v>
      </c>
      <c r="T17" s="4">
        <v>408</v>
      </c>
      <c r="U17" s="4">
        <v>408</v>
      </c>
      <c r="V17" s="4">
        <v>408</v>
      </c>
      <c r="W17" s="4">
        <v>408</v>
      </c>
      <c r="X17" s="23">
        <f>SUM(X18:X19)</f>
        <v>96</v>
      </c>
      <c r="Y17" s="23">
        <f>SUM(Y18:Y19)</f>
        <v>92</v>
      </c>
      <c r="Z17" s="23">
        <f>SUM(Z18:Z19)</f>
        <v>86</v>
      </c>
      <c r="AA17" s="23">
        <f>SUM(AA18:AA19)</f>
        <v>83</v>
      </c>
      <c r="AB17" s="23">
        <f>SUM(AB18:AB19)</f>
        <v>81</v>
      </c>
      <c r="AC17" s="21"/>
      <c r="AD17" s="21"/>
      <c r="AE17" s="21"/>
      <c r="AF17" s="21"/>
      <c r="AI17" s="663" t="s">
        <v>54</v>
      </c>
      <c r="AJ17" s="663"/>
      <c r="AK17" s="18" t="s">
        <v>109</v>
      </c>
      <c r="AL17" s="18"/>
      <c r="AM17" s="18"/>
      <c r="AN17" s="18"/>
      <c r="AO17" s="18"/>
      <c r="AP17" s="663" t="s">
        <v>56</v>
      </c>
      <c r="AQ17" s="663" t="s">
        <v>57</v>
      </c>
      <c r="AR17" s="622" t="s">
        <v>374</v>
      </c>
      <c r="AS17" s="663" t="s">
        <v>58</v>
      </c>
    </row>
    <row r="18" spans="1:45" ht="18" customHeight="1">
      <c r="A18" s="664"/>
      <c r="B18" s="60">
        <v>2</v>
      </c>
      <c r="C18" s="60" t="s">
        <v>340</v>
      </c>
      <c r="D18" s="378">
        <f>[2]금마면!D18</f>
        <v>123</v>
      </c>
      <c r="E18" s="378">
        <f>[2]금마면!E18</f>
        <v>118</v>
      </c>
      <c r="F18" s="378">
        <f>[2]금마면!F18</f>
        <v>111</v>
      </c>
      <c r="G18" s="378">
        <f>[2]금마면!G18</f>
        <v>106</v>
      </c>
      <c r="H18" s="378">
        <f>[2]금마면!H18</f>
        <v>103</v>
      </c>
      <c r="I18" s="398">
        <v>85</v>
      </c>
      <c r="J18" s="398">
        <v>85</v>
      </c>
      <c r="K18" s="398">
        <v>85</v>
      </c>
      <c r="L18" s="398">
        <v>85</v>
      </c>
      <c r="M18" s="398">
        <v>85</v>
      </c>
      <c r="N18" s="378">
        <f t="shared" ref="N18:R19" si="5">ROUND(D18*I18/100,0)</f>
        <v>105</v>
      </c>
      <c r="O18" s="378">
        <f t="shared" si="5"/>
        <v>100</v>
      </c>
      <c r="P18" s="378">
        <f t="shared" si="5"/>
        <v>94</v>
      </c>
      <c r="Q18" s="378">
        <f t="shared" si="5"/>
        <v>90</v>
      </c>
      <c r="R18" s="378">
        <f t="shared" si="5"/>
        <v>88</v>
      </c>
      <c r="S18" s="60">
        <v>408</v>
      </c>
      <c r="T18" s="60">
        <v>408</v>
      </c>
      <c r="U18" s="60">
        <v>408</v>
      </c>
      <c r="V18" s="60">
        <v>408</v>
      </c>
      <c r="W18" s="60">
        <v>408</v>
      </c>
      <c r="X18" s="60">
        <f t="shared" si="1"/>
        <v>43</v>
      </c>
      <c r="Y18" s="60">
        <f t="shared" si="1"/>
        <v>41</v>
      </c>
      <c r="Z18" s="60">
        <f t="shared" si="1"/>
        <v>38</v>
      </c>
      <c r="AA18" s="60">
        <f t="shared" si="1"/>
        <v>37</v>
      </c>
      <c r="AB18" s="60">
        <f t="shared" si="1"/>
        <v>36</v>
      </c>
      <c r="AC18" s="60" t="s">
        <v>288</v>
      </c>
      <c r="AD18" s="60" t="s">
        <v>288</v>
      </c>
      <c r="AE18" s="60" t="s">
        <v>288</v>
      </c>
      <c r="AF18" s="60" t="s">
        <v>288</v>
      </c>
      <c r="AI18" s="663"/>
      <c r="AJ18" s="663"/>
      <c r="AK18" s="18" t="s">
        <v>375</v>
      </c>
      <c r="AL18" s="18">
        <v>2020</v>
      </c>
      <c r="AM18" s="18">
        <v>2025</v>
      </c>
      <c r="AN18" s="18">
        <v>2030</v>
      </c>
      <c r="AO18" s="18">
        <v>2035</v>
      </c>
      <c r="AP18" s="663"/>
      <c r="AQ18" s="663"/>
      <c r="AR18" s="623"/>
      <c r="AS18" s="663"/>
    </row>
    <row r="19" spans="1:45" ht="18" customHeight="1">
      <c r="A19" s="664"/>
      <c r="B19" s="60">
        <v>2</v>
      </c>
      <c r="C19" s="60" t="s">
        <v>341</v>
      </c>
      <c r="D19" s="378">
        <f>[2]금마면!D19</f>
        <v>154</v>
      </c>
      <c r="E19" s="378">
        <f>[2]금마면!E19</f>
        <v>148</v>
      </c>
      <c r="F19" s="378">
        <f>[2]금마면!F19</f>
        <v>139</v>
      </c>
      <c r="G19" s="378">
        <f>[2]금마면!G19</f>
        <v>133</v>
      </c>
      <c r="H19" s="378">
        <f>[2]금마면!H19</f>
        <v>129</v>
      </c>
      <c r="I19" s="398">
        <v>85</v>
      </c>
      <c r="J19" s="398">
        <v>85</v>
      </c>
      <c r="K19" s="398">
        <v>85</v>
      </c>
      <c r="L19" s="398">
        <v>85</v>
      </c>
      <c r="M19" s="398">
        <v>85</v>
      </c>
      <c r="N19" s="378">
        <f t="shared" si="5"/>
        <v>131</v>
      </c>
      <c r="O19" s="378">
        <f t="shared" si="5"/>
        <v>126</v>
      </c>
      <c r="P19" s="378">
        <f t="shared" si="5"/>
        <v>118</v>
      </c>
      <c r="Q19" s="378">
        <f t="shared" si="5"/>
        <v>113</v>
      </c>
      <c r="R19" s="378">
        <f t="shared" si="5"/>
        <v>110</v>
      </c>
      <c r="S19" s="60">
        <v>408</v>
      </c>
      <c r="T19" s="60">
        <v>408</v>
      </c>
      <c r="U19" s="60">
        <v>408</v>
      </c>
      <c r="V19" s="60">
        <v>408</v>
      </c>
      <c r="W19" s="60">
        <v>408</v>
      </c>
      <c r="X19" s="60">
        <f t="shared" si="1"/>
        <v>53</v>
      </c>
      <c r="Y19" s="60">
        <f t="shared" si="1"/>
        <v>51</v>
      </c>
      <c r="Z19" s="60">
        <f t="shared" si="1"/>
        <v>48</v>
      </c>
      <c r="AA19" s="60">
        <f t="shared" si="1"/>
        <v>46</v>
      </c>
      <c r="AB19" s="60">
        <f t="shared" si="1"/>
        <v>45</v>
      </c>
      <c r="AC19" s="60" t="s">
        <v>240</v>
      </c>
      <c r="AD19" s="60" t="s">
        <v>240</v>
      </c>
      <c r="AE19" s="60" t="s">
        <v>240</v>
      </c>
      <c r="AF19" s="60" t="s">
        <v>240</v>
      </c>
      <c r="AI19" s="663" t="s">
        <v>113</v>
      </c>
      <c r="AJ19" s="663"/>
      <c r="AK19" s="23">
        <v>1268</v>
      </c>
      <c r="AL19" s="23">
        <v>1814</v>
      </c>
      <c r="AM19" s="23">
        <v>1814</v>
      </c>
      <c r="AN19" s="23">
        <v>1814</v>
      </c>
      <c r="AO19" s="23">
        <v>1814</v>
      </c>
      <c r="AP19" s="18"/>
      <c r="AQ19" s="32"/>
      <c r="AR19" s="32"/>
      <c r="AS19" s="32"/>
    </row>
    <row r="20" spans="1:45" ht="18" customHeight="1">
      <c r="A20" s="664"/>
      <c r="B20" s="23">
        <v>1</v>
      </c>
      <c r="C20" s="59" t="s">
        <v>342</v>
      </c>
      <c r="D20" s="399">
        <f>SUM(D21:D22)</f>
        <v>144</v>
      </c>
      <c r="E20" s="399">
        <f>SUM(E21:E22)</f>
        <v>138</v>
      </c>
      <c r="F20" s="399">
        <f>SUM(F21:F22)</f>
        <v>131</v>
      </c>
      <c r="G20" s="399">
        <f>SUM(G21:G22)</f>
        <v>125</v>
      </c>
      <c r="H20" s="399">
        <f>SUM(H21:H22)</f>
        <v>121</v>
      </c>
      <c r="I20" s="401">
        <f>ROUND(N20/D20,2)</f>
        <v>0.85</v>
      </c>
      <c r="J20" s="401">
        <f>ROUND(O20/E20,2)</f>
        <v>0.85</v>
      </c>
      <c r="K20" s="401">
        <f>ROUND(P20/F20,2)</f>
        <v>0.85</v>
      </c>
      <c r="L20" s="401">
        <f>ROUND(Q20/G20,2)</f>
        <v>0.85</v>
      </c>
      <c r="M20" s="401">
        <f>ROUND(R20/H20,2)</f>
        <v>0.84</v>
      </c>
      <c r="N20" s="399">
        <f>SUM(N21:N22)</f>
        <v>123</v>
      </c>
      <c r="O20" s="399">
        <f>SUM(O21:O22)</f>
        <v>117</v>
      </c>
      <c r="P20" s="399">
        <f>SUM(P21:P22)</f>
        <v>112</v>
      </c>
      <c r="Q20" s="399">
        <f>SUM(Q21:Q22)</f>
        <v>106</v>
      </c>
      <c r="R20" s="399">
        <f>SUM(R21:R22)</f>
        <v>102</v>
      </c>
      <c r="S20" s="4">
        <v>408</v>
      </c>
      <c r="T20" s="4">
        <v>408</v>
      </c>
      <c r="U20" s="4">
        <v>408</v>
      </c>
      <c r="V20" s="4">
        <v>408</v>
      </c>
      <c r="W20" s="4">
        <v>408</v>
      </c>
      <c r="X20" s="23">
        <f>SUM(X21:X22)</f>
        <v>51</v>
      </c>
      <c r="Y20" s="23">
        <f>SUM(Y21:Y22)</f>
        <v>47</v>
      </c>
      <c r="Z20" s="23">
        <f>SUM(Z21:Z22)</f>
        <v>46</v>
      </c>
      <c r="AA20" s="23">
        <f>SUM(AA21:AA22)</f>
        <v>43</v>
      </c>
      <c r="AB20" s="23">
        <f>SUM(AB21:AB22)</f>
        <v>42</v>
      </c>
      <c r="AC20" s="21"/>
      <c r="AD20" s="21"/>
      <c r="AE20" s="21"/>
      <c r="AF20" s="21"/>
      <c r="AI20" s="663" t="s">
        <v>115</v>
      </c>
      <c r="AJ20" s="18" t="s">
        <v>2</v>
      </c>
      <c r="AK20" s="23"/>
      <c r="AL20" s="23">
        <v>546</v>
      </c>
      <c r="AM20" s="23">
        <v>546</v>
      </c>
      <c r="AN20" s="23">
        <v>546</v>
      </c>
      <c r="AO20" s="23">
        <v>546</v>
      </c>
      <c r="AP20" s="18"/>
      <c r="AQ20" s="32"/>
      <c r="AR20" s="32"/>
      <c r="AS20" s="32"/>
    </row>
    <row r="21" spans="1:45" ht="18" customHeight="1">
      <c r="A21" s="664"/>
      <c r="B21" s="60">
        <v>2</v>
      </c>
      <c r="C21" s="60" t="s">
        <v>343</v>
      </c>
      <c r="D21" s="378">
        <f>[2]금마면!D21</f>
        <v>68</v>
      </c>
      <c r="E21" s="378">
        <f>[2]금마면!E21</f>
        <v>65</v>
      </c>
      <c r="F21" s="378">
        <f>[2]금마면!F21</f>
        <v>62</v>
      </c>
      <c r="G21" s="378">
        <f>[2]금마면!G21</f>
        <v>59</v>
      </c>
      <c r="H21" s="378">
        <f>[2]금마면!H21</f>
        <v>57</v>
      </c>
      <c r="I21" s="398">
        <v>85</v>
      </c>
      <c r="J21" s="398">
        <v>85</v>
      </c>
      <c r="K21" s="398">
        <v>85</v>
      </c>
      <c r="L21" s="398">
        <v>85</v>
      </c>
      <c r="M21" s="398">
        <v>85</v>
      </c>
      <c r="N21" s="378">
        <f t="shared" ref="N21:R22" si="6">ROUND(D21*I21/100,0)</f>
        <v>58</v>
      </c>
      <c r="O21" s="378">
        <f t="shared" si="6"/>
        <v>55</v>
      </c>
      <c r="P21" s="378">
        <f t="shared" si="6"/>
        <v>53</v>
      </c>
      <c r="Q21" s="378">
        <f t="shared" si="6"/>
        <v>50</v>
      </c>
      <c r="R21" s="378">
        <f t="shared" si="6"/>
        <v>48</v>
      </c>
      <c r="S21" s="60">
        <v>408</v>
      </c>
      <c r="T21" s="60">
        <v>408</v>
      </c>
      <c r="U21" s="60">
        <v>408</v>
      </c>
      <c r="V21" s="60">
        <v>408</v>
      </c>
      <c r="W21" s="60">
        <v>408</v>
      </c>
      <c r="X21" s="60">
        <f t="shared" si="1"/>
        <v>24</v>
      </c>
      <c r="Y21" s="60">
        <f t="shared" si="1"/>
        <v>22</v>
      </c>
      <c r="Z21" s="60">
        <f t="shared" si="1"/>
        <v>22</v>
      </c>
      <c r="AA21" s="60">
        <f t="shared" si="1"/>
        <v>20</v>
      </c>
      <c r="AB21" s="60">
        <f t="shared" si="1"/>
        <v>20</v>
      </c>
      <c r="AC21" s="60" t="s">
        <v>240</v>
      </c>
      <c r="AD21" s="60" t="s">
        <v>240</v>
      </c>
      <c r="AE21" s="60" t="s">
        <v>240</v>
      </c>
      <c r="AF21" s="60" t="s">
        <v>240</v>
      </c>
      <c r="AI21" s="663"/>
      <c r="AJ21" s="18" t="s">
        <v>117</v>
      </c>
      <c r="AK21" s="23"/>
      <c r="AL21" s="23">
        <v>473</v>
      </c>
      <c r="AM21" s="23">
        <v>473</v>
      </c>
      <c r="AN21" s="23">
        <v>473</v>
      </c>
      <c r="AO21" s="23">
        <v>473</v>
      </c>
      <c r="AP21" s="18" t="s">
        <v>23</v>
      </c>
      <c r="AR21" s="18" t="s">
        <v>118</v>
      </c>
      <c r="AS21" s="18" t="s">
        <v>23</v>
      </c>
    </row>
    <row r="22" spans="1:45" ht="18" customHeight="1">
      <c r="A22" s="664"/>
      <c r="B22" s="60">
        <v>2</v>
      </c>
      <c r="C22" s="60" t="s">
        <v>344</v>
      </c>
      <c r="D22" s="378">
        <f>[2]금마면!D22</f>
        <v>76</v>
      </c>
      <c r="E22" s="378">
        <f>[2]금마면!E22</f>
        <v>73</v>
      </c>
      <c r="F22" s="378">
        <f>[2]금마면!F22</f>
        <v>69</v>
      </c>
      <c r="G22" s="378">
        <f>[2]금마면!G22</f>
        <v>66</v>
      </c>
      <c r="H22" s="378">
        <f>[2]금마면!H22</f>
        <v>64</v>
      </c>
      <c r="I22" s="377">
        <v>85</v>
      </c>
      <c r="J22" s="377">
        <v>85</v>
      </c>
      <c r="K22" s="377">
        <v>85</v>
      </c>
      <c r="L22" s="377">
        <v>85</v>
      </c>
      <c r="M22" s="377">
        <v>85</v>
      </c>
      <c r="N22" s="378">
        <f t="shared" si="6"/>
        <v>65</v>
      </c>
      <c r="O22" s="378">
        <f t="shared" si="6"/>
        <v>62</v>
      </c>
      <c r="P22" s="378">
        <f t="shared" si="6"/>
        <v>59</v>
      </c>
      <c r="Q22" s="378">
        <f t="shared" si="6"/>
        <v>56</v>
      </c>
      <c r="R22" s="378">
        <f t="shared" si="6"/>
        <v>54</v>
      </c>
      <c r="S22" s="60">
        <v>408</v>
      </c>
      <c r="T22" s="60">
        <v>408</v>
      </c>
      <c r="U22" s="60">
        <v>408</v>
      </c>
      <c r="V22" s="60">
        <v>408</v>
      </c>
      <c r="W22" s="60">
        <v>408</v>
      </c>
      <c r="X22" s="60">
        <f t="shared" si="1"/>
        <v>27</v>
      </c>
      <c r="Y22" s="60">
        <f t="shared" si="1"/>
        <v>25</v>
      </c>
      <c r="Z22" s="60">
        <f t="shared" si="1"/>
        <v>24</v>
      </c>
      <c r="AA22" s="60">
        <f t="shared" si="1"/>
        <v>23</v>
      </c>
      <c r="AB22" s="60">
        <f t="shared" si="1"/>
        <v>22</v>
      </c>
      <c r="AC22" s="60" t="s">
        <v>240</v>
      </c>
      <c r="AD22" s="60" t="s">
        <v>240</v>
      </c>
      <c r="AE22" s="60" t="s">
        <v>240</v>
      </c>
      <c r="AF22" s="60" t="s">
        <v>240</v>
      </c>
      <c r="AI22" s="663"/>
      <c r="AJ22" s="18" t="s">
        <v>390</v>
      </c>
      <c r="AK22" s="23">
        <v>73</v>
      </c>
      <c r="AL22" s="23">
        <v>73</v>
      </c>
      <c r="AM22" s="23">
        <v>73</v>
      </c>
      <c r="AN22" s="23">
        <v>73</v>
      </c>
      <c r="AO22" s="23">
        <v>73</v>
      </c>
      <c r="AP22" s="18" t="s">
        <v>9</v>
      </c>
      <c r="AQ22" s="18" t="s">
        <v>391</v>
      </c>
      <c r="AR22" s="18" t="s">
        <v>391</v>
      </c>
      <c r="AS22" s="18" t="s">
        <v>9</v>
      </c>
    </row>
    <row r="23" spans="1:45" ht="18" customHeight="1">
      <c r="A23" s="664"/>
      <c r="B23" s="23">
        <v>1</v>
      </c>
      <c r="C23" s="59" t="s">
        <v>345</v>
      </c>
      <c r="D23" s="399">
        <f>SUM(D24:D25)</f>
        <v>241</v>
      </c>
      <c r="E23" s="399">
        <f>SUM(E24:E25)</f>
        <v>232</v>
      </c>
      <c r="F23" s="399">
        <f>SUM(F24:F25)</f>
        <v>218</v>
      </c>
      <c r="G23" s="399">
        <f>SUM(G24:G25)</f>
        <v>208</v>
      </c>
      <c r="H23" s="399">
        <f>SUM(H24:H25)</f>
        <v>202</v>
      </c>
      <c r="I23" s="401">
        <f>ROUND(N23/D23,2)</f>
        <v>0.85</v>
      </c>
      <c r="J23" s="401">
        <f>ROUND(O23/E23,2)</f>
        <v>0.85</v>
      </c>
      <c r="K23" s="401">
        <f>ROUND(P23/F23,2)</f>
        <v>0.85</v>
      </c>
      <c r="L23" s="401">
        <f>ROUND(Q23/G23,2)</f>
        <v>0.85</v>
      </c>
      <c r="M23" s="401">
        <f>ROUND(R23/H23,2)</f>
        <v>0.85</v>
      </c>
      <c r="N23" s="399">
        <f>SUM(N24:N25)</f>
        <v>205</v>
      </c>
      <c r="O23" s="399">
        <f>SUM(O24:O25)</f>
        <v>197</v>
      </c>
      <c r="P23" s="399">
        <f>SUM(P24:P25)</f>
        <v>185</v>
      </c>
      <c r="Q23" s="399">
        <f>SUM(Q24:Q25)</f>
        <v>176</v>
      </c>
      <c r="R23" s="399">
        <f>SUM(R24:R25)</f>
        <v>172</v>
      </c>
      <c r="S23" s="4">
        <v>408</v>
      </c>
      <c r="T23" s="4">
        <v>408</v>
      </c>
      <c r="U23" s="4">
        <v>408</v>
      </c>
      <c r="V23" s="4">
        <v>408</v>
      </c>
      <c r="W23" s="4">
        <v>408</v>
      </c>
      <c r="X23" s="23">
        <f>SUM(X24:X25)</f>
        <v>84</v>
      </c>
      <c r="Y23" s="23">
        <f>SUM(Y24:Y25)</f>
        <v>81</v>
      </c>
      <c r="Z23" s="23">
        <f>SUM(Z24:Z25)</f>
        <v>75</v>
      </c>
      <c r="AA23" s="23">
        <f>SUM(AA24:AA25)</f>
        <v>71</v>
      </c>
      <c r="AB23" s="23">
        <f>SUM(AB24:AB25)</f>
        <v>71</v>
      </c>
      <c r="AC23" s="21"/>
      <c r="AD23" s="21"/>
      <c r="AE23" s="21"/>
      <c r="AF23" s="21"/>
      <c r="AI23" s="663" t="s">
        <v>121</v>
      </c>
      <c r="AJ23" s="18" t="s">
        <v>2</v>
      </c>
      <c r="AK23" s="23">
        <v>1084</v>
      </c>
      <c r="AL23" s="23">
        <v>1084</v>
      </c>
      <c r="AM23" s="23">
        <v>1084</v>
      </c>
      <c r="AN23" s="23">
        <v>1084</v>
      </c>
      <c r="AO23" s="23">
        <v>1084</v>
      </c>
      <c r="AP23" s="18"/>
      <c r="AQ23" s="32"/>
      <c r="AR23" s="32"/>
      <c r="AS23" s="18"/>
    </row>
    <row r="24" spans="1:45" ht="18" customHeight="1">
      <c r="A24" s="664"/>
      <c r="B24" s="60">
        <v>2</v>
      </c>
      <c r="C24" s="60" t="s">
        <v>346</v>
      </c>
      <c r="D24" s="378">
        <f>[2]금마면!D24</f>
        <v>129</v>
      </c>
      <c r="E24" s="378">
        <f>[2]금마면!E24</f>
        <v>124</v>
      </c>
      <c r="F24" s="378">
        <f>[2]금마면!F24</f>
        <v>117</v>
      </c>
      <c r="G24" s="378">
        <f>[2]금마면!G24</f>
        <v>111</v>
      </c>
      <c r="H24" s="378">
        <f>[2]금마면!H24</f>
        <v>108</v>
      </c>
      <c r="I24" s="398">
        <v>85</v>
      </c>
      <c r="J24" s="398">
        <v>85</v>
      </c>
      <c r="K24" s="398">
        <v>85</v>
      </c>
      <c r="L24" s="398">
        <v>85</v>
      </c>
      <c r="M24" s="398">
        <v>85</v>
      </c>
      <c r="N24" s="378">
        <f t="shared" ref="N24:R25" si="7">ROUND(D24*I24/100,0)</f>
        <v>110</v>
      </c>
      <c r="O24" s="378">
        <f t="shared" si="7"/>
        <v>105</v>
      </c>
      <c r="P24" s="378">
        <f t="shared" si="7"/>
        <v>99</v>
      </c>
      <c r="Q24" s="378">
        <f t="shared" si="7"/>
        <v>94</v>
      </c>
      <c r="R24" s="378">
        <f t="shared" si="7"/>
        <v>92</v>
      </c>
      <c r="S24" s="60">
        <v>408</v>
      </c>
      <c r="T24" s="60">
        <v>408</v>
      </c>
      <c r="U24" s="60">
        <v>408</v>
      </c>
      <c r="V24" s="60">
        <v>408</v>
      </c>
      <c r="W24" s="60">
        <v>408</v>
      </c>
      <c r="X24" s="60">
        <f t="shared" si="1"/>
        <v>45</v>
      </c>
      <c r="Y24" s="60">
        <f t="shared" si="1"/>
        <v>43</v>
      </c>
      <c r="Z24" s="60">
        <f t="shared" si="1"/>
        <v>40</v>
      </c>
      <c r="AA24" s="60">
        <f t="shared" si="1"/>
        <v>38</v>
      </c>
      <c r="AB24" s="60">
        <f t="shared" si="1"/>
        <v>38</v>
      </c>
      <c r="AC24" s="60" t="s">
        <v>288</v>
      </c>
      <c r="AD24" s="60" t="s">
        <v>288</v>
      </c>
      <c r="AE24" s="60" t="s">
        <v>288</v>
      </c>
      <c r="AF24" s="60" t="s">
        <v>288</v>
      </c>
      <c r="AI24" s="663"/>
      <c r="AJ24" s="18" t="s">
        <v>123</v>
      </c>
      <c r="AK24" s="23">
        <v>685</v>
      </c>
      <c r="AL24" s="23">
        <v>685</v>
      </c>
      <c r="AM24" s="23">
        <v>685</v>
      </c>
      <c r="AN24" s="23">
        <v>685</v>
      </c>
      <c r="AO24" s="23">
        <v>685</v>
      </c>
      <c r="AP24" s="18" t="s">
        <v>9</v>
      </c>
      <c r="AQ24" s="18" t="s">
        <v>391</v>
      </c>
      <c r="AR24" s="18" t="s">
        <v>391</v>
      </c>
      <c r="AS24" s="18" t="s">
        <v>9</v>
      </c>
    </row>
    <row r="25" spans="1:45" ht="18" customHeight="1">
      <c r="A25" s="664"/>
      <c r="B25" s="60">
        <v>2</v>
      </c>
      <c r="C25" s="60" t="s">
        <v>347</v>
      </c>
      <c r="D25" s="378">
        <f>[2]금마면!D25</f>
        <v>112</v>
      </c>
      <c r="E25" s="378">
        <f>[2]금마면!E25</f>
        <v>108</v>
      </c>
      <c r="F25" s="378">
        <f>[2]금마면!F25</f>
        <v>101</v>
      </c>
      <c r="G25" s="378">
        <f>[2]금마면!G25</f>
        <v>97</v>
      </c>
      <c r="H25" s="378">
        <f>[2]금마면!H25</f>
        <v>94</v>
      </c>
      <c r="I25" s="398">
        <v>85</v>
      </c>
      <c r="J25" s="398">
        <v>85</v>
      </c>
      <c r="K25" s="398">
        <v>85</v>
      </c>
      <c r="L25" s="398">
        <v>85</v>
      </c>
      <c r="M25" s="398">
        <v>85</v>
      </c>
      <c r="N25" s="378">
        <f t="shared" si="7"/>
        <v>95</v>
      </c>
      <c r="O25" s="378">
        <f t="shared" si="7"/>
        <v>92</v>
      </c>
      <c r="P25" s="378">
        <f t="shared" si="7"/>
        <v>86</v>
      </c>
      <c r="Q25" s="378">
        <f t="shared" si="7"/>
        <v>82</v>
      </c>
      <c r="R25" s="378">
        <f t="shared" si="7"/>
        <v>80</v>
      </c>
      <c r="S25" s="60">
        <v>408</v>
      </c>
      <c r="T25" s="60">
        <v>408</v>
      </c>
      <c r="U25" s="60">
        <v>408</v>
      </c>
      <c r="V25" s="60">
        <v>408</v>
      </c>
      <c r="W25" s="60">
        <v>408</v>
      </c>
      <c r="X25" s="60">
        <f t="shared" si="1"/>
        <v>39</v>
      </c>
      <c r="Y25" s="60">
        <f t="shared" si="1"/>
        <v>38</v>
      </c>
      <c r="Z25" s="60">
        <f t="shared" si="1"/>
        <v>35</v>
      </c>
      <c r="AA25" s="60">
        <f t="shared" si="1"/>
        <v>33</v>
      </c>
      <c r="AB25" s="60">
        <f t="shared" si="1"/>
        <v>33</v>
      </c>
      <c r="AC25" s="60" t="s">
        <v>288</v>
      </c>
      <c r="AD25" s="60" t="s">
        <v>288</v>
      </c>
      <c r="AE25" s="60" t="s">
        <v>288</v>
      </c>
      <c r="AF25" s="60" t="s">
        <v>288</v>
      </c>
      <c r="AI25" s="663"/>
      <c r="AJ25" s="18" t="s">
        <v>125</v>
      </c>
      <c r="AK25" s="23">
        <v>348</v>
      </c>
      <c r="AL25" s="23">
        <v>348</v>
      </c>
      <c r="AM25" s="23">
        <v>348</v>
      </c>
      <c r="AN25" s="23">
        <v>348</v>
      </c>
      <c r="AO25" s="23">
        <v>348</v>
      </c>
      <c r="AP25" s="18" t="s">
        <v>9</v>
      </c>
      <c r="AQ25" s="18" t="s">
        <v>391</v>
      </c>
      <c r="AR25" s="18" t="s">
        <v>391</v>
      </c>
      <c r="AS25" s="18" t="s">
        <v>9</v>
      </c>
    </row>
    <row r="26" spans="1:45" ht="18" customHeight="1">
      <c r="A26" s="664"/>
      <c r="B26" s="23">
        <v>1</v>
      </c>
      <c r="C26" s="59" t="s">
        <v>348</v>
      </c>
      <c r="D26" s="399">
        <f>SUM(D27:D28)</f>
        <v>257</v>
      </c>
      <c r="E26" s="399">
        <f>SUM(E27:E28)</f>
        <v>247</v>
      </c>
      <c r="F26" s="399">
        <f>SUM(F27:F28)</f>
        <v>233</v>
      </c>
      <c r="G26" s="399">
        <f>SUM(G27:G28)</f>
        <v>222</v>
      </c>
      <c r="H26" s="399">
        <f>SUM(H27:H28)</f>
        <v>214</v>
      </c>
      <c r="I26" s="401">
        <f>ROUND(N26/D26,2)</f>
        <v>0.85</v>
      </c>
      <c r="J26" s="401">
        <f>ROUND(O26/E26,2)</f>
        <v>0.85</v>
      </c>
      <c r="K26" s="401">
        <f>ROUND(P26/F26,2)</f>
        <v>0.85</v>
      </c>
      <c r="L26" s="401">
        <f>ROUND(Q26/G26,2)</f>
        <v>0.85</v>
      </c>
      <c r="M26" s="401">
        <f>ROUND(R26/H26,2)</f>
        <v>0.85</v>
      </c>
      <c r="N26" s="399">
        <f>SUM(N27:N28)</f>
        <v>218</v>
      </c>
      <c r="O26" s="399">
        <f>SUM(O27:O28)</f>
        <v>210</v>
      </c>
      <c r="P26" s="399">
        <f>SUM(P27:P28)</f>
        <v>198</v>
      </c>
      <c r="Q26" s="399">
        <f>SUM(Q27:Q28)</f>
        <v>189</v>
      </c>
      <c r="R26" s="399">
        <f>SUM(R27:R28)</f>
        <v>182</v>
      </c>
      <c r="S26" s="4">
        <v>408</v>
      </c>
      <c r="T26" s="4">
        <v>408</v>
      </c>
      <c r="U26" s="4">
        <v>408</v>
      </c>
      <c r="V26" s="4">
        <v>408</v>
      </c>
      <c r="W26" s="4">
        <v>408</v>
      </c>
      <c r="X26" s="23">
        <f>SUM(X27:X28)</f>
        <v>89</v>
      </c>
      <c r="Y26" s="23">
        <f>SUM(Y27:Y28)</f>
        <v>86</v>
      </c>
      <c r="Z26" s="23">
        <f>SUM(Z27:Z28)</f>
        <v>81</v>
      </c>
      <c r="AA26" s="23">
        <f>SUM(AA27:AA28)</f>
        <v>77</v>
      </c>
      <c r="AB26" s="23">
        <f>SUM(AB27:AB28)</f>
        <v>74</v>
      </c>
      <c r="AC26" s="21"/>
      <c r="AD26" s="21"/>
      <c r="AE26" s="21"/>
      <c r="AF26" s="21"/>
      <c r="AI26" s="663"/>
      <c r="AJ26" s="18" t="s">
        <v>392</v>
      </c>
      <c r="AK26" s="23">
        <v>51</v>
      </c>
      <c r="AL26" s="23">
        <v>51</v>
      </c>
      <c r="AM26" s="23">
        <v>51</v>
      </c>
      <c r="AN26" s="23">
        <v>51</v>
      </c>
      <c r="AO26" s="23">
        <v>51</v>
      </c>
      <c r="AP26" s="18" t="s">
        <v>9</v>
      </c>
      <c r="AQ26" s="18" t="s">
        <v>391</v>
      </c>
      <c r="AR26" s="18" t="s">
        <v>391</v>
      </c>
      <c r="AS26" s="18" t="s">
        <v>9</v>
      </c>
    </row>
    <row r="27" spans="1:45" ht="18" customHeight="1">
      <c r="A27" s="664"/>
      <c r="B27" s="60">
        <v>2</v>
      </c>
      <c r="C27" s="60" t="s">
        <v>349</v>
      </c>
      <c r="D27" s="378">
        <f>[2]금마면!D27</f>
        <v>46</v>
      </c>
      <c r="E27" s="378">
        <f>[2]금마면!E27</f>
        <v>44</v>
      </c>
      <c r="F27" s="378">
        <f>[2]금마면!F27</f>
        <v>42</v>
      </c>
      <c r="G27" s="378">
        <f>[2]금마면!G27</f>
        <v>40</v>
      </c>
      <c r="H27" s="378">
        <f>[2]금마면!H27</f>
        <v>38</v>
      </c>
      <c r="I27" s="398">
        <v>85</v>
      </c>
      <c r="J27" s="398">
        <v>85</v>
      </c>
      <c r="K27" s="398">
        <v>85</v>
      </c>
      <c r="L27" s="398">
        <v>85</v>
      </c>
      <c r="M27" s="398">
        <v>85</v>
      </c>
      <c r="N27" s="378">
        <f t="shared" ref="N27:R28" si="8">ROUND(D27*I27/100,0)</f>
        <v>39</v>
      </c>
      <c r="O27" s="378">
        <f t="shared" si="8"/>
        <v>37</v>
      </c>
      <c r="P27" s="378">
        <f t="shared" si="8"/>
        <v>36</v>
      </c>
      <c r="Q27" s="378">
        <f t="shared" si="8"/>
        <v>34</v>
      </c>
      <c r="R27" s="378">
        <f t="shared" si="8"/>
        <v>32</v>
      </c>
      <c r="S27" s="60">
        <v>408</v>
      </c>
      <c r="T27" s="60">
        <v>408</v>
      </c>
      <c r="U27" s="60">
        <v>408</v>
      </c>
      <c r="V27" s="60">
        <v>408</v>
      </c>
      <c r="W27" s="60">
        <v>408</v>
      </c>
      <c r="X27" s="60">
        <f t="shared" si="1"/>
        <v>16</v>
      </c>
      <c r="Y27" s="60">
        <f t="shared" si="1"/>
        <v>15</v>
      </c>
      <c r="Z27" s="60">
        <f t="shared" si="1"/>
        <v>15</v>
      </c>
      <c r="AA27" s="60">
        <f t="shared" si="1"/>
        <v>14</v>
      </c>
      <c r="AB27" s="60">
        <f t="shared" si="1"/>
        <v>13</v>
      </c>
      <c r="AC27" s="60" t="s">
        <v>288</v>
      </c>
      <c r="AD27" s="60" t="s">
        <v>288</v>
      </c>
      <c r="AE27" s="60" t="s">
        <v>288</v>
      </c>
      <c r="AF27" s="60" t="s">
        <v>288</v>
      </c>
      <c r="AI27" s="663" t="s">
        <v>128</v>
      </c>
      <c r="AJ27" s="18" t="s">
        <v>2</v>
      </c>
      <c r="AK27" s="23">
        <v>184</v>
      </c>
      <c r="AL27" s="23">
        <v>184</v>
      </c>
      <c r="AM27" s="23">
        <v>184</v>
      </c>
      <c r="AN27" s="23">
        <v>184</v>
      </c>
      <c r="AO27" s="23">
        <v>184</v>
      </c>
      <c r="AP27" s="18"/>
      <c r="AQ27" s="18"/>
      <c r="AR27" s="18"/>
      <c r="AS27" s="18"/>
    </row>
    <row r="28" spans="1:45" ht="18" customHeight="1">
      <c r="A28" s="664"/>
      <c r="B28" s="60">
        <v>2</v>
      </c>
      <c r="C28" s="60" t="s">
        <v>350</v>
      </c>
      <c r="D28" s="378">
        <f>[2]금마면!D28</f>
        <v>211</v>
      </c>
      <c r="E28" s="378">
        <f>[2]금마면!E28</f>
        <v>203</v>
      </c>
      <c r="F28" s="378">
        <f>[2]금마면!F28</f>
        <v>191</v>
      </c>
      <c r="G28" s="378">
        <f>[2]금마면!G28</f>
        <v>182</v>
      </c>
      <c r="H28" s="378">
        <f>[2]금마면!H28</f>
        <v>176</v>
      </c>
      <c r="I28" s="398">
        <v>85</v>
      </c>
      <c r="J28" s="398">
        <v>85</v>
      </c>
      <c r="K28" s="398">
        <v>85</v>
      </c>
      <c r="L28" s="398">
        <v>85</v>
      </c>
      <c r="M28" s="398">
        <v>85</v>
      </c>
      <c r="N28" s="378">
        <f t="shared" si="8"/>
        <v>179</v>
      </c>
      <c r="O28" s="378">
        <f t="shared" si="8"/>
        <v>173</v>
      </c>
      <c r="P28" s="378">
        <f t="shared" si="8"/>
        <v>162</v>
      </c>
      <c r="Q28" s="378">
        <f t="shared" si="8"/>
        <v>155</v>
      </c>
      <c r="R28" s="378">
        <f t="shared" si="8"/>
        <v>150</v>
      </c>
      <c r="S28" s="60">
        <v>408</v>
      </c>
      <c r="T28" s="60">
        <v>408</v>
      </c>
      <c r="U28" s="60">
        <v>408</v>
      </c>
      <c r="V28" s="60">
        <v>408</v>
      </c>
      <c r="W28" s="60">
        <v>408</v>
      </c>
      <c r="X28" s="60">
        <f t="shared" si="1"/>
        <v>73</v>
      </c>
      <c r="Y28" s="60">
        <f t="shared" si="1"/>
        <v>71</v>
      </c>
      <c r="Z28" s="60">
        <f t="shared" si="1"/>
        <v>66</v>
      </c>
      <c r="AA28" s="60">
        <f t="shared" si="1"/>
        <v>63</v>
      </c>
      <c r="AB28" s="60">
        <f t="shared" si="1"/>
        <v>61</v>
      </c>
      <c r="AC28" s="60" t="s">
        <v>288</v>
      </c>
      <c r="AD28" s="60" t="s">
        <v>288</v>
      </c>
      <c r="AE28" s="60" t="s">
        <v>288</v>
      </c>
      <c r="AF28" s="60" t="s">
        <v>288</v>
      </c>
      <c r="AI28" s="663"/>
      <c r="AJ28" s="18" t="s">
        <v>130</v>
      </c>
      <c r="AK28" s="23">
        <v>184</v>
      </c>
      <c r="AL28" s="23">
        <v>184</v>
      </c>
      <c r="AM28" s="23">
        <v>184</v>
      </c>
      <c r="AN28" s="23">
        <v>184</v>
      </c>
      <c r="AO28" s="23">
        <v>184</v>
      </c>
      <c r="AP28" s="18" t="s">
        <v>9</v>
      </c>
      <c r="AQ28" s="18" t="s">
        <v>391</v>
      </c>
      <c r="AR28" s="18" t="s">
        <v>391</v>
      </c>
      <c r="AS28" s="18" t="s">
        <v>9</v>
      </c>
    </row>
    <row r="29" spans="1:45" ht="18" customHeight="1">
      <c r="A29" s="664"/>
      <c r="B29" s="23">
        <v>1</v>
      </c>
      <c r="C29" s="59" t="s">
        <v>351</v>
      </c>
      <c r="D29" s="399">
        <f>SUM(D30:D31)</f>
        <v>341</v>
      </c>
      <c r="E29" s="399">
        <f>SUM(E30:E31)</f>
        <v>328</v>
      </c>
      <c r="F29" s="399">
        <f>SUM(F30:F31)</f>
        <v>309</v>
      </c>
      <c r="G29" s="399">
        <f>SUM(G30:G31)</f>
        <v>294</v>
      </c>
      <c r="H29" s="399">
        <f>SUM(H30:H31)</f>
        <v>285</v>
      </c>
      <c r="I29" s="401">
        <f>ROUND(N29/D29,2)</f>
        <v>0.85</v>
      </c>
      <c r="J29" s="401">
        <f>ROUND(O29/E29,2)</f>
        <v>0.85</v>
      </c>
      <c r="K29" s="401">
        <f>ROUND(P29/F29,2)</f>
        <v>0.85</v>
      </c>
      <c r="L29" s="401">
        <f>ROUND(Q29/G29,2)</f>
        <v>0.85</v>
      </c>
      <c r="M29" s="401">
        <f>ROUND(R29/H29,2)</f>
        <v>0.85</v>
      </c>
      <c r="N29" s="399">
        <f>SUM(N30:N31)</f>
        <v>290</v>
      </c>
      <c r="O29" s="399">
        <f>SUM(O30:O31)</f>
        <v>279</v>
      </c>
      <c r="P29" s="399">
        <f>SUM(P30:P31)</f>
        <v>262</v>
      </c>
      <c r="Q29" s="399">
        <f>SUM(Q30:Q31)</f>
        <v>250</v>
      </c>
      <c r="R29" s="399">
        <f>SUM(R30:R31)</f>
        <v>242</v>
      </c>
      <c r="S29" s="4">
        <v>408</v>
      </c>
      <c r="T29" s="4">
        <v>408</v>
      </c>
      <c r="U29" s="4">
        <v>408</v>
      </c>
      <c r="V29" s="4">
        <v>408</v>
      </c>
      <c r="W29" s="4">
        <v>408</v>
      </c>
      <c r="X29" s="23">
        <f>SUM(X30:X31)</f>
        <v>119</v>
      </c>
      <c r="Y29" s="23">
        <f>SUM(Y30:Y31)</f>
        <v>114</v>
      </c>
      <c r="Z29" s="23">
        <f>SUM(Z30:Z31)</f>
        <v>107</v>
      </c>
      <c r="AA29" s="23">
        <f>SUM(AA30:AA31)</f>
        <v>102</v>
      </c>
      <c r="AB29" s="23">
        <f>SUM(AB30:AB31)</f>
        <v>99</v>
      </c>
      <c r="AC29" s="21"/>
      <c r="AD29" s="21"/>
      <c r="AE29" s="21"/>
      <c r="AF29" s="21"/>
      <c r="AI29" s="17"/>
      <c r="AJ29" s="17"/>
      <c r="AK29" s="17"/>
      <c r="AL29" s="17"/>
      <c r="AM29" s="17"/>
      <c r="AN29" s="17"/>
      <c r="AO29" s="17"/>
      <c r="AP29" s="17"/>
      <c r="AQ29" s="17"/>
      <c r="AS29" s="17"/>
    </row>
    <row r="30" spans="1:45" ht="18" customHeight="1">
      <c r="A30" s="664"/>
      <c r="B30" s="60">
        <v>2</v>
      </c>
      <c r="C30" s="60" t="s">
        <v>352</v>
      </c>
      <c r="D30" s="378">
        <f>[2]금마면!D30</f>
        <v>86</v>
      </c>
      <c r="E30" s="378">
        <f>[2]금마면!E30</f>
        <v>83</v>
      </c>
      <c r="F30" s="378">
        <f>[2]금마면!F30</f>
        <v>78</v>
      </c>
      <c r="G30" s="378">
        <f>[2]금마면!G30</f>
        <v>74</v>
      </c>
      <c r="H30" s="378">
        <f>[2]금마면!H30</f>
        <v>72</v>
      </c>
      <c r="I30" s="398">
        <v>85</v>
      </c>
      <c r="J30" s="398">
        <v>85</v>
      </c>
      <c r="K30" s="398">
        <v>85</v>
      </c>
      <c r="L30" s="398">
        <v>85</v>
      </c>
      <c r="M30" s="398">
        <v>85</v>
      </c>
      <c r="N30" s="378">
        <f t="shared" ref="N30:R31" si="9">ROUND(D30*I30/100,0)</f>
        <v>73</v>
      </c>
      <c r="O30" s="378">
        <f t="shared" si="9"/>
        <v>71</v>
      </c>
      <c r="P30" s="378">
        <f t="shared" si="9"/>
        <v>66</v>
      </c>
      <c r="Q30" s="378">
        <f t="shared" si="9"/>
        <v>63</v>
      </c>
      <c r="R30" s="378">
        <f t="shared" si="9"/>
        <v>61</v>
      </c>
      <c r="S30" s="60">
        <v>408</v>
      </c>
      <c r="T30" s="60">
        <v>408</v>
      </c>
      <c r="U30" s="60">
        <v>408</v>
      </c>
      <c r="V30" s="60">
        <v>408</v>
      </c>
      <c r="W30" s="60">
        <v>408</v>
      </c>
      <c r="X30" s="60">
        <f t="shared" si="1"/>
        <v>30</v>
      </c>
      <c r="Y30" s="60">
        <f t="shared" si="1"/>
        <v>29</v>
      </c>
      <c r="Z30" s="60">
        <f t="shared" si="1"/>
        <v>27</v>
      </c>
      <c r="AA30" s="60">
        <f t="shared" si="1"/>
        <v>26</v>
      </c>
      <c r="AB30" s="60">
        <f t="shared" si="1"/>
        <v>25</v>
      </c>
      <c r="AC30" s="60" t="s">
        <v>288</v>
      </c>
      <c r="AD30" s="60" t="s">
        <v>288</v>
      </c>
      <c r="AE30" s="60" t="s">
        <v>288</v>
      </c>
      <c r="AF30" s="60" t="s">
        <v>288</v>
      </c>
      <c r="AI30" s="17" t="s">
        <v>133</v>
      </c>
      <c r="AJ30" s="17"/>
      <c r="AK30" s="33"/>
      <c r="AL30" s="33"/>
      <c r="AM30" s="33"/>
      <c r="AN30" s="33"/>
      <c r="AO30" s="33"/>
      <c r="AP30" s="33"/>
      <c r="AQ30" s="17"/>
      <c r="AS30" s="17"/>
    </row>
    <row r="31" spans="1:45" ht="18" customHeight="1">
      <c r="A31" s="664"/>
      <c r="B31" s="60">
        <v>2</v>
      </c>
      <c r="C31" s="60" t="s">
        <v>353</v>
      </c>
      <c r="D31" s="378">
        <f>[2]금마면!D31</f>
        <v>255</v>
      </c>
      <c r="E31" s="378">
        <f>[2]금마면!E31</f>
        <v>245</v>
      </c>
      <c r="F31" s="378">
        <f>[2]금마면!F31</f>
        <v>231</v>
      </c>
      <c r="G31" s="378">
        <f>[2]금마면!G31</f>
        <v>220</v>
      </c>
      <c r="H31" s="378">
        <f>[2]금마면!H31</f>
        <v>213</v>
      </c>
      <c r="I31" s="398">
        <v>85</v>
      </c>
      <c r="J31" s="398">
        <v>85</v>
      </c>
      <c r="K31" s="398">
        <v>85</v>
      </c>
      <c r="L31" s="398">
        <v>85</v>
      </c>
      <c r="M31" s="398">
        <v>85</v>
      </c>
      <c r="N31" s="378">
        <f t="shared" si="9"/>
        <v>217</v>
      </c>
      <c r="O31" s="378">
        <f t="shared" si="9"/>
        <v>208</v>
      </c>
      <c r="P31" s="378">
        <f t="shared" si="9"/>
        <v>196</v>
      </c>
      <c r="Q31" s="378">
        <f t="shared" si="9"/>
        <v>187</v>
      </c>
      <c r="R31" s="378">
        <f t="shared" si="9"/>
        <v>181</v>
      </c>
      <c r="S31" s="60">
        <v>408</v>
      </c>
      <c r="T31" s="60">
        <v>408</v>
      </c>
      <c r="U31" s="60">
        <v>408</v>
      </c>
      <c r="V31" s="60">
        <v>408</v>
      </c>
      <c r="W31" s="60">
        <v>408</v>
      </c>
      <c r="X31" s="60">
        <f t="shared" si="1"/>
        <v>89</v>
      </c>
      <c r="Y31" s="60">
        <f t="shared" si="1"/>
        <v>85</v>
      </c>
      <c r="Z31" s="60">
        <f t="shared" si="1"/>
        <v>80</v>
      </c>
      <c r="AA31" s="60">
        <f t="shared" si="1"/>
        <v>76</v>
      </c>
      <c r="AB31" s="60">
        <f t="shared" si="1"/>
        <v>74</v>
      </c>
      <c r="AC31" s="60" t="s">
        <v>288</v>
      </c>
      <c r="AD31" s="60" t="s">
        <v>288</v>
      </c>
      <c r="AE31" s="60" t="s">
        <v>288</v>
      </c>
      <c r="AF31" s="60" t="s">
        <v>288</v>
      </c>
      <c r="AI31" s="639" t="s">
        <v>0</v>
      </c>
      <c r="AJ31" s="640"/>
      <c r="AK31" s="18">
        <v>2015</v>
      </c>
      <c r="AL31" s="18">
        <v>2020</v>
      </c>
      <c r="AM31" s="18">
        <v>2025</v>
      </c>
      <c r="AN31" s="18">
        <v>2030</v>
      </c>
      <c r="AO31" s="18">
        <v>2035</v>
      </c>
      <c r="AP31" s="18" t="s">
        <v>135</v>
      </c>
      <c r="AQ31" s="17"/>
      <c r="AS31" s="17"/>
    </row>
    <row r="32" spans="1:45" ht="18" customHeight="1">
      <c r="A32" s="664"/>
      <c r="B32" s="23">
        <v>1</v>
      </c>
      <c r="C32" s="59" t="s">
        <v>354</v>
      </c>
      <c r="D32" s="399">
        <f>SUM(D33:D34)</f>
        <v>629</v>
      </c>
      <c r="E32" s="399">
        <f>SUM(E33:E34)</f>
        <v>604</v>
      </c>
      <c r="F32" s="399">
        <f>SUM(F33:F34)</f>
        <v>569</v>
      </c>
      <c r="G32" s="399">
        <f>SUM(G33:G34)</f>
        <v>544</v>
      </c>
      <c r="H32" s="399">
        <f>SUM(H33:H34)</f>
        <v>526</v>
      </c>
      <c r="I32" s="401">
        <f>ROUND(N32/D32,2)</f>
        <v>0.85</v>
      </c>
      <c r="J32" s="401">
        <f>ROUND(O32/E32,2)</f>
        <v>0.85</v>
      </c>
      <c r="K32" s="401">
        <f>ROUND(P32/F32,2)</f>
        <v>0.85</v>
      </c>
      <c r="L32" s="401">
        <f>ROUND(Q32/G32,2)</f>
        <v>0.85</v>
      </c>
      <c r="M32" s="401">
        <f>ROUND(R32/H32,2)</f>
        <v>0.85</v>
      </c>
      <c r="N32" s="399">
        <f>SUM(N33:N34)</f>
        <v>535</v>
      </c>
      <c r="O32" s="399">
        <f>SUM(O33:O34)</f>
        <v>513</v>
      </c>
      <c r="P32" s="399">
        <f>SUM(P33:P34)</f>
        <v>484</v>
      </c>
      <c r="Q32" s="399">
        <f>SUM(Q33:Q34)</f>
        <v>463</v>
      </c>
      <c r="R32" s="399">
        <f>SUM(R33:R34)</f>
        <v>447</v>
      </c>
      <c r="S32" s="4">
        <v>408</v>
      </c>
      <c r="T32" s="4">
        <v>408</v>
      </c>
      <c r="U32" s="4">
        <v>408</v>
      </c>
      <c r="V32" s="4">
        <v>408</v>
      </c>
      <c r="W32" s="4">
        <v>408</v>
      </c>
      <c r="X32" s="23">
        <f>SUM(X33:X34)</f>
        <v>218</v>
      </c>
      <c r="Y32" s="23">
        <f>SUM(Y33:Y34)</f>
        <v>209</v>
      </c>
      <c r="Z32" s="23">
        <f>SUM(Z33:Z34)</f>
        <v>197</v>
      </c>
      <c r="AA32" s="23">
        <f>SUM(AA33:AA34)</f>
        <v>189</v>
      </c>
      <c r="AB32" s="23">
        <f>SUM(AB33:AB34)</f>
        <v>183</v>
      </c>
      <c r="AC32" s="21"/>
      <c r="AD32" s="21"/>
      <c r="AE32" s="21"/>
      <c r="AF32" s="21"/>
      <c r="AI32" s="641" t="s">
        <v>137</v>
      </c>
      <c r="AJ32" s="34" t="s">
        <v>383</v>
      </c>
      <c r="AK32" s="35">
        <f t="shared" ref="AK32:AO37" si="10">AK39+AK46+AK53</f>
        <v>104</v>
      </c>
      <c r="AL32" s="35">
        <f t="shared" si="10"/>
        <v>98</v>
      </c>
      <c r="AM32" s="35">
        <f t="shared" si="10"/>
        <v>94</v>
      </c>
      <c r="AN32" s="35">
        <f t="shared" si="10"/>
        <v>89</v>
      </c>
      <c r="AO32" s="35">
        <f t="shared" si="10"/>
        <v>87</v>
      </c>
      <c r="AP32" s="18"/>
      <c r="AQ32" s="17"/>
      <c r="AS32" s="17"/>
    </row>
    <row r="33" spans="1:45" ht="18" customHeight="1">
      <c r="A33" s="664"/>
      <c r="B33" s="60">
        <v>2</v>
      </c>
      <c r="C33" s="60" t="s">
        <v>355</v>
      </c>
      <c r="D33" s="378">
        <f>[2]금마면!D33</f>
        <v>250</v>
      </c>
      <c r="E33" s="378">
        <f>[2]금마면!E33</f>
        <v>240</v>
      </c>
      <c r="F33" s="378">
        <f>[2]금마면!F33</f>
        <v>226</v>
      </c>
      <c r="G33" s="378">
        <f>[2]금마면!G33</f>
        <v>216</v>
      </c>
      <c r="H33" s="378">
        <f>[2]금마면!H33</f>
        <v>209</v>
      </c>
      <c r="I33" s="398">
        <v>85</v>
      </c>
      <c r="J33" s="398">
        <v>85</v>
      </c>
      <c r="K33" s="398">
        <v>85</v>
      </c>
      <c r="L33" s="398">
        <v>85</v>
      </c>
      <c r="M33" s="398">
        <v>85</v>
      </c>
      <c r="N33" s="378">
        <f t="shared" ref="N33:R34" si="11">ROUND(D33*I33/100,0)</f>
        <v>213</v>
      </c>
      <c r="O33" s="378">
        <f t="shared" si="11"/>
        <v>204</v>
      </c>
      <c r="P33" s="378">
        <f t="shared" si="11"/>
        <v>192</v>
      </c>
      <c r="Q33" s="378">
        <f t="shared" si="11"/>
        <v>184</v>
      </c>
      <c r="R33" s="378">
        <f t="shared" si="11"/>
        <v>178</v>
      </c>
      <c r="S33" s="60">
        <v>408</v>
      </c>
      <c r="T33" s="60">
        <v>408</v>
      </c>
      <c r="U33" s="60">
        <v>408</v>
      </c>
      <c r="V33" s="60">
        <v>408</v>
      </c>
      <c r="W33" s="60">
        <v>408</v>
      </c>
      <c r="X33" s="60">
        <f t="shared" si="1"/>
        <v>87</v>
      </c>
      <c r="Y33" s="60">
        <f t="shared" si="1"/>
        <v>83</v>
      </c>
      <c r="Z33" s="60">
        <f t="shared" si="1"/>
        <v>78</v>
      </c>
      <c r="AA33" s="60">
        <f t="shared" si="1"/>
        <v>75</v>
      </c>
      <c r="AB33" s="60">
        <f t="shared" si="1"/>
        <v>73</v>
      </c>
      <c r="AC33" s="60" t="s">
        <v>288</v>
      </c>
      <c r="AD33" s="60" t="s">
        <v>288</v>
      </c>
      <c r="AE33" s="60" t="s">
        <v>288</v>
      </c>
      <c r="AF33" s="60" t="s">
        <v>288</v>
      </c>
      <c r="AI33" s="642"/>
      <c r="AJ33" s="34" t="s">
        <v>393</v>
      </c>
      <c r="AK33" s="35">
        <f t="shared" si="10"/>
        <v>1045</v>
      </c>
      <c r="AL33" s="35">
        <f t="shared" si="10"/>
        <v>1004</v>
      </c>
      <c r="AM33" s="35">
        <f t="shared" si="10"/>
        <v>1068</v>
      </c>
      <c r="AN33" s="35">
        <f t="shared" si="10"/>
        <v>1020</v>
      </c>
      <c r="AO33" s="35">
        <f t="shared" si="10"/>
        <v>987</v>
      </c>
      <c r="AP33" s="18"/>
      <c r="AQ33" s="17"/>
      <c r="AS33" s="17"/>
    </row>
    <row r="34" spans="1:45" ht="18" customHeight="1">
      <c r="A34" s="664"/>
      <c r="B34" s="60">
        <v>2</v>
      </c>
      <c r="C34" s="60" t="s">
        <v>356</v>
      </c>
      <c r="D34" s="378">
        <f>[2]금마면!D34</f>
        <v>379</v>
      </c>
      <c r="E34" s="378">
        <f>[2]금마면!E34</f>
        <v>364</v>
      </c>
      <c r="F34" s="378">
        <f>[2]금마면!F34</f>
        <v>343</v>
      </c>
      <c r="G34" s="378">
        <f>[2]금마면!G34</f>
        <v>328</v>
      </c>
      <c r="H34" s="378">
        <f>[2]금마면!H34</f>
        <v>317</v>
      </c>
      <c r="I34" s="398">
        <v>85</v>
      </c>
      <c r="J34" s="398">
        <v>85</v>
      </c>
      <c r="K34" s="398">
        <v>85</v>
      </c>
      <c r="L34" s="398">
        <v>85</v>
      </c>
      <c r="M34" s="398">
        <v>85</v>
      </c>
      <c r="N34" s="378">
        <f t="shared" si="11"/>
        <v>322</v>
      </c>
      <c r="O34" s="378">
        <f t="shared" si="11"/>
        <v>309</v>
      </c>
      <c r="P34" s="378">
        <f t="shared" si="11"/>
        <v>292</v>
      </c>
      <c r="Q34" s="378">
        <f t="shared" si="11"/>
        <v>279</v>
      </c>
      <c r="R34" s="378">
        <f t="shared" si="11"/>
        <v>269</v>
      </c>
      <c r="S34" s="60">
        <v>408</v>
      </c>
      <c r="T34" s="60">
        <v>408</v>
      </c>
      <c r="U34" s="60">
        <v>408</v>
      </c>
      <c r="V34" s="60">
        <v>408</v>
      </c>
      <c r="W34" s="60">
        <v>408</v>
      </c>
      <c r="X34" s="60">
        <f t="shared" si="1"/>
        <v>131</v>
      </c>
      <c r="Y34" s="60">
        <f t="shared" si="1"/>
        <v>126</v>
      </c>
      <c r="Z34" s="60">
        <f t="shared" si="1"/>
        <v>119</v>
      </c>
      <c r="AA34" s="60">
        <f>ROUND(Q34*(V34/1000),0)</f>
        <v>114</v>
      </c>
      <c r="AB34" s="60">
        <f t="shared" si="1"/>
        <v>110</v>
      </c>
      <c r="AC34" s="60" t="s">
        <v>288</v>
      </c>
      <c r="AD34" s="60" t="s">
        <v>288</v>
      </c>
      <c r="AE34" s="60" t="s">
        <v>288</v>
      </c>
      <c r="AF34" s="60" t="s">
        <v>288</v>
      </c>
      <c r="AI34" s="642"/>
      <c r="AJ34" s="34"/>
      <c r="AK34" s="35">
        <f t="shared" si="10"/>
        <v>0</v>
      </c>
      <c r="AL34" s="35">
        <f t="shared" si="10"/>
        <v>0</v>
      </c>
      <c r="AM34" s="35">
        <f t="shared" si="10"/>
        <v>0</v>
      </c>
      <c r="AN34" s="35">
        <f t="shared" si="10"/>
        <v>0</v>
      </c>
      <c r="AO34" s="35">
        <f t="shared" si="10"/>
        <v>0</v>
      </c>
      <c r="AP34" s="18"/>
      <c r="AQ34" s="17"/>
      <c r="AS34" s="17"/>
    </row>
    <row r="35" spans="1:45" ht="18" customHeight="1">
      <c r="A35" s="664"/>
      <c r="B35" s="23">
        <v>1</v>
      </c>
      <c r="C35" s="59" t="s">
        <v>357</v>
      </c>
      <c r="D35" s="399">
        <f>SUM(D36:D39)</f>
        <v>446</v>
      </c>
      <c r="E35" s="399">
        <f>SUM(E36:E39)</f>
        <v>430</v>
      </c>
      <c r="F35" s="399">
        <f>SUM(F36:F39)</f>
        <v>404</v>
      </c>
      <c r="G35" s="399">
        <f>SUM(G36:G39)</f>
        <v>384</v>
      </c>
      <c r="H35" s="399">
        <f>SUM(H36:H39)</f>
        <v>373</v>
      </c>
      <c r="I35" s="401">
        <f>ROUND(N35/D35,2)</f>
        <v>0.85</v>
      </c>
      <c r="J35" s="401">
        <f>ROUND(O35/E35,2)</f>
        <v>0.85</v>
      </c>
      <c r="K35" s="401">
        <f>ROUND(P35/F35,2)</f>
        <v>0.85</v>
      </c>
      <c r="L35" s="401">
        <f>ROUND(Q35/G35,2)</f>
        <v>0.85</v>
      </c>
      <c r="M35" s="401">
        <f>ROUND(R35/H35,2)</f>
        <v>0.85</v>
      </c>
      <c r="N35" s="399">
        <f>SUM(N36:N39)</f>
        <v>380</v>
      </c>
      <c r="O35" s="399">
        <f>SUM(O36:O39)</f>
        <v>365</v>
      </c>
      <c r="P35" s="399">
        <f>SUM(P36:P39)</f>
        <v>343</v>
      </c>
      <c r="Q35" s="399">
        <f>SUM(Q36:Q39)</f>
        <v>326</v>
      </c>
      <c r="R35" s="399">
        <f>SUM(R36:R39)</f>
        <v>318</v>
      </c>
      <c r="S35" s="4">
        <v>408</v>
      </c>
      <c r="T35" s="4">
        <v>408</v>
      </c>
      <c r="U35" s="4">
        <v>408</v>
      </c>
      <c r="V35" s="4">
        <v>408</v>
      </c>
      <c r="W35" s="4">
        <v>408</v>
      </c>
      <c r="X35" s="23">
        <f>SUM(X36:X39)</f>
        <v>155</v>
      </c>
      <c r="Y35" s="23">
        <f>SUM(Y36:Y39)</f>
        <v>150</v>
      </c>
      <c r="Z35" s="23">
        <f>SUM(Z36:Z39)</f>
        <v>140</v>
      </c>
      <c r="AA35" s="23">
        <f>SUM(AA36:AA39)</f>
        <v>134</v>
      </c>
      <c r="AB35" s="23">
        <f>SUM(AB36:AB39)</f>
        <v>128</v>
      </c>
      <c r="AC35" s="21"/>
      <c r="AD35" s="21"/>
      <c r="AE35" s="21"/>
      <c r="AF35" s="21"/>
      <c r="AI35" s="642"/>
      <c r="AJ35" s="3"/>
      <c r="AK35" s="35">
        <f t="shared" si="10"/>
        <v>0</v>
      </c>
      <c r="AL35" s="35">
        <f t="shared" si="10"/>
        <v>0</v>
      </c>
      <c r="AM35" s="35">
        <f t="shared" si="10"/>
        <v>0</v>
      </c>
      <c r="AN35" s="35">
        <f t="shared" si="10"/>
        <v>0</v>
      </c>
      <c r="AO35" s="35">
        <f t="shared" si="10"/>
        <v>0</v>
      </c>
      <c r="AP35" s="3"/>
      <c r="AQ35" s="17"/>
      <c r="AS35" s="17"/>
    </row>
    <row r="36" spans="1:45" ht="18" customHeight="1">
      <c r="A36" s="664"/>
      <c r="B36" s="60">
        <v>2</v>
      </c>
      <c r="C36" s="60" t="s">
        <v>358</v>
      </c>
      <c r="D36" s="378">
        <f>[2]금마면!D36</f>
        <v>163</v>
      </c>
      <c r="E36" s="378">
        <f>[2]금마면!E36</f>
        <v>157</v>
      </c>
      <c r="F36" s="378">
        <f>[2]금마면!F36</f>
        <v>148</v>
      </c>
      <c r="G36" s="378">
        <f>[2]금마면!G36</f>
        <v>140</v>
      </c>
      <c r="H36" s="378">
        <f>[2]금마면!H36</f>
        <v>136</v>
      </c>
      <c r="I36" s="398">
        <v>85</v>
      </c>
      <c r="J36" s="398">
        <v>85</v>
      </c>
      <c r="K36" s="398">
        <v>85</v>
      </c>
      <c r="L36" s="398">
        <v>85</v>
      </c>
      <c r="M36" s="398">
        <v>85</v>
      </c>
      <c r="N36" s="378">
        <f t="shared" ref="N36:R39" si="12">ROUND(D36*I36/100,0)</f>
        <v>139</v>
      </c>
      <c r="O36" s="378">
        <f t="shared" si="12"/>
        <v>133</v>
      </c>
      <c r="P36" s="378">
        <f t="shared" si="12"/>
        <v>126</v>
      </c>
      <c r="Q36" s="378">
        <f t="shared" si="12"/>
        <v>119</v>
      </c>
      <c r="R36" s="378">
        <f t="shared" si="12"/>
        <v>116</v>
      </c>
      <c r="S36" s="60">
        <v>408</v>
      </c>
      <c r="T36" s="60">
        <v>408</v>
      </c>
      <c r="U36" s="60">
        <v>408</v>
      </c>
      <c r="V36" s="60">
        <v>408</v>
      </c>
      <c r="W36" s="60">
        <v>408</v>
      </c>
      <c r="X36" s="60">
        <f>ROUND(N36*(S36/1000),0)-1</f>
        <v>56</v>
      </c>
      <c r="Y36" s="60">
        <f t="shared" si="1"/>
        <v>54</v>
      </c>
      <c r="Z36" s="60">
        <f>ROUND(P36*(U36/1000),0)</f>
        <v>51</v>
      </c>
      <c r="AA36" s="60">
        <f>ROUND(Q36*(V36/1000),0)+1</f>
        <v>50</v>
      </c>
      <c r="AB36" s="60">
        <f>ROUND(R36*(W36/1000),0)</f>
        <v>47</v>
      </c>
      <c r="AC36" s="60" t="s">
        <v>288</v>
      </c>
      <c r="AD36" s="60" t="s">
        <v>288</v>
      </c>
      <c r="AE36" s="60" t="s">
        <v>288</v>
      </c>
      <c r="AF36" s="60" t="s">
        <v>288</v>
      </c>
      <c r="AI36" s="642"/>
      <c r="AJ36" s="3"/>
      <c r="AK36" s="35">
        <f t="shared" si="10"/>
        <v>0</v>
      </c>
      <c r="AL36" s="35">
        <f t="shared" si="10"/>
        <v>0</v>
      </c>
      <c r="AM36" s="35">
        <f t="shared" si="10"/>
        <v>0</v>
      </c>
      <c r="AN36" s="35">
        <f t="shared" si="10"/>
        <v>0</v>
      </c>
      <c r="AO36" s="35">
        <f t="shared" si="10"/>
        <v>0</v>
      </c>
      <c r="AP36" s="3"/>
      <c r="AQ36" s="17"/>
      <c r="AS36" s="17"/>
    </row>
    <row r="37" spans="1:45" ht="18" customHeight="1">
      <c r="A37" s="664"/>
      <c r="B37" s="60">
        <v>2</v>
      </c>
      <c r="C37" s="60" t="s">
        <v>359</v>
      </c>
      <c r="D37" s="378">
        <f>[2]금마면!D37</f>
        <v>86</v>
      </c>
      <c r="E37" s="378">
        <f>[2]금마면!E37</f>
        <v>83</v>
      </c>
      <c r="F37" s="378">
        <f>[2]금마면!F37</f>
        <v>78</v>
      </c>
      <c r="G37" s="378">
        <f>[2]금마면!G37</f>
        <v>75</v>
      </c>
      <c r="H37" s="378">
        <f>[2]금마면!H37</f>
        <v>72</v>
      </c>
      <c r="I37" s="398">
        <v>85</v>
      </c>
      <c r="J37" s="398">
        <v>85</v>
      </c>
      <c r="K37" s="398">
        <v>85</v>
      </c>
      <c r="L37" s="398">
        <v>85</v>
      </c>
      <c r="M37" s="398">
        <v>85</v>
      </c>
      <c r="N37" s="378">
        <f t="shared" si="12"/>
        <v>73</v>
      </c>
      <c r="O37" s="378">
        <f t="shared" si="12"/>
        <v>71</v>
      </c>
      <c r="P37" s="378">
        <f t="shared" si="12"/>
        <v>66</v>
      </c>
      <c r="Q37" s="378">
        <f t="shared" si="12"/>
        <v>64</v>
      </c>
      <c r="R37" s="378">
        <f t="shared" si="12"/>
        <v>61</v>
      </c>
      <c r="S37" s="60">
        <v>408</v>
      </c>
      <c r="T37" s="60">
        <v>408</v>
      </c>
      <c r="U37" s="60">
        <v>408</v>
      </c>
      <c r="V37" s="60">
        <v>408</v>
      </c>
      <c r="W37" s="60">
        <v>408</v>
      </c>
      <c r="X37" s="60">
        <f t="shared" si="1"/>
        <v>30</v>
      </c>
      <c r="Y37" s="60">
        <f t="shared" si="1"/>
        <v>29</v>
      </c>
      <c r="Z37" s="60">
        <f t="shared" si="1"/>
        <v>27</v>
      </c>
      <c r="AA37" s="60">
        <f t="shared" si="1"/>
        <v>26</v>
      </c>
      <c r="AB37" s="60">
        <f t="shared" si="1"/>
        <v>25</v>
      </c>
      <c r="AC37" s="60" t="s">
        <v>288</v>
      </c>
      <c r="AD37" s="60" t="s">
        <v>288</v>
      </c>
      <c r="AE37" s="60" t="s">
        <v>288</v>
      </c>
      <c r="AF37" s="60" t="s">
        <v>288</v>
      </c>
      <c r="AI37" s="642"/>
      <c r="AJ37" s="3"/>
      <c r="AK37" s="35">
        <f t="shared" si="10"/>
        <v>0</v>
      </c>
      <c r="AL37" s="35">
        <f t="shared" si="10"/>
        <v>0</v>
      </c>
      <c r="AM37" s="35">
        <f t="shared" si="10"/>
        <v>0</v>
      </c>
      <c r="AN37" s="35">
        <f t="shared" si="10"/>
        <v>0</v>
      </c>
      <c r="AO37" s="35">
        <f t="shared" si="10"/>
        <v>0</v>
      </c>
      <c r="AP37" s="3"/>
      <c r="AQ37" s="17"/>
      <c r="AS37" s="17"/>
    </row>
    <row r="38" spans="1:45" ht="18" customHeight="1">
      <c r="A38" s="664"/>
      <c r="B38" s="60">
        <v>2</v>
      </c>
      <c r="C38" s="60" t="s">
        <v>360</v>
      </c>
      <c r="D38" s="378">
        <f>[2]금마면!D38</f>
        <v>123</v>
      </c>
      <c r="E38" s="378">
        <f>[2]금마면!E38</f>
        <v>119</v>
      </c>
      <c r="F38" s="378">
        <f>[2]금마면!F38</f>
        <v>111</v>
      </c>
      <c r="G38" s="378">
        <f>[2]금마면!G38</f>
        <v>105</v>
      </c>
      <c r="H38" s="378">
        <f>[2]금마면!H38</f>
        <v>103</v>
      </c>
      <c r="I38" s="398">
        <v>85</v>
      </c>
      <c r="J38" s="398">
        <v>85</v>
      </c>
      <c r="K38" s="398">
        <v>85</v>
      </c>
      <c r="L38" s="398">
        <v>85</v>
      </c>
      <c r="M38" s="398">
        <v>85</v>
      </c>
      <c r="N38" s="378">
        <f t="shared" si="12"/>
        <v>105</v>
      </c>
      <c r="O38" s="378">
        <f t="shared" si="12"/>
        <v>101</v>
      </c>
      <c r="P38" s="378">
        <f t="shared" si="12"/>
        <v>94</v>
      </c>
      <c r="Q38" s="378">
        <f t="shared" si="12"/>
        <v>89</v>
      </c>
      <c r="R38" s="378">
        <f t="shared" si="12"/>
        <v>88</v>
      </c>
      <c r="S38" s="60">
        <v>408</v>
      </c>
      <c r="T38" s="60">
        <v>408</v>
      </c>
      <c r="U38" s="60">
        <v>408</v>
      </c>
      <c r="V38" s="60">
        <v>408</v>
      </c>
      <c r="W38" s="60">
        <v>408</v>
      </c>
      <c r="X38" s="60">
        <f t="shared" si="1"/>
        <v>43</v>
      </c>
      <c r="Y38" s="60">
        <f>ROUND(O38*(T38/1000),0)+1</f>
        <v>42</v>
      </c>
      <c r="Z38" s="60">
        <f t="shared" si="1"/>
        <v>38</v>
      </c>
      <c r="AA38" s="60">
        <f t="shared" si="1"/>
        <v>36</v>
      </c>
      <c r="AB38" s="60">
        <f>ROUND(R38*(W38/1000),0)-1</f>
        <v>35</v>
      </c>
      <c r="AC38" s="60" t="s">
        <v>288</v>
      </c>
      <c r="AD38" s="60" t="s">
        <v>288</v>
      </c>
      <c r="AE38" s="60" t="s">
        <v>288</v>
      </c>
      <c r="AF38" s="60" t="s">
        <v>288</v>
      </c>
      <c r="AI38" s="643"/>
      <c r="AJ38" s="36" t="s">
        <v>2</v>
      </c>
      <c r="AK38" s="37">
        <f>SUM(AK32:AK37)</f>
        <v>1149</v>
      </c>
      <c r="AL38" s="37">
        <f>SUM(AL32:AL37)</f>
        <v>1102</v>
      </c>
      <c r="AM38" s="37">
        <f>SUM(AM32:AM37)</f>
        <v>1162</v>
      </c>
      <c r="AN38" s="37">
        <f>SUM(AN32:AN37)</f>
        <v>1109</v>
      </c>
      <c r="AO38" s="37">
        <f>SUM(AO32:AO37)</f>
        <v>1074</v>
      </c>
      <c r="AP38" s="38"/>
      <c r="AQ38" s="17"/>
      <c r="AS38" s="17"/>
    </row>
    <row r="39" spans="1:45" ht="18" customHeight="1">
      <c r="A39" s="664"/>
      <c r="B39" s="60">
        <v>2</v>
      </c>
      <c r="C39" s="60" t="s">
        <v>228</v>
      </c>
      <c r="D39" s="378">
        <f>[2]금마면!D39</f>
        <v>74</v>
      </c>
      <c r="E39" s="378">
        <f>[2]금마면!E39</f>
        <v>71</v>
      </c>
      <c r="F39" s="378">
        <f>[2]금마면!F39</f>
        <v>67</v>
      </c>
      <c r="G39" s="378">
        <f>[2]금마면!G39</f>
        <v>64</v>
      </c>
      <c r="H39" s="378">
        <f>[2]금마면!H39</f>
        <v>62</v>
      </c>
      <c r="I39" s="398">
        <v>85</v>
      </c>
      <c r="J39" s="398">
        <v>85</v>
      </c>
      <c r="K39" s="398">
        <v>85</v>
      </c>
      <c r="L39" s="398">
        <v>85</v>
      </c>
      <c r="M39" s="398">
        <v>85</v>
      </c>
      <c r="N39" s="378">
        <f t="shared" si="12"/>
        <v>63</v>
      </c>
      <c r="O39" s="378">
        <f t="shared" si="12"/>
        <v>60</v>
      </c>
      <c r="P39" s="378">
        <f t="shared" si="12"/>
        <v>57</v>
      </c>
      <c r="Q39" s="378">
        <f t="shared" si="12"/>
        <v>54</v>
      </c>
      <c r="R39" s="378">
        <f t="shared" si="12"/>
        <v>53</v>
      </c>
      <c r="S39" s="60">
        <v>408</v>
      </c>
      <c r="T39" s="60">
        <v>408</v>
      </c>
      <c r="U39" s="60">
        <v>408</v>
      </c>
      <c r="V39" s="60">
        <v>408</v>
      </c>
      <c r="W39" s="60">
        <v>408</v>
      </c>
      <c r="X39" s="60">
        <f>ROUND(N39*(S39/1000),0)</f>
        <v>26</v>
      </c>
      <c r="Y39" s="60">
        <f>ROUND(O39*(T39/1000),0)+1</f>
        <v>25</v>
      </c>
      <c r="Z39" s="60">
        <f>ROUND(P39*(U39/1000),0)+1</f>
        <v>24</v>
      </c>
      <c r="AA39" s="60">
        <f t="shared" si="1"/>
        <v>22</v>
      </c>
      <c r="AB39" s="60">
        <f>ROUND(R39*(W39/1000),0)-1</f>
        <v>21</v>
      </c>
      <c r="AC39" s="60" t="s">
        <v>288</v>
      </c>
      <c r="AD39" s="60" t="s">
        <v>288</v>
      </c>
      <c r="AE39" s="60" t="s">
        <v>288</v>
      </c>
      <c r="AF39" s="60" t="s">
        <v>288</v>
      </c>
      <c r="AI39" s="641" t="s">
        <v>145</v>
      </c>
      <c r="AJ39" s="34" t="s">
        <v>383</v>
      </c>
      <c r="AK39" s="23">
        <f t="shared" ref="AK39:AK44" si="13">SUMIF($AC$4:$AC$40,$AJ39,X$4:X$40)</f>
        <v>104</v>
      </c>
      <c r="AL39" s="23">
        <f t="shared" ref="AL39:AL44" si="14">SUMIF($AD$4:$AD$40,$AJ39,Y$4:Y$40)</f>
        <v>98</v>
      </c>
      <c r="AM39" s="23">
        <f t="shared" ref="AM39:AM44" si="15">SUMIF($AE$4:$AE$40,$AJ39,Z$4:Z$40)</f>
        <v>94</v>
      </c>
      <c r="AN39" s="23">
        <f t="shared" ref="AN39:AO44" si="16">SUMIF($AF$4:$AF$40,$AJ39,AA$4:AA$40)</f>
        <v>89</v>
      </c>
      <c r="AO39" s="23">
        <f t="shared" si="16"/>
        <v>87</v>
      </c>
      <c r="AP39" s="18"/>
      <c r="AQ39" s="17"/>
      <c r="AS39" s="17"/>
    </row>
    <row r="40" spans="1:45" ht="18" customHeight="1">
      <c r="A40" s="664"/>
      <c r="B40" s="60">
        <v>1</v>
      </c>
      <c r="C40" s="87" t="s">
        <v>361</v>
      </c>
      <c r="D40" s="399">
        <f>[2]금마면!D40</f>
        <v>90</v>
      </c>
      <c r="E40" s="399">
        <f>[2]금마면!E40</f>
        <v>86</v>
      </c>
      <c r="F40" s="399">
        <f>[2]금마면!F40</f>
        <v>80</v>
      </c>
      <c r="G40" s="399">
        <f>[2]금마면!G40</f>
        <v>77</v>
      </c>
      <c r="H40" s="399">
        <f>[2]금마면!H40</f>
        <v>74</v>
      </c>
      <c r="I40" s="400">
        <v>85</v>
      </c>
      <c r="J40" s="400">
        <v>85</v>
      </c>
      <c r="K40" s="400">
        <v>85</v>
      </c>
      <c r="L40" s="400">
        <v>85</v>
      </c>
      <c r="M40" s="400">
        <v>85</v>
      </c>
      <c r="N40" s="399">
        <f>ROUNDDOWN(D40*I40/100,0)</f>
        <v>76</v>
      </c>
      <c r="O40" s="399">
        <f>ROUND(E40*J40/100,0)</f>
        <v>73</v>
      </c>
      <c r="P40" s="399">
        <f>ROUNDDOWN(F40*K40/100,0)</f>
        <v>68</v>
      </c>
      <c r="Q40" s="399">
        <f>ROUNDDOWN(G40*L40/100,0)</f>
        <v>65</v>
      </c>
      <c r="R40" s="399">
        <f>ROUNDDOWN(H40*M40/100,0)</f>
        <v>62</v>
      </c>
      <c r="S40" s="88">
        <v>408</v>
      </c>
      <c r="T40" s="88">
        <v>408</v>
      </c>
      <c r="U40" s="88">
        <v>408</v>
      </c>
      <c r="V40" s="88">
        <v>408</v>
      </c>
      <c r="W40" s="88">
        <v>408</v>
      </c>
      <c r="X40" s="60">
        <f>ROUND(N40*(S40/1000),0)-1</f>
        <v>30</v>
      </c>
      <c r="Y40" s="60">
        <f>ROUND(O40*(T40/1000),0)</f>
        <v>30</v>
      </c>
      <c r="Z40" s="60">
        <f>ROUND(P40*(U40/1000),0)+1</f>
        <v>29</v>
      </c>
      <c r="AA40" s="60">
        <f>ROUND(Q40*(V40/1000),0)+1</f>
        <v>28</v>
      </c>
      <c r="AB40" s="60">
        <f>ROUND(R40*(W40/1000),0)-1</f>
        <v>24</v>
      </c>
      <c r="AC40" s="60" t="s">
        <v>288</v>
      </c>
      <c r="AD40" s="60" t="s">
        <v>288</v>
      </c>
      <c r="AE40" s="60" t="s">
        <v>288</v>
      </c>
      <c r="AF40" s="60" t="s">
        <v>288</v>
      </c>
      <c r="AI40" s="642"/>
      <c r="AJ40" s="34" t="s">
        <v>393</v>
      </c>
      <c r="AK40" s="23">
        <f t="shared" si="13"/>
        <v>1045</v>
      </c>
      <c r="AL40" s="23">
        <f t="shared" si="14"/>
        <v>1004</v>
      </c>
      <c r="AM40" s="23">
        <f t="shared" si="15"/>
        <v>1068</v>
      </c>
      <c r="AN40" s="23">
        <f t="shared" si="16"/>
        <v>1020</v>
      </c>
      <c r="AO40" s="23">
        <f t="shared" si="16"/>
        <v>987</v>
      </c>
      <c r="AP40" s="18"/>
      <c r="AQ40" s="17"/>
      <c r="AS40" s="17"/>
    </row>
    <row r="41" spans="1:45" ht="18" customHeight="1">
      <c r="A41" s="664"/>
      <c r="B41" s="23">
        <v>1</v>
      </c>
      <c r="C41" s="23" t="s">
        <v>394</v>
      </c>
      <c r="D41" s="78">
        <f>SUM(D4,D7,D8,D11,D14,D17,D20,D23,D26,D29,D32,D35,D40)</f>
        <v>3705</v>
      </c>
      <c r="E41" s="78">
        <f>SUM(E4,E7,E8,E11,E14,E17,E20,E23,E26,E29,E32,E35,E40)</f>
        <v>3559</v>
      </c>
      <c r="F41" s="78">
        <f>SUM(F4,F7,F8,F11,F14,F17,F20,F23,F26,F29,F32,F35,F40)</f>
        <v>3353</v>
      </c>
      <c r="G41" s="78">
        <f>SUM(G4,G7,G8,G11,G14,G17,G20,G23,G26,G29,G32,G35,G40)</f>
        <v>3199</v>
      </c>
      <c r="H41" s="78">
        <f>SUM(H4,H7,H8,H11,H14,H17,H20,H23,H26,H29,H32,H35,H40)</f>
        <v>3097</v>
      </c>
      <c r="I41" s="79">
        <f>ROUND((N41/D41)*100,1)</f>
        <v>76</v>
      </c>
      <c r="J41" s="79">
        <f>ROUND((O41/E41)*100,1)</f>
        <v>75.900000000000006</v>
      </c>
      <c r="K41" s="79">
        <f>ROUND((P41/F41)*100,1)</f>
        <v>85</v>
      </c>
      <c r="L41" s="79">
        <f>ROUND((Q41/G41)*100,1)</f>
        <v>85</v>
      </c>
      <c r="M41" s="79">
        <f>ROUND((R41/H41)*100,1)</f>
        <v>85</v>
      </c>
      <c r="N41" s="80">
        <f>SUMIF($B$4:$B$40,1,N$4:N$40)</f>
        <v>2815</v>
      </c>
      <c r="O41" s="80">
        <f>SUMIF($B$4:$B$40,1,O$4:O$40)</f>
        <v>2700</v>
      </c>
      <c r="P41" s="80">
        <f>SUMIF($B$4:$B$40,1,P$4:P$40)</f>
        <v>2849</v>
      </c>
      <c r="Q41" s="80">
        <f>SUMIF($B$4:$B$40,1,Q$4:Q$40)</f>
        <v>2718</v>
      </c>
      <c r="R41" s="80">
        <f>SUMIF($B$4:$B$40,1,R$4:R$40)</f>
        <v>2633</v>
      </c>
      <c r="S41" s="6">
        <f>AVERAGE(S4:S40)</f>
        <v>408</v>
      </c>
      <c r="T41" s="6">
        <f>AVERAGE(T4:T40)</f>
        <v>408</v>
      </c>
      <c r="U41" s="6">
        <f>AVERAGE(U4:U40)</f>
        <v>408</v>
      </c>
      <c r="V41" s="6">
        <f>AVERAGE(V4:V40)</f>
        <v>408</v>
      </c>
      <c r="W41" s="6">
        <f>AVERAGE(W4:W40)</f>
        <v>408</v>
      </c>
      <c r="X41" s="4">
        <f>SUM(X4,X7,X8,X11,X14,X17,X20,X23,X26,X29,X32,X35,X40)</f>
        <v>1149</v>
      </c>
      <c r="Y41" s="4">
        <f>SUM(Y4,Y7,Y8,Y11,Y14,Y17,Y20,Y23,Y26,Y29,Y32,Y35,Y40)</f>
        <v>1102</v>
      </c>
      <c r="Z41" s="4">
        <f>SUM(Z4,Z7,Z8,Z11,Z14,Z17,Z20,Z23,Z26,Z29,Z32,Z35,Z40)</f>
        <v>1162</v>
      </c>
      <c r="AA41" s="4">
        <f>SUM(AA4,AA7,AA8,AA11,AA14,AA17,AA20,AA23,AA26,AA29,AA32,AA35,AA40)</f>
        <v>1109</v>
      </c>
      <c r="AB41" s="4">
        <f>SUM(AB4,AB7,AB8,AB11,AB14,AB17,AB20,AB23,AB26,AB29,AB32,AB35,AB40)</f>
        <v>1074</v>
      </c>
      <c r="AC41" s="23"/>
      <c r="AD41" s="23"/>
      <c r="AE41" s="23"/>
      <c r="AF41" s="23"/>
      <c r="AI41" s="642"/>
      <c r="AJ41" s="34"/>
      <c r="AK41" s="23">
        <f t="shared" si="13"/>
        <v>0</v>
      </c>
      <c r="AL41" s="23">
        <f t="shared" si="14"/>
        <v>0</v>
      </c>
      <c r="AM41" s="23">
        <f t="shared" si="15"/>
        <v>0</v>
      </c>
      <c r="AN41" s="23">
        <f t="shared" si="16"/>
        <v>0</v>
      </c>
      <c r="AO41" s="23">
        <f t="shared" si="16"/>
        <v>0</v>
      </c>
      <c r="AP41" s="18"/>
      <c r="AQ41" s="17"/>
      <c r="AS41" s="17"/>
    </row>
    <row r="42" spans="1:45" ht="18" customHeight="1">
      <c r="B42" s="48"/>
      <c r="E42" s="81" t="b">
        <f>E41=E53</f>
        <v>1</v>
      </c>
      <c r="F42" s="81" t="b">
        <f>F41=F53</f>
        <v>1</v>
      </c>
      <c r="G42" s="81" t="b">
        <f>G41=G53</f>
        <v>1</v>
      </c>
      <c r="H42" s="81" t="b">
        <f>H41=H53</f>
        <v>1</v>
      </c>
      <c r="I42" s="47">
        <v>24.6</v>
      </c>
      <c r="N42" s="89">
        <f>N41/D41</f>
        <v>0.75978407557354921</v>
      </c>
      <c r="O42" s="90">
        <f>O41/E41</f>
        <v>0.75864006743467272</v>
      </c>
      <c r="P42" s="90">
        <f>P41/F41</f>
        <v>0.84968684759916491</v>
      </c>
      <c r="Q42" s="90">
        <f>Q41/G41</f>
        <v>0.84964051266020635</v>
      </c>
      <c r="R42" s="90">
        <f>R41/H41</f>
        <v>0.85017759121730707</v>
      </c>
      <c r="T42" s="86"/>
      <c r="U42" s="86"/>
      <c r="V42" s="86"/>
      <c r="W42" s="86"/>
      <c r="X42" s="579">
        <f>ROUND(N41*(S41/1000),0)</f>
        <v>1149</v>
      </c>
      <c r="Y42" s="29">
        <f>ROUND(O41*(T41/1000),0)</f>
        <v>1102</v>
      </c>
      <c r="Z42" s="29">
        <f>ROUND(P41*(U41/1000),0)</f>
        <v>1162</v>
      </c>
      <c r="AA42" s="29">
        <f>ROUND(Q41*(V41/1000),0)</f>
        <v>1109</v>
      </c>
      <c r="AB42" s="29">
        <f>ROUND(R41*(W41/1000),0)</f>
        <v>1074</v>
      </c>
      <c r="AI42" s="642"/>
      <c r="AJ42" s="3"/>
      <c r="AK42" s="23">
        <f t="shared" si="13"/>
        <v>0</v>
      </c>
      <c r="AL42" s="23">
        <f t="shared" si="14"/>
        <v>0</v>
      </c>
      <c r="AM42" s="23">
        <f t="shared" si="15"/>
        <v>0</v>
      </c>
      <c r="AN42" s="23">
        <f t="shared" si="16"/>
        <v>0</v>
      </c>
      <c r="AO42" s="23">
        <f t="shared" si="16"/>
        <v>0</v>
      </c>
      <c r="AP42" s="3"/>
      <c r="AQ42" s="17"/>
      <c r="AS42" s="17"/>
    </row>
    <row r="43" spans="1:45" ht="18" customHeight="1">
      <c r="B43" s="48"/>
      <c r="N43" s="48">
        <f>D41*I41/100</f>
        <v>2815.8</v>
      </c>
      <c r="O43" s="48">
        <f>E41*J41/100</f>
        <v>2701.2810000000004</v>
      </c>
      <c r="P43" s="48">
        <f>F41*K41/100</f>
        <v>2850.05</v>
      </c>
      <c r="Q43" s="48">
        <f>G41*L41/100</f>
        <v>2719.15</v>
      </c>
      <c r="R43" s="48">
        <f>H41*M41/100</f>
        <v>2632.45</v>
      </c>
      <c r="T43" s="86"/>
      <c r="U43" s="86"/>
      <c r="V43" s="86"/>
      <c r="W43" s="86"/>
      <c r="X43" s="46"/>
      <c r="AI43" s="642"/>
      <c r="AJ43" s="3"/>
      <c r="AK43" s="23">
        <f t="shared" si="13"/>
        <v>0</v>
      </c>
      <c r="AL43" s="23">
        <f t="shared" si="14"/>
        <v>0</v>
      </c>
      <c r="AM43" s="23">
        <f t="shared" si="15"/>
        <v>0</v>
      </c>
      <c r="AN43" s="23">
        <f t="shared" si="16"/>
        <v>0</v>
      </c>
      <c r="AO43" s="23">
        <f t="shared" si="16"/>
        <v>0</v>
      </c>
      <c r="AP43" s="3"/>
      <c r="AQ43" s="17"/>
      <c r="AS43" s="17"/>
    </row>
    <row r="44" spans="1:45" ht="18" customHeight="1">
      <c r="B44" s="48"/>
      <c r="T44" s="86"/>
      <c r="U44" s="86"/>
      <c r="V44" s="86"/>
      <c r="W44" s="6" t="s">
        <v>395</v>
      </c>
      <c r="X44" s="616" t="s">
        <v>396</v>
      </c>
      <c r="Y44" s="617"/>
      <c r="Z44" s="617"/>
      <c r="AA44" s="617"/>
      <c r="AB44" s="618"/>
      <c r="AC44" s="47"/>
      <c r="AI44" s="642"/>
      <c r="AJ44" s="3"/>
      <c r="AK44" s="23">
        <f t="shared" si="13"/>
        <v>0</v>
      </c>
      <c r="AL44" s="23">
        <f t="shared" si="14"/>
        <v>0</v>
      </c>
      <c r="AM44" s="23">
        <f t="shared" si="15"/>
        <v>0</v>
      </c>
      <c r="AN44" s="23">
        <f t="shared" si="16"/>
        <v>0</v>
      </c>
      <c r="AO44" s="23">
        <f t="shared" si="16"/>
        <v>0</v>
      </c>
      <c r="AP44" s="3"/>
      <c r="AQ44" s="17"/>
      <c r="AS44" s="17"/>
    </row>
    <row r="45" spans="1:45" ht="18" customHeight="1">
      <c r="B45" s="48"/>
      <c r="T45" s="86"/>
      <c r="U45" s="86"/>
      <c r="V45" s="86"/>
      <c r="W45" s="619" t="s">
        <v>379</v>
      </c>
      <c r="X45" s="6"/>
      <c r="Y45" s="6" t="s">
        <v>376</v>
      </c>
      <c r="Z45" s="6" t="s">
        <v>397</v>
      </c>
      <c r="AA45" s="6" t="s">
        <v>6</v>
      </c>
      <c r="AB45" s="6" t="s">
        <v>7</v>
      </c>
      <c r="AC45" s="47"/>
      <c r="AI45" s="643"/>
      <c r="AJ45" s="36" t="s">
        <v>2</v>
      </c>
      <c r="AK45" s="37">
        <f>SUM(AK39:AK44)</f>
        <v>1149</v>
      </c>
      <c r="AL45" s="37">
        <f>SUM(AL39:AL44)</f>
        <v>1102</v>
      </c>
      <c r="AM45" s="37">
        <f>SUM(AM39:AM44)</f>
        <v>1162</v>
      </c>
      <c r="AN45" s="37">
        <f>SUM(AN39:AN44)</f>
        <v>1109</v>
      </c>
      <c r="AO45" s="37">
        <f>SUM(AO39:AO44)</f>
        <v>1074</v>
      </c>
      <c r="AP45" s="39"/>
      <c r="AQ45" s="17"/>
      <c r="AS45" s="17"/>
    </row>
    <row r="46" spans="1:45" ht="18" customHeight="1">
      <c r="B46" s="48"/>
      <c r="T46" s="86"/>
      <c r="U46" s="86"/>
      <c r="V46" s="86"/>
      <c r="W46" s="619"/>
      <c r="X46" s="6"/>
      <c r="Y46" s="6">
        <f>총용수수요량!L14</f>
        <v>1102</v>
      </c>
      <c r="Z46" s="6">
        <f>총용수수요량!L28</f>
        <v>1162</v>
      </c>
      <c r="AA46" s="6">
        <f>총용수수요량!L42</f>
        <v>1109</v>
      </c>
      <c r="AB46" s="6">
        <f>총용수수요량!L56</f>
        <v>1074</v>
      </c>
      <c r="AC46" s="47"/>
      <c r="AI46" s="641" t="s">
        <v>153</v>
      </c>
      <c r="AJ46" s="34" t="s">
        <v>383</v>
      </c>
      <c r="AK46" s="23">
        <f t="array" ref="AK46">SUM(($AQ$4:$AQ$15=$AJ46)*($AP$4:$AP$15=$AP46)*(AK$4:AK$15))</f>
        <v>0</v>
      </c>
      <c r="AL46" s="23">
        <f t="array" ref="AL46">SUM(($AR$4:$AR$15=$AJ46)*($AP$4:$AP$15=$AP46)*(AL$4:AL$15))</f>
        <v>0</v>
      </c>
      <c r="AM46" s="23">
        <f t="array" ref="AM46">SUM(($AR$4:$AR$15=$AJ46)*($AP$4:$AP$15=$AP46)*(AM$4:AM$15))</f>
        <v>0</v>
      </c>
      <c r="AN46" s="23">
        <f t="array" ref="AN46">SUM(($AR$4:$AR$15=$AJ46)*($AP$4:$AP$15=$AP46)*(AN$4:AN$15))</f>
        <v>0</v>
      </c>
      <c r="AO46" s="23">
        <f t="array" ref="AO46">SUM(($AR$4:$AR$15=$AJ46)*($AP$4:$AP$15=$AP46)*(AO$4:AO$15))</f>
        <v>0</v>
      </c>
      <c r="AP46" s="18" t="s">
        <v>379</v>
      </c>
      <c r="AQ46" s="17"/>
      <c r="AS46" s="17"/>
    </row>
    <row r="47" spans="1:45" ht="18" customHeight="1">
      <c r="B47" s="48"/>
      <c r="T47" s="86"/>
      <c r="U47" s="86"/>
      <c r="V47" s="86"/>
      <c r="W47" s="82"/>
      <c r="X47" s="83"/>
      <c r="Y47" s="83" t="b">
        <f>Y41=Y46</f>
        <v>1</v>
      </c>
      <c r="Z47" s="83" t="b">
        <f>Z41=Z46</f>
        <v>1</v>
      </c>
      <c r="AA47" s="83" t="b">
        <f>AA41=AA46</f>
        <v>1</v>
      </c>
      <c r="AB47" s="83" t="b">
        <f>AB41=AB46</f>
        <v>1</v>
      </c>
      <c r="AC47" s="47"/>
      <c r="AI47" s="642"/>
      <c r="AJ47" s="34" t="s">
        <v>393</v>
      </c>
      <c r="AK47" s="23">
        <f t="array" ref="AK47">SUM(($AQ$4:$AQ$15=$AJ47)*($AP$4:$AP$15=$AP47)*(AK$4:AK$15))</f>
        <v>0</v>
      </c>
      <c r="AL47" s="23">
        <f t="array" ref="AL47">SUM(($AR$4:$AR$15=$AJ47)*($AP$4:$AP$15=$AP47)*(AL$4:AL$15))</f>
        <v>0</v>
      </c>
      <c r="AM47" s="23">
        <f t="array" ref="AM47">SUM(($AR$4:$AR$15=$AJ47)*($AP$4:$AP$15=$AP47)*(AM$4:AM$15))</f>
        <v>0</v>
      </c>
      <c r="AN47" s="23">
        <f t="array" ref="AN47">SUM(($AR$4:$AR$15=$AJ47)*($AP$4:$AP$15=$AP47)*(AN$4:AN$15))</f>
        <v>0</v>
      </c>
      <c r="AO47" s="23">
        <f t="array" ref="AO47">SUM(($AR$4:$AR$15=$AJ47)*($AP$4:$AP$15=$AP47)*(AO$4:AO$15))</f>
        <v>0</v>
      </c>
      <c r="AP47" s="18" t="s">
        <v>379</v>
      </c>
      <c r="AQ47" s="17"/>
      <c r="AR47" s="44"/>
      <c r="AS47" s="17"/>
    </row>
    <row r="48" spans="1:45" ht="18" customHeight="1">
      <c r="B48" s="48"/>
      <c r="T48" s="86"/>
      <c r="U48" s="86"/>
      <c r="V48" s="86"/>
      <c r="X48" s="81" t="b">
        <f>X42=AK45</f>
        <v>1</v>
      </c>
      <c r="Y48" s="81" t="b">
        <f>Y46=AL45</f>
        <v>1</v>
      </c>
      <c r="Z48" s="81" t="b">
        <f>Z46=AM45</f>
        <v>1</v>
      </c>
      <c r="AA48" s="81" t="b">
        <f>AA46=AN45</f>
        <v>1</v>
      </c>
      <c r="AB48" s="81" t="b">
        <f>AB46=AO45</f>
        <v>1</v>
      </c>
      <c r="AI48" s="642"/>
      <c r="AJ48" s="34"/>
      <c r="AK48" s="23">
        <f t="array" ref="AK48">SUM(($AQ$4:$AQ$15=$AJ48)*($AP$4:$AP$15=$AP48)*(AK$4:AK$15))</f>
        <v>0</v>
      </c>
      <c r="AL48" s="23">
        <f t="array" ref="AL48">SUM(($AR$4:$AR$15=$AJ48)*($AP$4:$AP$15=$AP48)*(AL$4:AL$15))</f>
        <v>0</v>
      </c>
      <c r="AM48" s="23">
        <f t="array" ref="AM48">SUM(($AR$4:$AR$15=$AJ48)*($AP$4:$AP$15=$AP48)*(AM$4:AM$15))</f>
        <v>0</v>
      </c>
      <c r="AN48" s="23">
        <f t="array" ref="AN48">SUM(($AR$4:$AR$15=$AJ48)*($AP$4:$AP$15=$AP48)*(AN$4:AN$15))</f>
        <v>0</v>
      </c>
      <c r="AO48" s="23">
        <f t="array" ref="AO48">SUM(($AR$4:$AR$15=$AJ48)*($AP$4:$AP$15=$AP48)*(AO$4:AO$15))</f>
        <v>0</v>
      </c>
      <c r="AP48" s="18" t="s">
        <v>379</v>
      </c>
      <c r="AQ48" s="17"/>
      <c r="AR48" s="44"/>
      <c r="AS48" s="17"/>
    </row>
    <row r="49" spans="2:45" ht="18" customHeight="1">
      <c r="B49" s="48"/>
      <c r="T49" s="86"/>
      <c r="U49" s="86"/>
      <c r="V49" s="86"/>
      <c r="W49" s="86"/>
      <c r="AI49" s="642"/>
      <c r="AJ49" s="3"/>
      <c r="AK49" s="23">
        <f t="array" ref="AK49">SUM(($AQ$4:$AQ$15=$AJ49)*($AP$4:$AP$15=$AP49)*(AK$4:AK$15))</f>
        <v>0</v>
      </c>
      <c r="AL49" s="23">
        <f t="array" ref="AL49">SUM(($AR$4:$AR$15=$AJ49)*($AP$4:$AP$15=$AP49)*(AL$4:AL$15))</f>
        <v>0</v>
      </c>
      <c r="AM49" s="23">
        <f t="array" ref="AM49">SUM(($AR$4:$AR$15=$AJ49)*($AP$4:$AP$15=$AP49)*(AM$4:AM$15))</f>
        <v>0</v>
      </c>
      <c r="AN49" s="23">
        <f t="array" ref="AN49">SUM(($AR$4:$AR$15=$AJ49)*($AP$4:$AP$15=$AP49)*(AN$4:AN$15))</f>
        <v>0</v>
      </c>
      <c r="AO49" s="23">
        <f t="array" ref="AO49">SUM(($AR$4:$AR$15=$AJ49)*($AP$4:$AP$15=$AP49)*(AO$4:AO$15))</f>
        <v>0</v>
      </c>
      <c r="AP49" s="18" t="s">
        <v>379</v>
      </c>
      <c r="AQ49" s="33"/>
      <c r="AR49" s="44"/>
      <c r="AS49" s="33"/>
    </row>
    <row r="50" spans="2:45" ht="18" customHeight="1">
      <c r="B50" s="48"/>
      <c r="T50" s="86"/>
      <c r="U50" s="86"/>
      <c r="V50" s="86"/>
      <c r="W50" s="86"/>
      <c r="AI50" s="642"/>
      <c r="AJ50" s="3"/>
      <c r="AK50" s="23">
        <f t="array" ref="AK50">SUM(($AQ$4:$AQ$15=$AJ50)*($AP$4:$AP$15=$AP50)*(AK$4:AK$15))</f>
        <v>0</v>
      </c>
      <c r="AL50" s="23">
        <f t="array" ref="AL50">SUM(($AR$4:$AR$15=$AJ50)*($AP$4:$AP$15=$AP50)*(AL$4:AL$15))</f>
        <v>0</v>
      </c>
      <c r="AM50" s="23">
        <f t="array" ref="AM50">SUM(($AR$4:$AR$15=$AJ50)*($AP$4:$AP$15=$AP50)*(AM$4:AM$15))</f>
        <v>0</v>
      </c>
      <c r="AN50" s="23">
        <f t="array" ref="AN50">SUM(($AR$4:$AR$15=$AJ50)*($AP$4:$AP$15=$AP50)*(AN$4:AN$15))</f>
        <v>0</v>
      </c>
      <c r="AO50" s="23">
        <f t="array" ref="AO50">SUM(($AR$4:$AR$15=$AJ50)*($AP$4:$AP$15=$AP50)*(AO$4:AO$15))</f>
        <v>0</v>
      </c>
      <c r="AP50" s="18" t="s">
        <v>379</v>
      </c>
      <c r="AQ50" s="40"/>
      <c r="AR50" s="44"/>
      <c r="AS50" s="40"/>
    </row>
    <row r="51" spans="2:45" ht="18" customHeight="1">
      <c r="B51" s="48"/>
      <c r="T51" s="86"/>
      <c r="U51" s="86"/>
      <c r="V51" s="86"/>
      <c r="W51" s="86"/>
      <c r="AI51" s="642"/>
      <c r="AJ51" s="3"/>
      <c r="AK51" s="23">
        <f t="array" ref="AK51">SUM(($AQ$4:$AQ$15=$AJ51)*($AP$4:$AP$15=$AP51)*(AK$4:AK$15))</f>
        <v>0</v>
      </c>
      <c r="AL51" s="23">
        <f t="array" ref="AL51">SUM(($AR$4:$AR$15=$AJ51)*($AP$4:$AP$15=$AP51)*(AL$4:AL$15))</f>
        <v>0</v>
      </c>
      <c r="AM51" s="23">
        <f t="array" ref="AM51">SUM(($AR$4:$AR$15=$AJ51)*($AP$4:$AP$15=$AP51)*(AM$4:AM$15))</f>
        <v>0</v>
      </c>
      <c r="AN51" s="23">
        <f t="array" ref="AN51">SUM(($AR$4:$AR$15=$AJ51)*($AP$4:$AP$15=$AP51)*(AN$4:AN$15))</f>
        <v>0</v>
      </c>
      <c r="AO51" s="23">
        <f t="array" ref="AO51">SUM(($AR$4:$AR$15=$AJ51)*($AP$4:$AP$15=$AP51)*(AO$4:AO$15))</f>
        <v>0</v>
      </c>
      <c r="AP51" s="18" t="s">
        <v>379</v>
      </c>
      <c r="AQ51" s="41"/>
      <c r="AR51" s="41"/>
      <c r="AS51" s="41"/>
    </row>
    <row r="52" spans="2:45" ht="18" customHeight="1">
      <c r="B52" s="48"/>
      <c r="E52" s="47" t="s">
        <v>398</v>
      </c>
      <c r="F52" s="47" t="s">
        <v>399</v>
      </c>
      <c r="G52" s="47" t="s">
        <v>173</v>
      </c>
      <c r="H52" s="47" t="s">
        <v>174</v>
      </c>
      <c r="T52" s="86"/>
      <c r="U52" s="86"/>
      <c r="V52" s="86"/>
      <c r="W52" s="86"/>
      <c r="AI52" s="643"/>
      <c r="AJ52" s="36" t="s">
        <v>2</v>
      </c>
      <c r="AK52" s="37">
        <f>SUM(AK46:AK51)</f>
        <v>0</v>
      </c>
      <c r="AL52" s="37">
        <f>SUM(AL46:AL51)</f>
        <v>0</v>
      </c>
      <c r="AM52" s="37">
        <f>SUM(AM46:AM51)</f>
        <v>0</v>
      </c>
      <c r="AN52" s="37">
        <f>SUM(AN46:AN51)</f>
        <v>0</v>
      </c>
      <c r="AO52" s="37">
        <f>SUM(AO46:AO51)</f>
        <v>0</v>
      </c>
      <c r="AP52" s="38"/>
      <c r="AQ52" s="44"/>
      <c r="AR52" s="44"/>
      <c r="AS52" s="44"/>
    </row>
    <row r="53" spans="2:45" ht="18" customHeight="1">
      <c r="B53" s="48"/>
      <c r="C53" s="47" t="s">
        <v>2</v>
      </c>
      <c r="D53" s="48"/>
      <c r="E53" s="49">
        <f>E55+E62</f>
        <v>3559</v>
      </c>
      <c r="F53" s="49">
        <f>F55+F62</f>
        <v>3353</v>
      </c>
      <c r="G53" s="49">
        <f>G55+G62</f>
        <v>3199</v>
      </c>
      <c r="H53" s="49">
        <f>H55+H62</f>
        <v>3097</v>
      </c>
      <c r="J53" s="46"/>
      <c r="K53" s="46"/>
      <c r="L53" s="46"/>
      <c r="M53" s="46"/>
      <c r="N53" s="46"/>
      <c r="T53" s="86"/>
      <c r="U53" s="86"/>
      <c r="V53" s="86"/>
      <c r="W53" s="86"/>
      <c r="AI53" s="663" t="s">
        <v>161</v>
      </c>
      <c r="AJ53" s="34" t="s">
        <v>383</v>
      </c>
      <c r="AK53" s="23">
        <f t="array" ref="AK53">SUM(($AQ$19:$AQ$28=$AJ53)*($AP$19:$AP$28=$AP53)*(AK$19:AK$28))</f>
        <v>0</v>
      </c>
      <c r="AL53" s="23">
        <f t="array" ref="AL53">SUM(($AR$19:$AR$28=$AJ53)*($AP$19:$AP$28=$AP53)*(AL$19:AL$28))</f>
        <v>0</v>
      </c>
      <c r="AM53" s="23">
        <f t="array" ref="AM53">SUM(($AR$19:$AR$28=$AJ53)*($AP$19:$AP$28=$AP53)*(AM$19:AM$28))</f>
        <v>0</v>
      </c>
      <c r="AN53" s="23">
        <f t="array" ref="AN53">SUM(($AR$19:$AR$28=$AJ53)*($AP$19:$AP$28=$AP53)*(AN$19:AN$28))</f>
        <v>0</v>
      </c>
      <c r="AO53" s="23">
        <f t="array" ref="AO53">SUM(($AR$19:$AR$28=$AJ53)*($AP$19:$AP$28=$AP53)*(AO$19:AO$28))</f>
        <v>0</v>
      </c>
      <c r="AP53" s="18" t="s">
        <v>379</v>
      </c>
      <c r="AQ53" s="44"/>
      <c r="AR53" s="44"/>
      <c r="AS53" s="44"/>
    </row>
    <row r="54" spans="2:45" ht="18" customHeight="1">
      <c r="B54" s="48"/>
      <c r="T54" s="86"/>
      <c r="U54" s="86"/>
      <c r="V54" s="86"/>
      <c r="W54" s="86"/>
      <c r="AI54" s="663"/>
      <c r="AJ54" s="34" t="s">
        <v>393</v>
      </c>
      <c r="AK54" s="23">
        <f t="array" ref="AK54">SUM(($AQ$19:$AQ$28=$AJ54)*($AP$19:$AP$28=$AP54)*(AK$19:AK$28))</f>
        <v>0</v>
      </c>
      <c r="AL54" s="23">
        <f t="array" ref="AL54">SUM(($AR$19:$AR$28=$AJ54)*($AP$19:$AP$28=$AP54)*(AL$19:AL$28))</f>
        <v>0</v>
      </c>
      <c r="AM54" s="23">
        <f t="array" ref="AM54">SUM(($AR$19:$AR$28=$AJ54)*($AP$19:$AP$28=$AP54)*(AM$19:AM$28))</f>
        <v>0</v>
      </c>
      <c r="AN54" s="23">
        <f t="array" ref="AN54">SUM(($AR$19:$AR$28=$AJ54)*($AP$19:$AP$28=$AP54)*(AN$19:AN$28))</f>
        <v>0</v>
      </c>
      <c r="AO54" s="23">
        <f t="array" ref="AO54">SUM(($AR$19:$AR$28=$AJ54)*($AP$19:$AP$28=$AP54)*(AO$19:AO$28))</f>
        <v>0</v>
      </c>
      <c r="AP54" s="18" t="s">
        <v>379</v>
      </c>
      <c r="AQ54" s="44"/>
      <c r="AR54" s="44"/>
      <c r="AS54" s="44"/>
    </row>
    <row r="55" spans="2:45" ht="18" customHeight="1">
      <c r="B55" s="48"/>
      <c r="C55" s="47" t="s">
        <v>175</v>
      </c>
      <c r="D55" s="48"/>
      <c r="E55" s="47">
        <f>'계획인구(최종)'!E103</f>
        <v>3559</v>
      </c>
      <c r="F55" s="47">
        <f>'계획인구(최종)'!F103</f>
        <v>3353</v>
      </c>
      <c r="G55" s="47">
        <f>'계획인구(최종)'!G103</f>
        <v>3199</v>
      </c>
      <c r="H55" s="47">
        <f>'계획인구(최종)'!H103</f>
        <v>3097</v>
      </c>
      <c r="T55" s="86"/>
      <c r="U55" s="86"/>
      <c r="V55" s="86"/>
      <c r="W55" s="86"/>
      <c r="AI55" s="663"/>
      <c r="AJ55" s="34"/>
      <c r="AK55" s="23">
        <f t="array" ref="AK55">SUM(($AQ$19:$AQ$28=$AJ55)*($AP$19:$AP$28=$AP55)*(AK$19:AK$28))</f>
        <v>0</v>
      </c>
      <c r="AL55" s="23">
        <f t="array" ref="AL55">SUM(($AR$19:$AR$28=$AJ55)*($AP$19:$AP$28=$AP55)*(AL$19:AL$28))</f>
        <v>0</v>
      </c>
      <c r="AM55" s="23">
        <f t="array" ref="AM55">SUM(($AR$19:$AR$28=$AJ55)*($AP$19:$AP$28=$AP55)*(AM$19:AM$28))</f>
        <v>0</v>
      </c>
      <c r="AN55" s="23">
        <f t="array" ref="AN55">SUM(($AR$19:$AR$28=$AJ55)*($AP$19:$AP$28=$AP55)*(AN$19:AN$28))</f>
        <v>0</v>
      </c>
      <c r="AO55" s="23">
        <f t="array" ref="AO55">SUM(($AR$19:$AR$28=$AJ55)*($AP$19:$AP$28=$AP55)*(AO$19:AO$28))</f>
        <v>0</v>
      </c>
      <c r="AP55" s="18" t="s">
        <v>379</v>
      </c>
      <c r="AQ55" s="44"/>
      <c r="AR55" s="44"/>
      <c r="AS55" s="44"/>
    </row>
    <row r="56" spans="2:45" ht="18" customHeight="1">
      <c r="B56" s="48"/>
      <c r="D56" s="48"/>
      <c r="T56" s="86"/>
      <c r="U56" s="86"/>
      <c r="V56" s="86"/>
      <c r="W56" s="86"/>
      <c r="AI56" s="663"/>
      <c r="AJ56" s="3"/>
      <c r="AK56" s="23">
        <f t="array" ref="AK56">SUM(($AQ$19:$AQ$28=$AJ56)*($AP$19:$AP$28=$AP56)*(AK$19:AK$28))</f>
        <v>0</v>
      </c>
      <c r="AL56" s="23">
        <f t="array" ref="AL56">SUM(($AR$19:$AR$28=$AJ56)*($AP$19:$AP$28=$AP56)*(AL$19:AL$28))</f>
        <v>0</v>
      </c>
      <c r="AM56" s="23">
        <f t="array" ref="AM56">SUM(($AR$19:$AR$28=$AJ56)*($AP$19:$AP$28=$AP56)*(AM$19:AM$28))</f>
        <v>0</v>
      </c>
      <c r="AN56" s="23">
        <f t="array" ref="AN56">SUM(($AR$19:$AR$28=$AJ56)*($AP$19:$AP$28=$AP56)*(AN$19:AN$28))</f>
        <v>0</v>
      </c>
      <c r="AO56" s="23">
        <f t="array" ref="AO56">SUM(($AR$19:$AR$28=$AJ56)*($AP$19:$AP$28=$AP56)*(AO$19:AO$28))</f>
        <v>0</v>
      </c>
      <c r="AP56" s="18" t="s">
        <v>379</v>
      </c>
      <c r="AQ56" s="44"/>
      <c r="AR56" s="44"/>
      <c r="AS56" s="44"/>
    </row>
    <row r="57" spans="2:45" ht="18" customHeight="1">
      <c r="B57" s="48"/>
      <c r="C57" s="47" t="s">
        <v>176</v>
      </c>
      <c r="D57" s="48"/>
      <c r="E57" s="48" t="s">
        <v>398</v>
      </c>
      <c r="F57" s="48" t="s">
        <v>399</v>
      </c>
      <c r="G57" s="48" t="s">
        <v>173</v>
      </c>
      <c r="H57" s="48" t="s">
        <v>174</v>
      </c>
      <c r="I57" s="638" t="s">
        <v>400</v>
      </c>
      <c r="J57" s="638"/>
      <c r="K57" s="638"/>
      <c r="T57" s="86"/>
      <c r="U57" s="86"/>
      <c r="V57" s="86"/>
      <c r="W57" s="86"/>
      <c r="AI57" s="663"/>
      <c r="AJ57" s="3"/>
      <c r="AK57" s="23">
        <f t="array" ref="AK57">SUM(($AQ$19:$AQ$28=$AJ57)*($AP$19:$AP$28=$AP57)*(AK$19:AK$28))</f>
        <v>0</v>
      </c>
      <c r="AL57" s="23">
        <f t="array" ref="AL57">SUM(($AR$19:$AR$28=$AJ57)*($AP$19:$AP$28=$AP57)*(AL$19:AL$28))</f>
        <v>0</v>
      </c>
      <c r="AM57" s="23">
        <f t="array" ref="AM57">SUM(($AR$19:$AR$28=$AJ57)*($AP$19:$AP$28=$AP57)*(AM$19:AM$28))</f>
        <v>0</v>
      </c>
      <c r="AN57" s="23">
        <f t="array" ref="AN57">SUM(($AR$19:$AR$28=$AJ57)*($AP$19:$AP$28=$AP57)*(AN$19:AN$28))</f>
        <v>0</v>
      </c>
      <c r="AO57" s="23">
        <f t="array" ref="AO57">SUM(($AR$19:$AR$28=$AJ57)*($AP$19:$AP$28=$AP57)*(AO$19:AO$28))</f>
        <v>0</v>
      </c>
      <c r="AP57" s="18" t="s">
        <v>379</v>
      </c>
      <c r="AQ57" s="44"/>
      <c r="AS57" s="44"/>
    </row>
    <row r="58" spans="2:45" ht="18" customHeight="1">
      <c r="B58" s="48"/>
      <c r="D58" s="48" t="s">
        <v>401</v>
      </c>
      <c r="E58" s="50"/>
      <c r="F58" s="50"/>
      <c r="G58" s="50"/>
      <c r="H58" s="50"/>
      <c r="I58" s="48"/>
      <c r="J58" s="48"/>
      <c r="K58" s="48"/>
      <c r="T58" s="86"/>
      <c r="U58" s="86"/>
      <c r="V58" s="86"/>
      <c r="W58" s="86"/>
      <c r="AI58" s="663"/>
      <c r="AJ58" s="3"/>
      <c r="AK58" s="23">
        <f t="array" ref="AK58">SUM(($AQ$19:$AQ$28=$AJ58)*($AP$19:$AP$28=$AP58)*(AK$19:AK$28))</f>
        <v>0</v>
      </c>
      <c r="AL58" s="23">
        <f t="array" ref="AL58">SUM(($AR$19:$AR$28=$AJ58)*($AP$19:$AP$28=$AP58)*(AL$19:AL$28))</f>
        <v>0</v>
      </c>
      <c r="AM58" s="23">
        <f t="array" ref="AM58">SUM(($AR$19:$AR$28=$AJ58)*($AP$19:$AP$28=$AP58)*(AM$19:AM$28))</f>
        <v>0</v>
      </c>
      <c r="AN58" s="23">
        <f t="array" ref="AN58">SUM(($AR$19:$AR$28=$AJ58)*($AP$19:$AP$28=$AP58)*(AN$19:AN$28))</f>
        <v>0</v>
      </c>
      <c r="AO58" s="23">
        <f t="array" ref="AO58">SUM(($AR$19:$AR$28=$AJ58)*($AP$19:$AP$28=$AP58)*(AO$19:AO$28))</f>
        <v>0</v>
      </c>
      <c r="AP58" s="18" t="s">
        <v>379</v>
      </c>
      <c r="AQ58" s="44"/>
      <c r="AS58" s="44"/>
    </row>
    <row r="59" spans="2:45" ht="18" customHeight="1">
      <c r="B59" s="48"/>
      <c r="D59" s="48" t="s">
        <v>402</v>
      </c>
      <c r="E59" s="50"/>
      <c r="F59" s="50"/>
      <c r="G59" s="50"/>
      <c r="H59" s="50"/>
      <c r="I59" s="48"/>
      <c r="J59" s="48"/>
      <c r="K59" s="48"/>
      <c r="T59" s="86"/>
      <c r="U59" s="86"/>
      <c r="V59" s="86"/>
      <c r="W59" s="86"/>
      <c r="AI59" s="663"/>
      <c r="AJ59" s="36" t="s">
        <v>2</v>
      </c>
      <c r="AK59" s="37">
        <f>SUM(AK53:AK58)</f>
        <v>0</v>
      </c>
      <c r="AL59" s="37">
        <f>SUM(AL53:AL58)</f>
        <v>0</v>
      </c>
      <c r="AM59" s="37">
        <f>SUM(AM53:AM58)</f>
        <v>0</v>
      </c>
      <c r="AN59" s="37">
        <f>SUM(AN53:AN58)</f>
        <v>0</v>
      </c>
      <c r="AO59" s="37">
        <f>SUM(AO53:AO58)</f>
        <v>0</v>
      </c>
      <c r="AP59" s="38"/>
      <c r="AQ59" s="44"/>
      <c r="AS59" s="44"/>
    </row>
    <row r="60" spans="2:45" ht="13.5" customHeight="1">
      <c r="B60" s="48"/>
      <c r="D60" s="48" t="s">
        <v>403</v>
      </c>
      <c r="E60" s="50"/>
      <c r="F60" s="50"/>
      <c r="G60" s="50"/>
      <c r="H60" s="50"/>
      <c r="I60" s="48"/>
      <c r="J60" s="48"/>
      <c r="K60" s="48"/>
      <c r="T60" s="86"/>
      <c r="U60" s="86"/>
      <c r="V60" s="86"/>
      <c r="W60" s="86"/>
      <c r="AI60" s="44"/>
      <c r="AJ60" s="44"/>
      <c r="AK60" s="44"/>
      <c r="AL60" s="44"/>
      <c r="AM60" s="44"/>
      <c r="AN60" s="44"/>
      <c r="AO60" s="44"/>
      <c r="AP60" s="44"/>
      <c r="AQ60" s="44"/>
      <c r="AS60" s="44"/>
    </row>
    <row r="61" spans="2:45" ht="13.5" customHeight="1">
      <c r="B61" s="48"/>
      <c r="D61" s="48" t="s">
        <v>404</v>
      </c>
      <c r="E61" s="50"/>
      <c r="F61" s="50"/>
      <c r="G61" s="50"/>
      <c r="H61" s="50"/>
      <c r="I61" s="48"/>
      <c r="J61" s="48"/>
      <c r="K61" s="48"/>
      <c r="T61" s="86"/>
      <c r="U61" s="86"/>
      <c r="V61" s="86"/>
      <c r="W61" s="86"/>
      <c r="AI61" s="44"/>
      <c r="AJ61" s="44"/>
      <c r="AK61" s="44"/>
      <c r="AL61" s="44"/>
      <c r="AM61" s="44"/>
      <c r="AN61" s="44"/>
      <c r="AO61" s="44"/>
      <c r="AP61" s="44"/>
      <c r="AQ61" s="44"/>
      <c r="AS61" s="44"/>
    </row>
    <row r="62" spans="2:45">
      <c r="B62" s="48"/>
      <c r="D62" s="48" t="s">
        <v>405</v>
      </c>
      <c r="E62" s="48">
        <f>SUM(E58:E61)</f>
        <v>0</v>
      </c>
      <c r="F62" s="48">
        <f>SUM(F58:F61)</f>
        <v>0</v>
      </c>
      <c r="G62" s="48">
        <f>SUM(G58:G61)</f>
        <v>0</v>
      </c>
      <c r="H62" s="48">
        <f>SUM(H58:H61)</f>
        <v>0</v>
      </c>
      <c r="I62" s="638"/>
      <c r="J62" s="638"/>
      <c r="K62" s="638"/>
      <c r="T62" s="86"/>
      <c r="U62" s="86"/>
      <c r="V62" s="86"/>
      <c r="W62" s="86"/>
      <c r="AI62" s="44"/>
      <c r="AJ62" s="44"/>
      <c r="AK62" s="44"/>
      <c r="AL62" s="44"/>
      <c r="AM62" s="44"/>
      <c r="AN62" s="44"/>
      <c r="AO62" s="44"/>
      <c r="AP62" s="44"/>
      <c r="AQ62" s="44"/>
      <c r="AS62" s="44"/>
    </row>
    <row r="63" spans="2:45">
      <c r="B63" s="48"/>
      <c r="T63" s="86"/>
      <c r="U63" s="86"/>
      <c r="V63" s="86"/>
      <c r="W63" s="86"/>
      <c r="AI63" s="44"/>
      <c r="AJ63" s="44"/>
      <c r="AK63" s="44"/>
      <c r="AL63" s="44"/>
      <c r="AM63" s="44"/>
      <c r="AN63" s="44"/>
      <c r="AO63" s="44"/>
      <c r="AP63" s="44"/>
      <c r="AQ63" s="44"/>
      <c r="AS63" s="44"/>
    </row>
    <row r="64" spans="2:45">
      <c r="B64" s="48"/>
      <c r="T64" s="82"/>
      <c r="U64" s="82"/>
      <c r="V64" s="82"/>
      <c r="W64" s="82"/>
      <c r="AI64" s="44"/>
      <c r="AJ64" s="44"/>
      <c r="AK64" s="44"/>
      <c r="AL64" s="44"/>
      <c r="AM64" s="44"/>
      <c r="AN64" s="44"/>
      <c r="AO64" s="44"/>
      <c r="AP64" s="44"/>
      <c r="AQ64" s="44"/>
      <c r="AS64" s="44"/>
    </row>
    <row r="65" spans="2:45">
      <c r="B65" s="48"/>
      <c r="AI65" s="44"/>
      <c r="AJ65" s="44"/>
      <c r="AK65" s="44"/>
      <c r="AL65" s="44"/>
      <c r="AM65" s="44"/>
      <c r="AN65" s="44"/>
      <c r="AO65" s="44"/>
      <c r="AP65" s="44"/>
      <c r="AQ65" s="44"/>
      <c r="AS65" s="44"/>
    </row>
    <row r="66" spans="2:45">
      <c r="B66" s="48"/>
      <c r="AI66" s="44"/>
      <c r="AJ66" s="44"/>
      <c r="AK66" s="44"/>
      <c r="AL66" s="44"/>
      <c r="AM66" s="44"/>
      <c r="AN66" s="44"/>
      <c r="AO66" s="44"/>
      <c r="AP66" s="44"/>
      <c r="AQ66" s="44"/>
      <c r="AS66" s="44"/>
    </row>
    <row r="67" spans="2:45">
      <c r="B67" s="48"/>
      <c r="AI67" s="44"/>
      <c r="AJ67" s="44"/>
      <c r="AK67" s="44"/>
      <c r="AL67" s="44"/>
      <c r="AM67" s="44"/>
      <c r="AN67" s="44"/>
      <c r="AO67" s="44"/>
      <c r="AP67" s="44"/>
      <c r="AQ67" s="44"/>
      <c r="AS67" s="44"/>
    </row>
    <row r="68" spans="2:45">
      <c r="B68" s="48"/>
      <c r="AI68" s="44"/>
      <c r="AJ68" s="44"/>
      <c r="AK68" s="44"/>
      <c r="AL68" s="44"/>
      <c r="AM68" s="44"/>
      <c r="AN68" s="44"/>
      <c r="AO68" s="44"/>
      <c r="AP68" s="44"/>
      <c r="AQ68" s="44"/>
      <c r="AS68" s="44"/>
    </row>
    <row r="69" spans="2:45">
      <c r="B69" s="48"/>
      <c r="AI69" s="44"/>
      <c r="AJ69" s="44"/>
      <c r="AK69" s="44"/>
      <c r="AL69" s="44"/>
      <c r="AM69" s="44"/>
      <c r="AN69" s="44"/>
      <c r="AO69" s="44"/>
      <c r="AP69" s="44"/>
      <c r="AQ69" s="44"/>
      <c r="AS69" s="44"/>
    </row>
    <row r="70" spans="2:45">
      <c r="B70" s="48"/>
      <c r="AI70" s="44"/>
      <c r="AJ70" s="44"/>
      <c r="AK70" s="44"/>
      <c r="AL70" s="44"/>
      <c r="AM70" s="44"/>
      <c r="AN70" s="44"/>
      <c r="AO70" s="44"/>
      <c r="AP70" s="44"/>
      <c r="AQ70" s="44"/>
      <c r="AS70" s="44"/>
    </row>
    <row r="71" spans="2:45">
      <c r="B71" s="48"/>
      <c r="AI71" s="44"/>
      <c r="AJ71" s="44"/>
      <c r="AK71" s="44"/>
      <c r="AL71" s="44"/>
      <c r="AM71" s="44"/>
      <c r="AN71" s="44"/>
      <c r="AO71" s="44"/>
      <c r="AP71" s="44"/>
      <c r="AQ71" s="44"/>
      <c r="AS71" s="44"/>
    </row>
    <row r="72" spans="2:45">
      <c r="B72" s="48"/>
      <c r="AI72" s="44"/>
      <c r="AJ72" s="44"/>
      <c r="AK72" s="44"/>
      <c r="AL72" s="44"/>
      <c r="AM72" s="44"/>
      <c r="AN72" s="44"/>
      <c r="AO72" s="44"/>
      <c r="AP72" s="44"/>
      <c r="AQ72" s="44"/>
      <c r="AS72" s="44"/>
    </row>
    <row r="73" spans="2:45">
      <c r="B73" s="48"/>
      <c r="AI73" s="44"/>
      <c r="AJ73" s="44"/>
      <c r="AK73" s="44"/>
      <c r="AL73" s="44"/>
      <c r="AM73" s="44"/>
      <c r="AN73" s="44"/>
      <c r="AO73" s="44"/>
      <c r="AP73" s="44"/>
      <c r="AQ73" s="44"/>
      <c r="AS73" s="44"/>
    </row>
    <row r="74" spans="2:45">
      <c r="B74" s="48"/>
      <c r="AI74" s="44"/>
      <c r="AJ74" s="44"/>
      <c r="AK74" s="44"/>
      <c r="AL74" s="44"/>
      <c r="AM74" s="44"/>
      <c r="AN74" s="44"/>
      <c r="AO74" s="44"/>
      <c r="AP74" s="44"/>
      <c r="AQ74" s="44"/>
      <c r="AS74" s="44"/>
    </row>
    <row r="75" spans="2:45">
      <c r="B75" s="48"/>
      <c r="AI75" s="44"/>
      <c r="AJ75" s="44"/>
      <c r="AK75" s="44"/>
      <c r="AL75" s="44"/>
      <c r="AM75" s="44"/>
      <c r="AN75" s="44"/>
      <c r="AO75" s="44"/>
      <c r="AP75" s="44"/>
      <c r="AQ75" s="44"/>
      <c r="AS75" s="44"/>
    </row>
    <row r="76" spans="2:45">
      <c r="B76" s="48"/>
      <c r="AI76" s="44"/>
      <c r="AJ76" s="44"/>
      <c r="AK76" s="44"/>
      <c r="AL76" s="44"/>
      <c r="AM76" s="44"/>
      <c r="AN76" s="44"/>
      <c r="AO76" s="44"/>
      <c r="AP76" s="44"/>
      <c r="AQ76" s="44"/>
      <c r="AS76" s="44"/>
    </row>
    <row r="77" spans="2:45">
      <c r="B77" s="48"/>
      <c r="AI77" s="44"/>
      <c r="AJ77" s="44"/>
      <c r="AK77" s="44"/>
      <c r="AL77" s="44"/>
      <c r="AM77" s="44"/>
      <c r="AN77" s="44"/>
      <c r="AO77" s="44"/>
      <c r="AP77" s="44"/>
    </row>
    <row r="78" spans="2:45">
      <c r="B78" s="48"/>
      <c r="AI78" s="44"/>
      <c r="AJ78" s="44"/>
      <c r="AK78" s="44"/>
      <c r="AL78" s="44"/>
      <c r="AM78" s="44"/>
      <c r="AN78" s="44"/>
      <c r="AO78" s="44"/>
      <c r="AP78" s="44"/>
    </row>
    <row r="79" spans="2:45">
      <c r="B79" s="48"/>
      <c r="AI79" s="44"/>
      <c r="AJ79" s="44"/>
      <c r="AK79" s="44"/>
      <c r="AL79" s="44"/>
      <c r="AM79" s="44"/>
      <c r="AN79" s="44"/>
      <c r="AO79" s="44"/>
      <c r="AP79" s="44"/>
    </row>
    <row r="80" spans="2:45">
      <c r="B80" s="48"/>
      <c r="AI80" s="44"/>
      <c r="AJ80" s="44"/>
      <c r="AK80" s="44"/>
      <c r="AL80" s="44"/>
      <c r="AM80" s="44"/>
      <c r="AN80" s="44"/>
      <c r="AO80" s="44"/>
      <c r="AP80" s="44"/>
    </row>
    <row r="81" spans="2:42">
      <c r="B81" s="48"/>
      <c r="AI81" s="44"/>
      <c r="AJ81" s="44"/>
      <c r="AK81" s="44"/>
      <c r="AL81" s="44"/>
      <c r="AM81" s="44"/>
      <c r="AN81" s="44"/>
      <c r="AO81" s="44"/>
      <c r="AP81" s="44"/>
    </row>
    <row r="82" spans="2:42">
      <c r="B82" s="48"/>
      <c r="AI82" s="44"/>
      <c r="AJ82" s="44"/>
      <c r="AK82" s="44"/>
      <c r="AL82" s="44"/>
      <c r="AM82" s="44"/>
      <c r="AN82" s="44"/>
      <c r="AO82" s="44"/>
      <c r="AP82" s="44"/>
    </row>
    <row r="83" spans="2:42">
      <c r="B83" s="48"/>
      <c r="AI83" s="44"/>
      <c r="AJ83" s="44"/>
      <c r="AK83" s="44"/>
      <c r="AL83" s="44"/>
      <c r="AM83" s="44"/>
      <c r="AN83" s="44"/>
      <c r="AO83" s="44"/>
      <c r="AP83" s="44"/>
    </row>
    <row r="84" spans="2:42">
      <c r="B84" s="48"/>
      <c r="AI84" s="44"/>
      <c r="AJ84" s="44"/>
      <c r="AK84" s="44"/>
      <c r="AL84" s="44"/>
      <c r="AM84" s="44"/>
      <c r="AN84" s="44"/>
      <c r="AO84" s="44"/>
      <c r="AP84" s="44"/>
    </row>
    <row r="85" spans="2:42">
      <c r="B85" s="48"/>
      <c r="AI85" s="44"/>
      <c r="AJ85" s="44"/>
      <c r="AK85" s="44"/>
      <c r="AL85" s="44"/>
      <c r="AM85" s="44"/>
      <c r="AN85" s="44"/>
      <c r="AO85" s="44"/>
      <c r="AP85" s="44"/>
    </row>
    <row r="86" spans="2:42">
      <c r="B86" s="48"/>
      <c r="AI86" s="44"/>
      <c r="AJ86" s="44"/>
      <c r="AK86" s="44"/>
      <c r="AL86" s="44"/>
      <c r="AM86" s="44"/>
      <c r="AN86" s="44"/>
      <c r="AO86" s="44"/>
      <c r="AP86" s="44"/>
    </row>
    <row r="87" spans="2:42">
      <c r="B87" s="48"/>
      <c r="AI87" s="44"/>
      <c r="AJ87" s="44"/>
      <c r="AK87" s="44"/>
      <c r="AL87" s="44"/>
      <c r="AM87" s="44"/>
      <c r="AN87" s="44"/>
      <c r="AO87" s="44"/>
      <c r="AP87" s="44"/>
    </row>
    <row r="88" spans="2:42">
      <c r="B88" s="48"/>
      <c r="AI88" s="44"/>
      <c r="AJ88" s="44"/>
      <c r="AK88" s="44"/>
      <c r="AL88" s="44"/>
      <c r="AM88" s="44"/>
      <c r="AN88" s="44"/>
      <c r="AO88" s="44"/>
      <c r="AP88" s="44"/>
    </row>
    <row r="89" spans="2:42">
      <c r="AI89" s="44"/>
      <c r="AJ89" s="44"/>
      <c r="AK89" s="44"/>
      <c r="AL89" s="44"/>
      <c r="AM89" s="44"/>
      <c r="AN89" s="44"/>
      <c r="AO89" s="44"/>
      <c r="AP89" s="44"/>
    </row>
    <row r="90" spans="2:42">
      <c r="AI90" s="44"/>
      <c r="AJ90" s="44"/>
      <c r="AK90" s="44"/>
      <c r="AL90" s="44"/>
      <c r="AM90" s="44"/>
      <c r="AN90" s="44"/>
      <c r="AO90" s="44"/>
      <c r="AP90" s="44"/>
    </row>
    <row r="91" spans="2:42">
      <c r="AI91" s="44"/>
      <c r="AJ91" s="44"/>
      <c r="AK91" s="44"/>
      <c r="AL91" s="44"/>
      <c r="AM91" s="44"/>
      <c r="AN91" s="44"/>
      <c r="AO91" s="44"/>
      <c r="AP91" s="44"/>
    </row>
    <row r="98" spans="35:45">
      <c r="AI98" s="44"/>
      <c r="AJ98" s="44"/>
      <c r="AK98" s="44"/>
      <c r="AL98" s="44"/>
      <c r="AM98" s="44"/>
      <c r="AN98" s="44"/>
      <c r="AO98" s="44"/>
      <c r="AP98" s="44"/>
      <c r="AQ98" s="44"/>
      <c r="AS98" s="44"/>
    </row>
    <row r="99" spans="35:45">
      <c r="AI99" s="44"/>
      <c r="AJ99" s="44"/>
      <c r="AK99" s="44"/>
      <c r="AL99" s="44"/>
      <c r="AM99" s="44"/>
      <c r="AN99" s="44"/>
      <c r="AO99" s="44"/>
      <c r="AP99" s="44"/>
      <c r="AQ99" s="44"/>
      <c r="AS99" s="44"/>
    </row>
    <row r="100" spans="35:45">
      <c r="AI100" s="44"/>
      <c r="AJ100" s="44"/>
      <c r="AK100" s="44"/>
      <c r="AL100" s="44"/>
      <c r="AM100" s="44"/>
      <c r="AN100" s="44"/>
      <c r="AO100" s="44"/>
      <c r="AP100" s="44"/>
      <c r="AQ100" s="44"/>
      <c r="AS100" s="44"/>
    </row>
    <row r="101" spans="35:45">
      <c r="AI101" s="44"/>
      <c r="AJ101" s="44"/>
      <c r="AK101" s="44"/>
      <c r="AL101" s="44"/>
      <c r="AM101" s="44"/>
      <c r="AN101" s="44"/>
      <c r="AO101" s="44"/>
      <c r="AP101" s="44"/>
      <c r="AQ101" s="44"/>
      <c r="AS101" s="44"/>
    </row>
    <row r="102" spans="35:45">
      <c r="AI102" s="44"/>
      <c r="AJ102" s="44"/>
      <c r="AK102" s="44"/>
      <c r="AL102" s="44"/>
      <c r="AM102" s="44"/>
      <c r="AN102" s="44"/>
      <c r="AO102" s="44"/>
      <c r="AP102" s="44"/>
      <c r="AQ102" s="44"/>
      <c r="AS102" s="44"/>
    </row>
    <row r="103" spans="35:45">
      <c r="AI103" s="44"/>
      <c r="AJ103" s="44"/>
      <c r="AK103" s="44"/>
      <c r="AL103" s="44"/>
      <c r="AM103" s="44"/>
      <c r="AN103" s="44"/>
      <c r="AO103" s="44"/>
      <c r="AP103" s="44"/>
      <c r="AQ103" s="44"/>
      <c r="AS103" s="44"/>
    </row>
    <row r="104" spans="35:45">
      <c r="AI104" s="44"/>
      <c r="AJ104" s="44"/>
      <c r="AK104" s="44"/>
      <c r="AL104" s="44"/>
      <c r="AM104" s="44"/>
      <c r="AN104" s="44"/>
      <c r="AO104" s="44"/>
      <c r="AP104" s="44"/>
      <c r="AQ104" s="44"/>
      <c r="AS104" s="44"/>
    </row>
    <row r="105" spans="35:45">
      <c r="AI105" s="44"/>
      <c r="AJ105" s="44"/>
      <c r="AK105" s="44"/>
      <c r="AL105" s="44"/>
      <c r="AM105" s="44"/>
      <c r="AN105" s="44"/>
      <c r="AO105" s="44"/>
      <c r="AP105" s="44"/>
      <c r="AQ105" s="44"/>
      <c r="AS105" s="44"/>
    </row>
    <row r="106" spans="35:45">
      <c r="AI106" s="44"/>
      <c r="AJ106" s="44"/>
      <c r="AK106" s="44"/>
      <c r="AL106" s="44"/>
      <c r="AM106" s="44"/>
      <c r="AN106" s="44"/>
      <c r="AO106" s="44"/>
      <c r="AP106" s="44"/>
      <c r="AQ106" s="44"/>
      <c r="AS106" s="44"/>
    </row>
    <row r="107" spans="35:45">
      <c r="AI107" s="44"/>
      <c r="AJ107" s="44"/>
      <c r="AK107" s="44"/>
      <c r="AL107" s="44"/>
      <c r="AM107" s="44"/>
      <c r="AN107" s="44"/>
      <c r="AO107" s="44"/>
      <c r="AP107" s="44"/>
      <c r="AQ107" s="44"/>
      <c r="AS107" s="44"/>
    </row>
    <row r="108" spans="35:45">
      <c r="AI108" s="44"/>
      <c r="AJ108" s="44"/>
      <c r="AK108" s="44"/>
      <c r="AL108" s="44"/>
      <c r="AM108" s="44"/>
      <c r="AN108" s="44"/>
      <c r="AO108" s="44"/>
      <c r="AP108" s="44"/>
      <c r="AQ108" s="44"/>
      <c r="AS108" s="44"/>
    </row>
    <row r="109" spans="35:45">
      <c r="AI109" s="44"/>
      <c r="AJ109" s="44"/>
      <c r="AK109" s="44"/>
      <c r="AL109" s="44"/>
      <c r="AM109" s="44"/>
      <c r="AN109" s="44"/>
      <c r="AO109" s="44"/>
      <c r="AP109" s="44"/>
      <c r="AQ109" s="44"/>
      <c r="AS109" s="44"/>
    </row>
    <row r="110" spans="35:45">
      <c r="AI110" s="44"/>
      <c r="AJ110" s="44"/>
      <c r="AK110" s="44"/>
      <c r="AL110" s="44"/>
      <c r="AM110" s="44"/>
      <c r="AN110" s="44"/>
      <c r="AO110" s="44"/>
      <c r="AP110" s="44"/>
      <c r="AQ110" s="44"/>
      <c r="AS110" s="44"/>
    </row>
    <row r="111" spans="35:45">
      <c r="AI111" s="44"/>
      <c r="AJ111" s="44"/>
      <c r="AK111" s="44"/>
      <c r="AL111" s="44"/>
      <c r="AM111" s="44"/>
      <c r="AN111" s="44"/>
      <c r="AO111" s="44"/>
      <c r="AP111" s="44"/>
      <c r="AQ111" s="44"/>
      <c r="AS111" s="44"/>
    </row>
    <row r="112" spans="35:45">
      <c r="AI112" s="44"/>
      <c r="AJ112" s="44"/>
      <c r="AK112" s="44"/>
      <c r="AL112" s="44"/>
      <c r="AM112" s="44"/>
      <c r="AN112" s="44"/>
      <c r="AO112" s="44"/>
      <c r="AP112" s="44"/>
      <c r="AQ112" s="44"/>
      <c r="AS112" s="44"/>
    </row>
    <row r="113" spans="35:45">
      <c r="AI113" s="54"/>
      <c r="AJ113" s="54"/>
      <c r="AK113" s="44"/>
      <c r="AL113" s="44"/>
      <c r="AM113" s="44"/>
      <c r="AN113" s="44"/>
      <c r="AO113" s="44"/>
      <c r="AP113" s="44"/>
      <c r="AQ113" s="44"/>
      <c r="AS113" s="44"/>
    </row>
    <row r="114" spans="35:45">
      <c r="AI114" s="33"/>
      <c r="AJ114" s="55"/>
      <c r="AK114" s="44"/>
      <c r="AL114" s="44"/>
      <c r="AM114" s="44"/>
      <c r="AN114" s="44"/>
      <c r="AO114" s="44"/>
      <c r="AP114" s="44"/>
      <c r="AQ114" s="44"/>
      <c r="AS114" s="44"/>
    </row>
    <row r="115" spans="35:45">
      <c r="AI115" s="56"/>
      <c r="AJ115" s="56"/>
      <c r="AK115" s="44"/>
      <c r="AL115" s="44"/>
      <c r="AM115" s="44"/>
      <c r="AN115" s="44"/>
      <c r="AO115" s="44"/>
      <c r="AP115" s="44"/>
      <c r="AQ115" s="44"/>
      <c r="AS115" s="44"/>
    </row>
    <row r="116" spans="35:45">
      <c r="AI116" s="57"/>
      <c r="AJ116" s="57"/>
      <c r="AK116" s="44"/>
      <c r="AL116" s="44"/>
      <c r="AM116" s="44"/>
      <c r="AN116" s="44"/>
      <c r="AO116" s="44"/>
      <c r="AP116" s="44"/>
      <c r="AQ116" s="44"/>
      <c r="AS116" s="44"/>
    </row>
    <row r="117" spans="35:45">
      <c r="AI117" s="56"/>
      <c r="AJ117" s="56"/>
      <c r="AK117" s="44"/>
      <c r="AL117" s="44"/>
      <c r="AM117" s="44"/>
      <c r="AN117" s="44"/>
      <c r="AO117" s="44"/>
      <c r="AP117" s="44"/>
      <c r="AQ117" s="44"/>
      <c r="AS117" s="44"/>
    </row>
    <row r="118" spans="35:45">
      <c r="AI118" s="58"/>
      <c r="AJ118" s="58"/>
      <c r="AK118" s="44"/>
      <c r="AL118" s="44"/>
      <c r="AM118" s="44"/>
      <c r="AN118" s="44"/>
      <c r="AO118" s="44"/>
      <c r="AP118" s="44"/>
      <c r="AQ118" s="44"/>
      <c r="AS118" s="44"/>
    </row>
    <row r="119" spans="35:45">
      <c r="AI119" s="33"/>
      <c r="AJ119" s="33"/>
      <c r="AK119" s="44"/>
      <c r="AL119" s="44"/>
      <c r="AM119" s="44"/>
      <c r="AN119" s="44"/>
      <c r="AO119" s="44"/>
      <c r="AP119" s="44"/>
      <c r="AQ119" s="44"/>
      <c r="AS119" s="44"/>
    </row>
    <row r="120" spans="35:45">
      <c r="AI120" s="33"/>
      <c r="AJ120" s="33"/>
      <c r="AK120" s="44"/>
      <c r="AL120" s="44"/>
      <c r="AM120" s="44"/>
      <c r="AN120" s="44"/>
      <c r="AO120" s="44"/>
      <c r="AP120" s="44"/>
      <c r="AQ120" s="44"/>
      <c r="AS120" s="44"/>
    </row>
    <row r="121" spans="35:45">
      <c r="AI121" s="33"/>
      <c r="AJ121" s="33"/>
      <c r="AK121" s="44"/>
      <c r="AL121" s="44"/>
      <c r="AM121" s="44"/>
      <c r="AN121" s="44"/>
      <c r="AO121" s="44"/>
      <c r="AP121" s="44"/>
      <c r="AQ121" s="44"/>
      <c r="AS121" s="44"/>
    </row>
    <row r="122" spans="35:45">
      <c r="AI122" s="33"/>
      <c r="AJ122" s="33"/>
      <c r="AK122" s="44"/>
      <c r="AL122" s="44"/>
      <c r="AM122" s="44"/>
      <c r="AN122" s="44"/>
      <c r="AO122" s="44"/>
      <c r="AP122" s="44"/>
      <c r="AQ122" s="44"/>
      <c r="AS122" s="44"/>
    </row>
    <row r="123" spans="35:45">
      <c r="AI123" s="17"/>
      <c r="AJ123" s="17"/>
    </row>
    <row r="124" spans="35:45">
      <c r="AI124" s="17"/>
      <c r="AJ124" s="17"/>
    </row>
    <row r="125" spans="35:45">
      <c r="AI125" s="17"/>
      <c r="AJ125" s="17"/>
    </row>
    <row r="126" spans="35:45">
      <c r="AI126" s="17"/>
      <c r="AJ126" s="17"/>
    </row>
    <row r="127" spans="35:45">
      <c r="AI127" s="17"/>
      <c r="AJ127" s="17"/>
    </row>
    <row r="128" spans="35:45">
      <c r="AI128" s="17"/>
      <c r="AJ128" s="17"/>
    </row>
  </sheetData>
  <mergeCells count="37">
    <mergeCell ref="A1:H1"/>
    <mergeCell ref="A2:A3"/>
    <mergeCell ref="C2:C3"/>
    <mergeCell ref="D2:H2"/>
    <mergeCell ref="I2:M2"/>
    <mergeCell ref="AF2:AF3"/>
    <mergeCell ref="N2:R2"/>
    <mergeCell ref="AI27:AI28"/>
    <mergeCell ref="AI2:AJ3"/>
    <mergeCell ref="AP2:AP3"/>
    <mergeCell ref="S2:W2"/>
    <mergeCell ref="X2:AB2"/>
    <mergeCell ref="AC2:AC3"/>
    <mergeCell ref="AD2:AD3"/>
    <mergeCell ref="AE2:AE3"/>
    <mergeCell ref="A4:A41"/>
    <mergeCell ref="AI4:AI15"/>
    <mergeCell ref="AI17:AJ18"/>
    <mergeCell ref="AP17:AP18"/>
    <mergeCell ref="AQ17:AQ18"/>
    <mergeCell ref="AI20:AI22"/>
    <mergeCell ref="AI23:AI26"/>
    <mergeCell ref="AQ2:AQ3"/>
    <mergeCell ref="AR2:AR3"/>
    <mergeCell ref="AR17:AR18"/>
    <mergeCell ref="AS17:AS18"/>
    <mergeCell ref="AI19:AJ19"/>
    <mergeCell ref="AS2:AS3"/>
    <mergeCell ref="AI53:AI59"/>
    <mergeCell ref="I57:K57"/>
    <mergeCell ref="I62:K62"/>
    <mergeCell ref="AI31:AJ31"/>
    <mergeCell ref="AI32:AI38"/>
    <mergeCell ref="AI39:AI45"/>
    <mergeCell ref="X44:AB44"/>
    <mergeCell ref="W45:W46"/>
    <mergeCell ref="AI46:AI52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AT128"/>
  <sheetViews>
    <sheetView topLeftCell="C37" workbookViewId="0">
      <selection activeCell="AB46" sqref="AB46"/>
    </sheetView>
  </sheetViews>
  <sheetFormatPr defaultRowHeight="16.5" outlineLevelCol="1"/>
  <cols>
    <col min="1" max="1" width="8.125" style="47" customWidth="1"/>
    <col min="2" max="2" width="3.625" style="47" customWidth="1" outlineLevel="1"/>
    <col min="3" max="3" width="7.125" style="47" customWidth="1"/>
    <col min="4" max="8" width="7.5" style="47" customWidth="1"/>
    <col min="9" max="13" width="6.25" style="47" customWidth="1"/>
    <col min="14" max="18" width="7.5" style="47" customWidth="1"/>
    <col min="19" max="23" width="6.25" style="47" customWidth="1"/>
    <col min="24" max="28" width="7.5" style="47" customWidth="1"/>
    <col min="29" max="31" width="10.375" style="48" customWidth="1"/>
    <col min="32" max="34" width="10" style="16" customWidth="1"/>
    <col min="35" max="35" width="18.625" style="16" bestFit="1" customWidth="1"/>
    <col min="36" max="36" width="21.375" style="16" bestFit="1" customWidth="1"/>
    <col min="37" max="37" width="18.375" style="16" bestFit="1" customWidth="1"/>
    <col min="38" max="41" width="18.375" style="16" customWidth="1"/>
    <col min="42" max="42" width="14.625" style="16" bestFit="1" customWidth="1"/>
    <col min="43" max="43" width="11.75" style="16" bestFit="1" customWidth="1"/>
    <col min="44" max="44" width="13.625" style="16" bestFit="1" customWidth="1"/>
    <col min="45" max="45" width="13.5" style="16" bestFit="1" customWidth="1"/>
    <col min="47" max="48" width="10" style="16" customWidth="1"/>
    <col min="49" max="256" width="9" style="16"/>
    <col min="257" max="257" width="8.125" style="16" customWidth="1"/>
    <col min="258" max="258" width="3.625" style="16" customWidth="1"/>
    <col min="259" max="259" width="7.125" style="16" customWidth="1"/>
    <col min="260" max="264" width="7.5" style="16" customWidth="1"/>
    <col min="265" max="269" width="6.25" style="16" customWidth="1"/>
    <col min="270" max="274" width="7.5" style="16" customWidth="1"/>
    <col min="275" max="279" width="6.25" style="16" customWidth="1"/>
    <col min="280" max="284" width="7.5" style="16" customWidth="1"/>
    <col min="285" max="287" width="10.375" style="16" customWidth="1"/>
    <col min="288" max="290" width="10" style="16" customWidth="1"/>
    <col min="291" max="291" width="18.625" style="16" bestFit="1" customWidth="1"/>
    <col min="292" max="292" width="21.375" style="16" bestFit="1" customWidth="1"/>
    <col min="293" max="293" width="18.375" style="16" bestFit="1" customWidth="1"/>
    <col min="294" max="297" width="18.375" style="16" customWidth="1"/>
    <col min="298" max="298" width="14.625" style="16" bestFit="1" customWidth="1"/>
    <col min="299" max="299" width="11.75" style="16" bestFit="1" customWidth="1"/>
    <col min="300" max="300" width="13.625" style="16" bestFit="1" customWidth="1"/>
    <col min="301" max="301" width="13.5" style="16" bestFit="1" customWidth="1"/>
    <col min="302" max="302" width="9" style="16"/>
    <col min="303" max="304" width="10" style="16" customWidth="1"/>
    <col min="305" max="512" width="9" style="16"/>
    <col min="513" max="513" width="8.125" style="16" customWidth="1"/>
    <col min="514" max="514" width="3.625" style="16" customWidth="1"/>
    <col min="515" max="515" width="7.125" style="16" customWidth="1"/>
    <col min="516" max="520" width="7.5" style="16" customWidth="1"/>
    <col min="521" max="525" width="6.25" style="16" customWidth="1"/>
    <col min="526" max="530" width="7.5" style="16" customWidth="1"/>
    <col min="531" max="535" width="6.25" style="16" customWidth="1"/>
    <col min="536" max="540" width="7.5" style="16" customWidth="1"/>
    <col min="541" max="543" width="10.375" style="16" customWidth="1"/>
    <col min="544" max="546" width="10" style="16" customWidth="1"/>
    <col min="547" max="547" width="18.625" style="16" bestFit="1" customWidth="1"/>
    <col min="548" max="548" width="21.375" style="16" bestFit="1" customWidth="1"/>
    <col min="549" max="549" width="18.375" style="16" bestFit="1" customWidth="1"/>
    <col min="550" max="553" width="18.375" style="16" customWidth="1"/>
    <col min="554" max="554" width="14.625" style="16" bestFit="1" customWidth="1"/>
    <col min="555" max="555" width="11.75" style="16" bestFit="1" customWidth="1"/>
    <col min="556" max="556" width="13.625" style="16" bestFit="1" customWidth="1"/>
    <col min="557" max="557" width="13.5" style="16" bestFit="1" customWidth="1"/>
    <col min="558" max="558" width="9" style="16"/>
    <col min="559" max="560" width="10" style="16" customWidth="1"/>
    <col min="561" max="768" width="9" style="16"/>
    <col min="769" max="769" width="8.125" style="16" customWidth="1"/>
    <col min="770" max="770" width="3.625" style="16" customWidth="1"/>
    <col min="771" max="771" width="7.125" style="16" customWidth="1"/>
    <col min="772" max="776" width="7.5" style="16" customWidth="1"/>
    <col min="777" max="781" width="6.25" style="16" customWidth="1"/>
    <col min="782" max="786" width="7.5" style="16" customWidth="1"/>
    <col min="787" max="791" width="6.25" style="16" customWidth="1"/>
    <col min="792" max="796" width="7.5" style="16" customWidth="1"/>
    <col min="797" max="799" width="10.375" style="16" customWidth="1"/>
    <col min="800" max="802" width="10" style="16" customWidth="1"/>
    <col min="803" max="803" width="18.625" style="16" bestFit="1" customWidth="1"/>
    <col min="804" max="804" width="21.375" style="16" bestFit="1" customWidth="1"/>
    <col min="805" max="805" width="18.375" style="16" bestFit="1" customWidth="1"/>
    <col min="806" max="809" width="18.375" style="16" customWidth="1"/>
    <col min="810" max="810" width="14.625" style="16" bestFit="1" customWidth="1"/>
    <col min="811" max="811" width="11.75" style="16" bestFit="1" customWidth="1"/>
    <col min="812" max="812" width="13.625" style="16" bestFit="1" customWidth="1"/>
    <col min="813" max="813" width="13.5" style="16" bestFit="1" customWidth="1"/>
    <col min="814" max="814" width="9" style="16"/>
    <col min="815" max="816" width="10" style="16" customWidth="1"/>
    <col min="817" max="1024" width="9" style="16"/>
    <col min="1025" max="1025" width="8.125" style="16" customWidth="1"/>
    <col min="1026" max="1026" width="3.625" style="16" customWidth="1"/>
    <col min="1027" max="1027" width="7.125" style="16" customWidth="1"/>
    <col min="1028" max="1032" width="7.5" style="16" customWidth="1"/>
    <col min="1033" max="1037" width="6.25" style="16" customWidth="1"/>
    <col min="1038" max="1042" width="7.5" style="16" customWidth="1"/>
    <col min="1043" max="1047" width="6.25" style="16" customWidth="1"/>
    <col min="1048" max="1052" width="7.5" style="16" customWidth="1"/>
    <col min="1053" max="1055" width="10.375" style="16" customWidth="1"/>
    <col min="1056" max="1058" width="10" style="16" customWidth="1"/>
    <col min="1059" max="1059" width="18.625" style="16" bestFit="1" customWidth="1"/>
    <col min="1060" max="1060" width="21.375" style="16" bestFit="1" customWidth="1"/>
    <col min="1061" max="1061" width="18.375" style="16" bestFit="1" customWidth="1"/>
    <col min="1062" max="1065" width="18.375" style="16" customWidth="1"/>
    <col min="1066" max="1066" width="14.625" style="16" bestFit="1" customWidth="1"/>
    <col min="1067" max="1067" width="11.75" style="16" bestFit="1" customWidth="1"/>
    <col min="1068" max="1068" width="13.625" style="16" bestFit="1" customWidth="1"/>
    <col min="1069" max="1069" width="13.5" style="16" bestFit="1" customWidth="1"/>
    <col min="1070" max="1070" width="9" style="16"/>
    <col min="1071" max="1072" width="10" style="16" customWidth="1"/>
    <col min="1073" max="1280" width="9" style="16"/>
    <col min="1281" max="1281" width="8.125" style="16" customWidth="1"/>
    <col min="1282" max="1282" width="3.625" style="16" customWidth="1"/>
    <col min="1283" max="1283" width="7.125" style="16" customWidth="1"/>
    <col min="1284" max="1288" width="7.5" style="16" customWidth="1"/>
    <col min="1289" max="1293" width="6.25" style="16" customWidth="1"/>
    <col min="1294" max="1298" width="7.5" style="16" customWidth="1"/>
    <col min="1299" max="1303" width="6.25" style="16" customWidth="1"/>
    <col min="1304" max="1308" width="7.5" style="16" customWidth="1"/>
    <col min="1309" max="1311" width="10.375" style="16" customWidth="1"/>
    <col min="1312" max="1314" width="10" style="16" customWidth="1"/>
    <col min="1315" max="1315" width="18.625" style="16" bestFit="1" customWidth="1"/>
    <col min="1316" max="1316" width="21.375" style="16" bestFit="1" customWidth="1"/>
    <col min="1317" max="1317" width="18.375" style="16" bestFit="1" customWidth="1"/>
    <col min="1318" max="1321" width="18.375" style="16" customWidth="1"/>
    <col min="1322" max="1322" width="14.625" style="16" bestFit="1" customWidth="1"/>
    <col min="1323" max="1323" width="11.75" style="16" bestFit="1" customWidth="1"/>
    <col min="1324" max="1324" width="13.625" style="16" bestFit="1" customWidth="1"/>
    <col min="1325" max="1325" width="13.5" style="16" bestFit="1" customWidth="1"/>
    <col min="1326" max="1326" width="9" style="16"/>
    <col min="1327" max="1328" width="10" style="16" customWidth="1"/>
    <col min="1329" max="1536" width="9" style="16"/>
    <col min="1537" max="1537" width="8.125" style="16" customWidth="1"/>
    <col min="1538" max="1538" width="3.625" style="16" customWidth="1"/>
    <col min="1539" max="1539" width="7.125" style="16" customWidth="1"/>
    <col min="1540" max="1544" width="7.5" style="16" customWidth="1"/>
    <col min="1545" max="1549" width="6.25" style="16" customWidth="1"/>
    <col min="1550" max="1554" width="7.5" style="16" customWidth="1"/>
    <col min="1555" max="1559" width="6.25" style="16" customWidth="1"/>
    <col min="1560" max="1564" width="7.5" style="16" customWidth="1"/>
    <col min="1565" max="1567" width="10.375" style="16" customWidth="1"/>
    <col min="1568" max="1570" width="10" style="16" customWidth="1"/>
    <col min="1571" max="1571" width="18.625" style="16" bestFit="1" customWidth="1"/>
    <col min="1572" max="1572" width="21.375" style="16" bestFit="1" customWidth="1"/>
    <col min="1573" max="1573" width="18.375" style="16" bestFit="1" customWidth="1"/>
    <col min="1574" max="1577" width="18.375" style="16" customWidth="1"/>
    <col min="1578" max="1578" width="14.625" style="16" bestFit="1" customWidth="1"/>
    <col min="1579" max="1579" width="11.75" style="16" bestFit="1" customWidth="1"/>
    <col min="1580" max="1580" width="13.625" style="16" bestFit="1" customWidth="1"/>
    <col min="1581" max="1581" width="13.5" style="16" bestFit="1" customWidth="1"/>
    <col min="1582" max="1582" width="9" style="16"/>
    <col min="1583" max="1584" width="10" style="16" customWidth="1"/>
    <col min="1585" max="1792" width="9" style="16"/>
    <col min="1793" max="1793" width="8.125" style="16" customWidth="1"/>
    <col min="1794" max="1794" width="3.625" style="16" customWidth="1"/>
    <col min="1795" max="1795" width="7.125" style="16" customWidth="1"/>
    <col min="1796" max="1800" width="7.5" style="16" customWidth="1"/>
    <col min="1801" max="1805" width="6.25" style="16" customWidth="1"/>
    <col min="1806" max="1810" width="7.5" style="16" customWidth="1"/>
    <col min="1811" max="1815" width="6.25" style="16" customWidth="1"/>
    <col min="1816" max="1820" width="7.5" style="16" customWidth="1"/>
    <col min="1821" max="1823" width="10.375" style="16" customWidth="1"/>
    <col min="1824" max="1826" width="10" style="16" customWidth="1"/>
    <col min="1827" max="1827" width="18.625" style="16" bestFit="1" customWidth="1"/>
    <col min="1828" max="1828" width="21.375" style="16" bestFit="1" customWidth="1"/>
    <col min="1829" max="1829" width="18.375" style="16" bestFit="1" customWidth="1"/>
    <col min="1830" max="1833" width="18.375" style="16" customWidth="1"/>
    <col min="1834" max="1834" width="14.625" style="16" bestFit="1" customWidth="1"/>
    <col min="1835" max="1835" width="11.75" style="16" bestFit="1" customWidth="1"/>
    <col min="1836" max="1836" width="13.625" style="16" bestFit="1" customWidth="1"/>
    <col min="1837" max="1837" width="13.5" style="16" bestFit="1" customWidth="1"/>
    <col min="1838" max="1838" width="9" style="16"/>
    <col min="1839" max="1840" width="10" style="16" customWidth="1"/>
    <col min="1841" max="2048" width="9" style="16"/>
    <col min="2049" max="2049" width="8.125" style="16" customWidth="1"/>
    <col min="2050" max="2050" width="3.625" style="16" customWidth="1"/>
    <col min="2051" max="2051" width="7.125" style="16" customWidth="1"/>
    <col min="2052" max="2056" width="7.5" style="16" customWidth="1"/>
    <col min="2057" max="2061" width="6.25" style="16" customWidth="1"/>
    <col min="2062" max="2066" width="7.5" style="16" customWidth="1"/>
    <col min="2067" max="2071" width="6.25" style="16" customWidth="1"/>
    <col min="2072" max="2076" width="7.5" style="16" customWidth="1"/>
    <col min="2077" max="2079" width="10.375" style="16" customWidth="1"/>
    <col min="2080" max="2082" width="10" style="16" customWidth="1"/>
    <col min="2083" max="2083" width="18.625" style="16" bestFit="1" customWidth="1"/>
    <col min="2084" max="2084" width="21.375" style="16" bestFit="1" customWidth="1"/>
    <col min="2085" max="2085" width="18.375" style="16" bestFit="1" customWidth="1"/>
    <col min="2086" max="2089" width="18.375" style="16" customWidth="1"/>
    <col min="2090" max="2090" width="14.625" style="16" bestFit="1" customWidth="1"/>
    <col min="2091" max="2091" width="11.75" style="16" bestFit="1" customWidth="1"/>
    <col min="2092" max="2092" width="13.625" style="16" bestFit="1" customWidth="1"/>
    <col min="2093" max="2093" width="13.5" style="16" bestFit="1" customWidth="1"/>
    <col min="2094" max="2094" width="9" style="16"/>
    <col min="2095" max="2096" width="10" style="16" customWidth="1"/>
    <col min="2097" max="2304" width="9" style="16"/>
    <col min="2305" max="2305" width="8.125" style="16" customWidth="1"/>
    <col min="2306" max="2306" width="3.625" style="16" customWidth="1"/>
    <col min="2307" max="2307" width="7.125" style="16" customWidth="1"/>
    <col min="2308" max="2312" width="7.5" style="16" customWidth="1"/>
    <col min="2313" max="2317" width="6.25" style="16" customWidth="1"/>
    <col min="2318" max="2322" width="7.5" style="16" customWidth="1"/>
    <col min="2323" max="2327" width="6.25" style="16" customWidth="1"/>
    <col min="2328" max="2332" width="7.5" style="16" customWidth="1"/>
    <col min="2333" max="2335" width="10.375" style="16" customWidth="1"/>
    <col min="2336" max="2338" width="10" style="16" customWidth="1"/>
    <col min="2339" max="2339" width="18.625" style="16" bestFit="1" customWidth="1"/>
    <col min="2340" max="2340" width="21.375" style="16" bestFit="1" customWidth="1"/>
    <col min="2341" max="2341" width="18.375" style="16" bestFit="1" customWidth="1"/>
    <col min="2342" max="2345" width="18.375" style="16" customWidth="1"/>
    <col min="2346" max="2346" width="14.625" style="16" bestFit="1" customWidth="1"/>
    <col min="2347" max="2347" width="11.75" style="16" bestFit="1" customWidth="1"/>
    <col min="2348" max="2348" width="13.625" style="16" bestFit="1" customWidth="1"/>
    <col min="2349" max="2349" width="13.5" style="16" bestFit="1" customWidth="1"/>
    <col min="2350" max="2350" width="9" style="16"/>
    <col min="2351" max="2352" width="10" style="16" customWidth="1"/>
    <col min="2353" max="2560" width="9" style="16"/>
    <col min="2561" max="2561" width="8.125" style="16" customWidth="1"/>
    <col min="2562" max="2562" width="3.625" style="16" customWidth="1"/>
    <col min="2563" max="2563" width="7.125" style="16" customWidth="1"/>
    <col min="2564" max="2568" width="7.5" style="16" customWidth="1"/>
    <col min="2569" max="2573" width="6.25" style="16" customWidth="1"/>
    <col min="2574" max="2578" width="7.5" style="16" customWidth="1"/>
    <col min="2579" max="2583" width="6.25" style="16" customWidth="1"/>
    <col min="2584" max="2588" width="7.5" style="16" customWidth="1"/>
    <col min="2589" max="2591" width="10.375" style="16" customWidth="1"/>
    <col min="2592" max="2594" width="10" style="16" customWidth="1"/>
    <col min="2595" max="2595" width="18.625" style="16" bestFit="1" customWidth="1"/>
    <col min="2596" max="2596" width="21.375" style="16" bestFit="1" customWidth="1"/>
    <col min="2597" max="2597" width="18.375" style="16" bestFit="1" customWidth="1"/>
    <col min="2598" max="2601" width="18.375" style="16" customWidth="1"/>
    <col min="2602" max="2602" width="14.625" style="16" bestFit="1" customWidth="1"/>
    <col min="2603" max="2603" width="11.75" style="16" bestFit="1" customWidth="1"/>
    <col min="2604" max="2604" width="13.625" style="16" bestFit="1" customWidth="1"/>
    <col min="2605" max="2605" width="13.5" style="16" bestFit="1" customWidth="1"/>
    <col min="2606" max="2606" width="9" style="16"/>
    <col min="2607" max="2608" width="10" style="16" customWidth="1"/>
    <col min="2609" max="2816" width="9" style="16"/>
    <col min="2817" max="2817" width="8.125" style="16" customWidth="1"/>
    <col min="2818" max="2818" width="3.625" style="16" customWidth="1"/>
    <col min="2819" max="2819" width="7.125" style="16" customWidth="1"/>
    <col min="2820" max="2824" width="7.5" style="16" customWidth="1"/>
    <col min="2825" max="2829" width="6.25" style="16" customWidth="1"/>
    <col min="2830" max="2834" width="7.5" style="16" customWidth="1"/>
    <col min="2835" max="2839" width="6.25" style="16" customWidth="1"/>
    <col min="2840" max="2844" width="7.5" style="16" customWidth="1"/>
    <col min="2845" max="2847" width="10.375" style="16" customWidth="1"/>
    <col min="2848" max="2850" width="10" style="16" customWidth="1"/>
    <col min="2851" max="2851" width="18.625" style="16" bestFit="1" customWidth="1"/>
    <col min="2852" max="2852" width="21.375" style="16" bestFit="1" customWidth="1"/>
    <col min="2853" max="2853" width="18.375" style="16" bestFit="1" customWidth="1"/>
    <col min="2854" max="2857" width="18.375" style="16" customWidth="1"/>
    <col min="2858" max="2858" width="14.625" style="16" bestFit="1" customWidth="1"/>
    <col min="2859" max="2859" width="11.75" style="16" bestFit="1" customWidth="1"/>
    <col min="2860" max="2860" width="13.625" style="16" bestFit="1" customWidth="1"/>
    <col min="2861" max="2861" width="13.5" style="16" bestFit="1" customWidth="1"/>
    <col min="2862" max="2862" width="9" style="16"/>
    <col min="2863" max="2864" width="10" style="16" customWidth="1"/>
    <col min="2865" max="3072" width="9" style="16"/>
    <col min="3073" max="3073" width="8.125" style="16" customWidth="1"/>
    <col min="3074" max="3074" width="3.625" style="16" customWidth="1"/>
    <col min="3075" max="3075" width="7.125" style="16" customWidth="1"/>
    <col min="3076" max="3080" width="7.5" style="16" customWidth="1"/>
    <col min="3081" max="3085" width="6.25" style="16" customWidth="1"/>
    <col min="3086" max="3090" width="7.5" style="16" customWidth="1"/>
    <col min="3091" max="3095" width="6.25" style="16" customWidth="1"/>
    <col min="3096" max="3100" width="7.5" style="16" customWidth="1"/>
    <col min="3101" max="3103" width="10.375" style="16" customWidth="1"/>
    <col min="3104" max="3106" width="10" style="16" customWidth="1"/>
    <col min="3107" max="3107" width="18.625" style="16" bestFit="1" customWidth="1"/>
    <col min="3108" max="3108" width="21.375" style="16" bestFit="1" customWidth="1"/>
    <col min="3109" max="3109" width="18.375" style="16" bestFit="1" customWidth="1"/>
    <col min="3110" max="3113" width="18.375" style="16" customWidth="1"/>
    <col min="3114" max="3114" width="14.625" style="16" bestFit="1" customWidth="1"/>
    <col min="3115" max="3115" width="11.75" style="16" bestFit="1" customWidth="1"/>
    <col min="3116" max="3116" width="13.625" style="16" bestFit="1" customWidth="1"/>
    <col min="3117" max="3117" width="13.5" style="16" bestFit="1" customWidth="1"/>
    <col min="3118" max="3118" width="9" style="16"/>
    <col min="3119" max="3120" width="10" style="16" customWidth="1"/>
    <col min="3121" max="3328" width="9" style="16"/>
    <col min="3329" max="3329" width="8.125" style="16" customWidth="1"/>
    <col min="3330" max="3330" width="3.625" style="16" customWidth="1"/>
    <col min="3331" max="3331" width="7.125" style="16" customWidth="1"/>
    <col min="3332" max="3336" width="7.5" style="16" customWidth="1"/>
    <col min="3337" max="3341" width="6.25" style="16" customWidth="1"/>
    <col min="3342" max="3346" width="7.5" style="16" customWidth="1"/>
    <col min="3347" max="3351" width="6.25" style="16" customWidth="1"/>
    <col min="3352" max="3356" width="7.5" style="16" customWidth="1"/>
    <col min="3357" max="3359" width="10.375" style="16" customWidth="1"/>
    <col min="3360" max="3362" width="10" style="16" customWidth="1"/>
    <col min="3363" max="3363" width="18.625" style="16" bestFit="1" customWidth="1"/>
    <col min="3364" max="3364" width="21.375" style="16" bestFit="1" customWidth="1"/>
    <col min="3365" max="3365" width="18.375" style="16" bestFit="1" customWidth="1"/>
    <col min="3366" max="3369" width="18.375" style="16" customWidth="1"/>
    <col min="3370" max="3370" width="14.625" style="16" bestFit="1" customWidth="1"/>
    <col min="3371" max="3371" width="11.75" style="16" bestFit="1" customWidth="1"/>
    <col min="3372" max="3372" width="13.625" style="16" bestFit="1" customWidth="1"/>
    <col min="3373" max="3373" width="13.5" style="16" bestFit="1" customWidth="1"/>
    <col min="3374" max="3374" width="9" style="16"/>
    <col min="3375" max="3376" width="10" style="16" customWidth="1"/>
    <col min="3377" max="3584" width="9" style="16"/>
    <col min="3585" max="3585" width="8.125" style="16" customWidth="1"/>
    <col min="3586" max="3586" width="3.625" style="16" customWidth="1"/>
    <col min="3587" max="3587" width="7.125" style="16" customWidth="1"/>
    <col min="3588" max="3592" width="7.5" style="16" customWidth="1"/>
    <col min="3593" max="3597" width="6.25" style="16" customWidth="1"/>
    <col min="3598" max="3602" width="7.5" style="16" customWidth="1"/>
    <col min="3603" max="3607" width="6.25" style="16" customWidth="1"/>
    <col min="3608" max="3612" width="7.5" style="16" customWidth="1"/>
    <col min="3613" max="3615" width="10.375" style="16" customWidth="1"/>
    <col min="3616" max="3618" width="10" style="16" customWidth="1"/>
    <col min="3619" max="3619" width="18.625" style="16" bestFit="1" customWidth="1"/>
    <col min="3620" max="3620" width="21.375" style="16" bestFit="1" customWidth="1"/>
    <col min="3621" max="3621" width="18.375" style="16" bestFit="1" customWidth="1"/>
    <col min="3622" max="3625" width="18.375" style="16" customWidth="1"/>
    <col min="3626" max="3626" width="14.625" style="16" bestFit="1" customWidth="1"/>
    <col min="3627" max="3627" width="11.75" style="16" bestFit="1" customWidth="1"/>
    <col min="3628" max="3628" width="13.625" style="16" bestFit="1" customWidth="1"/>
    <col min="3629" max="3629" width="13.5" style="16" bestFit="1" customWidth="1"/>
    <col min="3630" max="3630" width="9" style="16"/>
    <col min="3631" max="3632" width="10" style="16" customWidth="1"/>
    <col min="3633" max="3840" width="9" style="16"/>
    <col min="3841" max="3841" width="8.125" style="16" customWidth="1"/>
    <col min="3842" max="3842" width="3.625" style="16" customWidth="1"/>
    <col min="3843" max="3843" width="7.125" style="16" customWidth="1"/>
    <col min="3844" max="3848" width="7.5" style="16" customWidth="1"/>
    <col min="3849" max="3853" width="6.25" style="16" customWidth="1"/>
    <col min="3854" max="3858" width="7.5" style="16" customWidth="1"/>
    <col min="3859" max="3863" width="6.25" style="16" customWidth="1"/>
    <col min="3864" max="3868" width="7.5" style="16" customWidth="1"/>
    <col min="3869" max="3871" width="10.375" style="16" customWidth="1"/>
    <col min="3872" max="3874" width="10" style="16" customWidth="1"/>
    <col min="3875" max="3875" width="18.625" style="16" bestFit="1" customWidth="1"/>
    <col min="3876" max="3876" width="21.375" style="16" bestFit="1" customWidth="1"/>
    <col min="3877" max="3877" width="18.375" style="16" bestFit="1" customWidth="1"/>
    <col min="3878" max="3881" width="18.375" style="16" customWidth="1"/>
    <col min="3882" max="3882" width="14.625" style="16" bestFit="1" customWidth="1"/>
    <col min="3883" max="3883" width="11.75" style="16" bestFit="1" customWidth="1"/>
    <col min="3884" max="3884" width="13.625" style="16" bestFit="1" customWidth="1"/>
    <col min="3885" max="3885" width="13.5" style="16" bestFit="1" customWidth="1"/>
    <col min="3886" max="3886" width="9" style="16"/>
    <col min="3887" max="3888" width="10" style="16" customWidth="1"/>
    <col min="3889" max="4096" width="9" style="16"/>
    <col min="4097" max="4097" width="8.125" style="16" customWidth="1"/>
    <col min="4098" max="4098" width="3.625" style="16" customWidth="1"/>
    <col min="4099" max="4099" width="7.125" style="16" customWidth="1"/>
    <col min="4100" max="4104" width="7.5" style="16" customWidth="1"/>
    <col min="4105" max="4109" width="6.25" style="16" customWidth="1"/>
    <col min="4110" max="4114" width="7.5" style="16" customWidth="1"/>
    <col min="4115" max="4119" width="6.25" style="16" customWidth="1"/>
    <col min="4120" max="4124" width="7.5" style="16" customWidth="1"/>
    <col min="4125" max="4127" width="10.375" style="16" customWidth="1"/>
    <col min="4128" max="4130" width="10" style="16" customWidth="1"/>
    <col min="4131" max="4131" width="18.625" style="16" bestFit="1" customWidth="1"/>
    <col min="4132" max="4132" width="21.375" style="16" bestFit="1" customWidth="1"/>
    <col min="4133" max="4133" width="18.375" style="16" bestFit="1" customWidth="1"/>
    <col min="4134" max="4137" width="18.375" style="16" customWidth="1"/>
    <col min="4138" max="4138" width="14.625" style="16" bestFit="1" customWidth="1"/>
    <col min="4139" max="4139" width="11.75" style="16" bestFit="1" customWidth="1"/>
    <col min="4140" max="4140" width="13.625" style="16" bestFit="1" customWidth="1"/>
    <col min="4141" max="4141" width="13.5" style="16" bestFit="1" customWidth="1"/>
    <col min="4142" max="4142" width="9" style="16"/>
    <col min="4143" max="4144" width="10" style="16" customWidth="1"/>
    <col min="4145" max="4352" width="9" style="16"/>
    <col min="4353" max="4353" width="8.125" style="16" customWidth="1"/>
    <col min="4354" max="4354" width="3.625" style="16" customWidth="1"/>
    <col min="4355" max="4355" width="7.125" style="16" customWidth="1"/>
    <col min="4356" max="4360" width="7.5" style="16" customWidth="1"/>
    <col min="4361" max="4365" width="6.25" style="16" customWidth="1"/>
    <col min="4366" max="4370" width="7.5" style="16" customWidth="1"/>
    <col min="4371" max="4375" width="6.25" style="16" customWidth="1"/>
    <col min="4376" max="4380" width="7.5" style="16" customWidth="1"/>
    <col min="4381" max="4383" width="10.375" style="16" customWidth="1"/>
    <col min="4384" max="4386" width="10" style="16" customWidth="1"/>
    <col min="4387" max="4387" width="18.625" style="16" bestFit="1" customWidth="1"/>
    <col min="4388" max="4388" width="21.375" style="16" bestFit="1" customWidth="1"/>
    <col min="4389" max="4389" width="18.375" style="16" bestFit="1" customWidth="1"/>
    <col min="4390" max="4393" width="18.375" style="16" customWidth="1"/>
    <col min="4394" max="4394" width="14.625" style="16" bestFit="1" customWidth="1"/>
    <col min="4395" max="4395" width="11.75" style="16" bestFit="1" customWidth="1"/>
    <col min="4396" max="4396" width="13.625" style="16" bestFit="1" customWidth="1"/>
    <col min="4397" max="4397" width="13.5" style="16" bestFit="1" customWidth="1"/>
    <col min="4398" max="4398" width="9" style="16"/>
    <col min="4399" max="4400" width="10" style="16" customWidth="1"/>
    <col min="4401" max="4608" width="9" style="16"/>
    <col min="4609" max="4609" width="8.125" style="16" customWidth="1"/>
    <col min="4610" max="4610" width="3.625" style="16" customWidth="1"/>
    <col min="4611" max="4611" width="7.125" style="16" customWidth="1"/>
    <col min="4612" max="4616" width="7.5" style="16" customWidth="1"/>
    <col min="4617" max="4621" width="6.25" style="16" customWidth="1"/>
    <col min="4622" max="4626" width="7.5" style="16" customWidth="1"/>
    <col min="4627" max="4631" width="6.25" style="16" customWidth="1"/>
    <col min="4632" max="4636" width="7.5" style="16" customWidth="1"/>
    <col min="4637" max="4639" width="10.375" style="16" customWidth="1"/>
    <col min="4640" max="4642" width="10" style="16" customWidth="1"/>
    <col min="4643" max="4643" width="18.625" style="16" bestFit="1" customWidth="1"/>
    <col min="4644" max="4644" width="21.375" style="16" bestFit="1" customWidth="1"/>
    <col min="4645" max="4645" width="18.375" style="16" bestFit="1" customWidth="1"/>
    <col min="4646" max="4649" width="18.375" style="16" customWidth="1"/>
    <col min="4650" max="4650" width="14.625" style="16" bestFit="1" customWidth="1"/>
    <col min="4651" max="4651" width="11.75" style="16" bestFit="1" customWidth="1"/>
    <col min="4652" max="4652" width="13.625" style="16" bestFit="1" customWidth="1"/>
    <col min="4653" max="4653" width="13.5" style="16" bestFit="1" customWidth="1"/>
    <col min="4654" max="4654" width="9" style="16"/>
    <col min="4655" max="4656" width="10" style="16" customWidth="1"/>
    <col min="4657" max="4864" width="9" style="16"/>
    <col min="4865" max="4865" width="8.125" style="16" customWidth="1"/>
    <col min="4866" max="4866" width="3.625" style="16" customWidth="1"/>
    <col min="4867" max="4867" width="7.125" style="16" customWidth="1"/>
    <col min="4868" max="4872" width="7.5" style="16" customWidth="1"/>
    <col min="4873" max="4877" width="6.25" style="16" customWidth="1"/>
    <col min="4878" max="4882" width="7.5" style="16" customWidth="1"/>
    <col min="4883" max="4887" width="6.25" style="16" customWidth="1"/>
    <col min="4888" max="4892" width="7.5" style="16" customWidth="1"/>
    <col min="4893" max="4895" width="10.375" style="16" customWidth="1"/>
    <col min="4896" max="4898" width="10" style="16" customWidth="1"/>
    <col min="4899" max="4899" width="18.625" style="16" bestFit="1" customWidth="1"/>
    <col min="4900" max="4900" width="21.375" style="16" bestFit="1" customWidth="1"/>
    <col min="4901" max="4901" width="18.375" style="16" bestFit="1" customWidth="1"/>
    <col min="4902" max="4905" width="18.375" style="16" customWidth="1"/>
    <col min="4906" max="4906" width="14.625" style="16" bestFit="1" customWidth="1"/>
    <col min="4907" max="4907" width="11.75" style="16" bestFit="1" customWidth="1"/>
    <col min="4908" max="4908" width="13.625" style="16" bestFit="1" customWidth="1"/>
    <col min="4909" max="4909" width="13.5" style="16" bestFit="1" customWidth="1"/>
    <col min="4910" max="4910" width="9" style="16"/>
    <col min="4911" max="4912" width="10" style="16" customWidth="1"/>
    <col min="4913" max="5120" width="9" style="16"/>
    <col min="5121" max="5121" width="8.125" style="16" customWidth="1"/>
    <col min="5122" max="5122" width="3.625" style="16" customWidth="1"/>
    <col min="5123" max="5123" width="7.125" style="16" customWidth="1"/>
    <col min="5124" max="5128" width="7.5" style="16" customWidth="1"/>
    <col min="5129" max="5133" width="6.25" style="16" customWidth="1"/>
    <col min="5134" max="5138" width="7.5" style="16" customWidth="1"/>
    <col min="5139" max="5143" width="6.25" style="16" customWidth="1"/>
    <col min="5144" max="5148" width="7.5" style="16" customWidth="1"/>
    <col min="5149" max="5151" width="10.375" style="16" customWidth="1"/>
    <col min="5152" max="5154" width="10" style="16" customWidth="1"/>
    <col min="5155" max="5155" width="18.625" style="16" bestFit="1" customWidth="1"/>
    <col min="5156" max="5156" width="21.375" style="16" bestFit="1" customWidth="1"/>
    <col min="5157" max="5157" width="18.375" style="16" bestFit="1" customWidth="1"/>
    <col min="5158" max="5161" width="18.375" style="16" customWidth="1"/>
    <col min="5162" max="5162" width="14.625" style="16" bestFit="1" customWidth="1"/>
    <col min="5163" max="5163" width="11.75" style="16" bestFit="1" customWidth="1"/>
    <col min="5164" max="5164" width="13.625" style="16" bestFit="1" customWidth="1"/>
    <col min="5165" max="5165" width="13.5" style="16" bestFit="1" customWidth="1"/>
    <col min="5166" max="5166" width="9" style="16"/>
    <col min="5167" max="5168" width="10" style="16" customWidth="1"/>
    <col min="5169" max="5376" width="9" style="16"/>
    <col min="5377" max="5377" width="8.125" style="16" customWidth="1"/>
    <col min="5378" max="5378" width="3.625" style="16" customWidth="1"/>
    <col min="5379" max="5379" width="7.125" style="16" customWidth="1"/>
    <col min="5380" max="5384" width="7.5" style="16" customWidth="1"/>
    <col min="5385" max="5389" width="6.25" style="16" customWidth="1"/>
    <col min="5390" max="5394" width="7.5" style="16" customWidth="1"/>
    <col min="5395" max="5399" width="6.25" style="16" customWidth="1"/>
    <col min="5400" max="5404" width="7.5" style="16" customWidth="1"/>
    <col min="5405" max="5407" width="10.375" style="16" customWidth="1"/>
    <col min="5408" max="5410" width="10" style="16" customWidth="1"/>
    <col min="5411" max="5411" width="18.625" style="16" bestFit="1" customWidth="1"/>
    <col min="5412" max="5412" width="21.375" style="16" bestFit="1" customWidth="1"/>
    <col min="5413" max="5413" width="18.375" style="16" bestFit="1" customWidth="1"/>
    <col min="5414" max="5417" width="18.375" style="16" customWidth="1"/>
    <col min="5418" max="5418" width="14.625" style="16" bestFit="1" customWidth="1"/>
    <col min="5419" max="5419" width="11.75" style="16" bestFit="1" customWidth="1"/>
    <col min="5420" max="5420" width="13.625" style="16" bestFit="1" customWidth="1"/>
    <col min="5421" max="5421" width="13.5" style="16" bestFit="1" customWidth="1"/>
    <col min="5422" max="5422" width="9" style="16"/>
    <col min="5423" max="5424" width="10" style="16" customWidth="1"/>
    <col min="5425" max="5632" width="9" style="16"/>
    <col min="5633" max="5633" width="8.125" style="16" customWidth="1"/>
    <col min="5634" max="5634" width="3.625" style="16" customWidth="1"/>
    <col min="5635" max="5635" width="7.125" style="16" customWidth="1"/>
    <col min="5636" max="5640" width="7.5" style="16" customWidth="1"/>
    <col min="5641" max="5645" width="6.25" style="16" customWidth="1"/>
    <col min="5646" max="5650" width="7.5" style="16" customWidth="1"/>
    <col min="5651" max="5655" width="6.25" style="16" customWidth="1"/>
    <col min="5656" max="5660" width="7.5" style="16" customWidth="1"/>
    <col min="5661" max="5663" width="10.375" style="16" customWidth="1"/>
    <col min="5664" max="5666" width="10" style="16" customWidth="1"/>
    <col min="5667" max="5667" width="18.625" style="16" bestFit="1" customWidth="1"/>
    <col min="5668" max="5668" width="21.375" style="16" bestFit="1" customWidth="1"/>
    <col min="5669" max="5669" width="18.375" style="16" bestFit="1" customWidth="1"/>
    <col min="5670" max="5673" width="18.375" style="16" customWidth="1"/>
    <col min="5674" max="5674" width="14.625" style="16" bestFit="1" customWidth="1"/>
    <col min="5675" max="5675" width="11.75" style="16" bestFit="1" customWidth="1"/>
    <col min="5676" max="5676" width="13.625" style="16" bestFit="1" customWidth="1"/>
    <col min="5677" max="5677" width="13.5" style="16" bestFit="1" customWidth="1"/>
    <col min="5678" max="5678" width="9" style="16"/>
    <col min="5679" max="5680" width="10" style="16" customWidth="1"/>
    <col min="5681" max="5888" width="9" style="16"/>
    <col min="5889" max="5889" width="8.125" style="16" customWidth="1"/>
    <col min="5890" max="5890" width="3.625" style="16" customWidth="1"/>
    <col min="5891" max="5891" width="7.125" style="16" customWidth="1"/>
    <col min="5892" max="5896" width="7.5" style="16" customWidth="1"/>
    <col min="5897" max="5901" width="6.25" style="16" customWidth="1"/>
    <col min="5902" max="5906" width="7.5" style="16" customWidth="1"/>
    <col min="5907" max="5911" width="6.25" style="16" customWidth="1"/>
    <col min="5912" max="5916" width="7.5" style="16" customWidth="1"/>
    <col min="5917" max="5919" width="10.375" style="16" customWidth="1"/>
    <col min="5920" max="5922" width="10" style="16" customWidth="1"/>
    <col min="5923" max="5923" width="18.625" style="16" bestFit="1" customWidth="1"/>
    <col min="5924" max="5924" width="21.375" style="16" bestFit="1" customWidth="1"/>
    <col min="5925" max="5925" width="18.375" style="16" bestFit="1" customWidth="1"/>
    <col min="5926" max="5929" width="18.375" style="16" customWidth="1"/>
    <col min="5930" max="5930" width="14.625" style="16" bestFit="1" customWidth="1"/>
    <col min="5931" max="5931" width="11.75" style="16" bestFit="1" customWidth="1"/>
    <col min="5932" max="5932" width="13.625" style="16" bestFit="1" customWidth="1"/>
    <col min="5933" max="5933" width="13.5" style="16" bestFit="1" customWidth="1"/>
    <col min="5934" max="5934" width="9" style="16"/>
    <col min="5935" max="5936" width="10" style="16" customWidth="1"/>
    <col min="5937" max="6144" width="9" style="16"/>
    <col min="6145" max="6145" width="8.125" style="16" customWidth="1"/>
    <col min="6146" max="6146" width="3.625" style="16" customWidth="1"/>
    <col min="6147" max="6147" width="7.125" style="16" customWidth="1"/>
    <col min="6148" max="6152" width="7.5" style="16" customWidth="1"/>
    <col min="6153" max="6157" width="6.25" style="16" customWidth="1"/>
    <col min="6158" max="6162" width="7.5" style="16" customWidth="1"/>
    <col min="6163" max="6167" width="6.25" style="16" customWidth="1"/>
    <col min="6168" max="6172" width="7.5" style="16" customWidth="1"/>
    <col min="6173" max="6175" width="10.375" style="16" customWidth="1"/>
    <col min="6176" max="6178" width="10" style="16" customWidth="1"/>
    <col min="6179" max="6179" width="18.625" style="16" bestFit="1" customWidth="1"/>
    <col min="6180" max="6180" width="21.375" style="16" bestFit="1" customWidth="1"/>
    <col min="6181" max="6181" width="18.375" style="16" bestFit="1" customWidth="1"/>
    <col min="6182" max="6185" width="18.375" style="16" customWidth="1"/>
    <col min="6186" max="6186" width="14.625" style="16" bestFit="1" customWidth="1"/>
    <col min="6187" max="6187" width="11.75" style="16" bestFit="1" customWidth="1"/>
    <col min="6188" max="6188" width="13.625" style="16" bestFit="1" customWidth="1"/>
    <col min="6189" max="6189" width="13.5" style="16" bestFit="1" customWidth="1"/>
    <col min="6190" max="6190" width="9" style="16"/>
    <col min="6191" max="6192" width="10" style="16" customWidth="1"/>
    <col min="6193" max="6400" width="9" style="16"/>
    <col min="6401" max="6401" width="8.125" style="16" customWidth="1"/>
    <col min="6402" max="6402" width="3.625" style="16" customWidth="1"/>
    <col min="6403" max="6403" width="7.125" style="16" customWidth="1"/>
    <col min="6404" max="6408" width="7.5" style="16" customWidth="1"/>
    <col min="6409" max="6413" width="6.25" style="16" customWidth="1"/>
    <col min="6414" max="6418" width="7.5" style="16" customWidth="1"/>
    <col min="6419" max="6423" width="6.25" style="16" customWidth="1"/>
    <col min="6424" max="6428" width="7.5" style="16" customWidth="1"/>
    <col min="6429" max="6431" width="10.375" style="16" customWidth="1"/>
    <col min="6432" max="6434" width="10" style="16" customWidth="1"/>
    <col min="6435" max="6435" width="18.625" style="16" bestFit="1" customWidth="1"/>
    <col min="6436" max="6436" width="21.375" style="16" bestFit="1" customWidth="1"/>
    <col min="6437" max="6437" width="18.375" style="16" bestFit="1" customWidth="1"/>
    <col min="6438" max="6441" width="18.375" style="16" customWidth="1"/>
    <col min="6442" max="6442" width="14.625" style="16" bestFit="1" customWidth="1"/>
    <col min="6443" max="6443" width="11.75" style="16" bestFit="1" customWidth="1"/>
    <col min="6444" max="6444" width="13.625" style="16" bestFit="1" customWidth="1"/>
    <col min="6445" max="6445" width="13.5" style="16" bestFit="1" customWidth="1"/>
    <col min="6446" max="6446" width="9" style="16"/>
    <col min="6447" max="6448" width="10" style="16" customWidth="1"/>
    <col min="6449" max="6656" width="9" style="16"/>
    <col min="6657" max="6657" width="8.125" style="16" customWidth="1"/>
    <col min="6658" max="6658" width="3.625" style="16" customWidth="1"/>
    <col min="6659" max="6659" width="7.125" style="16" customWidth="1"/>
    <col min="6660" max="6664" width="7.5" style="16" customWidth="1"/>
    <col min="6665" max="6669" width="6.25" style="16" customWidth="1"/>
    <col min="6670" max="6674" width="7.5" style="16" customWidth="1"/>
    <col min="6675" max="6679" width="6.25" style="16" customWidth="1"/>
    <col min="6680" max="6684" width="7.5" style="16" customWidth="1"/>
    <col min="6685" max="6687" width="10.375" style="16" customWidth="1"/>
    <col min="6688" max="6690" width="10" style="16" customWidth="1"/>
    <col min="6691" max="6691" width="18.625" style="16" bestFit="1" customWidth="1"/>
    <col min="6692" max="6692" width="21.375" style="16" bestFit="1" customWidth="1"/>
    <col min="6693" max="6693" width="18.375" style="16" bestFit="1" customWidth="1"/>
    <col min="6694" max="6697" width="18.375" style="16" customWidth="1"/>
    <col min="6698" max="6698" width="14.625" style="16" bestFit="1" customWidth="1"/>
    <col min="6699" max="6699" width="11.75" style="16" bestFit="1" customWidth="1"/>
    <col min="6700" max="6700" width="13.625" style="16" bestFit="1" customWidth="1"/>
    <col min="6701" max="6701" width="13.5" style="16" bestFit="1" customWidth="1"/>
    <col min="6702" max="6702" width="9" style="16"/>
    <col min="6703" max="6704" width="10" style="16" customWidth="1"/>
    <col min="6705" max="6912" width="9" style="16"/>
    <col min="6913" max="6913" width="8.125" style="16" customWidth="1"/>
    <col min="6914" max="6914" width="3.625" style="16" customWidth="1"/>
    <col min="6915" max="6915" width="7.125" style="16" customWidth="1"/>
    <col min="6916" max="6920" width="7.5" style="16" customWidth="1"/>
    <col min="6921" max="6925" width="6.25" style="16" customWidth="1"/>
    <col min="6926" max="6930" width="7.5" style="16" customWidth="1"/>
    <col min="6931" max="6935" width="6.25" style="16" customWidth="1"/>
    <col min="6936" max="6940" width="7.5" style="16" customWidth="1"/>
    <col min="6941" max="6943" width="10.375" style="16" customWidth="1"/>
    <col min="6944" max="6946" width="10" style="16" customWidth="1"/>
    <col min="6947" max="6947" width="18.625" style="16" bestFit="1" customWidth="1"/>
    <col min="6948" max="6948" width="21.375" style="16" bestFit="1" customWidth="1"/>
    <col min="6949" max="6949" width="18.375" style="16" bestFit="1" customWidth="1"/>
    <col min="6950" max="6953" width="18.375" style="16" customWidth="1"/>
    <col min="6954" max="6954" width="14.625" style="16" bestFit="1" customWidth="1"/>
    <col min="6955" max="6955" width="11.75" style="16" bestFit="1" customWidth="1"/>
    <col min="6956" max="6956" width="13.625" style="16" bestFit="1" customWidth="1"/>
    <col min="6957" max="6957" width="13.5" style="16" bestFit="1" customWidth="1"/>
    <col min="6958" max="6958" width="9" style="16"/>
    <col min="6959" max="6960" width="10" style="16" customWidth="1"/>
    <col min="6961" max="7168" width="9" style="16"/>
    <col min="7169" max="7169" width="8.125" style="16" customWidth="1"/>
    <col min="7170" max="7170" width="3.625" style="16" customWidth="1"/>
    <col min="7171" max="7171" width="7.125" style="16" customWidth="1"/>
    <col min="7172" max="7176" width="7.5" style="16" customWidth="1"/>
    <col min="7177" max="7181" width="6.25" style="16" customWidth="1"/>
    <col min="7182" max="7186" width="7.5" style="16" customWidth="1"/>
    <col min="7187" max="7191" width="6.25" style="16" customWidth="1"/>
    <col min="7192" max="7196" width="7.5" style="16" customWidth="1"/>
    <col min="7197" max="7199" width="10.375" style="16" customWidth="1"/>
    <col min="7200" max="7202" width="10" style="16" customWidth="1"/>
    <col min="7203" max="7203" width="18.625" style="16" bestFit="1" customWidth="1"/>
    <col min="7204" max="7204" width="21.375" style="16" bestFit="1" customWidth="1"/>
    <col min="7205" max="7205" width="18.375" style="16" bestFit="1" customWidth="1"/>
    <col min="7206" max="7209" width="18.375" style="16" customWidth="1"/>
    <col min="7210" max="7210" width="14.625" style="16" bestFit="1" customWidth="1"/>
    <col min="7211" max="7211" width="11.75" style="16" bestFit="1" customWidth="1"/>
    <col min="7212" max="7212" width="13.625" style="16" bestFit="1" customWidth="1"/>
    <col min="7213" max="7213" width="13.5" style="16" bestFit="1" customWidth="1"/>
    <col min="7214" max="7214" width="9" style="16"/>
    <col min="7215" max="7216" width="10" style="16" customWidth="1"/>
    <col min="7217" max="7424" width="9" style="16"/>
    <col min="7425" max="7425" width="8.125" style="16" customWidth="1"/>
    <col min="7426" max="7426" width="3.625" style="16" customWidth="1"/>
    <col min="7427" max="7427" width="7.125" style="16" customWidth="1"/>
    <col min="7428" max="7432" width="7.5" style="16" customWidth="1"/>
    <col min="7433" max="7437" width="6.25" style="16" customWidth="1"/>
    <col min="7438" max="7442" width="7.5" style="16" customWidth="1"/>
    <col min="7443" max="7447" width="6.25" style="16" customWidth="1"/>
    <col min="7448" max="7452" width="7.5" style="16" customWidth="1"/>
    <col min="7453" max="7455" width="10.375" style="16" customWidth="1"/>
    <col min="7456" max="7458" width="10" style="16" customWidth="1"/>
    <col min="7459" max="7459" width="18.625" style="16" bestFit="1" customWidth="1"/>
    <col min="7460" max="7460" width="21.375" style="16" bestFit="1" customWidth="1"/>
    <col min="7461" max="7461" width="18.375" style="16" bestFit="1" customWidth="1"/>
    <col min="7462" max="7465" width="18.375" style="16" customWidth="1"/>
    <col min="7466" max="7466" width="14.625" style="16" bestFit="1" customWidth="1"/>
    <col min="7467" max="7467" width="11.75" style="16" bestFit="1" customWidth="1"/>
    <col min="7468" max="7468" width="13.625" style="16" bestFit="1" customWidth="1"/>
    <col min="7469" max="7469" width="13.5" style="16" bestFit="1" customWidth="1"/>
    <col min="7470" max="7470" width="9" style="16"/>
    <col min="7471" max="7472" width="10" style="16" customWidth="1"/>
    <col min="7473" max="7680" width="9" style="16"/>
    <col min="7681" max="7681" width="8.125" style="16" customWidth="1"/>
    <col min="7682" max="7682" width="3.625" style="16" customWidth="1"/>
    <col min="7683" max="7683" width="7.125" style="16" customWidth="1"/>
    <col min="7684" max="7688" width="7.5" style="16" customWidth="1"/>
    <col min="7689" max="7693" width="6.25" style="16" customWidth="1"/>
    <col min="7694" max="7698" width="7.5" style="16" customWidth="1"/>
    <col min="7699" max="7703" width="6.25" style="16" customWidth="1"/>
    <col min="7704" max="7708" width="7.5" style="16" customWidth="1"/>
    <col min="7709" max="7711" width="10.375" style="16" customWidth="1"/>
    <col min="7712" max="7714" width="10" style="16" customWidth="1"/>
    <col min="7715" max="7715" width="18.625" style="16" bestFit="1" customWidth="1"/>
    <col min="7716" max="7716" width="21.375" style="16" bestFit="1" customWidth="1"/>
    <col min="7717" max="7717" width="18.375" style="16" bestFit="1" customWidth="1"/>
    <col min="7718" max="7721" width="18.375" style="16" customWidth="1"/>
    <col min="7722" max="7722" width="14.625" style="16" bestFit="1" customWidth="1"/>
    <col min="7723" max="7723" width="11.75" style="16" bestFit="1" customWidth="1"/>
    <col min="7724" max="7724" width="13.625" style="16" bestFit="1" customWidth="1"/>
    <col min="7725" max="7725" width="13.5" style="16" bestFit="1" customWidth="1"/>
    <col min="7726" max="7726" width="9" style="16"/>
    <col min="7727" max="7728" width="10" style="16" customWidth="1"/>
    <col min="7729" max="7936" width="9" style="16"/>
    <col min="7937" max="7937" width="8.125" style="16" customWidth="1"/>
    <col min="7938" max="7938" width="3.625" style="16" customWidth="1"/>
    <col min="7939" max="7939" width="7.125" style="16" customWidth="1"/>
    <col min="7940" max="7944" width="7.5" style="16" customWidth="1"/>
    <col min="7945" max="7949" width="6.25" style="16" customWidth="1"/>
    <col min="7950" max="7954" width="7.5" style="16" customWidth="1"/>
    <col min="7955" max="7959" width="6.25" style="16" customWidth="1"/>
    <col min="7960" max="7964" width="7.5" style="16" customWidth="1"/>
    <col min="7965" max="7967" width="10.375" style="16" customWidth="1"/>
    <col min="7968" max="7970" width="10" style="16" customWidth="1"/>
    <col min="7971" max="7971" width="18.625" style="16" bestFit="1" customWidth="1"/>
    <col min="7972" max="7972" width="21.375" style="16" bestFit="1" customWidth="1"/>
    <col min="7973" max="7973" width="18.375" style="16" bestFit="1" customWidth="1"/>
    <col min="7974" max="7977" width="18.375" style="16" customWidth="1"/>
    <col min="7978" max="7978" width="14.625" style="16" bestFit="1" customWidth="1"/>
    <col min="7979" max="7979" width="11.75" style="16" bestFit="1" customWidth="1"/>
    <col min="7980" max="7980" width="13.625" style="16" bestFit="1" customWidth="1"/>
    <col min="7981" max="7981" width="13.5" style="16" bestFit="1" customWidth="1"/>
    <col min="7982" max="7982" width="9" style="16"/>
    <col min="7983" max="7984" width="10" style="16" customWidth="1"/>
    <col min="7985" max="8192" width="9" style="16"/>
    <col min="8193" max="8193" width="8.125" style="16" customWidth="1"/>
    <col min="8194" max="8194" width="3.625" style="16" customWidth="1"/>
    <col min="8195" max="8195" width="7.125" style="16" customWidth="1"/>
    <col min="8196" max="8200" width="7.5" style="16" customWidth="1"/>
    <col min="8201" max="8205" width="6.25" style="16" customWidth="1"/>
    <col min="8206" max="8210" width="7.5" style="16" customWidth="1"/>
    <col min="8211" max="8215" width="6.25" style="16" customWidth="1"/>
    <col min="8216" max="8220" width="7.5" style="16" customWidth="1"/>
    <col min="8221" max="8223" width="10.375" style="16" customWidth="1"/>
    <col min="8224" max="8226" width="10" style="16" customWidth="1"/>
    <col min="8227" max="8227" width="18.625" style="16" bestFit="1" customWidth="1"/>
    <col min="8228" max="8228" width="21.375" style="16" bestFit="1" customWidth="1"/>
    <col min="8229" max="8229" width="18.375" style="16" bestFit="1" customWidth="1"/>
    <col min="8230" max="8233" width="18.375" style="16" customWidth="1"/>
    <col min="8234" max="8234" width="14.625" style="16" bestFit="1" customWidth="1"/>
    <col min="8235" max="8235" width="11.75" style="16" bestFit="1" customWidth="1"/>
    <col min="8236" max="8236" width="13.625" style="16" bestFit="1" customWidth="1"/>
    <col min="8237" max="8237" width="13.5" style="16" bestFit="1" customWidth="1"/>
    <col min="8238" max="8238" width="9" style="16"/>
    <col min="8239" max="8240" width="10" style="16" customWidth="1"/>
    <col min="8241" max="8448" width="9" style="16"/>
    <col min="8449" max="8449" width="8.125" style="16" customWidth="1"/>
    <col min="8450" max="8450" width="3.625" style="16" customWidth="1"/>
    <col min="8451" max="8451" width="7.125" style="16" customWidth="1"/>
    <col min="8452" max="8456" width="7.5" style="16" customWidth="1"/>
    <col min="8457" max="8461" width="6.25" style="16" customWidth="1"/>
    <col min="8462" max="8466" width="7.5" style="16" customWidth="1"/>
    <col min="8467" max="8471" width="6.25" style="16" customWidth="1"/>
    <col min="8472" max="8476" width="7.5" style="16" customWidth="1"/>
    <col min="8477" max="8479" width="10.375" style="16" customWidth="1"/>
    <col min="8480" max="8482" width="10" style="16" customWidth="1"/>
    <col min="8483" max="8483" width="18.625" style="16" bestFit="1" customWidth="1"/>
    <col min="8484" max="8484" width="21.375" style="16" bestFit="1" customWidth="1"/>
    <col min="8485" max="8485" width="18.375" style="16" bestFit="1" customWidth="1"/>
    <col min="8486" max="8489" width="18.375" style="16" customWidth="1"/>
    <col min="8490" max="8490" width="14.625" style="16" bestFit="1" customWidth="1"/>
    <col min="8491" max="8491" width="11.75" style="16" bestFit="1" customWidth="1"/>
    <col min="8492" max="8492" width="13.625" style="16" bestFit="1" customWidth="1"/>
    <col min="8493" max="8493" width="13.5" style="16" bestFit="1" customWidth="1"/>
    <col min="8494" max="8494" width="9" style="16"/>
    <col min="8495" max="8496" width="10" style="16" customWidth="1"/>
    <col min="8497" max="8704" width="9" style="16"/>
    <col min="8705" max="8705" width="8.125" style="16" customWidth="1"/>
    <col min="8706" max="8706" width="3.625" style="16" customWidth="1"/>
    <col min="8707" max="8707" width="7.125" style="16" customWidth="1"/>
    <col min="8708" max="8712" width="7.5" style="16" customWidth="1"/>
    <col min="8713" max="8717" width="6.25" style="16" customWidth="1"/>
    <col min="8718" max="8722" width="7.5" style="16" customWidth="1"/>
    <col min="8723" max="8727" width="6.25" style="16" customWidth="1"/>
    <col min="8728" max="8732" width="7.5" style="16" customWidth="1"/>
    <col min="8733" max="8735" width="10.375" style="16" customWidth="1"/>
    <col min="8736" max="8738" width="10" style="16" customWidth="1"/>
    <col min="8739" max="8739" width="18.625" style="16" bestFit="1" customWidth="1"/>
    <col min="8740" max="8740" width="21.375" style="16" bestFit="1" customWidth="1"/>
    <col min="8741" max="8741" width="18.375" style="16" bestFit="1" customWidth="1"/>
    <col min="8742" max="8745" width="18.375" style="16" customWidth="1"/>
    <col min="8746" max="8746" width="14.625" style="16" bestFit="1" customWidth="1"/>
    <col min="8747" max="8747" width="11.75" style="16" bestFit="1" customWidth="1"/>
    <col min="8748" max="8748" width="13.625" style="16" bestFit="1" customWidth="1"/>
    <col min="8749" max="8749" width="13.5" style="16" bestFit="1" customWidth="1"/>
    <col min="8750" max="8750" width="9" style="16"/>
    <col min="8751" max="8752" width="10" style="16" customWidth="1"/>
    <col min="8753" max="8960" width="9" style="16"/>
    <col min="8961" max="8961" width="8.125" style="16" customWidth="1"/>
    <col min="8962" max="8962" width="3.625" style="16" customWidth="1"/>
    <col min="8963" max="8963" width="7.125" style="16" customWidth="1"/>
    <col min="8964" max="8968" width="7.5" style="16" customWidth="1"/>
    <col min="8969" max="8973" width="6.25" style="16" customWidth="1"/>
    <col min="8974" max="8978" width="7.5" style="16" customWidth="1"/>
    <col min="8979" max="8983" width="6.25" style="16" customWidth="1"/>
    <col min="8984" max="8988" width="7.5" style="16" customWidth="1"/>
    <col min="8989" max="8991" width="10.375" style="16" customWidth="1"/>
    <col min="8992" max="8994" width="10" style="16" customWidth="1"/>
    <col min="8995" max="8995" width="18.625" style="16" bestFit="1" customWidth="1"/>
    <col min="8996" max="8996" width="21.375" style="16" bestFit="1" customWidth="1"/>
    <col min="8997" max="8997" width="18.375" style="16" bestFit="1" customWidth="1"/>
    <col min="8998" max="9001" width="18.375" style="16" customWidth="1"/>
    <col min="9002" max="9002" width="14.625" style="16" bestFit="1" customWidth="1"/>
    <col min="9003" max="9003" width="11.75" style="16" bestFit="1" customWidth="1"/>
    <col min="9004" max="9004" width="13.625" style="16" bestFit="1" customWidth="1"/>
    <col min="9005" max="9005" width="13.5" style="16" bestFit="1" customWidth="1"/>
    <col min="9006" max="9006" width="9" style="16"/>
    <col min="9007" max="9008" width="10" style="16" customWidth="1"/>
    <col min="9009" max="9216" width="9" style="16"/>
    <col min="9217" max="9217" width="8.125" style="16" customWidth="1"/>
    <col min="9218" max="9218" width="3.625" style="16" customWidth="1"/>
    <col min="9219" max="9219" width="7.125" style="16" customWidth="1"/>
    <col min="9220" max="9224" width="7.5" style="16" customWidth="1"/>
    <col min="9225" max="9229" width="6.25" style="16" customWidth="1"/>
    <col min="9230" max="9234" width="7.5" style="16" customWidth="1"/>
    <col min="9235" max="9239" width="6.25" style="16" customWidth="1"/>
    <col min="9240" max="9244" width="7.5" style="16" customWidth="1"/>
    <col min="9245" max="9247" width="10.375" style="16" customWidth="1"/>
    <col min="9248" max="9250" width="10" style="16" customWidth="1"/>
    <col min="9251" max="9251" width="18.625" style="16" bestFit="1" customWidth="1"/>
    <col min="9252" max="9252" width="21.375" style="16" bestFit="1" customWidth="1"/>
    <col min="9253" max="9253" width="18.375" style="16" bestFit="1" customWidth="1"/>
    <col min="9254" max="9257" width="18.375" style="16" customWidth="1"/>
    <col min="9258" max="9258" width="14.625" style="16" bestFit="1" customWidth="1"/>
    <col min="9259" max="9259" width="11.75" style="16" bestFit="1" customWidth="1"/>
    <col min="9260" max="9260" width="13.625" style="16" bestFit="1" customWidth="1"/>
    <col min="9261" max="9261" width="13.5" style="16" bestFit="1" customWidth="1"/>
    <col min="9262" max="9262" width="9" style="16"/>
    <col min="9263" max="9264" width="10" style="16" customWidth="1"/>
    <col min="9265" max="9472" width="9" style="16"/>
    <col min="9473" max="9473" width="8.125" style="16" customWidth="1"/>
    <col min="9474" max="9474" width="3.625" style="16" customWidth="1"/>
    <col min="9475" max="9475" width="7.125" style="16" customWidth="1"/>
    <col min="9476" max="9480" width="7.5" style="16" customWidth="1"/>
    <col min="9481" max="9485" width="6.25" style="16" customWidth="1"/>
    <col min="9486" max="9490" width="7.5" style="16" customWidth="1"/>
    <col min="9491" max="9495" width="6.25" style="16" customWidth="1"/>
    <col min="9496" max="9500" width="7.5" style="16" customWidth="1"/>
    <col min="9501" max="9503" width="10.375" style="16" customWidth="1"/>
    <col min="9504" max="9506" width="10" style="16" customWidth="1"/>
    <col min="9507" max="9507" width="18.625" style="16" bestFit="1" customWidth="1"/>
    <col min="9508" max="9508" width="21.375" style="16" bestFit="1" customWidth="1"/>
    <col min="9509" max="9509" width="18.375" style="16" bestFit="1" customWidth="1"/>
    <col min="9510" max="9513" width="18.375" style="16" customWidth="1"/>
    <col min="9514" max="9514" width="14.625" style="16" bestFit="1" customWidth="1"/>
    <col min="9515" max="9515" width="11.75" style="16" bestFit="1" customWidth="1"/>
    <col min="9516" max="9516" width="13.625" style="16" bestFit="1" customWidth="1"/>
    <col min="9517" max="9517" width="13.5" style="16" bestFit="1" customWidth="1"/>
    <col min="9518" max="9518" width="9" style="16"/>
    <col min="9519" max="9520" width="10" style="16" customWidth="1"/>
    <col min="9521" max="9728" width="9" style="16"/>
    <col min="9729" max="9729" width="8.125" style="16" customWidth="1"/>
    <col min="9730" max="9730" width="3.625" style="16" customWidth="1"/>
    <col min="9731" max="9731" width="7.125" style="16" customWidth="1"/>
    <col min="9732" max="9736" width="7.5" style="16" customWidth="1"/>
    <col min="9737" max="9741" width="6.25" style="16" customWidth="1"/>
    <col min="9742" max="9746" width="7.5" style="16" customWidth="1"/>
    <col min="9747" max="9751" width="6.25" style="16" customWidth="1"/>
    <col min="9752" max="9756" width="7.5" style="16" customWidth="1"/>
    <col min="9757" max="9759" width="10.375" style="16" customWidth="1"/>
    <col min="9760" max="9762" width="10" style="16" customWidth="1"/>
    <col min="9763" max="9763" width="18.625" style="16" bestFit="1" customWidth="1"/>
    <col min="9764" max="9764" width="21.375" style="16" bestFit="1" customWidth="1"/>
    <col min="9765" max="9765" width="18.375" style="16" bestFit="1" customWidth="1"/>
    <col min="9766" max="9769" width="18.375" style="16" customWidth="1"/>
    <col min="9770" max="9770" width="14.625" style="16" bestFit="1" customWidth="1"/>
    <col min="9771" max="9771" width="11.75" style="16" bestFit="1" customWidth="1"/>
    <col min="9772" max="9772" width="13.625" style="16" bestFit="1" customWidth="1"/>
    <col min="9773" max="9773" width="13.5" style="16" bestFit="1" customWidth="1"/>
    <col min="9774" max="9774" width="9" style="16"/>
    <col min="9775" max="9776" width="10" style="16" customWidth="1"/>
    <col min="9777" max="9984" width="9" style="16"/>
    <col min="9985" max="9985" width="8.125" style="16" customWidth="1"/>
    <col min="9986" max="9986" width="3.625" style="16" customWidth="1"/>
    <col min="9987" max="9987" width="7.125" style="16" customWidth="1"/>
    <col min="9988" max="9992" width="7.5" style="16" customWidth="1"/>
    <col min="9993" max="9997" width="6.25" style="16" customWidth="1"/>
    <col min="9998" max="10002" width="7.5" style="16" customWidth="1"/>
    <col min="10003" max="10007" width="6.25" style="16" customWidth="1"/>
    <col min="10008" max="10012" width="7.5" style="16" customWidth="1"/>
    <col min="10013" max="10015" width="10.375" style="16" customWidth="1"/>
    <col min="10016" max="10018" width="10" style="16" customWidth="1"/>
    <col min="10019" max="10019" width="18.625" style="16" bestFit="1" customWidth="1"/>
    <col min="10020" max="10020" width="21.375" style="16" bestFit="1" customWidth="1"/>
    <col min="10021" max="10021" width="18.375" style="16" bestFit="1" customWidth="1"/>
    <col min="10022" max="10025" width="18.375" style="16" customWidth="1"/>
    <col min="10026" max="10026" width="14.625" style="16" bestFit="1" customWidth="1"/>
    <col min="10027" max="10027" width="11.75" style="16" bestFit="1" customWidth="1"/>
    <col min="10028" max="10028" width="13.625" style="16" bestFit="1" customWidth="1"/>
    <col min="10029" max="10029" width="13.5" style="16" bestFit="1" customWidth="1"/>
    <col min="10030" max="10030" width="9" style="16"/>
    <col min="10031" max="10032" width="10" style="16" customWidth="1"/>
    <col min="10033" max="10240" width="9" style="16"/>
    <col min="10241" max="10241" width="8.125" style="16" customWidth="1"/>
    <col min="10242" max="10242" width="3.625" style="16" customWidth="1"/>
    <col min="10243" max="10243" width="7.125" style="16" customWidth="1"/>
    <col min="10244" max="10248" width="7.5" style="16" customWidth="1"/>
    <col min="10249" max="10253" width="6.25" style="16" customWidth="1"/>
    <col min="10254" max="10258" width="7.5" style="16" customWidth="1"/>
    <col min="10259" max="10263" width="6.25" style="16" customWidth="1"/>
    <col min="10264" max="10268" width="7.5" style="16" customWidth="1"/>
    <col min="10269" max="10271" width="10.375" style="16" customWidth="1"/>
    <col min="10272" max="10274" width="10" style="16" customWidth="1"/>
    <col min="10275" max="10275" width="18.625" style="16" bestFit="1" customWidth="1"/>
    <col min="10276" max="10276" width="21.375" style="16" bestFit="1" customWidth="1"/>
    <col min="10277" max="10277" width="18.375" style="16" bestFit="1" customWidth="1"/>
    <col min="10278" max="10281" width="18.375" style="16" customWidth="1"/>
    <col min="10282" max="10282" width="14.625" style="16" bestFit="1" customWidth="1"/>
    <col min="10283" max="10283" width="11.75" style="16" bestFit="1" customWidth="1"/>
    <col min="10284" max="10284" width="13.625" style="16" bestFit="1" customWidth="1"/>
    <col min="10285" max="10285" width="13.5" style="16" bestFit="1" customWidth="1"/>
    <col min="10286" max="10286" width="9" style="16"/>
    <col min="10287" max="10288" width="10" style="16" customWidth="1"/>
    <col min="10289" max="10496" width="9" style="16"/>
    <col min="10497" max="10497" width="8.125" style="16" customWidth="1"/>
    <col min="10498" max="10498" width="3.625" style="16" customWidth="1"/>
    <col min="10499" max="10499" width="7.125" style="16" customWidth="1"/>
    <col min="10500" max="10504" width="7.5" style="16" customWidth="1"/>
    <col min="10505" max="10509" width="6.25" style="16" customWidth="1"/>
    <col min="10510" max="10514" width="7.5" style="16" customWidth="1"/>
    <col min="10515" max="10519" width="6.25" style="16" customWidth="1"/>
    <col min="10520" max="10524" width="7.5" style="16" customWidth="1"/>
    <col min="10525" max="10527" width="10.375" style="16" customWidth="1"/>
    <col min="10528" max="10530" width="10" style="16" customWidth="1"/>
    <col min="10531" max="10531" width="18.625" style="16" bestFit="1" customWidth="1"/>
    <col min="10532" max="10532" width="21.375" style="16" bestFit="1" customWidth="1"/>
    <col min="10533" max="10533" width="18.375" style="16" bestFit="1" customWidth="1"/>
    <col min="10534" max="10537" width="18.375" style="16" customWidth="1"/>
    <col min="10538" max="10538" width="14.625" style="16" bestFit="1" customWidth="1"/>
    <col min="10539" max="10539" width="11.75" style="16" bestFit="1" customWidth="1"/>
    <col min="10540" max="10540" width="13.625" style="16" bestFit="1" customWidth="1"/>
    <col min="10541" max="10541" width="13.5" style="16" bestFit="1" customWidth="1"/>
    <col min="10542" max="10542" width="9" style="16"/>
    <col min="10543" max="10544" width="10" style="16" customWidth="1"/>
    <col min="10545" max="10752" width="9" style="16"/>
    <col min="10753" max="10753" width="8.125" style="16" customWidth="1"/>
    <col min="10754" max="10754" width="3.625" style="16" customWidth="1"/>
    <col min="10755" max="10755" width="7.125" style="16" customWidth="1"/>
    <col min="10756" max="10760" width="7.5" style="16" customWidth="1"/>
    <col min="10761" max="10765" width="6.25" style="16" customWidth="1"/>
    <col min="10766" max="10770" width="7.5" style="16" customWidth="1"/>
    <col min="10771" max="10775" width="6.25" style="16" customWidth="1"/>
    <col min="10776" max="10780" width="7.5" style="16" customWidth="1"/>
    <col min="10781" max="10783" width="10.375" style="16" customWidth="1"/>
    <col min="10784" max="10786" width="10" style="16" customWidth="1"/>
    <col min="10787" max="10787" width="18.625" style="16" bestFit="1" customWidth="1"/>
    <col min="10788" max="10788" width="21.375" style="16" bestFit="1" customWidth="1"/>
    <col min="10789" max="10789" width="18.375" style="16" bestFit="1" customWidth="1"/>
    <col min="10790" max="10793" width="18.375" style="16" customWidth="1"/>
    <col min="10794" max="10794" width="14.625" style="16" bestFit="1" customWidth="1"/>
    <col min="10795" max="10795" width="11.75" style="16" bestFit="1" customWidth="1"/>
    <col min="10796" max="10796" width="13.625" style="16" bestFit="1" customWidth="1"/>
    <col min="10797" max="10797" width="13.5" style="16" bestFit="1" customWidth="1"/>
    <col min="10798" max="10798" width="9" style="16"/>
    <col min="10799" max="10800" width="10" style="16" customWidth="1"/>
    <col min="10801" max="11008" width="9" style="16"/>
    <col min="11009" max="11009" width="8.125" style="16" customWidth="1"/>
    <col min="11010" max="11010" width="3.625" style="16" customWidth="1"/>
    <col min="11011" max="11011" width="7.125" style="16" customWidth="1"/>
    <col min="11012" max="11016" width="7.5" style="16" customWidth="1"/>
    <col min="11017" max="11021" width="6.25" style="16" customWidth="1"/>
    <col min="11022" max="11026" width="7.5" style="16" customWidth="1"/>
    <col min="11027" max="11031" width="6.25" style="16" customWidth="1"/>
    <col min="11032" max="11036" width="7.5" style="16" customWidth="1"/>
    <col min="11037" max="11039" width="10.375" style="16" customWidth="1"/>
    <col min="11040" max="11042" width="10" style="16" customWidth="1"/>
    <col min="11043" max="11043" width="18.625" style="16" bestFit="1" customWidth="1"/>
    <col min="11044" max="11044" width="21.375" style="16" bestFit="1" customWidth="1"/>
    <col min="11045" max="11045" width="18.375" style="16" bestFit="1" customWidth="1"/>
    <col min="11046" max="11049" width="18.375" style="16" customWidth="1"/>
    <col min="11050" max="11050" width="14.625" style="16" bestFit="1" customWidth="1"/>
    <col min="11051" max="11051" width="11.75" style="16" bestFit="1" customWidth="1"/>
    <col min="11052" max="11052" width="13.625" style="16" bestFit="1" customWidth="1"/>
    <col min="11053" max="11053" width="13.5" style="16" bestFit="1" customWidth="1"/>
    <col min="11054" max="11054" width="9" style="16"/>
    <col min="11055" max="11056" width="10" style="16" customWidth="1"/>
    <col min="11057" max="11264" width="9" style="16"/>
    <col min="11265" max="11265" width="8.125" style="16" customWidth="1"/>
    <col min="11266" max="11266" width="3.625" style="16" customWidth="1"/>
    <col min="11267" max="11267" width="7.125" style="16" customWidth="1"/>
    <col min="11268" max="11272" width="7.5" style="16" customWidth="1"/>
    <col min="11273" max="11277" width="6.25" style="16" customWidth="1"/>
    <col min="11278" max="11282" width="7.5" style="16" customWidth="1"/>
    <col min="11283" max="11287" width="6.25" style="16" customWidth="1"/>
    <col min="11288" max="11292" width="7.5" style="16" customWidth="1"/>
    <col min="11293" max="11295" width="10.375" style="16" customWidth="1"/>
    <col min="11296" max="11298" width="10" style="16" customWidth="1"/>
    <col min="11299" max="11299" width="18.625" style="16" bestFit="1" customWidth="1"/>
    <col min="11300" max="11300" width="21.375" style="16" bestFit="1" customWidth="1"/>
    <col min="11301" max="11301" width="18.375" style="16" bestFit="1" customWidth="1"/>
    <col min="11302" max="11305" width="18.375" style="16" customWidth="1"/>
    <col min="11306" max="11306" width="14.625" style="16" bestFit="1" customWidth="1"/>
    <col min="11307" max="11307" width="11.75" style="16" bestFit="1" customWidth="1"/>
    <col min="11308" max="11308" width="13.625" style="16" bestFit="1" customWidth="1"/>
    <col min="11309" max="11309" width="13.5" style="16" bestFit="1" customWidth="1"/>
    <col min="11310" max="11310" width="9" style="16"/>
    <col min="11311" max="11312" width="10" style="16" customWidth="1"/>
    <col min="11313" max="11520" width="9" style="16"/>
    <col min="11521" max="11521" width="8.125" style="16" customWidth="1"/>
    <col min="11522" max="11522" width="3.625" style="16" customWidth="1"/>
    <col min="11523" max="11523" width="7.125" style="16" customWidth="1"/>
    <col min="11524" max="11528" width="7.5" style="16" customWidth="1"/>
    <col min="11529" max="11533" width="6.25" style="16" customWidth="1"/>
    <col min="11534" max="11538" width="7.5" style="16" customWidth="1"/>
    <col min="11539" max="11543" width="6.25" style="16" customWidth="1"/>
    <col min="11544" max="11548" width="7.5" style="16" customWidth="1"/>
    <col min="11549" max="11551" width="10.375" style="16" customWidth="1"/>
    <col min="11552" max="11554" width="10" style="16" customWidth="1"/>
    <col min="11555" max="11555" width="18.625" style="16" bestFit="1" customWidth="1"/>
    <col min="11556" max="11556" width="21.375" style="16" bestFit="1" customWidth="1"/>
    <col min="11557" max="11557" width="18.375" style="16" bestFit="1" customWidth="1"/>
    <col min="11558" max="11561" width="18.375" style="16" customWidth="1"/>
    <col min="11562" max="11562" width="14.625" style="16" bestFit="1" customWidth="1"/>
    <col min="11563" max="11563" width="11.75" style="16" bestFit="1" customWidth="1"/>
    <col min="11564" max="11564" width="13.625" style="16" bestFit="1" customWidth="1"/>
    <col min="11565" max="11565" width="13.5" style="16" bestFit="1" customWidth="1"/>
    <col min="11566" max="11566" width="9" style="16"/>
    <col min="11567" max="11568" width="10" style="16" customWidth="1"/>
    <col min="11569" max="11776" width="9" style="16"/>
    <col min="11777" max="11777" width="8.125" style="16" customWidth="1"/>
    <col min="11778" max="11778" width="3.625" style="16" customWidth="1"/>
    <col min="11779" max="11779" width="7.125" style="16" customWidth="1"/>
    <col min="11780" max="11784" width="7.5" style="16" customWidth="1"/>
    <col min="11785" max="11789" width="6.25" style="16" customWidth="1"/>
    <col min="11790" max="11794" width="7.5" style="16" customWidth="1"/>
    <col min="11795" max="11799" width="6.25" style="16" customWidth="1"/>
    <col min="11800" max="11804" width="7.5" style="16" customWidth="1"/>
    <col min="11805" max="11807" width="10.375" style="16" customWidth="1"/>
    <col min="11808" max="11810" width="10" style="16" customWidth="1"/>
    <col min="11811" max="11811" width="18.625" style="16" bestFit="1" customWidth="1"/>
    <col min="11812" max="11812" width="21.375" style="16" bestFit="1" customWidth="1"/>
    <col min="11813" max="11813" width="18.375" style="16" bestFit="1" customWidth="1"/>
    <col min="11814" max="11817" width="18.375" style="16" customWidth="1"/>
    <col min="11818" max="11818" width="14.625" style="16" bestFit="1" customWidth="1"/>
    <col min="11819" max="11819" width="11.75" style="16" bestFit="1" customWidth="1"/>
    <col min="11820" max="11820" width="13.625" style="16" bestFit="1" customWidth="1"/>
    <col min="11821" max="11821" width="13.5" style="16" bestFit="1" customWidth="1"/>
    <col min="11822" max="11822" width="9" style="16"/>
    <col min="11823" max="11824" width="10" style="16" customWidth="1"/>
    <col min="11825" max="12032" width="9" style="16"/>
    <col min="12033" max="12033" width="8.125" style="16" customWidth="1"/>
    <col min="12034" max="12034" width="3.625" style="16" customWidth="1"/>
    <col min="12035" max="12035" width="7.125" style="16" customWidth="1"/>
    <col min="12036" max="12040" width="7.5" style="16" customWidth="1"/>
    <col min="12041" max="12045" width="6.25" style="16" customWidth="1"/>
    <col min="12046" max="12050" width="7.5" style="16" customWidth="1"/>
    <col min="12051" max="12055" width="6.25" style="16" customWidth="1"/>
    <col min="12056" max="12060" width="7.5" style="16" customWidth="1"/>
    <col min="12061" max="12063" width="10.375" style="16" customWidth="1"/>
    <col min="12064" max="12066" width="10" style="16" customWidth="1"/>
    <col min="12067" max="12067" width="18.625" style="16" bestFit="1" customWidth="1"/>
    <col min="12068" max="12068" width="21.375" style="16" bestFit="1" customWidth="1"/>
    <col min="12069" max="12069" width="18.375" style="16" bestFit="1" customWidth="1"/>
    <col min="12070" max="12073" width="18.375" style="16" customWidth="1"/>
    <col min="12074" max="12074" width="14.625" style="16" bestFit="1" customWidth="1"/>
    <col min="12075" max="12075" width="11.75" style="16" bestFit="1" customWidth="1"/>
    <col min="12076" max="12076" width="13.625" style="16" bestFit="1" customWidth="1"/>
    <col min="12077" max="12077" width="13.5" style="16" bestFit="1" customWidth="1"/>
    <col min="12078" max="12078" width="9" style="16"/>
    <col min="12079" max="12080" width="10" style="16" customWidth="1"/>
    <col min="12081" max="12288" width="9" style="16"/>
    <col min="12289" max="12289" width="8.125" style="16" customWidth="1"/>
    <col min="12290" max="12290" width="3.625" style="16" customWidth="1"/>
    <col min="12291" max="12291" width="7.125" style="16" customWidth="1"/>
    <col min="12292" max="12296" width="7.5" style="16" customWidth="1"/>
    <col min="12297" max="12301" width="6.25" style="16" customWidth="1"/>
    <col min="12302" max="12306" width="7.5" style="16" customWidth="1"/>
    <col min="12307" max="12311" width="6.25" style="16" customWidth="1"/>
    <col min="12312" max="12316" width="7.5" style="16" customWidth="1"/>
    <col min="12317" max="12319" width="10.375" style="16" customWidth="1"/>
    <col min="12320" max="12322" width="10" style="16" customWidth="1"/>
    <col min="12323" max="12323" width="18.625" style="16" bestFit="1" customWidth="1"/>
    <col min="12324" max="12324" width="21.375" style="16" bestFit="1" customWidth="1"/>
    <col min="12325" max="12325" width="18.375" style="16" bestFit="1" customWidth="1"/>
    <col min="12326" max="12329" width="18.375" style="16" customWidth="1"/>
    <col min="12330" max="12330" width="14.625" style="16" bestFit="1" customWidth="1"/>
    <col min="12331" max="12331" width="11.75" style="16" bestFit="1" customWidth="1"/>
    <col min="12332" max="12332" width="13.625" style="16" bestFit="1" customWidth="1"/>
    <col min="12333" max="12333" width="13.5" style="16" bestFit="1" customWidth="1"/>
    <col min="12334" max="12334" width="9" style="16"/>
    <col min="12335" max="12336" width="10" style="16" customWidth="1"/>
    <col min="12337" max="12544" width="9" style="16"/>
    <col min="12545" max="12545" width="8.125" style="16" customWidth="1"/>
    <col min="12546" max="12546" width="3.625" style="16" customWidth="1"/>
    <col min="12547" max="12547" width="7.125" style="16" customWidth="1"/>
    <col min="12548" max="12552" width="7.5" style="16" customWidth="1"/>
    <col min="12553" max="12557" width="6.25" style="16" customWidth="1"/>
    <col min="12558" max="12562" width="7.5" style="16" customWidth="1"/>
    <col min="12563" max="12567" width="6.25" style="16" customWidth="1"/>
    <col min="12568" max="12572" width="7.5" style="16" customWidth="1"/>
    <col min="12573" max="12575" width="10.375" style="16" customWidth="1"/>
    <col min="12576" max="12578" width="10" style="16" customWidth="1"/>
    <col min="12579" max="12579" width="18.625" style="16" bestFit="1" customWidth="1"/>
    <col min="12580" max="12580" width="21.375" style="16" bestFit="1" customWidth="1"/>
    <col min="12581" max="12581" width="18.375" style="16" bestFit="1" customWidth="1"/>
    <col min="12582" max="12585" width="18.375" style="16" customWidth="1"/>
    <col min="12586" max="12586" width="14.625" style="16" bestFit="1" customWidth="1"/>
    <col min="12587" max="12587" width="11.75" style="16" bestFit="1" customWidth="1"/>
    <col min="12588" max="12588" width="13.625" style="16" bestFit="1" customWidth="1"/>
    <col min="12589" max="12589" width="13.5" style="16" bestFit="1" customWidth="1"/>
    <col min="12590" max="12590" width="9" style="16"/>
    <col min="12591" max="12592" width="10" style="16" customWidth="1"/>
    <col min="12593" max="12800" width="9" style="16"/>
    <col min="12801" max="12801" width="8.125" style="16" customWidth="1"/>
    <col min="12802" max="12802" width="3.625" style="16" customWidth="1"/>
    <col min="12803" max="12803" width="7.125" style="16" customWidth="1"/>
    <col min="12804" max="12808" width="7.5" style="16" customWidth="1"/>
    <col min="12809" max="12813" width="6.25" style="16" customWidth="1"/>
    <col min="12814" max="12818" width="7.5" style="16" customWidth="1"/>
    <col min="12819" max="12823" width="6.25" style="16" customWidth="1"/>
    <col min="12824" max="12828" width="7.5" style="16" customWidth="1"/>
    <col min="12829" max="12831" width="10.375" style="16" customWidth="1"/>
    <col min="12832" max="12834" width="10" style="16" customWidth="1"/>
    <col min="12835" max="12835" width="18.625" style="16" bestFit="1" customWidth="1"/>
    <col min="12836" max="12836" width="21.375" style="16" bestFit="1" customWidth="1"/>
    <col min="12837" max="12837" width="18.375" style="16" bestFit="1" customWidth="1"/>
    <col min="12838" max="12841" width="18.375" style="16" customWidth="1"/>
    <col min="12842" max="12842" width="14.625" style="16" bestFit="1" customWidth="1"/>
    <col min="12843" max="12843" width="11.75" style="16" bestFit="1" customWidth="1"/>
    <col min="12844" max="12844" width="13.625" style="16" bestFit="1" customWidth="1"/>
    <col min="12845" max="12845" width="13.5" style="16" bestFit="1" customWidth="1"/>
    <col min="12846" max="12846" width="9" style="16"/>
    <col min="12847" max="12848" width="10" style="16" customWidth="1"/>
    <col min="12849" max="13056" width="9" style="16"/>
    <col min="13057" max="13057" width="8.125" style="16" customWidth="1"/>
    <col min="13058" max="13058" width="3.625" style="16" customWidth="1"/>
    <col min="13059" max="13059" width="7.125" style="16" customWidth="1"/>
    <col min="13060" max="13064" width="7.5" style="16" customWidth="1"/>
    <col min="13065" max="13069" width="6.25" style="16" customWidth="1"/>
    <col min="13070" max="13074" width="7.5" style="16" customWidth="1"/>
    <col min="13075" max="13079" width="6.25" style="16" customWidth="1"/>
    <col min="13080" max="13084" width="7.5" style="16" customWidth="1"/>
    <col min="13085" max="13087" width="10.375" style="16" customWidth="1"/>
    <col min="13088" max="13090" width="10" style="16" customWidth="1"/>
    <col min="13091" max="13091" width="18.625" style="16" bestFit="1" customWidth="1"/>
    <col min="13092" max="13092" width="21.375" style="16" bestFit="1" customWidth="1"/>
    <col min="13093" max="13093" width="18.375" style="16" bestFit="1" customWidth="1"/>
    <col min="13094" max="13097" width="18.375" style="16" customWidth="1"/>
    <col min="13098" max="13098" width="14.625" style="16" bestFit="1" customWidth="1"/>
    <col min="13099" max="13099" width="11.75" style="16" bestFit="1" customWidth="1"/>
    <col min="13100" max="13100" width="13.625" style="16" bestFit="1" customWidth="1"/>
    <col min="13101" max="13101" width="13.5" style="16" bestFit="1" customWidth="1"/>
    <col min="13102" max="13102" width="9" style="16"/>
    <col min="13103" max="13104" width="10" style="16" customWidth="1"/>
    <col min="13105" max="13312" width="9" style="16"/>
    <col min="13313" max="13313" width="8.125" style="16" customWidth="1"/>
    <col min="13314" max="13314" width="3.625" style="16" customWidth="1"/>
    <col min="13315" max="13315" width="7.125" style="16" customWidth="1"/>
    <col min="13316" max="13320" width="7.5" style="16" customWidth="1"/>
    <col min="13321" max="13325" width="6.25" style="16" customWidth="1"/>
    <col min="13326" max="13330" width="7.5" style="16" customWidth="1"/>
    <col min="13331" max="13335" width="6.25" style="16" customWidth="1"/>
    <col min="13336" max="13340" width="7.5" style="16" customWidth="1"/>
    <col min="13341" max="13343" width="10.375" style="16" customWidth="1"/>
    <col min="13344" max="13346" width="10" style="16" customWidth="1"/>
    <col min="13347" max="13347" width="18.625" style="16" bestFit="1" customWidth="1"/>
    <col min="13348" max="13348" width="21.375" style="16" bestFit="1" customWidth="1"/>
    <col min="13349" max="13349" width="18.375" style="16" bestFit="1" customWidth="1"/>
    <col min="13350" max="13353" width="18.375" style="16" customWidth="1"/>
    <col min="13354" max="13354" width="14.625" style="16" bestFit="1" customWidth="1"/>
    <col min="13355" max="13355" width="11.75" style="16" bestFit="1" customWidth="1"/>
    <col min="13356" max="13356" width="13.625" style="16" bestFit="1" customWidth="1"/>
    <col min="13357" max="13357" width="13.5" style="16" bestFit="1" customWidth="1"/>
    <col min="13358" max="13358" width="9" style="16"/>
    <col min="13359" max="13360" width="10" style="16" customWidth="1"/>
    <col min="13361" max="13568" width="9" style="16"/>
    <col min="13569" max="13569" width="8.125" style="16" customWidth="1"/>
    <col min="13570" max="13570" width="3.625" style="16" customWidth="1"/>
    <col min="13571" max="13571" width="7.125" style="16" customWidth="1"/>
    <col min="13572" max="13576" width="7.5" style="16" customWidth="1"/>
    <col min="13577" max="13581" width="6.25" style="16" customWidth="1"/>
    <col min="13582" max="13586" width="7.5" style="16" customWidth="1"/>
    <col min="13587" max="13591" width="6.25" style="16" customWidth="1"/>
    <col min="13592" max="13596" width="7.5" style="16" customWidth="1"/>
    <col min="13597" max="13599" width="10.375" style="16" customWidth="1"/>
    <col min="13600" max="13602" width="10" style="16" customWidth="1"/>
    <col min="13603" max="13603" width="18.625" style="16" bestFit="1" customWidth="1"/>
    <col min="13604" max="13604" width="21.375" style="16" bestFit="1" customWidth="1"/>
    <col min="13605" max="13605" width="18.375" style="16" bestFit="1" customWidth="1"/>
    <col min="13606" max="13609" width="18.375" style="16" customWidth="1"/>
    <col min="13610" max="13610" width="14.625" style="16" bestFit="1" customWidth="1"/>
    <col min="13611" max="13611" width="11.75" style="16" bestFit="1" customWidth="1"/>
    <col min="13612" max="13612" width="13.625" style="16" bestFit="1" customWidth="1"/>
    <col min="13613" max="13613" width="13.5" style="16" bestFit="1" customWidth="1"/>
    <col min="13614" max="13614" width="9" style="16"/>
    <col min="13615" max="13616" width="10" style="16" customWidth="1"/>
    <col min="13617" max="13824" width="9" style="16"/>
    <col min="13825" max="13825" width="8.125" style="16" customWidth="1"/>
    <col min="13826" max="13826" width="3.625" style="16" customWidth="1"/>
    <col min="13827" max="13827" width="7.125" style="16" customWidth="1"/>
    <col min="13828" max="13832" width="7.5" style="16" customWidth="1"/>
    <col min="13833" max="13837" width="6.25" style="16" customWidth="1"/>
    <col min="13838" max="13842" width="7.5" style="16" customWidth="1"/>
    <col min="13843" max="13847" width="6.25" style="16" customWidth="1"/>
    <col min="13848" max="13852" width="7.5" style="16" customWidth="1"/>
    <col min="13853" max="13855" width="10.375" style="16" customWidth="1"/>
    <col min="13856" max="13858" width="10" style="16" customWidth="1"/>
    <col min="13859" max="13859" width="18.625" style="16" bestFit="1" customWidth="1"/>
    <col min="13860" max="13860" width="21.375" style="16" bestFit="1" customWidth="1"/>
    <col min="13861" max="13861" width="18.375" style="16" bestFit="1" customWidth="1"/>
    <col min="13862" max="13865" width="18.375" style="16" customWidth="1"/>
    <col min="13866" max="13866" width="14.625" style="16" bestFit="1" customWidth="1"/>
    <col min="13867" max="13867" width="11.75" style="16" bestFit="1" customWidth="1"/>
    <col min="13868" max="13868" width="13.625" style="16" bestFit="1" customWidth="1"/>
    <col min="13869" max="13869" width="13.5" style="16" bestFit="1" customWidth="1"/>
    <col min="13870" max="13870" width="9" style="16"/>
    <col min="13871" max="13872" width="10" style="16" customWidth="1"/>
    <col min="13873" max="14080" width="9" style="16"/>
    <col min="14081" max="14081" width="8.125" style="16" customWidth="1"/>
    <col min="14082" max="14082" width="3.625" style="16" customWidth="1"/>
    <col min="14083" max="14083" width="7.125" style="16" customWidth="1"/>
    <col min="14084" max="14088" width="7.5" style="16" customWidth="1"/>
    <col min="14089" max="14093" width="6.25" style="16" customWidth="1"/>
    <col min="14094" max="14098" width="7.5" style="16" customWidth="1"/>
    <col min="14099" max="14103" width="6.25" style="16" customWidth="1"/>
    <col min="14104" max="14108" width="7.5" style="16" customWidth="1"/>
    <col min="14109" max="14111" width="10.375" style="16" customWidth="1"/>
    <col min="14112" max="14114" width="10" style="16" customWidth="1"/>
    <col min="14115" max="14115" width="18.625" style="16" bestFit="1" customWidth="1"/>
    <col min="14116" max="14116" width="21.375" style="16" bestFit="1" customWidth="1"/>
    <col min="14117" max="14117" width="18.375" style="16" bestFit="1" customWidth="1"/>
    <col min="14118" max="14121" width="18.375" style="16" customWidth="1"/>
    <col min="14122" max="14122" width="14.625" style="16" bestFit="1" customWidth="1"/>
    <col min="14123" max="14123" width="11.75" style="16" bestFit="1" customWidth="1"/>
    <col min="14124" max="14124" width="13.625" style="16" bestFit="1" customWidth="1"/>
    <col min="14125" max="14125" width="13.5" style="16" bestFit="1" customWidth="1"/>
    <col min="14126" max="14126" width="9" style="16"/>
    <col min="14127" max="14128" width="10" style="16" customWidth="1"/>
    <col min="14129" max="14336" width="9" style="16"/>
    <col min="14337" max="14337" width="8.125" style="16" customWidth="1"/>
    <col min="14338" max="14338" width="3.625" style="16" customWidth="1"/>
    <col min="14339" max="14339" width="7.125" style="16" customWidth="1"/>
    <col min="14340" max="14344" width="7.5" style="16" customWidth="1"/>
    <col min="14345" max="14349" width="6.25" style="16" customWidth="1"/>
    <col min="14350" max="14354" width="7.5" style="16" customWidth="1"/>
    <col min="14355" max="14359" width="6.25" style="16" customWidth="1"/>
    <col min="14360" max="14364" width="7.5" style="16" customWidth="1"/>
    <col min="14365" max="14367" width="10.375" style="16" customWidth="1"/>
    <col min="14368" max="14370" width="10" style="16" customWidth="1"/>
    <col min="14371" max="14371" width="18.625" style="16" bestFit="1" customWidth="1"/>
    <col min="14372" max="14372" width="21.375" style="16" bestFit="1" customWidth="1"/>
    <col min="14373" max="14373" width="18.375" style="16" bestFit="1" customWidth="1"/>
    <col min="14374" max="14377" width="18.375" style="16" customWidth="1"/>
    <col min="14378" max="14378" width="14.625" style="16" bestFit="1" customWidth="1"/>
    <col min="14379" max="14379" width="11.75" style="16" bestFit="1" customWidth="1"/>
    <col min="14380" max="14380" width="13.625" style="16" bestFit="1" customWidth="1"/>
    <col min="14381" max="14381" width="13.5" style="16" bestFit="1" customWidth="1"/>
    <col min="14382" max="14382" width="9" style="16"/>
    <col min="14383" max="14384" width="10" style="16" customWidth="1"/>
    <col min="14385" max="14592" width="9" style="16"/>
    <col min="14593" max="14593" width="8.125" style="16" customWidth="1"/>
    <col min="14594" max="14594" width="3.625" style="16" customWidth="1"/>
    <col min="14595" max="14595" width="7.125" style="16" customWidth="1"/>
    <col min="14596" max="14600" width="7.5" style="16" customWidth="1"/>
    <col min="14601" max="14605" width="6.25" style="16" customWidth="1"/>
    <col min="14606" max="14610" width="7.5" style="16" customWidth="1"/>
    <col min="14611" max="14615" width="6.25" style="16" customWidth="1"/>
    <col min="14616" max="14620" width="7.5" style="16" customWidth="1"/>
    <col min="14621" max="14623" width="10.375" style="16" customWidth="1"/>
    <col min="14624" max="14626" width="10" style="16" customWidth="1"/>
    <col min="14627" max="14627" width="18.625" style="16" bestFit="1" customWidth="1"/>
    <col min="14628" max="14628" width="21.375" style="16" bestFit="1" customWidth="1"/>
    <col min="14629" max="14629" width="18.375" style="16" bestFit="1" customWidth="1"/>
    <col min="14630" max="14633" width="18.375" style="16" customWidth="1"/>
    <col min="14634" max="14634" width="14.625" style="16" bestFit="1" customWidth="1"/>
    <col min="14635" max="14635" width="11.75" style="16" bestFit="1" customWidth="1"/>
    <col min="14636" max="14636" width="13.625" style="16" bestFit="1" customWidth="1"/>
    <col min="14637" max="14637" width="13.5" style="16" bestFit="1" customWidth="1"/>
    <col min="14638" max="14638" width="9" style="16"/>
    <col min="14639" max="14640" width="10" style="16" customWidth="1"/>
    <col min="14641" max="14848" width="9" style="16"/>
    <col min="14849" max="14849" width="8.125" style="16" customWidth="1"/>
    <col min="14850" max="14850" width="3.625" style="16" customWidth="1"/>
    <col min="14851" max="14851" width="7.125" style="16" customWidth="1"/>
    <col min="14852" max="14856" width="7.5" style="16" customWidth="1"/>
    <col min="14857" max="14861" width="6.25" style="16" customWidth="1"/>
    <col min="14862" max="14866" width="7.5" style="16" customWidth="1"/>
    <col min="14867" max="14871" width="6.25" style="16" customWidth="1"/>
    <col min="14872" max="14876" width="7.5" style="16" customWidth="1"/>
    <col min="14877" max="14879" width="10.375" style="16" customWidth="1"/>
    <col min="14880" max="14882" width="10" style="16" customWidth="1"/>
    <col min="14883" max="14883" width="18.625" style="16" bestFit="1" customWidth="1"/>
    <col min="14884" max="14884" width="21.375" style="16" bestFit="1" customWidth="1"/>
    <col min="14885" max="14885" width="18.375" style="16" bestFit="1" customWidth="1"/>
    <col min="14886" max="14889" width="18.375" style="16" customWidth="1"/>
    <col min="14890" max="14890" width="14.625" style="16" bestFit="1" customWidth="1"/>
    <col min="14891" max="14891" width="11.75" style="16" bestFit="1" customWidth="1"/>
    <col min="14892" max="14892" width="13.625" style="16" bestFit="1" customWidth="1"/>
    <col min="14893" max="14893" width="13.5" style="16" bestFit="1" customWidth="1"/>
    <col min="14894" max="14894" width="9" style="16"/>
    <col min="14895" max="14896" width="10" style="16" customWidth="1"/>
    <col min="14897" max="15104" width="9" style="16"/>
    <col min="15105" max="15105" width="8.125" style="16" customWidth="1"/>
    <col min="15106" max="15106" width="3.625" style="16" customWidth="1"/>
    <col min="15107" max="15107" width="7.125" style="16" customWidth="1"/>
    <col min="15108" max="15112" width="7.5" style="16" customWidth="1"/>
    <col min="15113" max="15117" width="6.25" style="16" customWidth="1"/>
    <col min="15118" max="15122" width="7.5" style="16" customWidth="1"/>
    <col min="15123" max="15127" width="6.25" style="16" customWidth="1"/>
    <col min="15128" max="15132" width="7.5" style="16" customWidth="1"/>
    <col min="15133" max="15135" width="10.375" style="16" customWidth="1"/>
    <col min="15136" max="15138" width="10" style="16" customWidth="1"/>
    <col min="15139" max="15139" width="18.625" style="16" bestFit="1" customWidth="1"/>
    <col min="15140" max="15140" width="21.375" style="16" bestFit="1" customWidth="1"/>
    <col min="15141" max="15141" width="18.375" style="16" bestFit="1" customWidth="1"/>
    <col min="15142" max="15145" width="18.375" style="16" customWidth="1"/>
    <col min="15146" max="15146" width="14.625" style="16" bestFit="1" customWidth="1"/>
    <col min="15147" max="15147" width="11.75" style="16" bestFit="1" customWidth="1"/>
    <col min="15148" max="15148" width="13.625" style="16" bestFit="1" customWidth="1"/>
    <col min="15149" max="15149" width="13.5" style="16" bestFit="1" customWidth="1"/>
    <col min="15150" max="15150" width="9" style="16"/>
    <col min="15151" max="15152" width="10" style="16" customWidth="1"/>
    <col min="15153" max="15360" width="9" style="16"/>
    <col min="15361" max="15361" width="8.125" style="16" customWidth="1"/>
    <col min="15362" max="15362" width="3.625" style="16" customWidth="1"/>
    <col min="15363" max="15363" width="7.125" style="16" customWidth="1"/>
    <col min="15364" max="15368" width="7.5" style="16" customWidth="1"/>
    <col min="15369" max="15373" width="6.25" style="16" customWidth="1"/>
    <col min="15374" max="15378" width="7.5" style="16" customWidth="1"/>
    <col min="15379" max="15383" width="6.25" style="16" customWidth="1"/>
    <col min="15384" max="15388" width="7.5" style="16" customWidth="1"/>
    <col min="15389" max="15391" width="10.375" style="16" customWidth="1"/>
    <col min="15392" max="15394" width="10" style="16" customWidth="1"/>
    <col min="15395" max="15395" width="18.625" style="16" bestFit="1" customWidth="1"/>
    <col min="15396" max="15396" width="21.375" style="16" bestFit="1" customWidth="1"/>
    <col min="15397" max="15397" width="18.375" style="16" bestFit="1" customWidth="1"/>
    <col min="15398" max="15401" width="18.375" style="16" customWidth="1"/>
    <col min="15402" max="15402" width="14.625" style="16" bestFit="1" customWidth="1"/>
    <col min="15403" max="15403" width="11.75" style="16" bestFit="1" customWidth="1"/>
    <col min="15404" max="15404" width="13.625" style="16" bestFit="1" customWidth="1"/>
    <col min="15405" max="15405" width="13.5" style="16" bestFit="1" customWidth="1"/>
    <col min="15406" max="15406" width="9" style="16"/>
    <col min="15407" max="15408" width="10" style="16" customWidth="1"/>
    <col min="15409" max="15616" width="9" style="16"/>
    <col min="15617" max="15617" width="8.125" style="16" customWidth="1"/>
    <col min="15618" max="15618" width="3.625" style="16" customWidth="1"/>
    <col min="15619" max="15619" width="7.125" style="16" customWidth="1"/>
    <col min="15620" max="15624" width="7.5" style="16" customWidth="1"/>
    <col min="15625" max="15629" width="6.25" style="16" customWidth="1"/>
    <col min="15630" max="15634" width="7.5" style="16" customWidth="1"/>
    <col min="15635" max="15639" width="6.25" style="16" customWidth="1"/>
    <col min="15640" max="15644" width="7.5" style="16" customWidth="1"/>
    <col min="15645" max="15647" width="10.375" style="16" customWidth="1"/>
    <col min="15648" max="15650" width="10" style="16" customWidth="1"/>
    <col min="15651" max="15651" width="18.625" style="16" bestFit="1" customWidth="1"/>
    <col min="15652" max="15652" width="21.375" style="16" bestFit="1" customWidth="1"/>
    <col min="15653" max="15653" width="18.375" style="16" bestFit="1" customWidth="1"/>
    <col min="15654" max="15657" width="18.375" style="16" customWidth="1"/>
    <col min="15658" max="15658" width="14.625" style="16" bestFit="1" customWidth="1"/>
    <col min="15659" max="15659" width="11.75" style="16" bestFit="1" customWidth="1"/>
    <col min="15660" max="15660" width="13.625" style="16" bestFit="1" customWidth="1"/>
    <col min="15661" max="15661" width="13.5" style="16" bestFit="1" customWidth="1"/>
    <col min="15662" max="15662" width="9" style="16"/>
    <col min="15663" max="15664" width="10" style="16" customWidth="1"/>
    <col min="15665" max="15872" width="9" style="16"/>
    <col min="15873" max="15873" width="8.125" style="16" customWidth="1"/>
    <col min="15874" max="15874" width="3.625" style="16" customWidth="1"/>
    <col min="15875" max="15875" width="7.125" style="16" customWidth="1"/>
    <col min="15876" max="15880" width="7.5" style="16" customWidth="1"/>
    <col min="15881" max="15885" width="6.25" style="16" customWidth="1"/>
    <col min="15886" max="15890" width="7.5" style="16" customWidth="1"/>
    <col min="15891" max="15895" width="6.25" style="16" customWidth="1"/>
    <col min="15896" max="15900" width="7.5" style="16" customWidth="1"/>
    <col min="15901" max="15903" width="10.375" style="16" customWidth="1"/>
    <col min="15904" max="15906" width="10" style="16" customWidth="1"/>
    <col min="15907" max="15907" width="18.625" style="16" bestFit="1" customWidth="1"/>
    <col min="15908" max="15908" width="21.375" style="16" bestFit="1" customWidth="1"/>
    <col min="15909" max="15909" width="18.375" style="16" bestFit="1" customWidth="1"/>
    <col min="15910" max="15913" width="18.375" style="16" customWidth="1"/>
    <col min="15914" max="15914" width="14.625" style="16" bestFit="1" customWidth="1"/>
    <col min="15915" max="15915" width="11.75" style="16" bestFit="1" customWidth="1"/>
    <col min="15916" max="15916" width="13.625" style="16" bestFit="1" customWidth="1"/>
    <col min="15917" max="15917" width="13.5" style="16" bestFit="1" customWidth="1"/>
    <col min="15918" max="15918" width="9" style="16"/>
    <col min="15919" max="15920" width="10" style="16" customWidth="1"/>
    <col min="15921" max="16128" width="9" style="16"/>
    <col min="16129" max="16129" width="8.125" style="16" customWidth="1"/>
    <col min="16130" max="16130" width="3.625" style="16" customWidth="1"/>
    <col min="16131" max="16131" width="7.125" style="16" customWidth="1"/>
    <col min="16132" max="16136" width="7.5" style="16" customWidth="1"/>
    <col min="16137" max="16141" width="6.25" style="16" customWidth="1"/>
    <col min="16142" max="16146" width="7.5" style="16" customWidth="1"/>
    <col min="16147" max="16151" width="6.25" style="16" customWidth="1"/>
    <col min="16152" max="16156" width="7.5" style="16" customWidth="1"/>
    <col min="16157" max="16159" width="10.375" style="16" customWidth="1"/>
    <col min="16160" max="16162" width="10" style="16" customWidth="1"/>
    <col min="16163" max="16163" width="18.625" style="16" bestFit="1" customWidth="1"/>
    <col min="16164" max="16164" width="21.375" style="16" bestFit="1" customWidth="1"/>
    <col min="16165" max="16165" width="18.375" style="16" bestFit="1" customWidth="1"/>
    <col min="16166" max="16169" width="18.375" style="16" customWidth="1"/>
    <col min="16170" max="16170" width="14.625" style="16" bestFit="1" customWidth="1"/>
    <col min="16171" max="16171" width="11.75" style="16" bestFit="1" customWidth="1"/>
    <col min="16172" max="16172" width="13.625" style="16" bestFit="1" customWidth="1"/>
    <col min="16173" max="16173" width="13.5" style="16" bestFit="1" customWidth="1"/>
    <col min="16174" max="16174" width="9" style="16"/>
    <col min="16175" max="16176" width="10" style="16" customWidth="1"/>
    <col min="16177" max="16384" width="9" style="16"/>
  </cols>
  <sheetData>
    <row r="1" spans="1:45" ht="23.25" customHeight="1">
      <c r="A1" s="638" t="s">
        <v>447</v>
      </c>
      <c r="B1" s="638"/>
      <c r="C1" s="638"/>
      <c r="D1" s="638"/>
      <c r="E1" s="638"/>
      <c r="F1" s="638"/>
      <c r="G1" s="638"/>
      <c r="H1" s="638"/>
      <c r="AI1" s="17"/>
      <c r="AJ1" s="17"/>
      <c r="AK1" s="17"/>
      <c r="AL1" s="17"/>
      <c r="AM1" s="17"/>
      <c r="AN1" s="17"/>
      <c r="AO1" s="17"/>
      <c r="AP1" s="17"/>
      <c r="AQ1" s="17"/>
      <c r="AS1" s="17"/>
    </row>
    <row r="2" spans="1:45" ht="18" customHeight="1">
      <c r="A2" s="664" t="s">
        <v>30</v>
      </c>
      <c r="B2" s="23">
        <v>1</v>
      </c>
      <c r="C2" s="664" t="s">
        <v>183</v>
      </c>
      <c r="D2" s="664" t="s">
        <v>31</v>
      </c>
      <c r="E2" s="664"/>
      <c r="F2" s="664"/>
      <c r="G2" s="664"/>
      <c r="H2" s="664"/>
      <c r="I2" s="664" t="s">
        <v>32</v>
      </c>
      <c r="J2" s="664"/>
      <c r="K2" s="664"/>
      <c r="L2" s="664"/>
      <c r="M2" s="664"/>
      <c r="N2" s="664" t="s">
        <v>33</v>
      </c>
      <c r="O2" s="664"/>
      <c r="P2" s="664"/>
      <c r="Q2" s="664"/>
      <c r="R2" s="664"/>
      <c r="S2" s="657" t="s">
        <v>184</v>
      </c>
      <c r="T2" s="658"/>
      <c r="U2" s="658"/>
      <c r="V2" s="658"/>
      <c r="W2" s="659"/>
      <c r="X2" s="664" t="s">
        <v>185</v>
      </c>
      <c r="Y2" s="664"/>
      <c r="Z2" s="664"/>
      <c r="AA2" s="664"/>
      <c r="AB2" s="664"/>
      <c r="AC2" s="665" t="s">
        <v>186</v>
      </c>
      <c r="AD2" s="665" t="s">
        <v>187</v>
      </c>
      <c r="AE2" s="665" t="s">
        <v>188</v>
      </c>
      <c r="AF2" s="665" t="s">
        <v>189</v>
      </c>
      <c r="AI2" s="663" t="s">
        <v>54</v>
      </c>
      <c r="AJ2" s="663"/>
      <c r="AK2" s="18" t="s">
        <v>55</v>
      </c>
      <c r="AL2" s="18"/>
      <c r="AM2" s="18"/>
      <c r="AN2" s="18"/>
      <c r="AO2" s="18"/>
      <c r="AP2" s="641" t="s">
        <v>56</v>
      </c>
      <c r="AQ2" s="641" t="s">
        <v>57</v>
      </c>
      <c r="AR2" s="622" t="s">
        <v>190</v>
      </c>
      <c r="AS2" s="641" t="s">
        <v>58</v>
      </c>
    </row>
    <row r="3" spans="1:45" ht="18" customHeight="1">
      <c r="A3" s="664"/>
      <c r="B3" s="23">
        <v>1</v>
      </c>
      <c r="C3" s="664"/>
      <c r="D3" s="23" t="s">
        <v>35</v>
      </c>
      <c r="E3" s="23" t="s">
        <v>36</v>
      </c>
      <c r="F3" s="23" t="s">
        <v>5</v>
      </c>
      <c r="G3" s="23" t="s">
        <v>6</v>
      </c>
      <c r="H3" s="23" t="s">
        <v>7</v>
      </c>
      <c r="I3" s="23" t="s">
        <v>35</v>
      </c>
      <c r="J3" s="23" t="s">
        <v>36</v>
      </c>
      <c r="K3" s="23" t="s">
        <v>5</v>
      </c>
      <c r="L3" s="23" t="s">
        <v>6</v>
      </c>
      <c r="M3" s="23" t="s">
        <v>7</v>
      </c>
      <c r="N3" s="23" t="s">
        <v>35</v>
      </c>
      <c r="O3" s="23" t="s">
        <v>36</v>
      </c>
      <c r="P3" s="23" t="s">
        <v>5</v>
      </c>
      <c r="Q3" s="23" t="s">
        <v>6</v>
      </c>
      <c r="R3" s="23" t="s">
        <v>7</v>
      </c>
      <c r="S3" s="23" t="s">
        <v>35</v>
      </c>
      <c r="T3" s="23" t="s">
        <v>36</v>
      </c>
      <c r="U3" s="23" t="s">
        <v>5</v>
      </c>
      <c r="V3" s="23" t="s">
        <v>6</v>
      </c>
      <c r="W3" s="23" t="s">
        <v>191</v>
      </c>
      <c r="X3" s="23" t="s">
        <v>35</v>
      </c>
      <c r="Y3" s="23" t="s">
        <v>36</v>
      </c>
      <c r="Z3" s="23" t="s">
        <v>5</v>
      </c>
      <c r="AA3" s="23" t="s">
        <v>192</v>
      </c>
      <c r="AB3" s="23" t="s">
        <v>191</v>
      </c>
      <c r="AC3" s="665"/>
      <c r="AD3" s="665"/>
      <c r="AE3" s="665"/>
      <c r="AF3" s="665"/>
      <c r="AI3" s="663"/>
      <c r="AJ3" s="663"/>
      <c r="AK3" s="18" t="s">
        <v>35</v>
      </c>
      <c r="AL3" s="18">
        <v>2020</v>
      </c>
      <c r="AM3" s="18">
        <v>2025</v>
      </c>
      <c r="AN3" s="18">
        <v>2030</v>
      </c>
      <c r="AO3" s="18">
        <v>2035</v>
      </c>
      <c r="AP3" s="643"/>
      <c r="AQ3" s="643"/>
      <c r="AR3" s="623"/>
      <c r="AS3" s="643"/>
    </row>
    <row r="4" spans="1:45" ht="18" customHeight="1">
      <c r="A4" s="664" t="s">
        <v>41</v>
      </c>
      <c r="B4" s="23">
        <v>1</v>
      </c>
      <c r="C4" s="59" t="s">
        <v>406</v>
      </c>
      <c r="D4" s="380">
        <f>SUM(D5:D8)</f>
        <v>465</v>
      </c>
      <c r="E4" s="380">
        <f>SUM(E5:E8)</f>
        <v>440</v>
      </c>
      <c r="F4" s="380">
        <f>SUM(F5:F8)</f>
        <v>415</v>
      </c>
      <c r="G4" s="380">
        <f>SUM(G5:G8)</f>
        <v>394</v>
      </c>
      <c r="H4" s="380">
        <f>SUM(H5:H8)</f>
        <v>381</v>
      </c>
      <c r="I4" s="379">
        <f>ROUND(N4/D4,2)</f>
        <v>0.85</v>
      </c>
      <c r="J4" s="379">
        <f>ROUND(O4/E4,2)</f>
        <v>0.85</v>
      </c>
      <c r="K4" s="379">
        <f>ROUND(P4/F4,2)</f>
        <v>0.85</v>
      </c>
      <c r="L4" s="379">
        <f>ROUND(Q4/G4,2)</f>
        <v>0.85</v>
      </c>
      <c r="M4" s="379">
        <f>ROUND(R4/H4,2)</f>
        <v>0.85</v>
      </c>
      <c r="N4" s="380">
        <f>SUM(N5:N8)</f>
        <v>397</v>
      </c>
      <c r="O4" s="380">
        <f>SUM(O5:O8)</f>
        <v>374</v>
      </c>
      <c r="P4" s="380">
        <f>SUM(P5:P8)</f>
        <v>353</v>
      </c>
      <c r="Q4" s="380">
        <f>SUM(Q5:Q8)</f>
        <v>335</v>
      </c>
      <c r="R4" s="380">
        <f>SUM(R5:R8)</f>
        <v>325</v>
      </c>
      <c r="S4" s="4">
        <v>408</v>
      </c>
      <c r="T4" s="4">
        <v>408</v>
      </c>
      <c r="U4" s="4">
        <v>408</v>
      </c>
      <c r="V4" s="4">
        <v>408</v>
      </c>
      <c r="W4" s="4">
        <v>408</v>
      </c>
      <c r="X4" s="23">
        <f>SUM(X5:X8)</f>
        <v>161</v>
      </c>
      <c r="Y4" s="23">
        <f>SUM(Y5:Y8)</f>
        <v>152</v>
      </c>
      <c r="Z4" s="23">
        <f>SUM(Z5:Z8)</f>
        <v>145</v>
      </c>
      <c r="AA4" s="23">
        <f>SUM(AA5:AA8)</f>
        <v>136</v>
      </c>
      <c r="AB4" s="23">
        <f>SUM(AB5:AB8)</f>
        <v>133</v>
      </c>
      <c r="AC4" s="21"/>
      <c r="AD4" s="21"/>
      <c r="AE4" s="21"/>
      <c r="AF4" s="21"/>
      <c r="AI4" s="665" t="s">
        <v>68</v>
      </c>
      <c r="AJ4" s="18" t="s">
        <v>2</v>
      </c>
      <c r="AK4" s="23">
        <v>3403</v>
      </c>
      <c r="AL4" s="23">
        <v>3609</v>
      </c>
      <c r="AM4" s="23">
        <v>5019</v>
      </c>
      <c r="AN4" s="23">
        <v>5019</v>
      </c>
      <c r="AO4" s="23">
        <v>5019</v>
      </c>
      <c r="AP4" s="18"/>
      <c r="AQ4" s="24"/>
      <c r="AR4" s="24"/>
      <c r="AS4" s="24"/>
    </row>
    <row r="5" spans="1:45" ht="18" customHeight="1">
      <c r="A5" s="664"/>
      <c r="B5" s="60">
        <v>2</v>
      </c>
      <c r="C5" s="60" t="s">
        <v>407</v>
      </c>
      <c r="D5" s="378">
        <f>[2]홍동면!D5</f>
        <v>110</v>
      </c>
      <c r="E5" s="378">
        <f>[2]홍동면!E5</f>
        <v>104</v>
      </c>
      <c r="F5" s="378">
        <f>[2]홍동면!F5</f>
        <v>98</v>
      </c>
      <c r="G5" s="378">
        <f>[2]홍동면!G5</f>
        <v>93</v>
      </c>
      <c r="H5" s="378">
        <f>[2]홍동면!H5</f>
        <v>90</v>
      </c>
      <c r="I5" s="377">
        <v>85</v>
      </c>
      <c r="J5" s="377">
        <v>85</v>
      </c>
      <c r="K5" s="377">
        <v>85</v>
      </c>
      <c r="L5" s="377">
        <v>85</v>
      </c>
      <c r="M5" s="377">
        <v>85</v>
      </c>
      <c r="N5" s="378">
        <f t="shared" ref="N5:R8" si="0">ROUND(D5*I5/100,0)</f>
        <v>94</v>
      </c>
      <c r="O5" s="378">
        <f t="shared" si="0"/>
        <v>88</v>
      </c>
      <c r="P5" s="378">
        <f t="shared" si="0"/>
        <v>83</v>
      </c>
      <c r="Q5" s="378">
        <f t="shared" si="0"/>
        <v>79</v>
      </c>
      <c r="R5" s="378">
        <f t="shared" si="0"/>
        <v>77</v>
      </c>
      <c r="S5" s="60">
        <v>408</v>
      </c>
      <c r="T5" s="60">
        <v>408</v>
      </c>
      <c r="U5" s="60">
        <v>408</v>
      </c>
      <c r="V5" s="60">
        <v>408</v>
      </c>
      <c r="W5" s="60">
        <v>408</v>
      </c>
      <c r="X5" s="60">
        <f>ROUND(N5*(S5/1000),0)</f>
        <v>38</v>
      </c>
      <c r="Y5" s="60">
        <f>ROUND(O5*(T5/1000),0)</f>
        <v>36</v>
      </c>
      <c r="Z5" s="60">
        <f>ROUND(P5*(U5/1000),0)</f>
        <v>34</v>
      </c>
      <c r="AA5" s="60">
        <f>ROUND(Q5*(V5/1000),0)</f>
        <v>32</v>
      </c>
      <c r="AB5" s="60">
        <f>ROUND(R5*(W5/1000),0)</f>
        <v>31</v>
      </c>
      <c r="AC5" s="60" t="s">
        <v>240</v>
      </c>
      <c r="AD5" s="60" t="s">
        <v>240</v>
      </c>
      <c r="AE5" s="60" t="s">
        <v>240</v>
      </c>
      <c r="AF5" s="60" t="s">
        <v>240</v>
      </c>
      <c r="AI5" s="665"/>
      <c r="AJ5" s="18" t="s">
        <v>70</v>
      </c>
      <c r="AK5" s="23">
        <v>3403</v>
      </c>
      <c r="AL5" s="23">
        <v>3394</v>
      </c>
      <c r="AM5" s="23">
        <v>4590</v>
      </c>
      <c r="AN5" s="23">
        <v>4590</v>
      </c>
      <c r="AO5" s="23">
        <v>4590</v>
      </c>
      <c r="AP5" s="18"/>
      <c r="AQ5" s="24"/>
      <c r="AR5" s="24"/>
      <c r="AS5" s="24"/>
    </row>
    <row r="6" spans="1:45" ht="18" customHeight="1">
      <c r="A6" s="664"/>
      <c r="B6" s="60">
        <v>2</v>
      </c>
      <c r="C6" s="60" t="s">
        <v>408</v>
      </c>
      <c r="D6" s="378">
        <f>[2]홍동면!D6</f>
        <v>150</v>
      </c>
      <c r="E6" s="378">
        <f>[2]홍동면!E6</f>
        <v>142</v>
      </c>
      <c r="F6" s="378">
        <f>[2]홍동면!F6</f>
        <v>134</v>
      </c>
      <c r="G6" s="378">
        <f>[2]홍동면!G6</f>
        <v>127</v>
      </c>
      <c r="H6" s="378">
        <f>[2]홍동면!H6</f>
        <v>123</v>
      </c>
      <c r="I6" s="377">
        <v>85</v>
      </c>
      <c r="J6" s="377">
        <v>85</v>
      </c>
      <c r="K6" s="377">
        <v>85</v>
      </c>
      <c r="L6" s="377">
        <v>85</v>
      </c>
      <c r="M6" s="377">
        <v>85</v>
      </c>
      <c r="N6" s="378">
        <f t="shared" si="0"/>
        <v>128</v>
      </c>
      <c r="O6" s="378">
        <f t="shared" si="0"/>
        <v>121</v>
      </c>
      <c r="P6" s="378">
        <f t="shared" si="0"/>
        <v>114</v>
      </c>
      <c r="Q6" s="378">
        <f t="shared" si="0"/>
        <v>108</v>
      </c>
      <c r="R6" s="378">
        <f t="shared" si="0"/>
        <v>105</v>
      </c>
      <c r="S6" s="60">
        <v>408</v>
      </c>
      <c r="T6" s="60">
        <v>408</v>
      </c>
      <c r="U6" s="60">
        <v>408</v>
      </c>
      <c r="V6" s="60">
        <v>408</v>
      </c>
      <c r="W6" s="60">
        <v>408</v>
      </c>
      <c r="X6" s="60">
        <f t="shared" ref="X6:AB44" si="1">ROUND(N6*(S6/1000),0)</f>
        <v>52</v>
      </c>
      <c r="Y6" s="60">
        <f t="shared" si="1"/>
        <v>49</v>
      </c>
      <c r="Z6" s="60">
        <f t="shared" si="1"/>
        <v>47</v>
      </c>
      <c r="AA6" s="60">
        <f t="shared" si="1"/>
        <v>44</v>
      </c>
      <c r="AB6" s="60">
        <f t="shared" si="1"/>
        <v>43</v>
      </c>
      <c r="AC6" s="60" t="s">
        <v>240</v>
      </c>
      <c r="AD6" s="60" t="s">
        <v>240</v>
      </c>
      <c r="AE6" s="60" t="s">
        <v>240</v>
      </c>
      <c r="AF6" s="60" t="s">
        <v>240</v>
      </c>
      <c r="AI6" s="665"/>
      <c r="AJ6" s="18" t="s">
        <v>72</v>
      </c>
      <c r="AK6" s="23">
        <v>1231</v>
      </c>
      <c r="AL6" s="23">
        <v>1231</v>
      </c>
      <c r="AM6" s="23">
        <v>1231</v>
      </c>
      <c r="AN6" s="23">
        <v>1231</v>
      </c>
      <c r="AO6" s="23">
        <v>1231</v>
      </c>
      <c r="AP6" s="18" t="s">
        <v>47</v>
      </c>
      <c r="AQ6" s="24" t="s">
        <v>195</v>
      </c>
      <c r="AR6" s="24" t="s">
        <v>73</v>
      </c>
      <c r="AS6" s="18" t="s">
        <v>74</v>
      </c>
    </row>
    <row r="7" spans="1:45" ht="18" customHeight="1">
      <c r="A7" s="664"/>
      <c r="B7" s="60">
        <v>2</v>
      </c>
      <c r="C7" s="60" t="s">
        <v>409</v>
      </c>
      <c r="D7" s="378">
        <f>[2]홍동면!D7</f>
        <v>55</v>
      </c>
      <c r="E7" s="378">
        <f>[2]홍동면!E7</f>
        <v>52</v>
      </c>
      <c r="F7" s="378">
        <f>[2]홍동면!F7</f>
        <v>49</v>
      </c>
      <c r="G7" s="378">
        <f>[2]홍동면!G7</f>
        <v>47</v>
      </c>
      <c r="H7" s="378">
        <f>[2]홍동면!H7</f>
        <v>45</v>
      </c>
      <c r="I7" s="377">
        <v>85</v>
      </c>
      <c r="J7" s="377">
        <v>85</v>
      </c>
      <c r="K7" s="377">
        <v>85</v>
      </c>
      <c r="L7" s="377">
        <v>85</v>
      </c>
      <c r="M7" s="377">
        <v>85</v>
      </c>
      <c r="N7" s="378">
        <f t="shared" si="0"/>
        <v>47</v>
      </c>
      <c r="O7" s="378">
        <f t="shared" si="0"/>
        <v>44</v>
      </c>
      <c r="P7" s="378">
        <f t="shared" si="0"/>
        <v>42</v>
      </c>
      <c r="Q7" s="378">
        <f t="shared" si="0"/>
        <v>40</v>
      </c>
      <c r="R7" s="378">
        <f t="shared" si="0"/>
        <v>38</v>
      </c>
      <c r="S7" s="60">
        <v>408</v>
      </c>
      <c r="T7" s="60">
        <v>408</v>
      </c>
      <c r="U7" s="60">
        <v>408</v>
      </c>
      <c r="V7" s="60">
        <v>408</v>
      </c>
      <c r="W7" s="60">
        <v>408</v>
      </c>
      <c r="X7" s="60">
        <f t="shared" si="1"/>
        <v>19</v>
      </c>
      <c r="Y7" s="60">
        <f t="shared" si="1"/>
        <v>18</v>
      </c>
      <c r="Z7" s="60">
        <f t="shared" si="1"/>
        <v>17</v>
      </c>
      <c r="AA7" s="60">
        <f t="shared" si="1"/>
        <v>16</v>
      </c>
      <c r="AB7" s="60">
        <f t="shared" si="1"/>
        <v>16</v>
      </c>
      <c r="AC7" s="60" t="s">
        <v>240</v>
      </c>
      <c r="AD7" s="60" t="s">
        <v>240</v>
      </c>
      <c r="AE7" s="60" t="s">
        <v>240</v>
      </c>
      <c r="AF7" s="60" t="s">
        <v>240</v>
      </c>
      <c r="AI7" s="665"/>
      <c r="AJ7" s="18" t="s">
        <v>76</v>
      </c>
      <c r="AK7" s="23"/>
      <c r="AL7" s="23"/>
      <c r="AM7" s="23"/>
      <c r="AN7" s="23"/>
      <c r="AO7" s="23"/>
      <c r="AP7" s="27" t="s">
        <v>38</v>
      </c>
      <c r="AQ7" s="28" t="s">
        <v>196</v>
      </c>
      <c r="AR7" s="24" t="s">
        <v>196</v>
      </c>
      <c r="AS7" s="27" t="s">
        <v>77</v>
      </c>
    </row>
    <row r="8" spans="1:45" ht="18" customHeight="1">
      <c r="A8" s="664"/>
      <c r="B8" s="60">
        <v>2</v>
      </c>
      <c r="C8" s="60" t="s">
        <v>410</v>
      </c>
      <c r="D8" s="378">
        <f>[2]홍동면!D8</f>
        <v>150</v>
      </c>
      <c r="E8" s="378">
        <f>[2]홍동면!E8</f>
        <v>142</v>
      </c>
      <c r="F8" s="378">
        <f>[2]홍동면!F8</f>
        <v>134</v>
      </c>
      <c r="G8" s="378">
        <f>[2]홍동면!G8</f>
        <v>127</v>
      </c>
      <c r="H8" s="378">
        <f>[2]홍동면!H8</f>
        <v>123</v>
      </c>
      <c r="I8" s="377">
        <v>85</v>
      </c>
      <c r="J8" s="377">
        <v>85</v>
      </c>
      <c r="K8" s="377">
        <v>85</v>
      </c>
      <c r="L8" s="377">
        <v>85</v>
      </c>
      <c r="M8" s="377">
        <v>85</v>
      </c>
      <c r="N8" s="378">
        <f t="shared" si="0"/>
        <v>128</v>
      </c>
      <c r="O8" s="378">
        <f t="shared" si="0"/>
        <v>121</v>
      </c>
      <c r="P8" s="378">
        <f t="shared" si="0"/>
        <v>114</v>
      </c>
      <c r="Q8" s="378">
        <f t="shared" si="0"/>
        <v>108</v>
      </c>
      <c r="R8" s="378">
        <f t="shared" si="0"/>
        <v>105</v>
      </c>
      <c r="S8" s="60">
        <v>408</v>
      </c>
      <c r="T8" s="60">
        <v>408</v>
      </c>
      <c r="U8" s="60">
        <v>408</v>
      </c>
      <c r="V8" s="60">
        <v>408</v>
      </c>
      <c r="W8" s="60">
        <v>408</v>
      </c>
      <c r="X8" s="60">
        <f t="shared" si="1"/>
        <v>52</v>
      </c>
      <c r="Y8" s="60">
        <f t="shared" si="1"/>
        <v>49</v>
      </c>
      <c r="Z8" s="60">
        <f t="shared" si="1"/>
        <v>47</v>
      </c>
      <c r="AA8" s="60">
        <f t="shared" si="1"/>
        <v>44</v>
      </c>
      <c r="AB8" s="60">
        <f t="shared" si="1"/>
        <v>43</v>
      </c>
      <c r="AC8" s="60" t="s">
        <v>240</v>
      </c>
      <c r="AD8" s="60" t="s">
        <v>240</v>
      </c>
      <c r="AE8" s="60" t="s">
        <v>240</v>
      </c>
      <c r="AF8" s="60" t="s">
        <v>240</v>
      </c>
      <c r="AI8" s="665"/>
      <c r="AJ8" s="18" t="s">
        <v>79</v>
      </c>
      <c r="AK8" s="23">
        <v>339</v>
      </c>
      <c r="AL8" s="23">
        <v>339</v>
      </c>
      <c r="AM8" s="23">
        <v>339</v>
      </c>
      <c r="AN8" s="23">
        <v>339</v>
      </c>
      <c r="AO8" s="23">
        <v>339</v>
      </c>
      <c r="AP8" s="18" t="s">
        <v>43</v>
      </c>
      <c r="AQ8" s="24" t="s">
        <v>197</v>
      </c>
      <c r="AR8" s="24" t="s">
        <v>197</v>
      </c>
      <c r="AS8" s="18" t="s">
        <v>81</v>
      </c>
    </row>
    <row r="9" spans="1:45" ht="18" customHeight="1">
      <c r="A9" s="664"/>
      <c r="B9" s="23">
        <v>1</v>
      </c>
      <c r="C9" s="59" t="s">
        <v>411</v>
      </c>
      <c r="D9" s="380">
        <f>SUM(D10:D11)</f>
        <v>251</v>
      </c>
      <c r="E9" s="380">
        <f>SUM(E10:E11)</f>
        <v>237</v>
      </c>
      <c r="F9" s="380">
        <f>SUM(F10:F11)</f>
        <v>224</v>
      </c>
      <c r="G9" s="380">
        <f>SUM(G10:G11)</f>
        <v>213</v>
      </c>
      <c r="H9" s="380">
        <f>SUM(H10:H11)</f>
        <v>206</v>
      </c>
      <c r="I9" s="379">
        <f>ROUND(N9/D9,2)</f>
        <v>0.85</v>
      </c>
      <c r="J9" s="379">
        <f>ROUND(O9/E9,2)</f>
        <v>0.85</v>
      </c>
      <c r="K9" s="379">
        <f>ROUND(P9/F9,2)</f>
        <v>0.85</v>
      </c>
      <c r="L9" s="379">
        <f>ROUND(Q9/G9,2)</f>
        <v>0.85</v>
      </c>
      <c r="M9" s="379">
        <f>ROUND(R9/H9,2)</f>
        <v>0.85</v>
      </c>
      <c r="N9" s="380">
        <f>SUM(N10:N11)</f>
        <v>213</v>
      </c>
      <c r="O9" s="380">
        <f>SUM(O10:O11)</f>
        <v>202</v>
      </c>
      <c r="P9" s="380">
        <f>SUM(P10:P11)</f>
        <v>191</v>
      </c>
      <c r="Q9" s="380">
        <f>SUM(Q10:Q11)</f>
        <v>181</v>
      </c>
      <c r="R9" s="380">
        <f>SUM(R10:R11)</f>
        <v>176</v>
      </c>
      <c r="S9" s="4">
        <v>408</v>
      </c>
      <c r="T9" s="4">
        <v>408</v>
      </c>
      <c r="U9" s="4">
        <v>408</v>
      </c>
      <c r="V9" s="4">
        <v>408</v>
      </c>
      <c r="W9" s="4">
        <v>408</v>
      </c>
      <c r="X9" s="23">
        <f>SUM(X10:X11)</f>
        <v>87</v>
      </c>
      <c r="Y9" s="23">
        <f>SUM(Y10:Y11)</f>
        <v>83</v>
      </c>
      <c r="Z9" s="23">
        <f>SUM(Z10:Z11)</f>
        <v>78</v>
      </c>
      <c r="AA9" s="23">
        <f>SUM(AA10:AA11)</f>
        <v>74</v>
      </c>
      <c r="AB9" s="23">
        <f>SUM(AB10:AB11)</f>
        <v>72</v>
      </c>
      <c r="AC9" s="21"/>
      <c r="AD9" s="21"/>
      <c r="AE9" s="21"/>
      <c r="AF9" s="21"/>
      <c r="AI9" s="665"/>
      <c r="AJ9" s="18" t="s">
        <v>83</v>
      </c>
      <c r="AK9" s="23">
        <v>84</v>
      </c>
      <c r="AL9" s="23">
        <v>84</v>
      </c>
      <c r="AM9" s="23">
        <v>84</v>
      </c>
      <c r="AN9" s="23">
        <v>84</v>
      </c>
      <c r="AO9" s="23">
        <v>84</v>
      </c>
      <c r="AP9" s="18" t="s">
        <v>44</v>
      </c>
      <c r="AQ9" s="24" t="s">
        <v>198</v>
      </c>
      <c r="AR9" s="24" t="s">
        <v>84</v>
      </c>
      <c r="AS9" s="18" t="s">
        <v>85</v>
      </c>
    </row>
    <row r="10" spans="1:45" ht="18" customHeight="1">
      <c r="A10" s="664"/>
      <c r="B10" s="60">
        <v>2</v>
      </c>
      <c r="C10" s="60" t="s">
        <v>412</v>
      </c>
      <c r="D10" s="378">
        <f>[2]홍동면!D10</f>
        <v>93</v>
      </c>
      <c r="E10" s="378">
        <f>[2]홍동면!E10</f>
        <v>88</v>
      </c>
      <c r="F10" s="378">
        <f>[2]홍동면!F10</f>
        <v>83</v>
      </c>
      <c r="G10" s="378">
        <f>[2]홍동면!G10</f>
        <v>79</v>
      </c>
      <c r="H10" s="378">
        <f>[2]홍동면!H10</f>
        <v>76</v>
      </c>
      <c r="I10" s="377">
        <v>85</v>
      </c>
      <c r="J10" s="377">
        <v>85</v>
      </c>
      <c r="K10" s="377">
        <v>85</v>
      </c>
      <c r="L10" s="377">
        <v>85</v>
      </c>
      <c r="M10" s="377">
        <v>85</v>
      </c>
      <c r="N10" s="378">
        <f t="shared" ref="N10:R11" si="2">ROUND(D10*I10/100,0)</f>
        <v>79</v>
      </c>
      <c r="O10" s="378">
        <f t="shared" si="2"/>
        <v>75</v>
      </c>
      <c r="P10" s="378">
        <f t="shared" si="2"/>
        <v>71</v>
      </c>
      <c r="Q10" s="378">
        <f t="shared" si="2"/>
        <v>67</v>
      </c>
      <c r="R10" s="378">
        <f t="shared" si="2"/>
        <v>65</v>
      </c>
      <c r="S10" s="60">
        <v>408</v>
      </c>
      <c r="T10" s="60">
        <v>408</v>
      </c>
      <c r="U10" s="60">
        <v>408</v>
      </c>
      <c r="V10" s="60">
        <v>408</v>
      </c>
      <c r="W10" s="60">
        <v>408</v>
      </c>
      <c r="X10" s="60">
        <f t="shared" si="1"/>
        <v>32</v>
      </c>
      <c r="Y10" s="60">
        <f t="shared" si="1"/>
        <v>31</v>
      </c>
      <c r="Z10" s="60">
        <f t="shared" si="1"/>
        <v>29</v>
      </c>
      <c r="AA10" s="60">
        <f t="shared" si="1"/>
        <v>27</v>
      </c>
      <c r="AB10" s="60">
        <f t="shared" si="1"/>
        <v>27</v>
      </c>
      <c r="AC10" s="60" t="s">
        <v>240</v>
      </c>
      <c r="AD10" s="60" t="s">
        <v>240</v>
      </c>
      <c r="AE10" s="60" t="s">
        <v>240</v>
      </c>
      <c r="AF10" s="60" t="s">
        <v>240</v>
      </c>
      <c r="AI10" s="665"/>
      <c r="AJ10" s="18" t="s">
        <v>87</v>
      </c>
      <c r="AK10" s="23">
        <v>34</v>
      </c>
      <c r="AL10" s="23">
        <v>34</v>
      </c>
      <c r="AM10" s="23">
        <v>34</v>
      </c>
      <c r="AN10" s="23">
        <v>34</v>
      </c>
      <c r="AO10" s="23">
        <v>34</v>
      </c>
      <c r="AP10" s="18" t="s">
        <v>43</v>
      </c>
      <c r="AQ10" s="24" t="s">
        <v>198</v>
      </c>
      <c r="AR10" s="24" t="s">
        <v>88</v>
      </c>
      <c r="AS10" s="18" t="s">
        <v>89</v>
      </c>
    </row>
    <row r="11" spans="1:45" ht="18" customHeight="1">
      <c r="A11" s="664"/>
      <c r="B11" s="60">
        <v>2</v>
      </c>
      <c r="C11" s="60" t="s">
        <v>413</v>
      </c>
      <c r="D11" s="378">
        <f>[2]홍동면!D11</f>
        <v>158</v>
      </c>
      <c r="E11" s="378">
        <f>[2]홍동면!E11</f>
        <v>149</v>
      </c>
      <c r="F11" s="378">
        <f>[2]홍동면!F11</f>
        <v>141</v>
      </c>
      <c r="G11" s="378">
        <f>[2]홍동면!G11</f>
        <v>134</v>
      </c>
      <c r="H11" s="378">
        <f>[2]홍동면!H11</f>
        <v>130</v>
      </c>
      <c r="I11" s="377">
        <v>85</v>
      </c>
      <c r="J11" s="377">
        <v>85</v>
      </c>
      <c r="K11" s="377">
        <v>85</v>
      </c>
      <c r="L11" s="377">
        <v>85</v>
      </c>
      <c r="M11" s="377">
        <v>85</v>
      </c>
      <c r="N11" s="378">
        <f t="shared" si="2"/>
        <v>134</v>
      </c>
      <c r="O11" s="378">
        <f t="shared" si="2"/>
        <v>127</v>
      </c>
      <c r="P11" s="378">
        <f t="shared" si="2"/>
        <v>120</v>
      </c>
      <c r="Q11" s="378">
        <f t="shared" si="2"/>
        <v>114</v>
      </c>
      <c r="R11" s="378">
        <f t="shared" si="2"/>
        <v>111</v>
      </c>
      <c r="S11" s="60">
        <v>408</v>
      </c>
      <c r="T11" s="60">
        <v>408</v>
      </c>
      <c r="U11" s="60">
        <v>408</v>
      </c>
      <c r="V11" s="60">
        <v>408</v>
      </c>
      <c r="W11" s="60">
        <v>408</v>
      </c>
      <c r="X11" s="60">
        <f t="shared" si="1"/>
        <v>55</v>
      </c>
      <c r="Y11" s="60">
        <f t="shared" si="1"/>
        <v>52</v>
      </c>
      <c r="Z11" s="60">
        <f t="shared" si="1"/>
        <v>49</v>
      </c>
      <c r="AA11" s="60">
        <f t="shared" si="1"/>
        <v>47</v>
      </c>
      <c r="AB11" s="60">
        <f t="shared" si="1"/>
        <v>45</v>
      </c>
      <c r="AC11" s="60" t="s">
        <v>240</v>
      </c>
      <c r="AD11" s="60" t="s">
        <v>240</v>
      </c>
      <c r="AE11" s="60" t="s">
        <v>240</v>
      </c>
      <c r="AF11" s="60" t="s">
        <v>240</v>
      </c>
      <c r="AI11" s="665"/>
      <c r="AJ11" s="18" t="s">
        <v>91</v>
      </c>
      <c r="AK11" s="23">
        <v>111</v>
      </c>
      <c r="AL11" s="23">
        <v>111</v>
      </c>
      <c r="AM11" s="23">
        <v>111</v>
      </c>
      <c r="AN11" s="23">
        <v>111</v>
      </c>
      <c r="AO11" s="23">
        <v>111</v>
      </c>
      <c r="AP11" s="27" t="s">
        <v>46</v>
      </c>
      <c r="AQ11" s="28" t="s">
        <v>199</v>
      </c>
      <c r="AR11" s="24" t="s">
        <v>92</v>
      </c>
      <c r="AS11" s="27" t="s">
        <v>93</v>
      </c>
    </row>
    <row r="12" spans="1:45" ht="18" customHeight="1">
      <c r="A12" s="664"/>
      <c r="B12" s="23">
        <v>1</v>
      </c>
      <c r="C12" s="59" t="s">
        <v>414</v>
      </c>
      <c r="D12" s="380">
        <f>SUM(D13:D14)</f>
        <v>169</v>
      </c>
      <c r="E12" s="380">
        <f>SUM(E13:E14)</f>
        <v>160</v>
      </c>
      <c r="F12" s="380">
        <f>SUM(F13:F14)</f>
        <v>151</v>
      </c>
      <c r="G12" s="380">
        <f>SUM(G13:G14)</f>
        <v>144</v>
      </c>
      <c r="H12" s="380">
        <f>SUM(H13:H14)</f>
        <v>139</v>
      </c>
      <c r="I12" s="379">
        <f>ROUND(N12/D12,2)</f>
        <v>0.28000000000000003</v>
      </c>
      <c r="J12" s="379">
        <f>ROUND(O12/E12,2)</f>
        <v>0.28000000000000003</v>
      </c>
      <c r="K12" s="379">
        <f>ROUND(P12/F12,2)</f>
        <v>0.28000000000000003</v>
      </c>
      <c r="L12" s="379">
        <f>ROUND(Q12/G12,2)</f>
        <v>0.28000000000000003</v>
      </c>
      <c r="M12" s="379">
        <f>ROUND(R12/H12,2)</f>
        <v>0.28000000000000003</v>
      </c>
      <c r="N12" s="380">
        <f>SUM(N13:N14)</f>
        <v>48</v>
      </c>
      <c r="O12" s="380">
        <f>SUM(O13:O14)</f>
        <v>45</v>
      </c>
      <c r="P12" s="380">
        <f>SUM(P13:P14)</f>
        <v>43</v>
      </c>
      <c r="Q12" s="380">
        <f>SUM(Q13:Q14)</f>
        <v>41</v>
      </c>
      <c r="R12" s="380">
        <f>SUM(R13:R14)</f>
        <v>39</v>
      </c>
      <c r="S12" s="4">
        <v>408</v>
      </c>
      <c r="T12" s="4">
        <v>408</v>
      </c>
      <c r="U12" s="4">
        <v>408</v>
      </c>
      <c r="V12" s="4">
        <v>408</v>
      </c>
      <c r="W12" s="4">
        <v>408</v>
      </c>
      <c r="X12" s="23">
        <f>SUM(X13:X14)</f>
        <v>20</v>
      </c>
      <c r="Y12" s="23">
        <f>SUM(Y13:Y14)</f>
        <v>18</v>
      </c>
      <c r="Z12" s="23">
        <f>SUM(Z13:Z14)</f>
        <v>18</v>
      </c>
      <c r="AA12" s="23">
        <f>SUM(AA13:AA14)</f>
        <v>17</v>
      </c>
      <c r="AB12" s="23">
        <f>SUM(AB13:AB14)</f>
        <v>16</v>
      </c>
      <c r="AC12" s="21"/>
      <c r="AD12" s="21"/>
      <c r="AE12" s="21"/>
      <c r="AF12" s="21"/>
      <c r="AI12" s="665"/>
      <c r="AJ12" s="18" t="s">
        <v>95</v>
      </c>
      <c r="AK12" s="23">
        <v>294</v>
      </c>
      <c r="AL12" s="23">
        <v>294</v>
      </c>
      <c r="AM12" s="23">
        <v>294</v>
      </c>
      <c r="AN12" s="23">
        <v>294</v>
      </c>
      <c r="AO12" s="23">
        <v>294</v>
      </c>
      <c r="AP12" s="27" t="s">
        <v>38</v>
      </c>
      <c r="AQ12" s="28" t="s">
        <v>200</v>
      </c>
      <c r="AR12" s="28" t="s">
        <v>200</v>
      </c>
      <c r="AS12" s="27" t="s">
        <v>96</v>
      </c>
    </row>
    <row r="13" spans="1:45" ht="18" customHeight="1">
      <c r="A13" s="664"/>
      <c r="B13" s="60">
        <v>2</v>
      </c>
      <c r="C13" s="60" t="s">
        <v>415</v>
      </c>
      <c r="D13" s="378">
        <f>[2]홍동면!D13</f>
        <v>113</v>
      </c>
      <c r="E13" s="378">
        <f>[2]홍동면!E13</f>
        <v>107</v>
      </c>
      <c r="F13" s="378">
        <f>[2]홍동면!F13</f>
        <v>101</v>
      </c>
      <c r="G13" s="378">
        <f>[2]홍동면!G13</f>
        <v>96</v>
      </c>
      <c r="H13" s="378">
        <f>[2]홍동면!H13</f>
        <v>93</v>
      </c>
      <c r="I13" s="376">
        <v>0</v>
      </c>
      <c r="J13" s="377">
        <v>0</v>
      </c>
      <c r="K13" s="377">
        <v>0</v>
      </c>
      <c r="L13" s="377">
        <v>0</v>
      </c>
      <c r="M13" s="377">
        <v>0</v>
      </c>
      <c r="N13" s="378">
        <f t="shared" ref="N13:R14" si="3">ROUND(D13*I13/100,0)</f>
        <v>0</v>
      </c>
      <c r="O13" s="378">
        <f t="shared" si="3"/>
        <v>0</v>
      </c>
      <c r="P13" s="378">
        <f t="shared" si="3"/>
        <v>0</v>
      </c>
      <c r="Q13" s="378">
        <f t="shared" si="3"/>
        <v>0</v>
      </c>
      <c r="R13" s="378">
        <f t="shared" si="3"/>
        <v>0</v>
      </c>
      <c r="S13" s="60">
        <v>408</v>
      </c>
      <c r="T13" s="60">
        <v>408</v>
      </c>
      <c r="U13" s="60">
        <v>408</v>
      </c>
      <c r="V13" s="60">
        <v>408</v>
      </c>
      <c r="W13" s="60">
        <v>408</v>
      </c>
      <c r="X13" s="60">
        <f t="shared" si="1"/>
        <v>0</v>
      </c>
      <c r="Y13" s="60">
        <f t="shared" si="1"/>
        <v>0</v>
      </c>
      <c r="Z13" s="60">
        <f t="shared" si="1"/>
        <v>0</v>
      </c>
      <c r="AA13" s="60">
        <f t="shared" si="1"/>
        <v>0</v>
      </c>
      <c r="AB13" s="60">
        <f t="shared" si="1"/>
        <v>0</v>
      </c>
      <c r="AC13" s="60"/>
      <c r="AD13" s="60"/>
      <c r="AE13" s="60"/>
      <c r="AF13" s="60"/>
      <c r="AI13" s="665"/>
      <c r="AJ13" s="18" t="s">
        <v>98</v>
      </c>
      <c r="AK13" s="23">
        <v>105</v>
      </c>
      <c r="AL13" s="23">
        <v>1301</v>
      </c>
      <c r="AM13" s="23">
        <v>2497</v>
      </c>
      <c r="AN13" s="23">
        <v>2497</v>
      </c>
      <c r="AO13" s="23">
        <v>2497</v>
      </c>
      <c r="AP13" s="27" t="s">
        <v>46</v>
      </c>
      <c r="AQ13" s="28" t="s">
        <v>201</v>
      </c>
      <c r="AR13" s="24" t="s">
        <v>99</v>
      </c>
      <c r="AS13" s="27" t="s">
        <v>93</v>
      </c>
    </row>
    <row r="14" spans="1:45" ht="18" customHeight="1">
      <c r="A14" s="664"/>
      <c r="B14" s="60">
        <v>2</v>
      </c>
      <c r="C14" s="60" t="s">
        <v>416</v>
      </c>
      <c r="D14" s="378">
        <f>[2]홍동면!D14</f>
        <v>56</v>
      </c>
      <c r="E14" s="378">
        <f>[2]홍동면!E14</f>
        <v>53</v>
      </c>
      <c r="F14" s="378">
        <f>[2]홍동면!F14</f>
        <v>50</v>
      </c>
      <c r="G14" s="378">
        <f>[2]홍동면!G14</f>
        <v>48</v>
      </c>
      <c r="H14" s="378">
        <f>[2]홍동면!H14</f>
        <v>46</v>
      </c>
      <c r="I14" s="377">
        <v>85</v>
      </c>
      <c r="J14" s="377">
        <v>85</v>
      </c>
      <c r="K14" s="377">
        <v>85</v>
      </c>
      <c r="L14" s="377">
        <v>85</v>
      </c>
      <c r="M14" s="377">
        <v>85</v>
      </c>
      <c r="N14" s="378">
        <f t="shared" si="3"/>
        <v>48</v>
      </c>
      <c r="O14" s="378">
        <f t="shared" si="3"/>
        <v>45</v>
      </c>
      <c r="P14" s="378">
        <f t="shared" si="3"/>
        <v>43</v>
      </c>
      <c r="Q14" s="378">
        <f t="shared" si="3"/>
        <v>41</v>
      </c>
      <c r="R14" s="378">
        <f t="shared" si="3"/>
        <v>39</v>
      </c>
      <c r="S14" s="60">
        <v>408</v>
      </c>
      <c r="T14" s="60">
        <v>408</v>
      </c>
      <c r="U14" s="60">
        <v>408</v>
      </c>
      <c r="V14" s="60">
        <v>408</v>
      </c>
      <c r="W14" s="60">
        <v>408</v>
      </c>
      <c r="X14" s="60">
        <f t="shared" si="1"/>
        <v>20</v>
      </c>
      <c r="Y14" s="60">
        <f t="shared" si="1"/>
        <v>18</v>
      </c>
      <c r="Z14" s="60">
        <f t="shared" si="1"/>
        <v>18</v>
      </c>
      <c r="AA14" s="60">
        <f t="shared" si="1"/>
        <v>17</v>
      </c>
      <c r="AB14" s="60">
        <f t="shared" si="1"/>
        <v>16</v>
      </c>
      <c r="AC14" s="60" t="s">
        <v>240</v>
      </c>
      <c r="AD14" s="60" t="s">
        <v>240</v>
      </c>
      <c r="AE14" s="60" t="s">
        <v>240</v>
      </c>
      <c r="AF14" s="60" t="s">
        <v>240</v>
      </c>
      <c r="AI14" s="665"/>
      <c r="AJ14" s="18" t="s">
        <v>101</v>
      </c>
      <c r="AK14" s="23"/>
      <c r="AL14" s="23">
        <v>215</v>
      </c>
      <c r="AM14" s="23">
        <v>429</v>
      </c>
      <c r="AN14" s="23">
        <v>429</v>
      </c>
      <c r="AO14" s="23">
        <v>429</v>
      </c>
      <c r="AP14" s="18"/>
      <c r="AQ14" s="24"/>
      <c r="AR14" s="24"/>
      <c r="AS14" s="24"/>
    </row>
    <row r="15" spans="1:45" ht="18" customHeight="1">
      <c r="A15" s="664"/>
      <c r="B15" s="23">
        <v>1</v>
      </c>
      <c r="C15" s="59" t="s">
        <v>417</v>
      </c>
      <c r="D15" s="380">
        <f>SUM(D16:D18)</f>
        <v>381</v>
      </c>
      <c r="E15" s="380">
        <f>SUM(E16:E18)</f>
        <v>360</v>
      </c>
      <c r="F15" s="380">
        <f>SUM(F16:F18)</f>
        <v>340</v>
      </c>
      <c r="G15" s="380">
        <f>SUM(G16:G18)</f>
        <v>323</v>
      </c>
      <c r="H15" s="380">
        <f>SUM(H16:H18)</f>
        <v>314</v>
      </c>
      <c r="I15" s="379">
        <f>ROUND(N15/D15,2)</f>
        <v>0.85</v>
      </c>
      <c r="J15" s="379">
        <f>ROUND(O15/E15,2)</f>
        <v>0.85</v>
      </c>
      <c r="K15" s="379">
        <f>ROUND(P15/F15,2)</f>
        <v>0.85</v>
      </c>
      <c r="L15" s="379">
        <f>ROUND(Q15/G15,2)</f>
        <v>0.85</v>
      </c>
      <c r="M15" s="379">
        <f>ROUND(R15/H15,2)</f>
        <v>0.85</v>
      </c>
      <c r="N15" s="380">
        <f>SUM(N16:N18)</f>
        <v>324</v>
      </c>
      <c r="O15" s="380">
        <f>SUM(O16:O18)</f>
        <v>306</v>
      </c>
      <c r="P15" s="380">
        <f>SUM(P16:P18)</f>
        <v>289</v>
      </c>
      <c r="Q15" s="380">
        <f>SUM(Q16:Q18)</f>
        <v>275</v>
      </c>
      <c r="R15" s="380">
        <f>SUM(R16:R18)</f>
        <v>267</v>
      </c>
      <c r="S15" s="4">
        <v>408</v>
      </c>
      <c r="T15" s="4">
        <v>408</v>
      </c>
      <c r="U15" s="4">
        <v>408</v>
      </c>
      <c r="V15" s="4">
        <v>408</v>
      </c>
      <c r="W15" s="4">
        <v>408</v>
      </c>
      <c r="X15" s="23">
        <f>SUM(X16:X18)</f>
        <v>132</v>
      </c>
      <c r="Y15" s="23">
        <f>SUM(Y16:Y18)</f>
        <v>125</v>
      </c>
      <c r="Z15" s="23">
        <f>SUM(Z16:Z18)</f>
        <v>117</v>
      </c>
      <c r="AA15" s="23">
        <f>SUM(AA16:AA18)</f>
        <v>111</v>
      </c>
      <c r="AB15" s="23">
        <f>SUM(AB16:AB18)</f>
        <v>109</v>
      </c>
      <c r="AC15" s="21"/>
      <c r="AD15" s="21"/>
      <c r="AE15" s="21"/>
      <c r="AF15" s="21"/>
      <c r="AI15" s="665"/>
      <c r="AJ15" s="18" t="s">
        <v>103</v>
      </c>
      <c r="AK15" s="23"/>
      <c r="AL15" s="23">
        <v>215</v>
      </c>
      <c r="AM15" s="23">
        <v>429</v>
      </c>
      <c r="AN15" s="23">
        <v>429</v>
      </c>
      <c r="AO15" s="23">
        <v>429</v>
      </c>
      <c r="AP15" s="18" t="s">
        <v>46</v>
      </c>
      <c r="AQ15" s="24"/>
      <c r="AR15" s="24" t="s">
        <v>105</v>
      </c>
      <c r="AS15" s="18" t="s">
        <v>106</v>
      </c>
    </row>
    <row r="16" spans="1:45" ht="18" customHeight="1">
      <c r="A16" s="664"/>
      <c r="B16" s="60">
        <v>2</v>
      </c>
      <c r="C16" s="60" t="s">
        <v>418</v>
      </c>
      <c r="D16" s="378">
        <f>[2]홍동면!D16</f>
        <v>120</v>
      </c>
      <c r="E16" s="378">
        <f>[2]홍동면!E16</f>
        <v>113</v>
      </c>
      <c r="F16" s="378">
        <f>[2]홍동면!F16</f>
        <v>107</v>
      </c>
      <c r="G16" s="378">
        <f>[2]홍동면!G16</f>
        <v>102</v>
      </c>
      <c r="H16" s="378">
        <f>[2]홍동면!H16</f>
        <v>99</v>
      </c>
      <c r="I16" s="377">
        <v>85</v>
      </c>
      <c r="J16" s="377">
        <v>85</v>
      </c>
      <c r="K16" s="377">
        <v>85</v>
      </c>
      <c r="L16" s="377">
        <v>85</v>
      </c>
      <c r="M16" s="377">
        <v>85</v>
      </c>
      <c r="N16" s="378">
        <f t="shared" ref="N16:R22" si="4">ROUND(D16*I16/100,0)</f>
        <v>102</v>
      </c>
      <c r="O16" s="378">
        <f t="shared" si="4"/>
        <v>96</v>
      </c>
      <c r="P16" s="378">
        <f t="shared" si="4"/>
        <v>91</v>
      </c>
      <c r="Q16" s="378">
        <f t="shared" si="4"/>
        <v>87</v>
      </c>
      <c r="R16" s="378">
        <f t="shared" si="4"/>
        <v>84</v>
      </c>
      <c r="S16" s="60">
        <v>408</v>
      </c>
      <c r="T16" s="60">
        <v>408</v>
      </c>
      <c r="U16" s="60">
        <v>408</v>
      </c>
      <c r="V16" s="60">
        <v>408</v>
      </c>
      <c r="W16" s="60">
        <v>408</v>
      </c>
      <c r="X16" s="60">
        <f t="shared" si="1"/>
        <v>42</v>
      </c>
      <c r="Y16" s="60">
        <f t="shared" si="1"/>
        <v>39</v>
      </c>
      <c r="Z16" s="60">
        <f t="shared" si="1"/>
        <v>37</v>
      </c>
      <c r="AA16" s="60">
        <f t="shared" si="1"/>
        <v>35</v>
      </c>
      <c r="AB16" s="60">
        <f t="shared" si="1"/>
        <v>34</v>
      </c>
      <c r="AC16" s="60" t="s">
        <v>240</v>
      </c>
      <c r="AD16" s="60" t="s">
        <v>240</v>
      </c>
      <c r="AE16" s="60" t="s">
        <v>240</v>
      </c>
      <c r="AF16" s="60" t="s">
        <v>240</v>
      </c>
      <c r="AI16" s="17"/>
      <c r="AJ16" s="17"/>
      <c r="AK16" s="17"/>
      <c r="AL16" s="17"/>
      <c r="AM16" s="17"/>
      <c r="AN16" s="17"/>
      <c r="AO16" s="17"/>
      <c r="AP16" s="17"/>
      <c r="AQ16" s="17"/>
      <c r="AR16" s="30"/>
      <c r="AS16" s="17"/>
    </row>
    <row r="17" spans="1:45" ht="18" customHeight="1">
      <c r="A17" s="664"/>
      <c r="B17" s="60">
        <v>2</v>
      </c>
      <c r="C17" s="60" t="s">
        <v>419</v>
      </c>
      <c r="D17" s="378">
        <f>[2]홍동면!D17</f>
        <v>131</v>
      </c>
      <c r="E17" s="378">
        <f>[2]홍동면!E17</f>
        <v>124</v>
      </c>
      <c r="F17" s="378">
        <f>[2]홍동면!F17</f>
        <v>117</v>
      </c>
      <c r="G17" s="378">
        <f>[2]홍동면!G17</f>
        <v>111</v>
      </c>
      <c r="H17" s="378">
        <f>[2]홍동면!H17</f>
        <v>108</v>
      </c>
      <c r="I17" s="377">
        <v>85</v>
      </c>
      <c r="J17" s="377">
        <v>85</v>
      </c>
      <c r="K17" s="377">
        <v>85</v>
      </c>
      <c r="L17" s="377">
        <v>85</v>
      </c>
      <c r="M17" s="377">
        <v>85</v>
      </c>
      <c r="N17" s="378">
        <f t="shared" si="4"/>
        <v>111</v>
      </c>
      <c r="O17" s="378">
        <f t="shared" si="4"/>
        <v>105</v>
      </c>
      <c r="P17" s="378">
        <f t="shared" si="4"/>
        <v>99</v>
      </c>
      <c r="Q17" s="378">
        <f t="shared" si="4"/>
        <v>94</v>
      </c>
      <c r="R17" s="378">
        <f t="shared" si="4"/>
        <v>92</v>
      </c>
      <c r="S17" s="60">
        <v>408</v>
      </c>
      <c r="T17" s="60">
        <v>408</v>
      </c>
      <c r="U17" s="60">
        <v>408</v>
      </c>
      <c r="V17" s="60">
        <v>408</v>
      </c>
      <c r="W17" s="60">
        <v>408</v>
      </c>
      <c r="X17" s="60">
        <f t="shared" si="1"/>
        <v>45</v>
      </c>
      <c r="Y17" s="60">
        <f t="shared" si="1"/>
        <v>43</v>
      </c>
      <c r="Z17" s="60">
        <f t="shared" si="1"/>
        <v>40</v>
      </c>
      <c r="AA17" s="60">
        <f t="shared" si="1"/>
        <v>38</v>
      </c>
      <c r="AB17" s="60">
        <f t="shared" si="1"/>
        <v>38</v>
      </c>
      <c r="AC17" s="60" t="s">
        <v>240</v>
      </c>
      <c r="AD17" s="60" t="s">
        <v>240</v>
      </c>
      <c r="AE17" s="60" t="s">
        <v>240</v>
      </c>
      <c r="AF17" s="60" t="s">
        <v>240</v>
      </c>
      <c r="AI17" s="663" t="s">
        <v>54</v>
      </c>
      <c r="AJ17" s="663"/>
      <c r="AK17" s="18" t="s">
        <v>109</v>
      </c>
      <c r="AL17" s="18"/>
      <c r="AM17" s="18"/>
      <c r="AN17" s="18"/>
      <c r="AO17" s="18"/>
      <c r="AP17" s="663" t="s">
        <v>56</v>
      </c>
      <c r="AQ17" s="663" t="s">
        <v>57</v>
      </c>
      <c r="AR17" s="622" t="s">
        <v>190</v>
      </c>
      <c r="AS17" s="663" t="s">
        <v>58</v>
      </c>
    </row>
    <row r="18" spans="1:45" ht="18" customHeight="1">
      <c r="A18" s="664"/>
      <c r="B18" s="60">
        <v>2</v>
      </c>
      <c r="C18" s="60" t="s">
        <v>420</v>
      </c>
      <c r="D18" s="378">
        <f>[2]홍동면!D18</f>
        <v>130</v>
      </c>
      <c r="E18" s="378">
        <f>[2]홍동면!E18</f>
        <v>123</v>
      </c>
      <c r="F18" s="378">
        <f>[2]홍동면!F18</f>
        <v>116</v>
      </c>
      <c r="G18" s="378">
        <f>[2]홍동면!G18</f>
        <v>110</v>
      </c>
      <c r="H18" s="378">
        <f>[2]홍동면!H18</f>
        <v>107</v>
      </c>
      <c r="I18" s="377">
        <v>85</v>
      </c>
      <c r="J18" s="377">
        <v>85</v>
      </c>
      <c r="K18" s="377">
        <v>85</v>
      </c>
      <c r="L18" s="377">
        <v>85</v>
      </c>
      <c r="M18" s="377">
        <v>85</v>
      </c>
      <c r="N18" s="378">
        <f t="shared" si="4"/>
        <v>111</v>
      </c>
      <c r="O18" s="378">
        <f t="shared" si="4"/>
        <v>105</v>
      </c>
      <c r="P18" s="378">
        <f t="shared" si="4"/>
        <v>99</v>
      </c>
      <c r="Q18" s="378">
        <f t="shared" si="4"/>
        <v>94</v>
      </c>
      <c r="R18" s="378">
        <f t="shared" si="4"/>
        <v>91</v>
      </c>
      <c r="S18" s="60">
        <v>408</v>
      </c>
      <c r="T18" s="60">
        <v>408</v>
      </c>
      <c r="U18" s="60">
        <v>408</v>
      </c>
      <c r="V18" s="60">
        <v>408</v>
      </c>
      <c r="W18" s="60">
        <v>408</v>
      </c>
      <c r="X18" s="60">
        <f t="shared" si="1"/>
        <v>45</v>
      </c>
      <c r="Y18" s="60">
        <f t="shared" si="1"/>
        <v>43</v>
      </c>
      <c r="Z18" s="60">
        <f t="shared" si="1"/>
        <v>40</v>
      </c>
      <c r="AA18" s="60">
        <f t="shared" si="1"/>
        <v>38</v>
      </c>
      <c r="AB18" s="60">
        <f t="shared" si="1"/>
        <v>37</v>
      </c>
      <c r="AC18" s="60" t="s">
        <v>240</v>
      </c>
      <c r="AD18" s="60" t="s">
        <v>240</v>
      </c>
      <c r="AE18" s="60" t="s">
        <v>240</v>
      </c>
      <c r="AF18" s="60" t="s">
        <v>240</v>
      </c>
      <c r="AI18" s="663"/>
      <c r="AJ18" s="663"/>
      <c r="AK18" s="18" t="s">
        <v>35</v>
      </c>
      <c r="AL18" s="18">
        <v>2020</v>
      </c>
      <c r="AM18" s="18">
        <v>2025</v>
      </c>
      <c r="AN18" s="18">
        <v>2030</v>
      </c>
      <c r="AO18" s="18">
        <v>2035</v>
      </c>
      <c r="AP18" s="663"/>
      <c r="AQ18" s="663"/>
      <c r="AR18" s="623"/>
      <c r="AS18" s="663"/>
    </row>
    <row r="19" spans="1:45" ht="18" customHeight="1">
      <c r="A19" s="664"/>
      <c r="B19" s="60">
        <v>1</v>
      </c>
      <c r="C19" s="87" t="s">
        <v>421</v>
      </c>
      <c r="D19" s="399">
        <f>[2]홍동면!D19</f>
        <v>132</v>
      </c>
      <c r="E19" s="399">
        <f>[2]홍동면!E19</f>
        <v>125</v>
      </c>
      <c r="F19" s="399">
        <f>[2]홍동면!F19</f>
        <v>118</v>
      </c>
      <c r="G19" s="399">
        <f>[2]홍동면!G19</f>
        <v>112</v>
      </c>
      <c r="H19" s="399">
        <f>[2]홍동면!H19</f>
        <v>109</v>
      </c>
      <c r="I19" s="402">
        <v>85</v>
      </c>
      <c r="J19" s="402">
        <v>85</v>
      </c>
      <c r="K19" s="402">
        <v>85</v>
      </c>
      <c r="L19" s="402">
        <v>85</v>
      </c>
      <c r="M19" s="402">
        <v>85</v>
      </c>
      <c r="N19" s="380">
        <f t="shared" si="4"/>
        <v>112</v>
      </c>
      <c r="O19" s="380">
        <f t="shared" si="4"/>
        <v>106</v>
      </c>
      <c r="P19" s="380">
        <f t="shared" si="4"/>
        <v>100</v>
      </c>
      <c r="Q19" s="380">
        <f t="shared" si="4"/>
        <v>95</v>
      </c>
      <c r="R19" s="380">
        <f t="shared" si="4"/>
        <v>93</v>
      </c>
      <c r="S19" s="88">
        <v>408</v>
      </c>
      <c r="T19" s="88">
        <v>408</v>
      </c>
      <c r="U19" s="88">
        <v>408</v>
      </c>
      <c r="V19" s="88">
        <v>408</v>
      </c>
      <c r="W19" s="88">
        <v>408</v>
      </c>
      <c r="X19" s="60">
        <f t="shared" si="1"/>
        <v>46</v>
      </c>
      <c r="Y19" s="60">
        <f t="shared" si="1"/>
        <v>43</v>
      </c>
      <c r="Z19" s="60">
        <f t="shared" si="1"/>
        <v>41</v>
      </c>
      <c r="AA19" s="60">
        <f t="shared" si="1"/>
        <v>39</v>
      </c>
      <c r="AB19" s="60">
        <f t="shared" si="1"/>
        <v>38</v>
      </c>
      <c r="AC19" s="88" t="s">
        <v>240</v>
      </c>
      <c r="AD19" s="88" t="s">
        <v>240</v>
      </c>
      <c r="AE19" s="88" t="s">
        <v>240</v>
      </c>
      <c r="AF19" s="88" t="s">
        <v>240</v>
      </c>
      <c r="AI19" s="663" t="s">
        <v>113</v>
      </c>
      <c r="AJ19" s="663"/>
      <c r="AK19" s="23">
        <v>1268</v>
      </c>
      <c r="AL19" s="23">
        <v>1814</v>
      </c>
      <c r="AM19" s="23">
        <v>1814</v>
      </c>
      <c r="AN19" s="23">
        <v>1814</v>
      </c>
      <c r="AO19" s="23">
        <v>1814</v>
      </c>
      <c r="AP19" s="18"/>
      <c r="AQ19" s="32"/>
      <c r="AR19" s="32"/>
      <c r="AS19" s="32"/>
    </row>
    <row r="20" spans="1:45" ht="18" customHeight="1">
      <c r="A20" s="664"/>
      <c r="B20" s="23">
        <v>1</v>
      </c>
      <c r="C20" s="59" t="s">
        <v>422</v>
      </c>
      <c r="D20" s="380">
        <f>SUM(D21:D22)</f>
        <v>225</v>
      </c>
      <c r="E20" s="380">
        <f>SUM(E21:E22)</f>
        <v>213</v>
      </c>
      <c r="F20" s="380">
        <f>SUM(F21:F22)</f>
        <v>200</v>
      </c>
      <c r="G20" s="380">
        <f>SUM(G21:G22)</f>
        <v>191</v>
      </c>
      <c r="H20" s="380">
        <f>SUM(H21:H22)</f>
        <v>185</v>
      </c>
      <c r="I20" s="379">
        <f>ROUND(N20/D20,2)</f>
        <v>0.85</v>
      </c>
      <c r="J20" s="379">
        <f>ROUND(O20/E20,2)</f>
        <v>0.85</v>
      </c>
      <c r="K20" s="379">
        <f>ROUND(P20/F20,2)</f>
        <v>0.85</v>
      </c>
      <c r="L20" s="379">
        <f>ROUND(Q20/G20,2)</f>
        <v>0.85</v>
      </c>
      <c r="M20" s="379">
        <f>ROUND(R20/H20,2)</f>
        <v>0.85</v>
      </c>
      <c r="N20" s="380">
        <f>SUM(N21:N22)</f>
        <v>191</v>
      </c>
      <c r="O20" s="380">
        <f>SUM(O21:O22)</f>
        <v>181</v>
      </c>
      <c r="P20" s="380">
        <f>SUM(P21:P22)</f>
        <v>170</v>
      </c>
      <c r="Q20" s="380">
        <f>SUM(Q21:Q22)</f>
        <v>162</v>
      </c>
      <c r="R20" s="380">
        <f>SUM(R21:R22)</f>
        <v>157</v>
      </c>
      <c r="S20" s="4">
        <v>408</v>
      </c>
      <c r="T20" s="4">
        <v>408</v>
      </c>
      <c r="U20" s="4">
        <v>408</v>
      </c>
      <c r="V20" s="4">
        <v>408</v>
      </c>
      <c r="W20" s="4">
        <v>408</v>
      </c>
      <c r="X20" s="23">
        <f>SUM(X21:X22)</f>
        <v>78</v>
      </c>
      <c r="Y20" s="23">
        <f>SUM(Y21:Y22)</f>
        <v>74</v>
      </c>
      <c r="Z20" s="23">
        <f>SUM(Z21:Z22)</f>
        <v>70</v>
      </c>
      <c r="AA20" s="23">
        <f>SUM(AA21:AA22)</f>
        <v>66</v>
      </c>
      <c r="AB20" s="23">
        <f>SUM(AB21:AB22)</f>
        <v>64</v>
      </c>
      <c r="AC20" s="21"/>
      <c r="AD20" s="21"/>
      <c r="AE20" s="21"/>
      <c r="AF20" s="21"/>
      <c r="AI20" s="663" t="s">
        <v>115</v>
      </c>
      <c r="AJ20" s="18" t="s">
        <v>2</v>
      </c>
      <c r="AK20" s="23"/>
      <c r="AL20" s="23">
        <v>546</v>
      </c>
      <c r="AM20" s="23">
        <v>546</v>
      </c>
      <c r="AN20" s="23">
        <v>546</v>
      </c>
      <c r="AO20" s="23">
        <v>546</v>
      </c>
      <c r="AP20" s="18"/>
      <c r="AQ20" s="32"/>
      <c r="AR20" s="32"/>
      <c r="AS20" s="32"/>
    </row>
    <row r="21" spans="1:45" ht="18" customHeight="1">
      <c r="A21" s="664"/>
      <c r="B21" s="60">
        <v>2</v>
      </c>
      <c r="C21" s="60" t="s">
        <v>423</v>
      </c>
      <c r="D21" s="378">
        <f>[2]홍동면!D21</f>
        <v>171</v>
      </c>
      <c r="E21" s="378">
        <f>[2]홍동면!E21</f>
        <v>162</v>
      </c>
      <c r="F21" s="378">
        <f>[2]홍동면!F21</f>
        <v>152</v>
      </c>
      <c r="G21" s="378">
        <f>[2]홍동면!G21</f>
        <v>145</v>
      </c>
      <c r="H21" s="378">
        <f>[2]홍동면!H21</f>
        <v>141</v>
      </c>
      <c r="I21" s="377">
        <v>85</v>
      </c>
      <c r="J21" s="377">
        <v>85</v>
      </c>
      <c r="K21" s="377">
        <v>85</v>
      </c>
      <c r="L21" s="377">
        <v>85</v>
      </c>
      <c r="M21" s="377">
        <v>85</v>
      </c>
      <c r="N21" s="378">
        <f t="shared" si="4"/>
        <v>145</v>
      </c>
      <c r="O21" s="378">
        <f t="shared" si="4"/>
        <v>138</v>
      </c>
      <c r="P21" s="378">
        <f t="shared" si="4"/>
        <v>129</v>
      </c>
      <c r="Q21" s="378">
        <f t="shared" si="4"/>
        <v>123</v>
      </c>
      <c r="R21" s="378">
        <f t="shared" si="4"/>
        <v>120</v>
      </c>
      <c r="S21" s="60">
        <v>408</v>
      </c>
      <c r="T21" s="60">
        <v>408</v>
      </c>
      <c r="U21" s="60">
        <v>408</v>
      </c>
      <c r="V21" s="60">
        <v>408</v>
      </c>
      <c r="W21" s="60">
        <v>408</v>
      </c>
      <c r="X21" s="60">
        <f t="shared" si="1"/>
        <v>59</v>
      </c>
      <c r="Y21" s="60">
        <f t="shared" si="1"/>
        <v>56</v>
      </c>
      <c r="Z21" s="60">
        <f t="shared" si="1"/>
        <v>53</v>
      </c>
      <c r="AA21" s="60">
        <f t="shared" si="1"/>
        <v>50</v>
      </c>
      <c r="AB21" s="60">
        <f t="shared" si="1"/>
        <v>49</v>
      </c>
      <c r="AC21" s="60" t="s">
        <v>240</v>
      </c>
      <c r="AD21" s="60" t="s">
        <v>240</v>
      </c>
      <c r="AE21" s="60" t="s">
        <v>240</v>
      </c>
      <c r="AF21" s="60" t="s">
        <v>240</v>
      </c>
      <c r="AI21" s="663"/>
      <c r="AJ21" s="18" t="s">
        <v>117</v>
      </c>
      <c r="AK21" s="23"/>
      <c r="AL21" s="23">
        <v>473</v>
      </c>
      <c r="AM21" s="23">
        <v>473</v>
      </c>
      <c r="AN21" s="23">
        <v>473</v>
      </c>
      <c r="AO21" s="23">
        <v>473</v>
      </c>
      <c r="AP21" s="18" t="s">
        <v>23</v>
      </c>
      <c r="AR21" s="18" t="s">
        <v>118</v>
      </c>
      <c r="AS21" s="18" t="s">
        <v>23</v>
      </c>
    </row>
    <row r="22" spans="1:45" ht="18" customHeight="1">
      <c r="A22" s="664"/>
      <c r="B22" s="60">
        <v>2</v>
      </c>
      <c r="C22" s="60" t="s">
        <v>424</v>
      </c>
      <c r="D22" s="378">
        <f>[2]홍동면!D22</f>
        <v>54</v>
      </c>
      <c r="E22" s="378">
        <f>[2]홍동면!E22</f>
        <v>51</v>
      </c>
      <c r="F22" s="378">
        <f>[2]홍동면!F22</f>
        <v>48</v>
      </c>
      <c r="G22" s="378">
        <f>[2]홍동면!G22</f>
        <v>46</v>
      </c>
      <c r="H22" s="378">
        <f>[2]홍동면!H22</f>
        <v>44</v>
      </c>
      <c r="I22" s="377">
        <v>85</v>
      </c>
      <c r="J22" s="377">
        <v>85</v>
      </c>
      <c r="K22" s="377">
        <v>85</v>
      </c>
      <c r="L22" s="377">
        <v>85</v>
      </c>
      <c r="M22" s="377">
        <v>85</v>
      </c>
      <c r="N22" s="378">
        <f t="shared" si="4"/>
        <v>46</v>
      </c>
      <c r="O22" s="378">
        <f t="shared" si="4"/>
        <v>43</v>
      </c>
      <c r="P22" s="378">
        <f t="shared" si="4"/>
        <v>41</v>
      </c>
      <c r="Q22" s="378">
        <f t="shared" si="4"/>
        <v>39</v>
      </c>
      <c r="R22" s="378">
        <f t="shared" si="4"/>
        <v>37</v>
      </c>
      <c r="S22" s="60">
        <v>408</v>
      </c>
      <c r="T22" s="60">
        <v>408</v>
      </c>
      <c r="U22" s="60">
        <v>408</v>
      </c>
      <c r="V22" s="60">
        <v>408</v>
      </c>
      <c r="W22" s="60">
        <v>408</v>
      </c>
      <c r="X22" s="60">
        <f t="shared" si="1"/>
        <v>19</v>
      </c>
      <c r="Y22" s="60">
        <f t="shared" si="1"/>
        <v>18</v>
      </c>
      <c r="Z22" s="60">
        <f t="shared" si="1"/>
        <v>17</v>
      </c>
      <c r="AA22" s="60">
        <f t="shared" si="1"/>
        <v>16</v>
      </c>
      <c r="AB22" s="60">
        <f t="shared" si="1"/>
        <v>15</v>
      </c>
      <c r="AC22" s="60" t="s">
        <v>240</v>
      </c>
      <c r="AD22" s="60" t="s">
        <v>240</v>
      </c>
      <c r="AE22" s="60" t="s">
        <v>240</v>
      </c>
      <c r="AF22" s="60" t="s">
        <v>240</v>
      </c>
      <c r="AI22" s="663"/>
      <c r="AJ22" s="18" t="s">
        <v>203</v>
      </c>
      <c r="AK22" s="23">
        <v>73</v>
      </c>
      <c r="AL22" s="23">
        <v>73</v>
      </c>
      <c r="AM22" s="23">
        <v>73</v>
      </c>
      <c r="AN22" s="23">
        <v>73</v>
      </c>
      <c r="AO22" s="23">
        <v>73</v>
      </c>
      <c r="AP22" s="18" t="s">
        <v>9</v>
      </c>
      <c r="AQ22" s="18" t="s">
        <v>204</v>
      </c>
      <c r="AR22" s="18" t="s">
        <v>204</v>
      </c>
      <c r="AS22" s="18" t="s">
        <v>9</v>
      </c>
    </row>
    <row r="23" spans="1:45" ht="18" customHeight="1">
      <c r="A23" s="664"/>
      <c r="B23" s="23">
        <v>1</v>
      </c>
      <c r="C23" s="59" t="s">
        <v>425</v>
      </c>
      <c r="D23" s="380">
        <f>SUM(D24:D25)</f>
        <v>238</v>
      </c>
      <c r="E23" s="380">
        <f>SUM(E24:E25)</f>
        <v>225</v>
      </c>
      <c r="F23" s="380">
        <f>SUM(F24:F25)</f>
        <v>212</v>
      </c>
      <c r="G23" s="380">
        <f>SUM(G24:G25)</f>
        <v>202</v>
      </c>
      <c r="H23" s="380">
        <f>SUM(H24:H25)</f>
        <v>196</v>
      </c>
      <c r="I23" s="379">
        <f>ROUND(N23/D23,2)</f>
        <v>0.85</v>
      </c>
      <c r="J23" s="379">
        <f>ROUND(O23/E23,2)</f>
        <v>0.85</v>
      </c>
      <c r="K23" s="379">
        <f>ROUND(P23/F23,2)</f>
        <v>0.85</v>
      </c>
      <c r="L23" s="379">
        <f>ROUND(Q23/G23,2)</f>
        <v>0.85</v>
      </c>
      <c r="M23" s="379">
        <f>ROUND(R23/H23,2)</f>
        <v>0.85</v>
      </c>
      <c r="N23" s="380">
        <f>SUM(N24:N25)</f>
        <v>202</v>
      </c>
      <c r="O23" s="380">
        <f>SUM(O24:O25)</f>
        <v>192</v>
      </c>
      <c r="P23" s="380">
        <f>SUM(P24:P25)</f>
        <v>181</v>
      </c>
      <c r="Q23" s="380">
        <f>SUM(Q24:Q25)</f>
        <v>171</v>
      </c>
      <c r="R23" s="380">
        <f>SUM(R24:R25)</f>
        <v>167</v>
      </c>
      <c r="S23" s="4">
        <v>408</v>
      </c>
      <c r="T23" s="4">
        <v>408</v>
      </c>
      <c r="U23" s="4">
        <v>408</v>
      </c>
      <c r="V23" s="4">
        <v>408</v>
      </c>
      <c r="W23" s="4">
        <v>408</v>
      </c>
      <c r="X23" s="23">
        <f>SUM(X24:X25)</f>
        <v>83</v>
      </c>
      <c r="Y23" s="23">
        <f>SUM(Y24:Y25)</f>
        <v>78</v>
      </c>
      <c r="Z23" s="23">
        <f>SUM(Z24:Z25)</f>
        <v>74</v>
      </c>
      <c r="AA23" s="23">
        <f>SUM(AA24:AA25)</f>
        <v>69</v>
      </c>
      <c r="AB23" s="23">
        <f>SUM(AB24:AB25)</f>
        <v>69</v>
      </c>
      <c r="AC23" s="21"/>
      <c r="AD23" s="21"/>
      <c r="AE23" s="21"/>
      <c r="AF23" s="21"/>
      <c r="AI23" s="663" t="s">
        <v>121</v>
      </c>
      <c r="AJ23" s="18" t="s">
        <v>2</v>
      </c>
      <c r="AK23" s="23">
        <v>1084</v>
      </c>
      <c r="AL23" s="23">
        <v>1084</v>
      </c>
      <c r="AM23" s="23">
        <v>1084</v>
      </c>
      <c r="AN23" s="23">
        <v>1084</v>
      </c>
      <c r="AO23" s="23">
        <v>1084</v>
      </c>
      <c r="AP23" s="18"/>
      <c r="AQ23" s="32"/>
      <c r="AR23" s="32"/>
      <c r="AS23" s="18"/>
    </row>
    <row r="24" spans="1:45" ht="18" customHeight="1">
      <c r="A24" s="664"/>
      <c r="B24" s="60">
        <v>2</v>
      </c>
      <c r="C24" s="60" t="s">
        <v>426</v>
      </c>
      <c r="D24" s="378">
        <f>[2]홍동면!D24</f>
        <v>100</v>
      </c>
      <c r="E24" s="378">
        <f>[2]홍동면!E24</f>
        <v>95</v>
      </c>
      <c r="F24" s="378">
        <f>[2]홍동면!F24</f>
        <v>89</v>
      </c>
      <c r="G24" s="378">
        <f>[2]홍동면!G24</f>
        <v>85</v>
      </c>
      <c r="H24" s="378">
        <f>[2]홍동면!H24</f>
        <v>82</v>
      </c>
      <c r="I24" s="377">
        <v>85</v>
      </c>
      <c r="J24" s="377">
        <v>85</v>
      </c>
      <c r="K24" s="377">
        <v>85</v>
      </c>
      <c r="L24" s="377">
        <v>85</v>
      </c>
      <c r="M24" s="377">
        <v>85</v>
      </c>
      <c r="N24" s="378">
        <f t="shared" ref="N24:R25" si="5">ROUND(D24*I24/100,0)</f>
        <v>85</v>
      </c>
      <c r="O24" s="378">
        <f t="shared" si="5"/>
        <v>81</v>
      </c>
      <c r="P24" s="378">
        <f t="shared" si="5"/>
        <v>76</v>
      </c>
      <c r="Q24" s="378">
        <f t="shared" si="5"/>
        <v>72</v>
      </c>
      <c r="R24" s="378">
        <f t="shared" si="5"/>
        <v>70</v>
      </c>
      <c r="S24" s="60">
        <v>408</v>
      </c>
      <c r="T24" s="60">
        <v>408</v>
      </c>
      <c r="U24" s="60">
        <v>408</v>
      </c>
      <c r="V24" s="60">
        <v>408</v>
      </c>
      <c r="W24" s="60">
        <v>408</v>
      </c>
      <c r="X24" s="60">
        <f t="shared" si="1"/>
        <v>35</v>
      </c>
      <c r="Y24" s="60">
        <f t="shared" si="1"/>
        <v>33</v>
      </c>
      <c r="Z24" s="60">
        <f t="shared" si="1"/>
        <v>31</v>
      </c>
      <c r="AA24" s="60">
        <f t="shared" si="1"/>
        <v>29</v>
      </c>
      <c r="AB24" s="60">
        <f t="shared" si="1"/>
        <v>29</v>
      </c>
      <c r="AC24" s="60" t="s">
        <v>240</v>
      </c>
      <c r="AD24" s="60" t="s">
        <v>240</v>
      </c>
      <c r="AE24" s="60" t="s">
        <v>240</v>
      </c>
      <c r="AF24" s="60" t="s">
        <v>240</v>
      </c>
      <c r="AI24" s="663"/>
      <c r="AJ24" s="18" t="s">
        <v>123</v>
      </c>
      <c r="AK24" s="23">
        <v>685</v>
      </c>
      <c r="AL24" s="23">
        <v>685</v>
      </c>
      <c r="AM24" s="23">
        <v>685</v>
      </c>
      <c r="AN24" s="23">
        <v>685</v>
      </c>
      <c r="AO24" s="23">
        <v>685</v>
      </c>
      <c r="AP24" s="18" t="s">
        <v>9</v>
      </c>
      <c r="AQ24" s="18" t="s">
        <v>204</v>
      </c>
      <c r="AR24" s="18" t="s">
        <v>204</v>
      </c>
      <c r="AS24" s="18" t="s">
        <v>9</v>
      </c>
    </row>
    <row r="25" spans="1:45" ht="18" customHeight="1">
      <c r="A25" s="664"/>
      <c r="B25" s="60">
        <v>2</v>
      </c>
      <c r="C25" s="60" t="s">
        <v>427</v>
      </c>
      <c r="D25" s="378">
        <f>[2]홍동면!D25</f>
        <v>138</v>
      </c>
      <c r="E25" s="378">
        <f>[2]홍동면!E25</f>
        <v>130</v>
      </c>
      <c r="F25" s="378">
        <f>[2]홍동면!F25</f>
        <v>123</v>
      </c>
      <c r="G25" s="378">
        <f>[2]홍동면!G25</f>
        <v>117</v>
      </c>
      <c r="H25" s="378">
        <f>[2]홍동면!H25</f>
        <v>114</v>
      </c>
      <c r="I25" s="377">
        <v>85</v>
      </c>
      <c r="J25" s="377">
        <v>85</v>
      </c>
      <c r="K25" s="377">
        <v>85</v>
      </c>
      <c r="L25" s="377">
        <v>85</v>
      </c>
      <c r="M25" s="377">
        <v>85</v>
      </c>
      <c r="N25" s="378">
        <f t="shared" si="5"/>
        <v>117</v>
      </c>
      <c r="O25" s="378">
        <f t="shared" si="5"/>
        <v>111</v>
      </c>
      <c r="P25" s="378">
        <f t="shared" si="5"/>
        <v>105</v>
      </c>
      <c r="Q25" s="378">
        <f t="shared" si="5"/>
        <v>99</v>
      </c>
      <c r="R25" s="378">
        <f t="shared" si="5"/>
        <v>97</v>
      </c>
      <c r="S25" s="60">
        <v>408</v>
      </c>
      <c r="T25" s="60">
        <v>408</v>
      </c>
      <c r="U25" s="60">
        <v>408</v>
      </c>
      <c r="V25" s="60">
        <v>408</v>
      </c>
      <c r="W25" s="60">
        <v>408</v>
      </c>
      <c r="X25" s="60">
        <f t="shared" si="1"/>
        <v>48</v>
      </c>
      <c r="Y25" s="60">
        <f t="shared" si="1"/>
        <v>45</v>
      </c>
      <c r="Z25" s="60">
        <f t="shared" si="1"/>
        <v>43</v>
      </c>
      <c r="AA25" s="60">
        <f t="shared" si="1"/>
        <v>40</v>
      </c>
      <c r="AB25" s="60">
        <f t="shared" si="1"/>
        <v>40</v>
      </c>
      <c r="AC25" s="60" t="s">
        <v>240</v>
      </c>
      <c r="AD25" s="60" t="s">
        <v>240</v>
      </c>
      <c r="AE25" s="60" t="s">
        <v>240</v>
      </c>
      <c r="AF25" s="60" t="s">
        <v>240</v>
      </c>
      <c r="AI25" s="663"/>
      <c r="AJ25" s="18" t="s">
        <v>125</v>
      </c>
      <c r="AK25" s="23">
        <v>348</v>
      </c>
      <c r="AL25" s="23">
        <v>348</v>
      </c>
      <c r="AM25" s="23">
        <v>348</v>
      </c>
      <c r="AN25" s="23">
        <v>348</v>
      </c>
      <c r="AO25" s="23">
        <v>348</v>
      </c>
      <c r="AP25" s="18" t="s">
        <v>9</v>
      </c>
      <c r="AQ25" s="18" t="s">
        <v>204</v>
      </c>
      <c r="AR25" s="18" t="s">
        <v>204</v>
      </c>
      <c r="AS25" s="18" t="s">
        <v>9</v>
      </c>
    </row>
    <row r="26" spans="1:45" ht="18" customHeight="1">
      <c r="A26" s="664"/>
      <c r="B26" s="23">
        <v>1</v>
      </c>
      <c r="C26" s="59" t="s">
        <v>428</v>
      </c>
      <c r="D26" s="380">
        <f>SUM(D27:D28)</f>
        <v>257</v>
      </c>
      <c r="E26" s="380">
        <f>SUM(E27:E28)</f>
        <v>243</v>
      </c>
      <c r="F26" s="380">
        <f>SUM(F27:F28)</f>
        <v>230</v>
      </c>
      <c r="G26" s="380">
        <f>SUM(G27:G28)</f>
        <v>218</v>
      </c>
      <c r="H26" s="380">
        <f>SUM(H27:H28)</f>
        <v>211</v>
      </c>
      <c r="I26" s="379">
        <f>ROUND(N26/D26,2)</f>
        <v>0.85</v>
      </c>
      <c r="J26" s="379">
        <f>ROUND(O26/E26,2)</f>
        <v>0.85</v>
      </c>
      <c r="K26" s="379">
        <f>ROUND(P26/F26,2)</f>
        <v>0.85</v>
      </c>
      <c r="L26" s="379">
        <f>ROUND(Q26/G26,2)</f>
        <v>0.85</v>
      </c>
      <c r="M26" s="379">
        <f>ROUND(R26/H26,2)</f>
        <v>0.85</v>
      </c>
      <c r="N26" s="380">
        <f>SUM(N27:N28)</f>
        <v>219</v>
      </c>
      <c r="O26" s="380">
        <f>SUM(O27:O28)</f>
        <v>207</v>
      </c>
      <c r="P26" s="380">
        <f>SUM(P27:P28)</f>
        <v>196</v>
      </c>
      <c r="Q26" s="380">
        <f>SUM(Q27:Q28)</f>
        <v>185</v>
      </c>
      <c r="R26" s="380">
        <f>SUM(R27:R28)</f>
        <v>180</v>
      </c>
      <c r="S26" s="4">
        <v>408</v>
      </c>
      <c r="T26" s="4">
        <v>408</v>
      </c>
      <c r="U26" s="4">
        <v>408</v>
      </c>
      <c r="V26" s="4">
        <v>408</v>
      </c>
      <c r="W26" s="4">
        <v>408</v>
      </c>
      <c r="X26" s="23">
        <f>SUM(X27:X28)</f>
        <v>89</v>
      </c>
      <c r="Y26" s="23">
        <f>SUM(Y27:Y28)</f>
        <v>84</v>
      </c>
      <c r="Z26" s="23">
        <f>SUM(Z27:Z28)</f>
        <v>80</v>
      </c>
      <c r="AA26" s="23">
        <f>SUM(AA27:AA28)</f>
        <v>75</v>
      </c>
      <c r="AB26" s="23">
        <f>SUM(AB27:AB28)</f>
        <v>74</v>
      </c>
      <c r="AC26" s="21"/>
      <c r="AD26" s="21"/>
      <c r="AE26" s="21"/>
      <c r="AF26" s="21"/>
      <c r="AI26" s="663"/>
      <c r="AJ26" s="18" t="s">
        <v>205</v>
      </c>
      <c r="AK26" s="23">
        <v>51</v>
      </c>
      <c r="AL26" s="23">
        <v>51</v>
      </c>
      <c r="AM26" s="23">
        <v>51</v>
      </c>
      <c r="AN26" s="23">
        <v>51</v>
      </c>
      <c r="AO26" s="23">
        <v>51</v>
      </c>
      <c r="AP26" s="18" t="s">
        <v>9</v>
      </c>
      <c r="AQ26" s="18" t="s">
        <v>204</v>
      </c>
      <c r="AR26" s="18" t="s">
        <v>204</v>
      </c>
      <c r="AS26" s="18" t="s">
        <v>9</v>
      </c>
    </row>
    <row r="27" spans="1:45" ht="18" customHeight="1">
      <c r="A27" s="664"/>
      <c r="B27" s="60">
        <v>2</v>
      </c>
      <c r="C27" s="60" t="s">
        <v>287</v>
      </c>
      <c r="D27" s="378">
        <f>[2]홍동면!D27</f>
        <v>107</v>
      </c>
      <c r="E27" s="378">
        <f>[2]홍동면!E27</f>
        <v>101</v>
      </c>
      <c r="F27" s="378">
        <f>[2]홍동면!F27</f>
        <v>95</v>
      </c>
      <c r="G27" s="378">
        <f>[2]홍동면!G27</f>
        <v>91</v>
      </c>
      <c r="H27" s="378">
        <f>[2]홍동면!H27</f>
        <v>88</v>
      </c>
      <c r="I27" s="377">
        <v>85</v>
      </c>
      <c r="J27" s="377">
        <v>85</v>
      </c>
      <c r="K27" s="377">
        <v>85</v>
      </c>
      <c r="L27" s="377">
        <v>85</v>
      </c>
      <c r="M27" s="377">
        <v>85</v>
      </c>
      <c r="N27" s="378">
        <f t="shared" ref="N27:R28" si="6">ROUND(D27*I27/100,0)</f>
        <v>91</v>
      </c>
      <c r="O27" s="378">
        <f t="shared" si="6"/>
        <v>86</v>
      </c>
      <c r="P27" s="378">
        <f t="shared" si="6"/>
        <v>81</v>
      </c>
      <c r="Q27" s="378">
        <f t="shared" si="6"/>
        <v>77</v>
      </c>
      <c r="R27" s="378">
        <f t="shared" si="6"/>
        <v>75</v>
      </c>
      <c r="S27" s="60">
        <v>408</v>
      </c>
      <c r="T27" s="60">
        <v>408</v>
      </c>
      <c r="U27" s="60">
        <v>408</v>
      </c>
      <c r="V27" s="60">
        <v>408</v>
      </c>
      <c r="W27" s="60">
        <v>408</v>
      </c>
      <c r="X27" s="60">
        <f t="shared" si="1"/>
        <v>37</v>
      </c>
      <c r="Y27" s="60">
        <f t="shared" si="1"/>
        <v>35</v>
      </c>
      <c r="Z27" s="60">
        <f t="shared" si="1"/>
        <v>33</v>
      </c>
      <c r="AA27" s="60">
        <f t="shared" si="1"/>
        <v>31</v>
      </c>
      <c r="AB27" s="60">
        <f t="shared" si="1"/>
        <v>31</v>
      </c>
      <c r="AC27" s="60" t="s">
        <v>240</v>
      </c>
      <c r="AD27" s="60" t="s">
        <v>240</v>
      </c>
      <c r="AE27" s="60" t="s">
        <v>240</v>
      </c>
      <c r="AF27" s="60" t="s">
        <v>240</v>
      </c>
      <c r="AI27" s="663" t="s">
        <v>128</v>
      </c>
      <c r="AJ27" s="18" t="s">
        <v>2</v>
      </c>
      <c r="AK27" s="23">
        <v>184</v>
      </c>
      <c r="AL27" s="23">
        <v>184</v>
      </c>
      <c r="AM27" s="23">
        <v>184</v>
      </c>
      <c r="AN27" s="23">
        <v>184</v>
      </c>
      <c r="AO27" s="23">
        <v>184</v>
      </c>
      <c r="AP27" s="18"/>
      <c r="AQ27" s="18"/>
      <c r="AR27" s="18"/>
      <c r="AS27" s="18"/>
    </row>
    <row r="28" spans="1:45" ht="18" customHeight="1">
      <c r="A28" s="664"/>
      <c r="B28" s="60">
        <v>2</v>
      </c>
      <c r="C28" s="60" t="s">
        <v>429</v>
      </c>
      <c r="D28" s="378">
        <f>[2]홍동면!D28</f>
        <v>150</v>
      </c>
      <c r="E28" s="378">
        <f>[2]홍동면!E28</f>
        <v>142</v>
      </c>
      <c r="F28" s="378">
        <f>[2]홍동면!F28</f>
        <v>135</v>
      </c>
      <c r="G28" s="378">
        <f>[2]홍동면!G28</f>
        <v>127</v>
      </c>
      <c r="H28" s="378">
        <f>[2]홍동면!H28</f>
        <v>123</v>
      </c>
      <c r="I28" s="377">
        <v>85</v>
      </c>
      <c r="J28" s="377">
        <v>85</v>
      </c>
      <c r="K28" s="377">
        <v>85</v>
      </c>
      <c r="L28" s="377">
        <v>85</v>
      </c>
      <c r="M28" s="377">
        <v>85</v>
      </c>
      <c r="N28" s="378">
        <f t="shared" si="6"/>
        <v>128</v>
      </c>
      <c r="O28" s="378">
        <f t="shared" si="6"/>
        <v>121</v>
      </c>
      <c r="P28" s="378">
        <f t="shared" si="6"/>
        <v>115</v>
      </c>
      <c r="Q28" s="378">
        <f t="shared" si="6"/>
        <v>108</v>
      </c>
      <c r="R28" s="378">
        <f t="shared" si="6"/>
        <v>105</v>
      </c>
      <c r="S28" s="60">
        <v>408</v>
      </c>
      <c r="T28" s="60">
        <v>408</v>
      </c>
      <c r="U28" s="60">
        <v>408</v>
      </c>
      <c r="V28" s="60">
        <v>408</v>
      </c>
      <c r="W28" s="60">
        <v>408</v>
      </c>
      <c r="X28" s="60">
        <f t="shared" si="1"/>
        <v>52</v>
      </c>
      <c r="Y28" s="60">
        <f t="shared" si="1"/>
        <v>49</v>
      </c>
      <c r="Z28" s="60">
        <f t="shared" si="1"/>
        <v>47</v>
      </c>
      <c r="AA28" s="60">
        <f t="shared" si="1"/>
        <v>44</v>
      </c>
      <c r="AB28" s="60">
        <f t="shared" si="1"/>
        <v>43</v>
      </c>
      <c r="AC28" s="60" t="s">
        <v>240</v>
      </c>
      <c r="AD28" s="60" t="s">
        <v>240</v>
      </c>
      <c r="AE28" s="60" t="s">
        <v>240</v>
      </c>
      <c r="AF28" s="60" t="s">
        <v>240</v>
      </c>
      <c r="AI28" s="663"/>
      <c r="AJ28" s="18" t="s">
        <v>130</v>
      </c>
      <c r="AK28" s="23">
        <v>184</v>
      </c>
      <c r="AL28" s="23">
        <v>184</v>
      </c>
      <c r="AM28" s="23">
        <v>184</v>
      </c>
      <c r="AN28" s="23">
        <v>184</v>
      </c>
      <c r="AO28" s="23">
        <v>184</v>
      </c>
      <c r="AP28" s="18" t="s">
        <v>9</v>
      </c>
      <c r="AQ28" s="18" t="s">
        <v>204</v>
      </c>
      <c r="AR28" s="18" t="s">
        <v>204</v>
      </c>
      <c r="AS28" s="18" t="s">
        <v>9</v>
      </c>
    </row>
    <row r="29" spans="1:45" ht="18" customHeight="1">
      <c r="A29" s="664"/>
      <c r="B29" s="23">
        <v>1</v>
      </c>
      <c r="C29" s="59" t="s">
        <v>430</v>
      </c>
      <c r="D29" s="380">
        <f>SUM(D30:D32)</f>
        <v>352</v>
      </c>
      <c r="E29" s="380">
        <f>SUM(E30:E32)</f>
        <v>332</v>
      </c>
      <c r="F29" s="380">
        <f>SUM(F30:F32)</f>
        <v>313</v>
      </c>
      <c r="G29" s="380">
        <f>SUM(G30:G32)</f>
        <v>300</v>
      </c>
      <c r="H29" s="380">
        <f>SUM(H30:H32)</f>
        <v>290</v>
      </c>
      <c r="I29" s="379">
        <f>ROUND(N29/D29,2)</f>
        <v>0.53</v>
      </c>
      <c r="J29" s="379">
        <f>ROUND(O29/E29,2)</f>
        <v>0.53</v>
      </c>
      <c r="K29" s="379">
        <f>ROUND(P29/F29,2)</f>
        <v>0.85</v>
      </c>
      <c r="L29" s="379">
        <f>ROUND(Q29/G29,2)</f>
        <v>0.85</v>
      </c>
      <c r="M29" s="379">
        <f>ROUND(R29/H29,2)</f>
        <v>0.85</v>
      </c>
      <c r="N29" s="380">
        <f>SUM(N30:N32)</f>
        <v>185</v>
      </c>
      <c r="O29" s="380">
        <f>SUM(O30:O32)</f>
        <v>175</v>
      </c>
      <c r="P29" s="380">
        <f>SUM(P30:P32)</f>
        <v>266</v>
      </c>
      <c r="Q29" s="380">
        <f>SUM(Q30:Q32)</f>
        <v>255</v>
      </c>
      <c r="R29" s="380">
        <f>SUM(R30:R32)</f>
        <v>247</v>
      </c>
      <c r="S29" s="4">
        <v>408</v>
      </c>
      <c r="T29" s="4">
        <v>408</v>
      </c>
      <c r="U29" s="4">
        <v>408</v>
      </c>
      <c r="V29" s="4">
        <v>408</v>
      </c>
      <c r="W29" s="4">
        <v>408</v>
      </c>
      <c r="X29" s="23">
        <f>SUM(X30:X32)</f>
        <v>76</v>
      </c>
      <c r="Y29" s="23">
        <f>SUM(Y30:Y32)</f>
        <v>71</v>
      </c>
      <c r="Z29" s="23">
        <f>SUM(Z30:Z32)</f>
        <v>108</v>
      </c>
      <c r="AA29" s="23">
        <f>SUM(AA30:AA32)</f>
        <v>104</v>
      </c>
      <c r="AB29" s="23">
        <f>SUM(AB30:AB32)</f>
        <v>100</v>
      </c>
      <c r="AC29" s="21"/>
      <c r="AD29" s="21"/>
      <c r="AE29" s="21"/>
      <c r="AF29" s="21"/>
      <c r="AI29" s="17"/>
      <c r="AJ29" s="17"/>
      <c r="AK29" s="17"/>
      <c r="AL29" s="17"/>
      <c r="AM29" s="17"/>
      <c r="AN29" s="17"/>
      <c r="AO29" s="17"/>
      <c r="AP29" s="17"/>
      <c r="AQ29" s="17"/>
      <c r="AS29" s="17"/>
    </row>
    <row r="30" spans="1:45" ht="18" customHeight="1">
      <c r="A30" s="664"/>
      <c r="B30" s="60">
        <v>2</v>
      </c>
      <c r="C30" s="60" t="s">
        <v>431</v>
      </c>
      <c r="D30" s="378">
        <f>[2]홍동면!D30</f>
        <v>135</v>
      </c>
      <c r="E30" s="378">
        <f>[2]홍동면!E30</f>
        <v>127</v>
      </c>
      <c r="F30" s="378">
        <f>[2]홍동면!F30</f>
        <v>120</v>
      </c>
      <c r="G30" s="378">
        <f>[2]홍동면!G30</f>
        <v>115</v>
      </c>
      <c r="H30" s="378">
        <f>[2]홍동면!H30</f>
        <v>111</v>
      </c>
      <c r="I30" s="376">
        <v>0</v>
      </c>
      <c r="J30" s="377">
        <v>0</v>
      </c>
      <c r="K30" s="377">
        <v>85</v>
      </c>
      <c r="L30" s="377">
        <v>85</v>
      </c>
      <c r="M30" s="377">
        <v>85</v>
      </c>
      <c r="N30" s="378">
        <f t="shared" ref="N30:R32" si="7">ROUND(D30*I30/100,0)</f>
        <v>0</v>
      </c>
      <c r="O30" s="378">
        <f t="shared" si="7"/>
        <v>0</v>
      </c>
      <c r="P30" s="378">
        <f t="shared" si="7"/>
        <v>102</v>
      </c>
      <c r="Q30" s="378">
        <f t="shared" si="7"/>
        <v>98</v>
      </c>
      <c r="R30" s="378">
        <f t="shared" si="7"/>
        <v>94</v>
      </c>
      <c r="S30" s="60">
        <v>408</v>
      </c>
      <c r="T30" s="60">
        <v>408</v>
      </c>
      <c r="U30" s="60">
        <v>408</v>
      </c>
      <c r="V30" s="60">
        <v>408</v>
      </c>
      <c r="W30" s="60">
        <v>408</v>
      </c>
      <c r="X30" s="60">
        <f t="shared" si="1"/>
        <v>0</v>
      </c>
      <c r="Y30" s="60">
        <f t="shared" si="1"/>
        <v>0</v>
      </c>
      <c r="Z30" s="60">
        <f t="shared" si="1"/>
        <v>42</v>
      </c>
      <c r="AA30" s="60">
        <f t="shared" si="1"/>
        <v>40</v>
      </c>
      <c r="AB30" s="60">
        <f t="shared" si="1"/>
        <v>38</v>
      </c>
      <c r="AC30" s="60"/>
      <c r="AD30" s="60"/>
      <c r="AE30" s="60" t="s">
        <v>240</v>
      </c>
      <c r="AF30" s="60" t="s">
        <v>240</v>
      </c>
      <c r="AI30" s="17" t="s">
        <v>133</v>
      </c>
      <c r="AJ30" s="17"/>
      <c r="AK30" s="33"/>
      <c r="AL30" s="33"/>
      <c r="AM30" s="33"/>
      <c r="AN30" s="33"/>
      <c r="AO30" s="33"/>
      <c r="AP30" s="33"/>
      <c r="AQ30" s="17"/>
      <c r="AS30" s="17"/>
    </row>
    <row r="31" spans="1:45" ht="18" customHeight="1">
      <c r="A31" s="664"/>
      <c r="B31" s="60">
        <v>2</v>
      </c>
      <c r="C31" s="60" t="s">
        <v>228</v>
      </c>
      <c r="D31" s="378">
        <f>[2]홍동면!D31</f>
        <v>109</v>
      </c>
      <c r="E31" s="378">
        <f>[2]홍동면!E31</f>
        <v>103</v>
      </c>
      <c r="F31" s="378">
        <f>[2]홍동면!F31</f>
        <v>97</v>
      </c>
      <c r="G31" s="378">
        <f>[2]홍동면!G31</f>
        <v>93</v>
      </c>
      <c r="H31" s="378">
        <f>[2]홍동면!H31</f>
        <v>90</v>
      </c>
      <c r="I31" s="398">
        <v>85</v>
      </c>
      <c r="J31" s="398">
        <v>85</v>
      </c>
      <c r="K31" s="398">
        <v>85</v>
      </c>
      <c r="L31" s="398">
        <v>85</v>
      </c>
      <c r="M31" s="398">
        <v>85</v>
      </c>
      <c r="N31" s="378">
        <f t="shared" si="7"/>
        <v>93</v>
      </c>
      <c r="O31" s="378">
        <f t="shared" si="7"/>
        <v>88</v>
      </c>
      <c r="P31" s="378">
        <f t="shared" si="7"/>
        <v>82</v>
      </c>
      <c r="Q31" s="378">
        <f t="shared" si="7"/>
        <v>79</v>
      </c>
      <c r="R31" s="378">
        <f t="shared" si="7"/>
        <v>77</v>
      </c>
      <c r="S31" s="60">
        <v>408</v>
      </c>
      <c r="T31" s="60">
        <v>408</v>
      </c>
      <c r="U31" s="60">
        <v>408</v>
      </c>
      <c r="V31" s="60">
        <v>408</v>
      </c>
      <c r="W31" s="60">
        <v>408</v>
      </c>
      <c r="X31" s="60">
        <f t="shared" si="1"/>
        <v>38</v>
      </c>
      <c r="Y31" s="60">
        <f t="shared" si="1"/>
        <v>36</v>
      </c>
      <c r="Z31" s="60">
        <f t="shared" si="1"/>
        <v>33</v>
      </c>
      <c r="AA31" s="60">
        <f t="shared" si="1"/>
        <v>32</v>
      </c>
      <c r="AB31" s="60">
        <f t="shared" si="1"/>
        <v>31</v>
      </c>
      <c r="AC31" s="60" t="s">
        <v>240</v>
      </c>
      <c r="AD31" s="60" t="s">
        <v>240</v>
      </c>
      <c r="AE31" s="60" t="s">
        <v>240</v>
      </c>
      <c r="AF31" s="60" t="s">
        <v>240</v>
      </c>
      <c r="AI31" s="639" t="s">
        <v>0</v>
      </c>
      <c r="AJ31" s="640"/>
      <c r="AK31" s="18">
        <v>2015</v>
      </c>
      <c r="AL31" s="18">
        <v>2020</v>
      </c>
      <c r="AM31" s="18">
        <v>2025</v>
      </c>
      <c r="AN31" s="18">
        <v>2030</v>
      </c>
      <c r="AO31" s="18">
        <v>2035</v>
      </c>
      <c r="AP31" s="18" t="s">
        <v>135</v>
      </c>
      <c r="AQ31" s="17"/>
      <c r="AS31" s="17"/>
    </row>
    <row r="32" spans="1:45" ht="18" customHeight="1">
      <c r="A32" s="664"/>
      <c r="B32" s="60">
        <v>2</v>
      </c>
      <c r="C32" s="60" t="s">
        <v>432</v>
      </c>
      <c r="D32" s="378">
        <f>[2]홍동면!D32</f>
        <v>108</v>
      </c>
      <c r="E32" s="378">
        <f>[2]홍동면!E32</f>
        <v>102</v>
      </c>
      <c r="F32" s="378">
        <f>[2]홍동면!F32</f>
        <v>96</v>
      </c>
      <c r="G32" s="378">
        <f>[2]홍동면!G32</f>
        <v>92</v>
      </c>
      <c r="H32" s="378">
        <f>[2]홍동면!H32</f>
        <v>89</v>
      </c>
      <c r="I32" s="398">
        <v>85</v>
      </c>
      <c r="J32" s="398">
        <v>85</v>
      </c>
      <c r="K32" s="398">
        <v>85</v>
      </c>
      <c r="L32" s="398">
        <v>85</v>
      </c>
      <c r="M32" s="398">
        <v>85</v>
      </c>
      <c r="N32" s="378">
        <f t="shared" si="7"/>
        <v>92</v>
      </c>
      <c r="O32" s="378">
        <f t="shared" si="7"/>
        <v>87</v>
      </c>
      <c r="P32" s="378">
        <f t="shared" si="7"/>
        <v>82</v>
      </c>
      <c r="Q32" s="378">
        <f t="shared" si="7"/>
        <v>78</v>
      </c>
      <c r="R32" s="378">
        <f t="shared" si="7"/>
        <v>76</v>
      </c>
      <c r="S32" s="60">
        <v>408</v>
      </c>
      <c r="T32" s="60">
        <v>408</v>
      </c>
      <c r="U32" s="60">
        <v>408</v>
      </c>
      <c r="V32" s="60">
        <v>408</v>
      </c>
      <c r="W32" s="60">
        <v>408</v>
      </c>
      <c r="X32" s="60">
        <f t="shared" si="1"/>
        <v>38</v>
      </c>
      <c r="Y32" s="60">
        <f t="shared" si="1"/>
        <v>35</v>
      </c>
      <c r="Z32" s="60">
        <f t="shared" si="1"/>
        <v>33</v>
      </c>
      <c r="AA32" s="60">
        <f t="shared" si="1"/>
        <v>32</v>
      </c>
      <c r="AB32" s="60">
        <f t="shared" si="1"/>
        <v>31</v>
      </c>
      <c r="AC32" s="60" t="s">
        <v>240</v>
      </c>
      <c r="AD32" s="60" t="s">
        <v>240</v>
      </c>
      <c r="AE32" s="60" t="s">
        <v>240</v>
      </c>
      <c r="AF32" s="60" t="s">
        <v>240</v>
      </c>
      <c r="AI32" s="641" t="s">
        <v>137</v>
      </c>
      <c r="AJ32" s="34" t="s">
        <v>196</v>
      </c>
      <c r="AK32" s="35">
        <f t="shared" ref="AK32:AO37" si="8">AK39+AK46+AK53</f>
        <v>1027</v>
      </c>
      <c r="AL32" s="35">
        <f t="shared" si="8"/>
        <v>1011</v>
      </c>
      <c r="AM32" s="35">
        <f t="shared" si="8"/>
        <v>1055</v>
      </c>
      <c r="AN32" s="35">
        <f t="shared" si="8"/>
        <v>1006</v>
      </c>
      <c r="AO32" s="35">
        <f t="shared" si="8"/>
        <v>976</v>
      </c>
      <c r="AP32" s="18"/>
      <c r="AQ32" s="17"/>
      <c r="AS32" s="17"/>
    </row>
    <row r="33" spans="1:45" ht="18" customHeight="1">
      <c r="A33" s="664"/>
      <c r="B33" s="23">
        <v>1</v>
      </c>
      <c r="C33" s="59" t="s">
        <v>433</v>
      </c>
      <c r="D33" s="380">
        <f>SUM(D34:D36)</f>
        <v>233</v>
      </c>
      <c r="E33" s="380">
        <f>SUM(E34:E36)</f>
        <v>220</v>
      </c>
      <c r="F33" s="380">
        <f>SUM(F34:F36)</f>
        <v>209</v>
      </c>
      <c r="G33" s="380">
        <f>SUM(G34:G36)</f>
        <v>198</v>
      </c>
      <c r="H33" s="380">
        <f>SUM(H34:H36)</f>
        <v>192</v>
      </c>
      <c r="I33" s="379">
        <f>ROUND(N33/D33,2)</f>
        <v>0.85</v>
      </c>
      <c r="J33" s="379">
        <f>ROUND(O33/E33,2)</f>
        <v>0.85</v>
      </c>
      <c r="K33" s="379">
        <f>ROUND(P33/F33,2)</f>
        <v>0.85</v>
      </c>
      <c r="L33" s="379">
        <f>ROUND(Q33/G33,2)</f>
        <v>0.85</v>
      </c>
      <c r="M33" s="379">
        <f>ROUND(R33/H33,2)</f>
        <v>0.85</v>
      </c>
      <c r="N33" s="380">
        <f>SUM(N34:N36)</f>
        <v>198</v>
      </c>
      <c r="O33" s="380">
        <f>SUM(O34:O36)</f>
        <v>187</v>
      </c>
      <c r="P33" s="380">
        <f>SUM(P34:P36)</f>
        <v>177</v>
      </c>
      <c r="Q33" s="380">
        <f>SUM(Q34:Q36)</f>
        <v>168</v>
      </c>
      <c r="R33" s="380">
        <f>SUM(R34:R36)</f>
        <v>163</v>
      </c>
      <c r="S33" s="4">
        <v>408</v>
      </c>
      <c r="T33" s="4">
        <v>408</v>
      </c>
      <c r="U33" s="4">
        <v>408</v>
      </c>
      <c r="V33" s="4">
        <v>408</v>
      </c>
      <c r="W33" s="4">
        <v>408</v>
      </c>
      <c r="X33" s="23">
        <f>SUM(X34:X36)</f>
        <v>81</v>
      </c>
      <c r="Y33" s="23">
        <f>SUM(Y34:Y36)</f>
        <v>76</v>
      </c>
      <c r="Z33" s="23">
        <f>SUM(Z34:Z36)</f>
        <v>72</v>
      </c>
      <c r="AA33" s="23">
        <f>SUM(AA34:AA36)</f>
        <v>68</v>
      </c>
      <c r="AB33" s="23">
        <f>SUM(AB34:AB36)</f>
        <v>66</v>
      </c>
      <c r="AC33" s="21"/>
      <c r="AD33" s="21"/>
      <c r="AE33" s="21"/>
      <c r="AF33" s="21"/>
      <c r="AI33" s="642"/>
      <c r="AJ33" s="34"/>
      <c r="AK33" s="35">
        <f t="shared" si="8"/>
        <v>0</v>
      </c>
      <c r="AL33" s="35">
        <f t="shared" si="8"/>
        <v>0</v>
      </c>
      <c r="AM33" s="35">
        <f t="shared" si="8"/>
        <v>0</v>
      </c>
      <c r="AN33" s="35">
        <f t="shared" si="8"/>
        <v>0</v>
      </c>
      <c r="AO33" s="35">
        <f t="shared" si="8"/>
        <v>0</v>
      </c>
      <c r="AP33" s="18"/>
      <c r="AQ33" s="17"/>
      <c r="AS33" s="17"/>
    </row>
    <row r="34" spans="1:45" ht="18" customHeight="1">
      <c r="A34" s="664"/>
      <c r="B34" s="60">
        <v>2</v>
      </c>
      <c r="C34" s="60" t="s">
        <v>434</v>
      </c>
      <c r="D34" s="378">
        <f>[2]홍동면!D34</f>
        <v>86</v>
      </c>
      <c r="E34" s="378">
        <f>[2]홍동면!E34</f>
        <v>81</v>
      </c>
      <c r="F34" s="378">
        <f>[2]홍동면!F34</f>
        <v>77</v>
      </c>
      <c r="G34" s="378">
        <f>[2]홍동면!G34</f>
        <v>73</v>
      </c>
      <c r="H34" s="378">
        <f>[2]홍동면!H34</f>
        <v>71</v>
      </c>
      <c r="I34" s="377">
        <v>85</v>
      </c>
      <c r="J34" s="377">
        <v>85</v>
      </c>
      <c r="K34" s="377">
        <v>85</v>
      </c>
      <c r="L34" s="377">
        <v>85</v>
      </c>
      <c r="M34" s="377">
        <v>85</v>
      </c>
      <c r="N34" s="378">
        <f t="shared" ref="N34:R36" si="9">ROUND(D34*I34/100,0)</f>
        <v>73</v>
      </c>
      <c r="O34" s="378">
        <f t="shared" si="9"/>
        <v>69</v>
      </c>
      <c r="P34" s="378">
        <f t="shared" si="9"/>
        <v>65</v>
      </c>
      <c r="Q34" s="378">
        <f t="shared" si="9"/>
        <v>62</v>
      </c>
      <c r="R34" s="378">
        <f t="shared" si="9"/>
        <v>60</v>
      </c>
      <c r="S34" s="60">
        <v>408</v>
      </c>
      <c r="T34" s="60">
        <v>408</v>
      </c>
      <c r="U34" s="60">
        <v>408</v>
      </c>
      <c r="V34" s="60">
        <v>408</v>
      </c>
      <c r="W34" s="60">
        <v>408</v>
      </c>
      <c r="X34" s="60">
        <f t="shared" si="1"/>
        <v>30</v>
      </c>
      <c r="Y34" s="60">
        <f t="shared" si="1"/>
        <v>28</v>
      </c>
      <c r="Z34" s="60">
        <f t="shared" si="1"/>
        <v>27</v>
      </c>
      <c r="AA34" s="60">
        <f t="shared" si="1"/>
        <v>25</v>
      </c>
      <c r="AB34" s="60">
        <f t="shared" si="1"/>
        <v>24</v>
      </c>
      <c r="AC34" s="60" t="s">
        <v>240</v>
      </c>
      <c r="AD34" s="60" t="s">
        <v>240</v>
      </c>
      <c r="AE34" s="60" t="s">
        <v>240</v>
      </c>
      <c r="AF34" s="60" t="s">
        <v>240</v>
      </c>
      <c r="AI34" s="642"/>
      <c r="AJ34" s="34"/>
      <c r="AK34" s="35">
        <f t="shared" si="8"/>
        <v>0</v>
      </c>
      <c r="AL34" s="35">
        <f t="shared" si="8"/>
        <v>0</v>
      </c>
      <c r="AM34" s="35">
        <f t="shared" si="8"/>
        <v>0</v>
      </c>
      <c r="AN34" s="35">
        <f t="shared" si="8"/>
        <v>0</v>
      </c>
      <c r="AO34" s="35">
        <f t="shared" si="8"/>
        <v>0</v>
      </c>
      <c r="AP34" s="18"/>
      <c r="AQ34" s="17"/>
      <c r="AS34" s="17"/>
    </row>
    <row r="35" spans="1:45" ht="18" customHeight="1">
      <c r="A35" s="664"/>
      <c r="B35" s="60">
        <v>2</v>
      </c>
      <c r="C35" s="60" t="s">
        <v>435</v>
      </c>
      <c r="D35" s="378">
        <f>[2]홍동면!D35</f>
        <v>75</v>
      </c>
      <c r="E35" s="378">
        <f>[2]홍동면!E35</f>
        <v>71</v>
      </c>
      <c r="F35" s="378">
        <f>[2]홍동면!F35</f>
        <v>67</v>
      </c>
      <c r="G35" s="378">
        <f>[2]홍동면!G35</f>
        <v>64</v>
      </c>
      <c r="H35" s="378">
        <f>[2]홍동면!H35</f>
        <v>62</v>
      </c>
      <c r="I35" s="377">
        <v>85</v>
      </c>
      <c r="J35" s="377">
        <v>85</v>
      </c>
      <c r="K35" s="377">
        <v>85</v>
      </c>
      <c r="L35" s="377">
        <v>85</v>
      </c>
      <c r="M35" s="377">
        <v>85</v>
      </c>
      <c r="N35" s="378">
        <f t="shared" si="9"/>
        <v>64</v>
      </c>
      <c r="O35" s="378">
        <f t="shared" si="9"/>
        <v>60</v>
      </c>
      <c r="P35" s="378">
        <f t="shared" si="9"/>
        <v>57</v>
      </c>
      <c r="Q35" s="378">
        <f t="shared" si="9"/>
        <v>54</v>
      </c>
      <c r="R35" s="378">
        <f t="shared" si="9"/>
        <v>53</v>
      </c>
      <c r="S35" s="60">
        <v>408</v>
      </c>
      <c r="T35" s="60">
        <v>408</v>
      </c>
      <c r="U35" s="60">
        <v>408</v>
      </c>
      <c r="V35" s="60">
        <v>408</v>
      </c>
      <c r="W35" s="60">
        <v>408</v>
      </c>
      <c r="X35" s="60">
        <f t="shared" si="1"/>
        <v>26</v>
      </c>
      <c r="Y35" s="60">
        <f t="shared" si="1"/>
        <v>24</v>
      </c>
      <c r="Z35" s="60">
        <f t="shared" si="1"/>
        <v>23</v>
      </c>
      <c r="AA35" s="60">
        <f t="shared" si="1"/>
        <v>22</v>
      </c>
      <c r="AB35" s="60">
        <f t="shared" si="1"/>
        <v>22</v>
      </c>
      <c r="AC35" s="60" t="s">
        <v>240</v>
      </c>
      <c r="AD35" s="60" t="s">
        <v>240</v>
      </c>
      <c r="AE35" s="60" t="s">
        <v>240</v>
      </c>
      <c r="AF35" s="60" t="s">
        <v>240</v>
      </c>
      <c r="AI35" s="642"/>
      <c r="AJ35" s="3"/>
      <c r="AK35" s="35">
        <f t="shared" si="8"/>
        <v>0</v>
      </c>
      <c r="AL35" s="35">
        <f t="shared" si="8"/>
        <v>0</v>
      </c>
      <c r="AM35" s="35">
        <f t="shared" si="8"/>
        <v>0</v>
      </c>
      <c r="AN35" s="35">
        <f t="shared" si="8"/>
        <v>0</v>
      </c>
      <c r="AO35" s="35">
        <f t="shared" si="8"/>
        <v>0</v>
      </c>
      <c r="AP35" s="3"/>
      <c r="AQ35" s="17"/>
      <c r="AS35" s="17"/>
    </row>
    <row r="36" spans="1:45" ht="18" customHeight="1">
      <c r="A36" s="664"/>
      <c r="B36" s="60">
        <v>2</v>
      </c>
      <c r="C36" s="60" t="s">
        <v>436</v>
      </c>
      <c r="D36" s="378">
        <f>[2]홍동면!D36</f>
        <v>72</v>
      </c>
      <c r="E36" s="378">
        <f>[2]홍동면!E36</f>
        <v>68</v>
      </c>
      <c r="F36" s="378">
        <f>[2]홍동면!F36</f>
        <v>65</v>
      </c>
      <c r="G36" s="378">
        <f>[2]홍동면!G36</f>
        <v>61</v>
      </c>
      <c r="H36" s="378">
        <f>[2]홍동면!H36</f>
        <v>59</v>
      </c>
      <c r="I36" s="377">
        <v>85</v>
      </c>
      <c r="J36" s="377">
        <v>85</v>
      </c>
      <c r="K36" s="377">
        <v>85</v>
      </c>
      <c r="L36" s="377">
        <v>85</v>
      </c>
      <c r="M36" s="377">
        <v>85</v>
      </c>
      <c r="N36" s="378">
        <f t="shared" si="9"/>
        <v>61</v>
      </c>
      <c r="O36" s="378">
        <f t="shared" si="9"/>
        <v>58</v>
      </c>
      <c r="P36" s="378">
        <f t="shared" si="9"/>
        <v>55</v>
      </c>
      <c r="Q36" s="378">
        <f t="shared" si="9"/>
        <v>52</v>
      </c>
      <c r="R36" s="378">
        <f t="shared" si="9"/>
        <v>50</v>
      </c>
      <c r="S36" s="60">
        <v>408</v>
      </c>
      <c r="T36" s="60">
        <v>408</v>
      </c>
      <c r="U36" s="60">
        <v>408</v>
      </c>
      <c r="V36" s="60">
        <v>408</v>
      </c>
      <c r="W36" s="60">
        <v>408</v>
      </c>
      <c r="X36" s="60">
        <f t="shared" si="1"/>
        <v>25</v>
      </c>
      <c r="Y36" s="60">
        <f t="shared" si="1"/>
        <v>24</v>
      </c>
      <c r="Z36" s="60">
        <f t="shared" si="1"/>
        <v>22</v>
      </c>
      <c r="AA36" s="60">
        <f t="shared" si="1"/>
        <v>21</v>
      </c>
      <c r="AB36" s="60">
        <f t="shared" si="1"/>
        <v>20</v>
      </c>
      <c r="AC36" s="60" t="s">
        <v>240</v>
      </c>
      <c r="AD36" s="60" t="s">
        <v>240</v>
      </c>
      <c r="AE36" s="60" t="s">
        <v>240</v>
      </c>
      <c r="AF36" s="60" t="s">
        <v>240</v>
      </c>
      <c r="AI36" s="642"/>
      <c r="AJ36" s="3"/>
      <c r="AK36" s="35">
        <f t="shared" si="8"/>
        <v>0</v>
      </c>
      <c r="AL36" s="35">
        <f t="shared" si="8"/>
        <v>0</v>
      </c>
      <c r="AM36" s="35">
        <f t="shared" si="8"/>
        <v>0</v>
      </c>
      <c r="AN36" s="35">
        <f t="shared" si="8"/>
        <v>0</v>
      </c>
      <c r="AO36" s="35">
        <f t="shared" si="8"/>
        <v>0</v>
      </c>
      <c r="AP36" s="3"/>
      <c r="AQ36" s="17"/>
      <c r="AS36" s="17"/>
    </row>
    <row r="37" spans="1:45" ht="18" customHeight="1">
      <c r="A37" s="664"/>
      <c r="B37" s="23">
        <v>1</v>
      </c>
      <c r="C37" s="59" t="s">
        <v>437</v>
      </c>
      <c r="D37" s="380">
        <f>SUM(D38:D40)</f>
        <v>338</v>
      </c>
      <c r="E37" s="380">
        <f>SUM(E38:E40)</f>
        <v>319</v>
      </c>
      <c r="F37" s="380">
        <f>SUM(F38:F40)</f>
        <v>300</v>
      </c>
      <c r="G37" s="380">
        <f>SUM(G38:G40)</f>
        <v>287</v>
      </c>
      <c r="H37" s="380">
        <f>SUM(H38:H40)</f>
        <v>278</v>
      </c>
      <c r="I37" s="379">
        <f>ROUND(N37/D37,2)</f>
        <v>0.35</v>
      </c>
      <c r="J37" s="379">
        <f>ROUND(O37/E37,2)</f>
        <v>0.35</v>
      </c>
      <c r="K37" s="379">
        <f>ROUND(P37/F37,2)</f>
        <v>0.85</v>
      </c>
      <c r="L37" s="379">
        <f>ROUND(Q37/G37,2)</f>
        <v>0.85</v>
      </c>
      <c r="M37" s="379">
        <f>ROUND(R37/H37,2)</f>
        <v>0.85</v>
      </c>
      <c r="N37" s="380">
        <f>SUM(N38:N40)</f>
        <v>119</v>
      </c>
      <c r="O37" s="380">
        <f>SUM(O38:O40)</f>
        <v>112</v>
      </c>
      <c r="P37" s="380">
        <f>SUM(P38:P40)</f>
        <v>255</v>
      </c>
      <c r="Q37" s="380">
        <f>SUM(Q38:Q40)</f>
        <v>244</v>
      </c>
      <c r="R37" s="380">
        <f>SUM(R38:R40)</f>
        <v>237</v>
      </c>
      <c r="S37" s="4">
        <v>408</v>
      </c>
      <c r="T37" s="4">
        <v>408</v>
      </c>
      <c r="U37" s="4">
        <v>408</v>
      </c>
      <c r="V37" s="4">
        <v>408</v>
      </c>
      <c r="W37" s="4">
        <v>408</v>
      </c>
      <c r="X37" s="23">
        <f>SUM(X38:X40)</f>
        <v>49</v>
      </c>
      <c r="Y37" s="23">
        <f>SUM(Y38:Y40)</f>
        <v>46</v>
      </c>
      <c r="Z37" s="23">
        <f>SUM(Z38:Z40)</f>
        <v>103</v>
      </c>
      <c r="AA37" s="23">
        <f>SUM(AA38:AA40)</f>
        <v>100</v>
      </c>
      <c r="AB37" s="23">
        <f>SUM(AB38:AB40)</f>
        <v>97</v>
      </c>
      <c r="AC37" s="21"/>
      <c r="AD37" s="21"/>
      <c r="AE37" s="21"/>
      <c r="AF37" s="21"/>
      <c r="AI37" s="642"/>
      <c r="AJ37" s="3"/>
      <c r="AK37" s="35">
        <f t="shared" si="8"/>
        <v>0</v>
      </c>
      <c r="AL37" s="35">
        <f t="shared" si="8"/>
        <v>0</v>
      </c>
      <c r="AM37" s="35">
        <f t="shared" si="8"/>
        <v>0</v>
      </c>
      <c r="AN37" s="35">
        <f t="shared" si="8"/>
        <v>0</v>
      </c>
      <c r="AO37" s="35">
        <f t="shared" si="8"/>
        <v>0</v>
      </c>
      <c r="AP37" s="3"/>
      <c r="AQ37" s="17"/>
      <c r="AS37" s="17"/>
    </row>
    <row r="38" spans="1:45" ht="18" customHeight="1">
      <c r="A38" s="664"/>
      <c r="B38" s="60">
        <v>2</v>
      </c>
      <c r="C38" s="60" t="s">
        <v>438</v>
      </c>
      <c r="D38" s="378">
        <f>[2]홍동면!D38</f>
        <v>140</v>
      </c>
      <c r="E38" s="378">
        <f>[2]홍동면!E38</f>
        <v>132</v>
      </c>
      <c r="F38" s="378">
        <f>[2]홍동면!F38</f>
        <v>125</v>
      </c>
      <c r="G38" s="378">
        <f>[2]홍동면!G38</f>
        <v>119</v>
      </c>
      <c r="H38" s="378">
        <f>[2]홍동면!H38</f>
        <v>115</v>
      </c>
      <c r="I38" s="377">
        <v>85</v>
      </c>
      <c r="J38" s="377">
        <v>85</v>
      </c>
      <c r="K38" s="377">
        <v>85</v>
      </c>
      <c r="L38" s="377">
        <v>85</v>
      </c>
      <c r="M38" s="377">
        <v>85</v>
      </c>
      <c r="N38" s="378">
        <f t="shared" ref="N38:R40" si="10">ROUND(D38*I38/100,0)</f>
        <v>119</v>
      </c>
      <c r="O38" s="378">
        <f t="shared" si="10"/>
        <v>112</v>
      </c>
      <c r="P38" s="378">
        <f t="shared" si="10"/>
        <v>106</v>
      </c>
      <c r="Q38" s="378">
        <f t="shared" si="10"/>
        <v>101</v>
      </c>
      <c r="R38" s="378">
        <f t="shared" si="10"/>
        <v>98</v>
      </c>
      <c r="S38" s="60">
        <v>408</v>
      </c>
      <c r="T38" s="60">
        <v>408</v>
      </c>
      <c r="U38" s="60">
        <v>408</v>
      </c>
      <c r="V38" s="60">
        <v>408</v>
      </c>
      <c r="W38" s="60">
        <v>408</v>
      </c>
      <c r="X38" s="60">
        <f t="shared" si="1"/>
        <v>49</v>
      </c>
      <c r="Y38" s="60">
        <f t="shared" si="1"/>
        <v>46</v>
      </c>
      <c r="Z38" s="60">
        <f t="shared" si="1"/>
        <v>43</v>
      </c>
      <c r="AA38" s="60">
        <f t="shared" si="1"/>
        <v>41</v>
      </c>
      <c r="AB38" s="60">
        <f t="shared" si="1"/>
        <v>40</v>
      </c>
      <c r="AC38" s="60" t="s">
        <v>240</v>
      </c>
      <c r="AD38" s="60" t="s">
        <v>240</v>
      </c>
      <c r="AE38" s="60" t="s">
        <v>240</v>
      </c>
      <c r="AF38" s="60" t="s">
        <v>240</v>
      </c>
      <c r="AI38" s="643"/>
      <c r="AJ38" s="36" t="s">
        <v>2</v>
      </c>
      <c r="AK38" s="37">
        <f>SUM(AK32:AK37)</f>
        <v>1027</v>
      </c>
      <c r="AL38" s="37">
        <f>SUM(AL32:AL37)</f>
        <v>1011</v>
      </c>
      <c r="AM38" s="37">
        <f>SUM(AM32:AM37)</f>
        <v>1055</v>
      </c>
      <c r="AN38" s="37">
        <f>SUM(AN32:AN37)</f>
        <v>1006</v>
      </c>
      <c r="AO38" s="37">
        <f>SUM(AO32:AO37)</f>
        <v>976</v>
      </c>
      <c r="AP38" s="38"/>
      <c r="AQ38" s="17"/>
      <c r="AS38" s="17"/>
    </row>
    <row r="39" spans="1:45" ht="18" customHeight="1">
      <c r="A39" s="664"/>
      <c r="B39" s="60">
        <v>2</v>
      </c>
      <c r="C39" s="60" t="s">
        <v>439</v>
      </c>
      <c r="D39" s="378">
        <f>[2]홍동면!D39</f>
        <v>73</v>
      </c>
      <c r="E39" s="378">
        <f>[2]홍동면!E39</f>
        <v>69</v>
      </c>
      <c r="F39" s="378">
        <f>[2]홍동면!F39</f>
        <v>65</v>
      </c>
      <c r="G39" s="378">
        <f>[2]홍동면!G39</f>
        <v>62</v>
      </c>
      <c r="H39" s="378">
        <f>[2]홍동면!H39</f>
        <v>60</v>
      </c>
      <c r="I39" s="376">
        <v>0</v>
      </c>
      <c r="J39" s="377">
        <v>0</v>
      </c>
      <c r="K39" s="377">
        <v>85</v>
      </c>
      <c r="L39" s="377">
        <v>85</v>
      </c>
      <c r="M39" s="377">
        <v>85</v>
      </c>
      <c r="N39" s="378">
        <f t="shared" si="10"/>
        <v>0</v>
      </c>
      <c r="O39" s="378">
        <f t="shared" si="10"/>
        <v>0</v>
      </c>
      <c r="P39" s="378">
        <f t="shared" si="10"/>
        <v>55</v>
      </c>
      <c r="Q39" s="378">
        <f t="shared" si="10"/>
        <v>53</v>
      </c>
      <c r="R39" s="378">
        <f t="shared" si="10"/>
        <v>51</v>
      </c>
      <c r="S39" s="60">
        <v>408</v>
      </c>
      <c r="T39" s="60">
        <v>408</v>
      </c>
      <c r="U39" s="60">
        <v>408</v>
      </c>
      <c r="V39" s="60">
        <v>408</v>
      </c>
      <c r="W39" s="60">
        <v>408</v>
      </c>
      <c r="X39" s="60">
        <f t="shared" si="1"/>
        <v>0</v>
      </c>
      <c r="Y39" s="60">
        <f t="shared" si="1"/>
        <v>0</v>
      </c>
      <c r="Z39" s="60">
        <f t="shared" si="1"/>
        <v>22</v>
      </c>
      <c r="AA39" s="60">
        <f t="shared" si="1"/>
        <v>22</v>
      </c>
      <c r="AB39" s="60">
        <f t="shared" si="1"/>
        <v>21</v>
      </c>
      <c r="AC39" s="60"/>
      <c r="AD39" s="60"/>
      <c r="AE39" s="60" t="s">
        <v>240</v>
      </c>
      <c r="AF39" s="60" t="s">
        <v>240</v>
      </c>
      <c r="AI39" s="641" t="s">
        <v>145</v>
      </c>
      <c r="AJ39" s="34" t="s">
        <v>196</v>
      </c>
      <c r="AK39" s="23">
        <f t="shared" ref="AK39:AK44" si="11">SUMIF($AC$4:$AC$48,$AJ39,X$4:X$48)</f>
        <v>1027</v>
      </c>
      <c r="AL39" s="23">
        <f t="shared" ref="AL39:AL44" si="12">SUMIF($AD$4:$AD$48,$AJ39,Y$4:Y$48)</f>
        <v>1011</v>
      </c>
      <c r="AM39" s="23">
        <f t="shared" ref="AM39:AM44" si="13">SUMIF($AE$4:$AE$48,$AJ39,Z$4:Z$48)</f>
        <v>1055</v>
      </c>
      <c r="AN39" s="23">
        <f t="shared" ref="AN39:AO44" si="14">SUMIF($AF$4:$AF$48,$AJ39,AA$4:AA$48)</f>
        <v>1006</v>
      </c>
      <c r="AO39" s="23">
        <f t="shared" si="14"/>
        <v>976</v>
      </c>
      <c r="AP39" s="18"/>
      <c r="AQ39" s="17"/>
      <c r="AS39" s="17"/>
    </row>
    <row r="40" spans="1:45" ht="18" customHeight="1">
      <c r="A40" s="664"/>
      <c r="B40" s="60">
        <v>2</v>
      </c>
      <c r="C40" s="60" t="s">
        <v>256</v>
      </c>
      <c r="D40" s="378">
        <f>[2]홍동면!D40</f>
        <v>125</v>
      </c>
      <c r="E40" s="378">
        <f>[2]홍동면!E40</f>
        <v>118</v>
      </c>
      <c r="F40" s="378">
        <f>[2]홍동면!F40</f>
        <v>110</v>
      </c>
      <c r="G40" s="378">
        <f>[2]홍동면!G40</f>
        <v>106</v>
      </c>
      <c r="H40" s="378">
        <f>[2]홍동면!H40</f>
        <v>103</v>
      </c>
      <c r="I40" s="376">
        <v>0</v>
      </c>
      <c r="J40" s="377">
        <v>0</v>
      </c>
      <c r="K40" s="377">
        <v>85</v>
      </c>
      <c r="L40" s="377">
        <v>85</v>
      </c>
      <c r="M40" s="377">
        <v>85</v>
      </c>
      <c r="N40" s="378">
        <f t="shared" si="10"/>
        <v>0</v>
      </c>
      <c r="O40" s="378">
        <f t="shared" si="10"/>
        <v>0</v>
      </c>
      <c r="P40" s="378">
        <f t="shared" si="10"/>
        <v>94</v>
      </c>
      <c r="Q40" s="378">
        <f t="shared" si="10"/>
        <v>90</v>
      </c>
      <c r="R40" s="378">
        <f t="shared" si="10"/>
        <v>88</v>
      </c>
      <c r="S40" s="60">
        <v>408</v>
      </c>
      <c r="T40" s="60">
        <v>408</v>
      </c>
      <c r="U40" s="60">
        <v>408</v>
      </c>
      <c r="V40" s="60">
        <v>408</v>
      </c>
      <c r="W40" s="60">
        <v>408</v>
      </c>
      <c r="X40" s="60">
        <f t="shared" si="1"/>
        <v>0</v>
      </c>
      <c r="Y40" s="60">
        <f t="shared" si="1"/>
        <v>0</v>
      </c>
      <c r="Z40" s="60">
        <f t="shared" si="1"/>
        <v>38</v>
      </c>
      <c r="AA40" s="60">
        <f t="shared" si="1"/>
        <v>37</v>
      </c>
      <c r="AB40" s="60">
        <f t="shared" si="1"/>
        <v>36</v>
      </c>
      <c r="AC40" s="60"/>
      <c r="AD40" s="60"/>
      <c r="AE40" s="60" t="s">
        <v>240</v>
      </c>
      <c r="AF40" s="60" t="s">
        <v>240</v>
      </c>
      <c r="AI40" s="642"/>
      <c r="AJ40" s="34"/>
      <c r="AK40" s="23">
        <f t="shared" si="11"/>
        <v>0</v>
      </c>
      <c r="AL40" s="23">
        <f t="shared" si="12"/>
        <v>0</v>
      </c>
      <c r="AM40" s="23">
        <f t="shared" si="13"/>
        <v>0</v>
      </c>
      <c r="AN40" s="23">
        <f t="shared" si="14"/>
        <v>0</v>
      </c>
      <c r="AO40" s="23">
        <f t="shared" si="14"/>
        <v>0</v>
      </c>
      <c r="AP40" s="18"/>
      <c r="AQ40" s="17"/>
      <c r="AS40" s="17"/>
    </row>
    <row r="41" spans="1:45" ht="18" customHeight="1">
      <c r="A41" s="664"/>
      <c r="B41" s="23">
        <v>1</v>
      </c>
      <c r="C41" s="59" t="s">
        <v>440</v>
      </c>
      <c r="D41" s="380">
        <f>SUM(D42:D43)</f>
        <v>130</v>
      </c>
      <c r="E41" s="380">
        <f>SUM(E42:E43)</f>
        <v>122</v>
      </c>
      <c r="F41" s="380">
        <f>SUM(F42:F43)</f>
        <v>114</v>
      </c>
      <c r="G41" s="380">
        <f>SUM(G42:G43)</f>
        <v>110</v>
      </c>
      <c r="H41" s="380">
        <f>SUM(H42:H43)</f>
        <v>107</v>
      </c>
      <c r="I41" s="379">
        <f>ROUND(N41/D41,2)</f>
        <v>0.85</v>
      </c>
      <c r="J41" s="379">
        <f>ROUND(O41/E41,2)</f>
        <v>0.85</v>
      </c>
      <c r="K41" s="379">
        <f>ROUND(P41/F41,2)</f>
        <v>0.85</v>
      </c>
      <c r="L41" s="379">
        <f>ROUND(Q41/G41,2)</f>
        <v>0.85</v>
      </c>
      <c r="M41" s="379">
        <f>ROUND(R41/H41,2)</f>
        <v>0.85</v>
      </c>
      <c r="N41" s="380">
        <f>SUM(N42:N43)</f>
        <v>110</v>
      </c>
      <c r="O41" s="380">
        <f>SUM(O42:O43)</f>
        <v>104</v>
      </c>
      <c r="P41" s="380">
        <f>SUM(P42:P43)</f>
        <v>97</v>
      </c>
      <c r="Q41" s="380">
        <f>SUM(Q42:Q43)</f>
        <v>94</v>
      </c>
      <c r="R41" s="380">
        <f>SUM(R42:R43)</f>
        <v>91</v>
      </c>
      <c r="S41" s="4">
        <v>408</v>
      </c>
      <c r="T41" s="4">
        <v>408</v>
      </c>
      <c r="U41" s="4">
        <v>408</v>
      </c>
      <c r="V41" s="4">
        <v>408</v>
      </c>
      <c r="W41" s="4">
        <v>408</v>
      </c>
      <c r="X41" s="23">
        <f>SUM(X42:X43)</f>
        <v>45</v>
      </c>
      <c r="Y41" s="23">
        <f>SUM(Y42:Y43)</f>
        <v>43</v>
      </c>
      <c r="Z41" s="23">
        <f>SUM(Z42:Z43)</f>
        <v>40</v>
      </c>
      <c r="AA41" s="23">
        <f>SUM(AA42:AA43)</f>
        <v>39</v>
      </c>
      <c r="AB41" s="23">
        <f>SUM(AB42:AB43)</f>
        <v>37</v>
      </c>
      <c r="AC41" s="21"/>
      <c r="AD41" s="21"/>
      <c r="AE41" s="21"/>
      <c r="AF41" s="21"/>
      <c r="AI41" s="642"/>
      <c r="AJ41" s="34"/>
      <c r="AK41" s="23">
        <f t="shared" si="11"/>
        <v>0</v>
      </c>
      <c r="AL41" s="23">
        <f t="shared" si="12"/>
        <v>0</v>
      </c>
      <c r="AM41" s="23">
        <f t="shared" si="13"/>
        <v>0</v>
      </c>
      <c r="AN41" s="23">
        <f t="shared" si="14"/>
        <v>0</v>
      </c>
      <c r="AO41" s="23">
        <f t="shared" si="14"/>
        <v>0</v>
      </c>
      <c r="AP41" s="18"/>
      <c r="AQ41" s="17"/>
      <c r="AS41" s="17"/>
    </row>
    <row r="42" spans="1:45" ht="18" customHeight="1">
      <c r="A42" s="664"/>
      <c r="B42" s="60">
        <v>2</v>
      </c>
      <c r="C42" s="60" t="s">
        <v>441</v>
      </c>
      <c r="D42" s="378">
        <f>[2]홍동면!D42</f>
        <v>64</v>
      </c>
      <c r="E42" s="378">
        <f>[2]홍동면!E42</f>
        <v>60</v>
      </c>
      <c r="F42" s="378">
        <f>[2]홍동면!F42</f>
        <v>56</v>
      </c>
      <c r="G42" s="378">
        <f>[2]홍동면!G42</f>
        <v>54</v>
      </c>
      <c r="H42" s="378">
        <f>[2]홍동면!H42</f>
        <v>53</v>
      </c>
      <c r="I42" s="377">
        <v>85</v>
      </c>
      <c r="J42" s="377">
        <v>85</v>
      </c>
      <c r="K42" s="377">
        <v>85</v>
      </c>
      <c r="L42" s="377">
        <v>85</v>
      </c>
      <c r="M42" s="377">
        <v>85</v>
      </c>
      <c r="N42" s="378">
        <f t="shared" ref="N42:R48" si="15">ROUND(D42*I42/100,0)</f>
        <v>54</v>
      </c>
      <c r="O42" s="378">
        <f t="shared" si="15"/>
        <v>51</v>
      </c>
      <c r="P42" s="378">
        <f t="shared" si="15"/>
        <v>48</v>
      </c>
      <c r="Q42" s="378">
        <f t="shared" si="15"/>
        <v>46</v>
      </c>
      <c r="R42" s="378">
        <f t="shared" si="15"/>
        <v>45</v>
      </c>
      <c r="S42" s="60">
        <v>408</v>
      </c>
      <c r="T42" s="60">
        <v>408</v>
      </c>
      <c r="U42" s="60">
        <v>408</v>
      </c>
      <c r="V42" s="60">
        <v>408</v>
      </c>
      <c r="W42" s="60">
        <v>408</v>
      </c>
      <c r="X42" s="60">
        <f t="shared" si="1"/>
        <v>22</v>
      </c>
      <c r="Y42" s="60">
        <f t="shared" si="1"/>
        <v>21</v>
      </c>
      <c r="Z42" s="60">
        <f t="shared" si="1"/>
        <v>20</v>
      </c>
      <c r="AA42" s="60">
        <f t="shared" si="1"/>
        <v>19</v>
      </c>
      <c r="AB42" s="60">
        <f t="shared" si="1"/>
        <v>18</v>
      </c>
      <c r="AC42" s="60" t="s">
        <v>240</v>
      </c>
      <c r="AD42" s="60" t="s">
        <v>240</v>
      </c>
      <c r="AE42" s="60" t="s">
        <v>240</v>
      </c>
      <c r="AF42" s="60" t="s">
        <v>240</v>
      </c>
      <c r="AI42" s="642"/>
      <c r="AJ42" s="3"/>
      <c r="AK42" s="23">
        <f t="shared" si="11"/>
        <v>0</v>
      </c>
      <c r="AL42" s="23">
        <f t="shared" si="12"/>
        <v>0</v>
      </c>
      <c r="AM42" s="23">
        <f t="shared" si="13"/>
        <v>0</v>
      </c>
      <c r="AN42" s="23">
        <f t="shared" si="14"/>
        <v>0</v>
      </c>
      <c r="AO42" s="23">
        <f t="shared" si="14"/>
        <v>0</v>
      </c>
      <c r="AP42" s="3"/>
      <c r="AQ42" s="17"/>
      <c r="AS42" s="17"/>
    </row>
    <row r="43" spans="1:45" ht="18" customHeight="1">
      <c r="A43" s="664"/>
      <c r="B43" s="60">
        <v>2</v>
      </c>
      <c r="C43" s="60" t="s">
        <v>442</v>
      </c>
      <c r="D43" s="378">
        <f>[2]홍동면!D43</f>
        <v>66</v>
      </c>
      <c r="E43" s="378">
        <f>[2]홍동면!E43</f>
        <v>62</v>
      </c>
      <c r="F43" s="378">
        <f>[2]홍동면!F43</f>
        <v>58</v>
      </c>
      <c r="G43" s="378">
        <f>[2]홍동면!G43</f>
        <v>56</v>
      </c>
      <c r="H43" s="378">
        <f>[2]홍동면!H43</f>
        <v>54</v>
      </c>
      <c r="I43" s="377">
        <v>85</v>
      </c>
      <c r="J43" s="377">
        <v>85</v>
      </c>
      <c r="K43" s="377">
        <v>85</v>
      </c>
      <c r="L43" s="377">
        <v>85</v>
      </c>
      <c r="M43" s="377">
        <v>85</v>
      </c>
      <c r="N43" s="378">
        <f t="shared" si="15"/>
        <v>56</v>
      </c>
      <c r="O43" s="378">
        <f t="shared" si="15"/>
        <v>53</v>
      </c>
      <c r="P43" s="378">
        <f t="shared" si="15"/>
        <v>49</v>
      </c>
      <c r="Q43" s="378">
        <f t="shared" si="15"/>
        <v>48</v>
      </c>
      <c r="R43" s="378">
        <f t="shared" si="15"/>
        <v>46</v>
      </c>
      <c r="S43" s="60">
        <v>408</v>
      </c>
      <c r="T43" s="60">
        <v>408</v>
      </c>
      <c r="U43" s="60">
        <v>408</v>
      </c>
      <c r="V43" s="60">
        <v>408</v>
      </c>
      <c r="W43" s="60">
        <v>408</v>
      </c>
      <c r="X43" s="60">
        <f t="shared" si="1"/>
        <v>23</v>
      </c>
      <c r="Y43" s="60">
        <f t="shared" si="1"/>
        <v>22</v>
      </c>
      <c r="Z43" s="60">
        <f t="shared" si="1"/>
        <v>20</v>
      </c>
      <c r="AA43" s="60">
        <f t="shared" si="1"/>
        <v>20</v>
      </c>
      <c r="AB43" s="60">
        <f t="shared" si="1"/>
        <v>19</v>
      </c>
      <c r="AC43" s="60" t="s">
        <v>240</v>
      </c>
      <c r="AD43" s="60" t="s">
        <v>240</v>
      </c>
      <c r="AE43" s="60" t="s">
        <v>240</v>
      </c>
      <c r="AF43" s="60" t="s">
        <v>240</v>
      </c>
      <c r="AI43" s="642"/>
      <c r="AJ43" s="3"/>
      <c r="AK43" s="23">
        <f t="shared" si="11"/>
        <v>0</v>
      </c>
      <c r="AL43" s="23">
        <f t="shared" si="12"/>
        <v>0</v>
      </c>
      <c r="AM43" s="23">
        <f t="shared" si="13"/>
        <v>0</v>
      </c>
      <c r="AN43" s="23">
        <f t="shared" si="14"/>
        <v>0</v>
      </c>
      <c r="AO43" s="23">
        <f t="shared" si="14"/>
        <v>0</v>
      </c>
      <c r="AP43" s="3"/>
      <c r="AQ43" s="17"/>
      <c r="AS43" s="17"/>
    </row>
    <row r="44" spans="1:45" ht="18" customHeight="1">
      <c r="A44" s="664"/>
      <c r="B44" s="60">
        <v>1</v>
      </c>
      <c r="C44" s="87" t="s">
        <v>443</v>
      </c>
      <c r="D44" s="399">
        <f>[2]홍동면!D44</f>
        <v>121</v>
      </c>
      <c r="E44" s="399">
        <f>[2]홍동면!E44</f>
        <v>114</v>
      </c>
      <c r="F44" s="399">
        <f>[2]홍동면!F44</f>
        <v>108</v>
      </c>
      <c r="G44" s="399">
        <f>[2]홍동면!G44</f>
        <v>103</v>
      </c>
      <c r="H44" s="399">
        <f>[2]홍동면!H44</f>
        <v>100</v>
      </c>
      <c r="I44" s="403">
        <v>0</v>
      </c>
      <c r="J44" s="402">
        <v>85</v>
      </c>
      <c r="K44" s="402">
        <v>85</v>
      </c>
      <c r="L44" s="402">
        <v>85</v>
      </c>
      <c r="M44" s="402">
        <v>85</v>
      </c>
      <c r="N44" s="380">
        <f t="shared" si="15"/>
        <v>0</v>
      </c>
      <c r="O44" s="380">
        <f t="shared" si="15"/>
        <v>97</v>
      </c>
      <c r="P44" s="380">
        <f t="shared" si="15"/>
        <v>92</v>
      </c>
      <c r="Q44" s="380">
        <f t="shared" si="15"/>
        <v>88</v>
      </c>
      <c r="R44" s="380">
        <f t="shared" si="15"/>
        <v>85</v>
      </c>
      <c r="S44" s="88">
        <v>408</v>
      </c>
      <c r="T44" s="88">
        <v>408</v>
      </c>
      <c r="U44" s="88">
        <v>408</v>
      </c>
      <c r="V44" s="88">
        <v>408</v>
      </c>
      <c r="W44" s="88">
        <v>408</v>
      </c>
      <c r="X44" s="60">
        <f t="shared" si="1"/>
        <v>0</v>
      </c>
      <c r="Y44" s="60">
        <f t="shared" si="1"/>
        <v>40</v>
      </c>
      <c r="Z44" s="60">
        <f t="shared" si="1"/>
        <v>38</v>
      </c>
      <c r="AA44" s="60">
        <f>ROUND(Q44*(V44/1000),0)+1</f>
        <v>37</v>
      </c>
      <c r="AB44" s="60">
        <f>ROUND(R44*(W44/1000),0)+1</f>
        <v>36</v>
      </c>
      <c r="AC44" s="60"/>
      <c r="AD44" s="60" t="s">
        <v>240</v>
      </c>
      <c r="AE44" s="60" t="s">
        <v>240</v>
      </c>
      <c r="AF44" s="60" t="s">
        <v>240</v>
      </c>
      <c r="AI44" s="642"/>
      <c r="AJ44" s="3"/>
      <c r="AK44" s="23">
        <f t="shared" si="11"/>
        <v>0</v>
      </c>
      <c r="AL44" s="23">
        <f t="shared" si="12"/>
        <v>0</v>
      </c>
      <c r="AM44" s="23">
        <f t="shared" si="13"/>
        <v>0</v>
      </c>
      <c r="AN44" s="23">
        <f t="shared" si="14"/>
        <v>0</v>
      </c>
      <c r="AO44" s="23">
        <f t="shared" si="14"/>
        <v>0</v>
      </c>
      <c r="AP44" s="3"/>
      <c r="AQ44" s="17"/>
      <c r="AS44" s="17"/>
    </row>
    <row r="45" spans="1:45" ht="18" customHeight="1">
      <c r="A45" s="664"/>
      <c r="B45" s="23">
        <v>1</v>
      </c>
      <c r="C45" s="59" t="s">
        <v>444</v>
      </c>
      <c r="D45" s="380">
        <f>SUM(D46:D48)</f>
        <v>235</v>
      </c>
      <c r="E45" s="380">
        <f>SUM(E46:E48)</f>
        <v>224</v>
      </c>
      <c r="F45" s="380">
        <f>SUM(F46:F48)</f>
        <v>207</v>
      </c>
      <c r="G45" s="380">
        <f>SUM(G46:G48)</f>
        <v>202</v>
      </c>
      <c r="H45" s="380">
        <f>SUM(H46:H48)</f>
        <v>193</v>
      </c>
      <c r="I45" s="379">
        <f>ROUND(N45/D45,2)</f>
        <v>0.85</v>
      </c>
      <c r="J45" s="379">
        <f>ROUND(O45/E45,2)</f>
        <v>0.85</v>
      </c>
      <c r="K45" s="379">
        <f>ROUND(P45/F45,2)</f>
        <v>0.85</v>
      </c>
      <c r="L45" s="379">
        <f>ROUND(Q45/G45,2)</f>
        <v>0.85</v>
      </c>
      <c r="M45" s="379">
        <f>ROUND(R45/H45,2)</f>
        <v>0.85</v>
      </c>
      <c r="N45" s="380">
        <f>SUM(N46:N48)</f>
        <v>200</v>
      </c>
      <c r="O45" s="380">
        <f>SUM(O46:O48)</f>
        <v>190</v>
      </c>
      <c r="P45" s="380">
        <f>SUM(P46:P48)</f>
        <v>176</v>
      </c>
      <c r="Q45" s="380">
        <f>SUM(Q46:Q48)</f>
        <v>171</v>
      </c>
      <c r="R45" s="380">
        <f>SUM(R46:R48)</f>
        <v>165</v>
      </c>
      <c r="S45" s="4">
        <v>408</v>
      </c>
      <c r="T45" s="4">
        <v>408</v>
      </c>
      <c r="U45" s="4">
        <v>408</v>
      </c>
      <c r="V45" s="4">
        <v>408</v>
      </c>
      <c r="W45" s="4">
        <v>408</v>
      </c>
      <c r="X45" s="23">
        <f>SUM(X46:X48)</f>
        <v>80</v>
      </c>
      <c r="Y45" s="23">
        <f>SUM(Y46:Y48)</f>
        <v>78</v>
      </c>
      <c r="Z45" s="23">
        <f>SUM(Z46:Z48)</f>
        <v>71</v>
      </c>
      <c r="AA45" s="23">
        <f>SUM(AA46:AA48)</f>
        <v>71</v>
      </c>
      <c r="AB45" s="23">
        <f>SUM(AB46:AB48)</f>
        <v>65</v>
      </c>
      <c r="AC45" s="21"/>
      <c r="AD45" s="21"/>
      <c r="AE45" s="21"/>
      <c r="AF45" s="21"/>
      <c r="AI45" s="643"/>
      <c r="AJ45" s="36" t="s">
        <v>2</v>
      </c>
      <c r="AK45" s="37">
        <f>SUM(AK39:AK44)</f>
        <v>1027</v>
      </c>
      <c r="AL45" s="37">
        <f>SUM(AL39:AL44)</f>
        <v>1011</v>
      </c>
      <c r="AM45" s="37">
        <f>SUM(AM39:AM44)</f>
        <v>1055</v>
      </c>
      <c r="AN45" s="37">
        <f>SUM(AN39:AN44)</f>
        <v>1006</v>
      </c>
      <c r="AO45" s="37">
        <f>SUM(AO39:AO44)</f>
        <v>976</v>
      </c>
      <c r="AP45" s="39"/>
      <c r="AQ45" s="17"/>
      <c r="AS45" s="17"/>
    </row>
    <row r="46" spans="1:45" ht="18" customHeight="1">
      <c r="A46" s="664"/>
      <c r="B46" s="60">
        <v>2</v>
      </c>
      <c r="C46" s="60" t="s">
        <v>445</v>
      </c>
      <c r="D46" s="378">
        <f>[2]홍동면!D46</f>
        <v>92</v>
      </c>
      <c r="E46" s="378">
        <f>[2]홍동면!E46</f>
        <v>87</v>
      </c>
      <c r="F46" s="378">
        <f>[2]홍동면!F46</f>
        <v>81</v>
      </c>
      <c r="G46" s="378">
        <f>[2]홍동면!G46</f>
        <v>78</v>
      </c>
      <c r="H46" s="378">
        <f>[2]홍동면!H46</f>
        <v>76</v>
      </c>
      <c r="I46" s="377">
        <v>85</v>
      </c>
      <c r="J46" s="377">
        <v>85</v>
      </c>
      <c r="K46" s="377">
        <v>85</v>
      </c>
      <c r="L46" s="377">
        <v>85</v>
      </c>
      <c r="M46" s="377">
        <v>85</v>
      </c>
      <c r="N46" s="378">
        <f t="shared" si="15"/>
        <v>78</v>
      </c>
      <c r="O46" s="378">
        <f t="shared" si="15"/>
        <v>74</v>
      </c>
      <c r="P46" s="378">
        <f t="shared" si="15"/>
        <v>69</v>
      </c>
      <c r="Q46" s="378">
        <f t="shared" si="15"/>
        <v>66</v>
      </c>
      <c r="R46" s="378">
        <f t="shared" si="15"/>
        <v>65</v>
      </c>
      <c r="S46" s="60">
        <v>408</v>
      </c>
      <c r="T46" s="60">
        <v>408</v>
      </c>
      <c r="U46" s="60">
        <v>408</v>
      </c>
      <c r="V46" s="60">
        <v>408</v>
      </c>
      <c r="W46" s="60">
        <v>408</v>
      </c>
      <c r="X46" s="60">
        <f>ROUND(N46*(S46/1000),0)</f>
        <v>32</v>
      </c>
      <c r="Y46" s="60">
        <f>ROUND(O46*(T46/1000),0)+1</f>
        <v>31</v>
      </c>
      <c r="Z46" s="60">
        <f>ROUND(P46*(U46/1000),0)</f>
        <v>28</v>
      </c>
      <c r="AA46" s="60">
        <f>ROUND(Q46*(V46/1000),0)+1</f>
        <v>28</v>
      </c>
      <c r="AB46" s="60">
        <f>ROUND(R46*(W46/1000),0)-1</f>
        <v>26</v>
      </c>
      <c r="AC46" s="60" t="s">
        <v>240</v>
      </c>
      <c r="AD46" s="60" t="s">
        <v>240</v>
      </c>
      <c r="AE46" s="60" t="s">
        <v>240</v>
      </c>
      <c r="AF46" s="60" t="s">
        <v>240</v>
      </c>
      <c r="AI46" s="641" t="s">
        <v>153</v>
      </c>
      <c r="AJ46" s="34" t="s">
        <v>196</v>
      </c>
      <c r="AK46" s="23">
        <f t="array" ref="AK46">SUM(($AQ$4:$AQ$15=$AJ46)*($AP$4:$AP$15=$AP46)*(AK$4:AK$15))</f>
        <v>0</v>
      </c>
      <c r="AL46" s="23">
        <f t="array" ref="AL46">SUM(($AR$4:$AR$15=$AJ46)*($AP$4:$AP$15=$AP46)*(AL$4:AL$15))</f>
        <v>0</v>
      </c>
      <c r="AM46" s="23">
        <f t="array" ref="AM46">SUM(($AR$4:$AR$15=$AJ46)*($AP$4:$AP$15=$AP46)*(AM$4:AM$15))</f>
        <v>0</v>
      </c>
      <c r="AN46" s="23">
        <f t="array" ref="AN46">SUM(($AR$4:$AR$15=$AJ46)*($AP$4:$AP$15=$AP46)*(AN$4:AN$15))</f>
        <v>0</v>
      </c>
      <c r="AO46" s="23">
        <f t="array" ref="AO46">SUM(($AR$4:$AR$15=$AJ46)*($AP$4:$AP$15=$AP46)*(AO$4:AO$15))</f>
        <v>0</v>
      </c>
      <c r="AP46" s="18" t="s">
        <v>41</v>
      </c>
      <c r="AQ46" s="17"/>
      <c r="AS46" s="17"/>
    </row>
    <row r="47" spans="1:45" ht="18" customHeight="1">
      <c r="A47" s="664"/>
      <c r="B47" s="60">
        <v>2</v>
      </c>
      <c r="C47" s="60" t="s">
        <v>332</v>
      </c>
      <c r="D47" s="378">
        <f>[2]홍동면!D47</f>
        <v>76</v>
      </c>
      <c r="E47" s="378">
        <f>[2]홍동면!E47</f>
        <v>73</v>
      </c>
      <c r="F47" s="378">
        <f>[2]홍동면!F47</f>
        <v>67</v>
      </c>
      <c r="G47" s="378">
        <f>[2]홍동면!G47</f>
        <v>66</v>
      </c>
      <c r="H47" s="378">
        <f>[2]홍동면!H47</f>
        <v>63</v>
      </c>
      <c r="I47" s="377">
        <v>85</v>
      </c>
      <c r="J47" s="377">
        <v>85</v>
      </c>
      <c r="K47" s="377">
        <v>85</v>
      </c>
      <c r="L47" s="377">
        <v>85</v>
      </c>
      <c r="M47" s="377">
        <v>85</v>
      </c>
      <c r="N47" s="378">
        <f t="shared" si="15"/>
        <v>65</v>
      </c>
      <c r="O47" s="378">
        <f t="shared" si="15"/>
        <v>62</v>
      </c>
      <c r="P47" s="378">
        <f t="shared" si="15"/>
        <v>57</v>
      </c>
      <c r="Q47" s="378">
        <f t="shared" si="15"/>
        <v>56</v>
      </c>
      <c r="R47" s="378">
        <f t="shared" si="15"/>
        <v>54</v>
      </c>
      <c r="S47" s="60">
        <v>408</v>
      </c>
      <c r="T47" s="60">
        <v>408</v>
      </c>
      <c r="U47" s="60">
        <v>408</v>
      </c>
      <c r="V47" s="60">
        <v>408</v>
      </c>
      <c r="W47" s="60">
        <v>408</v>
      </c>
      <c r="X47" s="60">
        <f>ROUND(N47*(S47/1000),0)-1</f>
        <v>26</v>
      </c>
      <c r="Y47" s="60">
        <f>ROUND(O47*(T47/1000),0)</f>
        <v>25</v>
      </c>
      <c r="Z47" s="60">
        <f>ROUND(P47*(U47/1000),0)</f>
        <v>23</v>
      </c>
      <c r="AA47" s="60">
        <f>ROUND(Q47*(V47/1000),0)</f>
        <v>23</v>
      </c>
      <c r="AB47" s="60">
        <f>ROUND(R47*(W47/1000),0)-1</f>
        <v>21</v>
      </c>
      <c r="AC47" s="60" t="s">
        <v>240</v>
      </c>
      <c r="AD47" s="60" t="s">
        <v>240</v>
      </c>
      <c r="AE47" s="60" t="s">
        <v>240</v>
      </c>
      <c r="AF47" s="60" t="s">
        <v>240</v>
      </c>
      <c r="AI47" s="642"/>
      <c r="AJ47" s="34"/>
      <c r="AK47" s="23">
        <f t="array" ref="AK47">SUM(($AQ$4:$AQ$15=$AJ47)*($AP$4:$AP$15=$AP47)*(AK$4:AK$15))</f>
        <v>0</v>
      </c>
      <c r="AL47" s="23">
        <f t="array" ref="AL47">SUM(($AR$4:$AR$15=$AJ47)*($AP$4:$AP$15=$AP47)*(AL$4:AL$15))</f>
        <v>0</v>
      </c>
      <c r="AM47" s="23">
        <f t="array" ref="AM47">SUM(($AR$4:$AR$15=$AJ47)*($AP$4:$AP$15=$AP47)*(AM$4:AM$15))</f>
        <v>0</v>
      </c>
      <c r="AN47" s="23">
        <f t="array" ref="AN47">SUM(($AR$4:$AR$15=$AJ47)*($AP$4:$AP$15=$AP47)*(AN$4:AN$15))</f>
        <v>0</v>
      </c>
      <c r="AO47" s="23">
        <f t="array" ref="AO47">SUM(($AR$4:$AR$15=$AJ47)*($AP$4:$AP$15=$AP47)*(AO$4:AO$15))</f>
        <v>0</v>
      </c>
      <c r="AP47" s="18" t="s">
        <v>41</v>
      </c>
      <c r="AQ47" s="17"/>
      <c r="AS47" s="17"/>
    </row>
    <row r="48" spans="1:45" ht="18" customHeight="1">
      <c r="A48" s="664"/>
      <c r="B48" s="60">
        <v>2</v>
      </c>
      <c r="C48" s="60" t="s">
        <v>446</v>
      </c>
      <c r="D48" s="378">
        <f>[2]홍동면!D48</f>
        <v>67</v>
      </c>
      <c r="E48" s="378">
        <f>[2]홍동면!E48</f>
        <v>64</v>
      </c>
      <c r="F48" s="378">
        <f>[2]홍동면!F48</f>
        <v>59</v>
      </c>
      <c r="G48" s="378">
        <f>[2]홍동면!G48</f>
        <v>58</v>
      </c>
      <c r="H48" s="378">
        <f>[2]홍동면!H48</f>
        <v>54</v>
      </c>
      <c r="I48" s="377">
        <v>85</v>
      </c>
      <c r="J48" s="377">
        <v>85</v>
      </c>
      <c r="K48" s="377">
        <v>85</v>
      </c>
      <c r="L48" s="377">
        <v>85</v>
      </c>
      <c r="M48" s="377">
        <v>85</v>
      </c>
      <c r="N48" s="378">
        <f t="shared" si="15"/>
        <v>57</v>
      </c>
      <c r="O48" s="378">
        <f t="shared" si="15"/>
        <v>54</v>
      </c>
      <c r="P48" s="378">
        <f t="shared" si="15"/>
        <v>50</v>
      </c>
      <c r="Q48" s="378">
        <f t="shared" si="15"/>
        <v>49</v>
      </c>
      <c r="R48" s="378">
        <f t="shared" si="15"/>
        <v>46</v>
      </c>
      <c r="S48" s="60">
        <v>408</v>
      </c>
      <c r="T48" s="60">
        <v>408</v>
      </c>
      <c r="U48" s="60">
        <v>408</v>
      </c>
      <c r="V48" s="60">
        <v>408</v>
      </c>
      <c r="W48" s="60">
        <v>408</v>
      </c>
      <c r="X48" s="60">
        <f>ROUND(N48*(S48/1000),0)-1</f>
        <v>22</v>
      </c>
      <c r="Y48" s="60">
        <f>ROUND(O48*(T48/1000),0)</f>
        <v>22</v>
      </c>
      <c r="Z48" s="60">
        <f>ROUND(P48*(U48/1000),0)</f>
        <v>20</v>
      </c>
      <c r="AA48" s="60">
        <f>ROUND(Q48*(V48/1000),0)</f>
        <v>20</v>
      </c>
      <c r="AB48" s="60">
        <f>ROUND(R48*(W48/1000),0)-1</f>
        <v>18</v>
      </c>
      <c r="AC48" s="60" t="s">
        <v>240</v>
      </c>
      <c r="AD48" s="60" t="s">
        <v>240</v>
      </c>
      <c r="AE48" s="60" t="s">
        <v>240</v>
      </c>
      <c r="AF48" s="60" t="s">
        <v>240</v>
      </c>
      <c r="AI48" s="642"/>
      <c r="AJ48" s="34"/>
      <c r="AK48" s="23">
        <f t="array" ref="AK48">SUM(($AQ$4:$AQ$15=$AJ48)*($AP$4:$AP$15=$AP48)*(AK$4:AK$15))</f>
        <v>0</v>
      </c>
      <c r="AL48" s="23">
        <f t="array" ref="AL48">SUM(($AR$4:$AR$15=$AJ48)*($AP$4:$AP$15=$AP48)*(AL$4:AL$15))</f>
        <v>0</v>
      </c>
      <c r="AM48" s="23">
        <f t="array" ref="AM48">SUM(($AR$4:$AR$15=$AJ48)*($AP$4:$AP$15=$AP48)*(AM$4:AM$15))</f>
        <v>0</v>
      </c>
      <c r="AN48" s="23">
        <f t="array" ref="AN48">SUM(($AR$4:$AR$15=$AJ48)*($AP$4:$AP$15=$AP48)*(AN$4:AN$15))</f>
        <v>0</v>
      </c>
      <c r="AO48" s="23">
        <f t="array" ref="AO48">SUM(($AR$4:$AR$15=$AJ48)*($AP$4:$AP$15=$AP48)*(AO$4:AO$15))</f>
        <v>0</v>
      </c>
      <c r="AP48" s="18" t="s">
        <v>41</v>
      </c>
      <c r="AQ48" s="17"/>
      <c r="AS48" s="17"/>
    </row>
    <row r="49" spans="1:45" ht="18" customHeight="1">
      <c r="A49" s="664"/>
      <c r="B49" s="23">
        <v>1</v>
      </c>
      <c r="C49" s="23" t="s">
        <v>208</v>
      </c>
      <c r="D49" s="91">
        <f>SUM(D4,D9,D12,D15,D19,D20,D23,D26,D29,D33,D37,D41,D44,D45)</f>
        <v>3527</v>
      </c>
      <c r="E49" s="91">
        <f>SUM(E4,E9,E12,E15,E19,E20,E23,E26,E29,E33,E37,E41,E44,E45)</f>
        <v>3334</v>
      </c>
      <c r="F49" s="91">
        <f>SUM(F4,F9,F12,F15,F19,F20,F23,F26,F29,F33,F37,F41,F44,F45)</f>
        <v>3141</v>
      </c>
      <c r="G49" s="91">
        <f>SUM(G4,G9,G12,G15,G19,G20,G23,G26,G29,G33,G37,G41,G44,G45)</f>
        <v>2997</v>
      </c>
      <c r="H49" s="91">
        <f>SUM(H4,H9,H12,H15,H19,H20,H23,H26,H29,H33,H37,H41,H44,H45)</f>
        <v>2901</v>
      </c>
      <c r="I49" s="79">
        <f>ROUND((N49/D49)*100,1)</f>
        <v>71.400000000000006</v>
      </c>
      <c r="J49" s="79">
        <f>ROUND((O49/E49)*100,1)</f>
        <v>74.3</v>
      </c>
      <c r="K49" s="79">
        <f>ROUND((P49/F49)*100,1)</f>
        <v>82.3</v>
      </c>
      <c r="L49" s="79">
        <f>ROUND((Q49/G49)*100,1)</f>
        <v>82.2</v>
      </c>
      <c r="M49" s="79">
        <f>ROUND((R49/H49)*100,1)</f>
        <v>82.5</v>
      </c>
      <c r="N49" s="80">
        <f>SUMIF($B$4:$B$48,1,N$4:N$48)</f>
        <v>2518</v>
      </c>
      <c r="O49" s="80">
        <f>SUMIF($B$4:$B$48,1,O$4:O$48)</f>
        <v>2478</v>
      </c>
      <c r="P49" s="80">
        <f>SUMIF($B$4:$B$48,1,P$4:P$48)</f>
        <v>2586</v>
      </c>
      <c r="Q49" s="80">
        <f>SUMIF($B$4:$B$48,1,Q$4:Q$48)</f>
        <v>2465</v>
      </c>
      <c r="R49" s="80">
        <f>SUMIF($B$4:$B$48,1,R$4:R$48)</f>
        <v>2392</v>
      </c>
      <c r="S49" s="6">
        <f>AVERAGE(S4:S45)</f>
        <v>408</v>
      </c>
      <c r="T49" s="6">
        <f>AVERAGE(T4:T45)</f>
        <v>408</v>
      </c>
      <c r="U49" s="6">
        <f>AVERAGE(U4:U45)</f>
        <v>408</v>
      </c>
      <c r="V49" s="6">
        <f>AVERAGE(V4:V45)</f>
        <v>408</v>
      </c>
      <c r="W49" s="6">
        <f>AVERAGE(W4:W45)</f>
        <v>408</v>
      </c>
      <c r="X49" s="23">
        <f>SUM(X4,X9,X12,X15,X19,X20,X23,X26,X29,X33,X37,X41,X44,X45)</f>
        <v>1027</v>
      </c>
      <c r="Y49" s="23">
        <f>SUM(Y4,Y9,Y12,Y15,Y19,Y20,Y23,Y26,Y29,Y33,Y37,Y41,Y44,Y45)</f>
        <v>1011</v>
      </c>
      <c r="Z49" s="23">
        <f>SUM(Z4,Z9,Z12,Z15,Z19,Z20,Z23,Z26,Z29,Z33,Z37,Z41,Z44,Z45)</f>
        <v>1055</v>
      </c>
      <c r="AA49" s="23">
        <f>SUM(AA4,AA9,AA12,AA15,AA19,AA20,AA23,AA26,AA29,AA33,AA37,AA41,AA44,AA45)</f>
        <v>1006</v>
      </c>
      <c r="AB49" s="23">
        <f>SUM(AB4,AB9,AB12,AB15,AB19,AB20,AB23,AB26,AB29,AB33,AB37,AB41,AB44,AB45)</f>
        <v>976</v>
      </c>
      <c r="AC49" s="23"/>
      <c r="AD49" s="23"/>
      <c r="AE49" s="23"/>
      <c r="AF49" s="23"/>
      <c r="AI49" s="642"/>
      <c r="AJ49" s="3"/>
      <c r="AK49" s="23">
        <f t="array" ref="AK49">SUM(($AQ$4:$AQ$15=$AJ49)*($AP$4:$AP$15=$AP49)*(AK$4:AK$15))</f>
        <v>0</v>
      </c>
      <c r="AL49" s="23">
        <f t="array" ref="AL49">SUM(($AR$4:$AR$15=$AJ49)*($AP$4:$AP$15=$AP49)*(AL$4:AL$15))</f>
        <v>0</v>
      </c>
      <c r="AM49" s="23">
        <f t="array" ref="AM49">SUM(($AR$4:$AR$15=$AJ49)*($AP$4:$AP$15=$AP49)*(AM$4:AM$15))</f>
        <v>0</v>
      </c>
      <c r="AN49" s="23">
        <f t="array" ref="AN49">SUM(($AR$4:$AR$15=$AJ49)*($AP$4:$AP$15=$AP49)*(AN$4:AN$15))</f>
        <v>0</v>
      </c>
      <c r="AO49" s="23">
        <f t="array" ref="AO49">SUM(($AR$4:$AR$15=$AJ49)*($AP$4:$AP$15=$AP49)*(AO$4:AO$15))</f>
        <v>0</v>
      </c>
      <c r="AP49" s="18" t="s">
        <v>41</v>
      </c>
      <c r="AQ49" s="33"/>
      <c r="AS49" s="33"/>
    </row>
    <row r="50" spans="1:45" ht="18" customHeight="1">
      <c r="B50" s="48"/>
      <c r="E50" s="47" t="b">
        <f>E49=E60</f>
        <v>1</v>
      </c>
      <c r="F50" s="47" t="b">
        <f>F49=F60</f>
        <v>1</v>
      </c>
      <c r="G50" s="47" t="b">
        <f>G49=G60</f>
        <v>1</v>
      </c>
      <c r="H50" s="47" t="b">
        <f>H49=H60</f>
        <v>1</v>
      </c>
      <c r="I50" s="47">
        <v>77.900000000000006</v>
      </c>
      <c r="N50" s="47">
        <f>N49/D49</f>
        <v>0.71392117947263967</v>
      </c>
      <c r="O50" s="48">
        <f>O49/E49</f>
        <v>0.74325134973005402</v>
      </c>
      <c r="P50" s="48">
        <f>P49/F49</f>
        <v>0.82330468003820434</v>
      </c>
      <c r="Q50" s="48">
        <f>Q49/G49</f>
        <v>0.82248915582248916</v>
      </c>
      <c r="R50" s="48">
        <f>R49/H49</f>
        <v>0.82454326094450192</v>
      </c>
      <c r="T50" s="86"/>
      <c r="U50" s="86"/>
      <c r="V50" s="86"/>
      <c r="W50" s="86"/>
      <c r="X50" s="29">
        <f>ROUND(N49*(S49/1000),0)</f>
        <v>1027</v>
      </c>
      <c r="Y50" s="29">
        <f>ROUND(O49*(T49/1000),0)</f>
        <v>1011</v>
      </c>
      <c r="Z50" s="29">
        <f>ROUND(P49*(U49/1000),0)</f>
        <v>1055</v>
      </c>
      <c r="AA50" s="29">
        <f>ROUND(Q49*(V49/1000),0)</f>
        <v>1006</v>
      </c>
      <c r="AB50" s="29">
        <f>ROUND(R49*(W49/1000),0)</f>
        <v>976</v>
      </c>
      <c r="AI50" s="642"/>
      <c r="AJ50" s="3"/>
      <c r="AK50" s="23">
        <f t="array" ref="AK50">SUM(($AQ$4:$AQ$15=$AJ50)*($AP$4:$AP$15=$AP50)*(AK$4:AK$15))</f>
        <v>0</v>
      </c>
      <c r="AL50" s="23">
        <f t="array" ref="AL50">SUM(($AR$4:$AR$15=$AJ50)*($AP$4:$AP$15=$AP50)*(AL$4:AL$15))</f>
        <v>0</v>
      </c>
      <c r="AM50" s="23">
        <f t="array" ref="AM50">SUM(($AR$4:$AR$15=$AJ50)*($AP$4:$AP$15=$AP50)*(AM$4:AM$15))</f>
        <v>0</v>
      </c>
      <c r="AN50" s="23">
        <f t="array" ref="AN50">SUM(($AR$4:$AR$15=$AJ50)*($AP$4:$AP$15=$AP50)*(AN$4:AN$15))</f>
        <v>0</v>
      </c>
      <c r="AO50" s="23">
        <f t="array" ref="AO50">SUM(($AR$4:$AR$15=$AJ50)*($AP$4:$AP$15=$AP50)*(AO$4:AO$15))</f>
        <v>0</v>
      </c>
      <c r="AP50" s="18" t="s">
        <v>41</v>
      </c>
      <c r="AQ50" s="40"/>
      <c r="AS50" s="40"/>
    </row>
    <row r="51" spans="1:45" ht="18" customHeight="1">
      <c r="B51" s="48"/>
      <c r="N51" s="48">
        <f>D49*I49/100</f>
        <v>2518.2780000000002</v>
      </c>
      <c r="O51" s="48">
        <f>E49*J49/100</f>
        <v>2477.1619999999998</v>
      </c>
      <c r="P51" s="48">
        <f>F49*K49/100</f>
        <v>2585.0429999999997</v>
      </c>
      <c r="Q51" s="48">
        <f>G49*L49/100</f>
        <v>2463.5340000000001</v>
      </c>
      <c r="R51" s="48">
        <f>H49*M49/100</f>
        <v>2393.3249999999998</v>
      </c>
      <c r="T51" s="86"/>
      <c r="U51" s="86"/>
      <c r="V51" s="86"/>
      <c r="W51" s="86"/>
      <c r="X51" s="81"/>
      <c r="AI51" s="642"/>
      <c r="AJ51" s="3"/>
      <c r="AK51" s="23">
        <f t="array" ref="AK51">SUM(($AQ$4:$AQ$15=$AJ51)*($AP$4:$AP$15=$AP51)*(AK$4:AK$15))</f>
        <v>0</v>
      </c>
      <c r="AL51" s="23">
        <f t="array" ref="AL51">SUM(($AR$4:$AR$15=$AJ51)*($AP$4:$AP$15=$AP51)*(AL$4:AL$15))</f>
        <v>0</v>
      </c>
      <c r="AM51" s="23">
        <f t="array" ref="AM51">SUM(($AR$4:$AR$15=$AJ51)*($AP$4:$AP$15=$AP51)*(AM$4:AM$15))</f>
        <v>0</v>
      </c>
      <c r="AN51" s="23">
        <f t="array" ref="AN51">SUM(($AR$4:$AR$15=$AJ51)*($AP$4:$AP$15=$AP51)*(AN$4:AN$15))</f>
        <v>0</v>
      </c>
      <c r="AO51" s="23">
        <f t="array" ref="AO51">SUM(($AR$4:$AR$15=$AJ51)*($AP$4:$AP$15=$AP51)*(AO$4:AO$15))</f>
        <v>0</v>
      </c>
      <c r="AP51" s="18" t="s">
        <v>41</v>
      </c>
      <c r="AQ51" s="41"/>
      <c r="AS51" s="41"/>
    </row>
    <row r="52" spans="1:45" ht="18" customHeight="1">
      <c r="B52" s="48"/>
      <c r="T52" s="86"/>
      <c r="U52" s="86"/>
      <c r="V52" s="86"/>
      <c r="W52" s="6" t="s">
        <v>209</v>
      </c>
      <c r="X52" s="616" t="s">
        <v>210</v>
      </c>
      <c r="Y52" s="617"/>
      <c r="Z52" s="617"/>
      <c r="AA52" s="617"/>
      <c r="AB52" s="618"/>
      <c r="AI52" s="643"/>
      <c r="AJ52" s="36" t="s">
        <v>2</v>
      </c>
      <c r="AK52" s="37">
        <f>SUM(AK46:AK51)</f>
        <v>0</v>
      </c>
      <c r="AL52" s="37">
        <f>SUM(AL46:AL51)</f>
        <v>0</v>
      </c>
      <c r="AM52" s="37">
        <f>SUM(AM46:AM51)</f>
        <v>0</v>
      </c>
      <c r="AN52" s="37">
        <f>SUM(AN46:AN51)</f>
        <v>0</v>
      </c>
      <c r="AO52" s="37">
        <f>SUM(AO46:AO51)</f>
        <v>0</v>
      </c>
      <c r="AP52" s="38"/>
      <c r="AQ52" s="44"/>
      <c r="AS52" s="44"/>
    </row>
    <row r="53" spans="1:45" ht="18" customHeight="1">
      <c r="B53" s="48"/>
      <c r="T53" s="86"/>
      <c r="U53" s="86"/>
      <c r="V53" s="86"/>
      <c r="W53" s="619" t="s">
        <v>41</v>
      </c>
      <c r="X53" s="6"/>
      <c r="Y53" s="6" t="s">
        <v>36</v>
      </c>
      <c r="Z53" s="6" t="s">
        <v>211</v>
      </c>
      <c r="AA53" s="6" t="s">
        <v>6</v>
      </c>
      <c r="AB53" s="6" t="s">
        <v>7</v>
      </c>
      <c r="AI53" s="663" t="s">
        <v>161</v>
      </c>
      <c r="AJ53" s="34" t="s">
        <v>196</v>
      </c>
      <c r="AK53" s="23">
        <f t="array" ref="AK53">SUM(($AQ$19:$AQ$28=$AJ53)*($AP$19:$AP$28=$AP53)*(AK$19:AK$28))</f>
        <v>0</v>
      </c>
      <c r="AL53" s="23">
        <f t="array" ref="AL53">SUM(($AR$19:$AR$28=$AJ53)*($AP$19:$AP$28=$AP53)*(AL$19:AL$28))</f>
        <v>0</v>
      </c>
      <c r="AM53" s="23">
        <f t="array" ref="AM53">SUM(($AR$19:$AR$28=$AJ53)*($AP$19:$AP$28=$AP53)*(AM$19:AM$28))</f>
        <v>0</v>
      </c>
      <c r="AN53" s="23">
        <f t="array" ref="AN53">SUM(($AR$19:$AR$28=$AJ53)*($AP$19:$AP$28=$AP53)*(AN$19:AN$28))</f>
        <v>0</v>
      </c>
      <c r="AO53" s="23">
        <f t="array" ref="AO53">SUM(($AR$19:$AR$28=$AJ53)*($AP$19:$AP$28=$AP53)*(AO$19:AO$28))</f>
        <v>0</v>
      </c>
      <c r="AP53" s="18" t="s">
        <v>41</v>
      </c>
      <c r="AQ53" s="44"/>
      <c r="AS53" s="44"/>
    </row>
    <row r="54" spans="1:45" ht="18" customHeight="1">
      <c r="B54" s="48"/>
      <c r="T54" s="86"/>
      <c r="U54" s="86"/>
      <c r="V54" s="86"/>
      <c r="W54" s="619"/>
      <c r="X54" s="6"/>
      <c r="Y54" s="6">
        <f>총용수수요량!L15</f>
        <v>1011</v>
      </c>
      <c r="Z54" s="6">
        <f>총용수수요량!L29</f>
        <v>1055</v>
      </c>
      <c r="AA54" s="6">
        <f>총용수수요량!L43</f>
        <v>1006</v>
      </c>
      <c r="AB54" s="6">
        <f>총용수수요량!L57</f>
        <v>976</v>
      </c>
      <c r="AI54" s="663"/>
      <c r="AJ54" s="34"/>
      <c r="AK54" s="23">
        <f t="array" ref="AK54">SUM(($AQ$19:$AQ$28=$AJ54)*($AP$19:$AP$28=$AP54)*(AK$19:AK$28))</f>
        <v>0</v>
      </c>
      <c r="AL54" s="23">
        <f t="array" ref="AL54">SUM(($AR$19:$AR$28=$AJ54)*($AP$19:$AP$28=$AP54)*(AL$19:AL$28))</f>
        <v>0</v>
      </c>
      <c r="AM54" s="23">
        <f t="array" ref="AM54">SUM(($AR$19:$AR$28=$AJ54)*($AP$19:$AP$28=$AP54)*(AM$19:AM$28))</f>
        <v>0</v>
      </c>
      <c r="AN54" s="23">
        <f t="array" ref="AN54">SUM(($AR$19:$AR$28=$AJ54)*($AP$19:$AP$28=$AP54)*(AN$19:AN$28))</f>
        <v>0</v>
      </c>
      <c r="AO54" s="23">
        <f t="array" ref="AO54">SUM(($AR$19:$AR$28=$AJ54)*($AP$19:$AP$28=$AP54)*(AO$19:AO$28))</f>
        <v>0</v>
      </c>
      <c r="AP54" s="18" t="s">
        <v>41</v>
      </c>
      <c r="AQ54" s="44"/>
      <c r="AS54" s="44"/>
    </row>
    <row r="55" spans="1:45" ht="18" customHeight="1">
      <c r="B55" s="48"/>
      <c r="T55" s="86"/>
      <c r="U55" s="86"/>
      <c r="V55" s="86"/>
      <c r="W55" s="82"/>
      <c r="X55" s="83"/>
      <c r="Y55" s="83" t="b">
        <f>Y49=Y54</f>
        <v>1</v>
      </c>
      <c r="Z55" s="83" t="b">
        <f>Z49=Z54</f>
        <v>1</v>
      </c>
      <c r="AA55" s="83" t="b">
        <f>AA49=AA54</f>
        <v>1</v>
      </c>
      <c r="AB55" s="83" t="b">
        <f>AB49=AB54</f>
        <v>1</v>
      </c>
      <c r="AI55" s="663"/>
      <c r="AJ55" s="34"/>
      <c r="AK55" s="23">
        <f t="array" ref="AK55">SUM(($AQ$19:$AQ$28=$AJ55)*($AP$19:$AP$28=$AP55)*(AK$19:AK$28))</f>
        <v>0</v>
      </c>
      <c r="AL55" s="23">
        <f t="array" ref="AL55">SUM(($AR$19:$AR$28=$AJ55)*($AP$19:$AP$28=$AP55)*(AL$19:AL$28))</f>
        <v>0</v>
      </c>
      <c r="AM55" s="23">
        <f t="array" ref="AM55">SUM(($AR$19:$AR$28=$AJ55)*($AP$19:$AP$28=$AP55)*(AM$19:AM$28))</f>
        <v>0</v>
      </c>
      <c r="AN55" s="23">
        <f t="array" ref="AN55">SUM(($AR$19:$AR$28=$AJ55)*($AP$19:$AP$28=$AP55)*(AN$19:AN$28))</f>
        <v>0</v>
      </c>
      <c r="AO55" s="23">
        <f t="array" ref="AO55">SUM(($AR$19:$AR$28=$AJ55)*($AP$19:$AP$28=$AP55)*(AO$19:AO$28))</f>
        <v>0</v>
      </c>
      <c r="AP55" s="18" t="s">
        <v>41</v>
      </c>
      <c r="AQ55" s="44"/>
      <c r="AS55" s="44"/>
    </row>
    <row r="56" spans="1:45" ht="18" customHeight="1">
      <c r="B56" s="48"/>
      <c r="T56" s="86"/>
      <c r="U56" s="86"/>
      <c r="V56" s="86"/>
      <c r="X56" s="81" t="b">
        <f>X50=AK45</f>
        <v>1</v>
      </c>
      <c r="Y56" s="81" t="b">
        <f>Y54=AL45</f>
        <v>1</v>
      </c>
      <c r="Z56" s="81" t="b">
        <f>Z54=AM45</f>
        <v>1</v>
      </c>
      <c r="AA56" s="81" t="b">
        <f>AA54=AN45</f>
        <v>1</v>
      </c>
      <c r="AB56" s="81" t="b">
        <f>AB54=AO45</f>
        <v>1</v>
      </c>
      <c r="AI56" s="663"/>
      <c r="AJ56" s="3"/>
      <c r="AK56" s="23">
        <f t="array" ref="AK56">SUM(($AQ$19:$AQ$28=$AJ56)*($AP$19:$AP$28=$AP56)*(AK$19:AK$28))</f>
        <v>0</v>
      </c>
      <c r="AL56" s="23">
        <f t="array" ref="AL56">SUM(($AR$19:$AR$28=$AJ56)*($AP$19:$AP$28=$AP56)*(AL$19:AL$28))</f>
        <v>0</v>
      </c>
      <c r="AM56" s="23">
        <f t="array" ref="AM56">SUM(($AR$19:$AR$28=$AJ56)*($AP$19:$AP$28=$AP56)*(AM$19:AM$28))</f>
        <v>0</v>
      </c>
      <c r="AN56" s="23">
        <f t="array" ref="AN56">SUM(($AR$19:$AR$28=$AJ56)*($AP$19:$AP$28=$AP56)*(AN$19:AN$28))</f>
        <v>0</v>
      </c>
      <c r="AO56" s="23">
        <f t="array" ref="AO56">SUM(($AR$19:$AR$28=$AJ56)*($AP$19:$AP$28=$AP56)*(AO$19:AO$28))</f>
        <v>0</v>
      </c>
      <c r="AP56" s="18" t="s">
        <v>41</v>
      </c>
      <c r="AQ56" s="44"/>
      <c r="AS56" s="44"/>
    </row>
    <row r="57" spans="1:45" ht="18" customHeight="1">
      <c r="B57" s="48"/>
      <c r="T57" s="86"/>
      <c r="U57" s="86"/>
      <c r="V57" s="86"/>
      <c r="W57" s="86"/>
      <c r="AI57" s="663"/>
      <c r="AJ57" s="3"/>
      <c r="AK57" s="23">
        <f t="array" ref="AK57">SUM(($AQ$19:$AQ$28=$AJ57)*($AP$19:$AP$28=$AP57)*(AK$19:AK$28))</f>
        <v>0</v>
      </c>
      <c r="AL57" s="23">
        <f t="array" ref="AL57">SUM(($AR$19:$AR$28=$AJ57)*($AP$19:$AP$28=$AP57)*(AL$19:AL$28))</f>
        <v>0</v>
      </c>
      <c r="AM57" s="23">
        <f t="array" ref="AM57">SUM(($AR$19:$AR$28=$AJ57)*($AP$19:$AP$28=$AP57)*(AM$19:AM$28))</f>
        <v>0</v>
      </c>
      <c r="AN57" s="23">
        <f t="array" ref="AN57">SUM(($AR$19:$AR$28=$AJ57)*($AP$19:$AP$28=$AP57)*(AN$19:AN$28))</f>
        <v>0</v>
      </c>
      <c r="AO57" s="23">
        <f t="array" ref="AO57">SUM(($AR$19:$AR$28=$AJ57)*($AP$19:$AP$28=$AP57)*(AO$19:AO$28))</f>
        <v>0</v>
      </c>
      <c r="AP57" s="18" t="s">
        <v>41</v>
      </c>
      <c r="AQ57" s="44"/>
      <c r="AS57" s="44"/>
    </row>
    <row r="58" spans="1:45" ht="18" customHeight="1">
      <c r="B58" s="48"/>
      <c r="T58" s="86"/>
      <c r="U58" s="86"/>
      <c r="V58" s="86"/>
      <c r="W58" s="86"/>
      <c r="AI58" s="663"/>
      <c r="AJ58" s="3"/>
      <c r="AK58" s="23">
        <f t="array" ref="AK58">SUM(($AQ$19:$AQ$28=$AJ58)*($AP$19:$AP$28=$AP58)*(AK$19:AK$28))</f>
        <v>0</v>
      </c>
      <c r="AL58" s="23">
        <f t="array" ref="AL58">SUM(($AR$19:$AR$28=$AJ58)*($AP$19:$AP$28=$AP58)*(AL$19:AL$28))</f>
        <v>0</v>
      </c>
      <c r="AM58" s="23">
        <f t="array" ref="AM58">SUM(($AR$19:$AR$28=$AJ58)*($AP$19:$AP$28=$AP58)*(AM$19:AM$28))</f>
        <v>0</v>
      </c>
      <c r="AN58" s="23">
        <f t="array" ref="AN58">SUM(($AR$19:$AR$28=$AJ58)*($AP$19:$AP$28=$AP58)*(AN$19:AN$28))</f>
        <v>0</v>
      </c>
      <c r="AO58" s="23">
        <f t="array" ref="AO58">SUM(($AR$19:$AR$28=$AJ58)*($AP$19:$AP$28=$AP58)*(AO$19:AO$28))</f>
        <v>0</v>
      </c>
      <c r="AP58" s="18" t="s">
        <v>41</v>
      </c>
      <c r="AQ58" s="44"/>
      <c r="AS58" s="44"/>
    </row>
    <row r="59" spans="1:45" ht="18" customHeight="1">
      <c r="B59" s="48"/>
      <c r="E59" s="47" t="s">
        <v>212</v>
      </c>
      <c r="F59" s="47" t="s">
        <v>213</v>
      </c>
      <c r="G59" s="47" t="s">
        <v>173</v>
      </c>
      <c r="H59" s="47" t="s">
        <v>174</v>
      </c>
      <c r="T59" s="86"/>
      <c r="U59" s="86"/>
      <c r="V59" s="86"/>
      <c r="W59" s="86"/>
      <c r="AI59" s="663"/>
      <c r="AJ59" s="36" t="s">
        <v>2</v>
      </c>
      <c r="AK59" s="37">
        <f>SUM(AK53:AK58)</f>
        <v>0</v>
      </c>
      <c r="AL59" s="37">
        <f>SUM(AL53:AL58)</f>
        <v>0</v>
      </c>
      <c r="AM59" s="37">
        <f>SUM(AM53:AM58)</f>
        <v>0</v>
      </c>
      <c r="AN59" s="37">
        <f>SUM(AN53:AN58)</f>
        <v>0</v>
      </c>
      <c r="AO59" s="37">
        <f>SUM(AO53:AO58)</f>
        <v>0</v>
      </c>
      <c r="AP59" s="38"/>
      <c r="AQ59" s="44"/>
      <c r="AS59" s="44"/>
    </row>
    <row r="60" spans="1:45" ht="18" customHeight="1">
      <c r="B60" s="48"/>
      <c r="C60" s="47" t="s">
        <v>2</v>
      </c>
      <c r="D60" s="48"/>
      <c r="E60" s="49">
        <f>E62+E69</f>
        <v>3334</v>
      </c>
      <c r="F60" s="49">
        <f>F62+F69</f>
        <v>3141</v>
      </c>
      <c r="G60" s="49">
        <f>G62+G69</f>
        <v>2997</v>
      </c>
      <c r="H60" s="49">
        <f>H62+H69</f>
        <v>2901</v>
      </c>
      <c r="J60" s="46"/>
      <c r="K60" s="46"/>
      <c r="L60" s="46"/>
      <c r="M60" s="46"/>
      <c r="N60" s="46"/>
      <c r="T60" s="86"/>
      <c r="U60" s="86"/>
      <c r="V60" s="86"/>
      <c r="W60" s="86"/>
      <c r="AI60" s="44"/>
      <c r="AJ60" s="44"/>
      <c r="AK60" s="44"/>
      <c r="AL60" s="44"/>
      <c r="AM60" s="44"/>
      <c r="AN60" s="44"/>
      <c r="AO60" s="44"/>
      <c r="AP60" s="44"/>
      <c r="AQ60" s="44"/>
      <c r="AS60" s="44"/>
    </row>
    <row r="61" spans="1:45" ht="18" customHeight="1">
      <c r="B61" s="48"/>
      <c r="T61" s="86"/>
      <c r="U61" s="86"/>
      <c r="V61" s="86"/>
      <c r="W61" s="86"/>
      <c r="AI61" s="44"/>
      <c r="AJ61" s="44"/>
      <c r="AK61" s="44"/>
      <c r="AL61" s="44"/>
      <c r="AM61" s="44"/>
      <c r="AN61" s="44"/>
      <c r="AO61" s="44"/>
      <c r="AP61" s="44"/>
      <c r="AQ61" s="44"/>
      <c r="AS61" s="44"/>
    </row>
    <row r="62" spans="1:45">
      <c r="B62" s="48"/>
      <c r="C62" s="47" t="s">
        <v>175</v>
      </c>
      <c r="D62" s="48"/>
      <c r="E62" s="47">
        <f>'계획인구(최종)'!E106</f>
        <v>3334</v>
      </c>
      <c r="F62" s="47">
        <f>'계획인구(최종)'!F106</f>
        <v>3141</v>
      </c>
      <c r="G62" s="47">
        <f>'계획인구(최종)'!G106</f>
        <v>2997</v>
      </c>
      <c r="H62" s="47">
        <f>'계획인구(최종)'!H106</f>
        <v>2901</v>
      </c>
      <c r="T62" s="86"/>
      <c r="U62" s="86"/>
      <c r="V62" s="86"/>
      <c r="W62" s="86"/>
      <c r="AI62" s="44"/>
      <c r="AJ62" s="44"/>
      <c r="AK62" s="44"/>
      <c r="AL62" s="44"/>
      <c r="AM62" s="44"/>
      <c r="AN62" s="44"/>
      <c r="AO62" s="44"/>
      <c r="AP62" s="44"/>
      <c r="AQ62" s="44"/>
      <c r="AS62" s="44"/>
    </row>
    <row r="63" spans="1:45">
      <c r="B63" s="48"/>
      <c r="D63" s="48"/>
      <c r="T63" s="86"/>
      <c r="U63" s="86"/>
      <c r="V63" s="86"/>
      <c r="W63" s="86"/>
      <c r="AI63" s="44"/>
      <c r="AJ63" s="44"/>
      <c r="AK63" s="44"/>
      <c r="AL63" s="44"/>
      <c r="AM63" s="44"/>
      <c r="AN63" s="44"/>
      <c r="AO63" s="44"/>
      <c r="AP63" s="44"/>
      <c r="AQ63" s="44"/>
      <c r="AS63" s="44"/>
    </row>
    <row r="64" spans="1:45">
      <c r="B64" s="48"/>
      <c r="C64" s="47" t="s">
        <v>176</v>
      </c>
      <c r="D64" s="48"/>
      <c r="E64" s="48" t="s">
        <v>212</v>
      </c>
      <c r="F64" s="48" t="s">
        <v>213</v>
      </c>
      <c r="G64" s="48" t="s">
        <v>173</v>
      </c>
      <c r="H64" s="48" t="s">
        <v>174</v>
      </c>
      <c r="I64" s="638" t="s">
        <v>34</v>
      </c>
      <c r="J64" s="638"/>
      <c r="K64" s="638"/>
      <c r="T64" s="82"/>
      <c r="U64" s="82"/>
      <c r="V64" s="82"/>
      <c r="W64" s="82"/>
      <c r="AI64" s="44"/>
      <c r="AJ64" s="44"/>
      <c r="AK64" s="44"/>
      <c r="AL64" s="44"/>
      <c r="AM64" s="44"/>
      <c r="AN64" s="44"/>
      <c r="AO64" s="44"/>
      <c r="AP64" s="44"/>
      <c r="AQ64" s="44"/>
      <c r="AS64" s="44"/>
    </row>
    <row r="65" spans="2:45" ht="13.5" customHeight="1">
      <c r="B65" s="48"/>
      <c r="D65" s="48" t="s">
        <v>216</v>
      </c>
      <c r="E65" s="50"/>
      <c r="F65" s="50"/>
      <c r="G65" s="50"/>
      <c r="H65" s="50"/>
      <c r="I65" s="48"/>
      <c r="J65" s="48"/>
      <c r="K65" s="48"/>
      <c r="T65" s="82"/>
      <c r="U65" s="82"/>
      <c r="V65" s="82"/>
      <c r="W65" s="82"/>
      <c r="AI65" s="44"/>
      <c r="AJ65" s="44"/>
      <c r="AK65" s="44"/>
      <c r="AL65" s="44"/>
      <c r="AM65" s="44"/>
      <c r="AN65" s="44"/>
      <c r="AO65" s="44"/>
      <c r="AP65" s="44"/>
      <c r="AQ65" s="44"/>
      <c r="AS65" s="44"/>
    </row>
    <row r="66" spans="2:45" ht="13.5" customHeight="1">
      <c r="B66" s="48"/>
      <c r="D66" s="48" t="s">
        <v>217</v>
      </c>
      <c r="E66" s="50"/>
      <c r="F66" s="50"/>
      <c r="G66" s="50"/>
      <c r="H66" s="50"/>
      <c r="I66" s="48"/>
      <c r="J66" s="48"/>
      <c r="K66" s="48"/>
      <c r="T66" s="82"/>
      <c r="U66" s="82"/>
      <c r="V66" s="82"/>
      <c r="W66" s="82"/>
      <c r="AI66" s="44"/>
      <c r="AJ66" s="44"/>
      <c r="AK66" s="44"/>
      <c r="AL66" s="44"/>
      <c r="AM66" s="44"/>
      <c r="AN66" s="44"/>
      <c r="AO66" s="44"/>
      <c r="AP66" s="44"/>
      <c r="AQ66" s="44"/>
      <c r="AS66" s="44"/>
    </row>
    <row r="67" spans="2:45" ht="13.5" customHeight="1">
      <c r="B67" s="48"/>
      <c r="D67" s="48" t="s">
        <v>218</v>
      </c>
      <c r="E67" s="50"/>
      <c r="F67" s="50"/>
      <c r="G67" s="50"/>
      <c r="H67" s="50"/>
      <c r="I67" s="48"/>
      <c r="J67" s="48"/>
      <c r="K67" s="48"/>
      <c r="AI67" s="44"/>
      <c r="AJ67" s="44"/>
      <c r="AK67" s="44"/>
      <c r="AL67" s="44"/>
      <c r="AM67" s="44"/>
      <c r="AN67" s="44"/>
      <c r="AO67" s="44"/>
      <c r="AP67" s="44"/>
      <c r="AQ67" s="44"/>
      <c r="AS67" s="44"/>
    </row>
    <row r="68" spans="2:45" ht="13.5" customHeight="1">
      <c r="B68" s="48"/>
      <c r="D68" s="48" t="s">
        <v>219</v>
      </c>
      <c r="E68" s="50"/>
      <c r="F68" s="50"/>
      <c r="G68" s="50"/>
      <c r="H68" s="50"/>
      <c r="I68" s="48"/>
      <c r="J68" s="48"/>
      <c r="K68" s="48"/>
      <c r="AI68" s="44"/>
      <c r="AJ68" s="44"/>
      <c r="AK68" s="44"/>
      <c r="AL68" s="44"/>
      <c r="AM68" s="44"/>
      <c r="AN68" s="44"/>
      <c r="AO68" s="44"/>
      <c r="AP68" s="44"/>
      <c r="AQ68" s="44"/>
      <c r="AS68" s="44"/>
    </row>
    <row r="69" spans="2:45">
      <c r="B69" s="48"/>
      <c r="D69" s="48" t="s">
        <v>49</v>
      </c>
      <c r="E69" s="48">
        <f>SUM(E65:E68)</f>
        <v>0</v>
      </c>
      <c r="F69" s="48">
        <f>SUM(F65:F68)</f>
        <v>0</v>
      </c>
      <c r="G69" s="48">
        <f>SUM(G65:G68)</f>
        <v>0</v>
      </c>
      <c r="H69" s="48">
        <f>SUM(H65:H68)</f>
        <v>0</v>
      </c>
      <c r="I69" s="638"/>
      <c r="J69" s="638"/>
      <c r="K69" s="638"/>
      <c r="AI69" s="44"/>
      <c r="AJ69" s="44"/>
      <c r="AK69" s="44"/>
      <c r="AL69" s="44"/>
      <c r="AM69" s="44"/>
      <c r="AN69" s="44"/>
      <c r="AO69" s="44"/>
      <c r="AP69" s="44"/>
      <c r="AQ69" s="44"/>
      <c r="AS69" s="44"/>
    </row>
    <row r="70" spans="2:45">
      <c r="B70" s="48"/>
      <c r="AI70" s="44"/>
      <c r="AJ70" s="44"/>
      <c r="AK70" s="44"/>
      <c r="AL70" s="44"/>
      <c r="AM70" s="44"/>
      <c r="AN70" s="44"/>
      <c r="AO70" s="44"/>
      <c r="AP70" s="44"/>
      <c r="AQ70" s="44"/>
      <c r="AS70" s="44"/>
    </row>
    <row r="71" spans="2:45">
      <c r="B71" s="48"/>
      <c r="AI71" s="44"/>
      <c r="AJ71" s="44"/>
      <c r="AK71" s="44"/>
      <c r="AL71" s="44"/>
      <c r="AM71" s="44"/>
      <c r="AN71" s="44"/>
      <c r="AO71" s="44"/>
      <c r="AP71" s="44"/>
      <c r="AQ71" s="44"/>
      <c r="AS71" s="44"/>
    </row>
    <row r="72" spans="2:45">
      <c r="B72" s="48"/>
      <c r="AI72" s="44"/>
      <c r="AJ72" s="44"/>
      <c r="AK72" s="44"/>
      <c r="AL72" s="44"/>
      <c r="AM72" s="44"/>
      <c r="AN72" s="44"/>
      <c r="AO72" s="44"/>
      <c r="AP72" s="44"/>
      <c r="AQ72" s="44"/>
      <c r="AS72" s="44"/>
    </row>
    <row r="73" spans="2:45">
      <c r="B73" s="48"/>
      <c r="AI73" s="44"/>
      <c r="AJ73" s="44"/>
      <c r="AK73" s="44"/>
      <c r="AL73" s="44"/>
      <c r="AM73" s="44"/>
      <c r="AN73" s="44"/>
      <c r="AO73" s="44"/>
      <c r="AP73" s="44"/>
      <c r="AQ73" s="44"/>
      <c r="AS73" s="44"/>
    </row>
    <row r="74" spans="2:45">
      <c r="B74" s="48"/>
      <c r="AI74" s="44"/>
      <c r="AJ74" s="44"/>
      <c r="AK74" s="44"/>
      <c r="AL74" s="44"/>
      <c r="AM74" s="44"/>
      <c r="AN74" s="44"/>
      <c r="AO74" s="44"/>
      <c r="AP74" s="44"/>
      <c r="AQ74" s="44"/>
      <c r="AS74" s="44"/>
    </row>
    <row r="75" spans="2:45">
      <c r="B75" s="48"/>
      <c r="AI75" s="44"/>
      <c r="AJ75" s="44"/>
      <c r="AK75" s="44"/>
      <c r="AL75" s="44"/>
      <c r="AM75" s="44"/>
      <c r="AN75" s="44"/>
      <c r="AO75" s="44"/>
      <c r="AP75" s="44"/>
      <c r="AQ75" s="44"/>
      <c r="AS75" s="44"/>
    </row>
    <row r="76" spans="2:45">
      <c r="B76" s="48"/>
      <c r="AI76" s="44"/>
      <c r="AJ76" s="44"/>
      <c r="AK76" s="44"/>
      <c r="AL76" s="44"/>
      <c r="AM76" s="44"/>
      <c r="AN76" s="44"/>
      <c r="AO76" s="44"/>
      <c r="AP76" s="44"/>
      <c r="AQ76" s="44"/>
      <c r="AS76" s="44"/>
    </row>
    <row r="77" spans="2:45">
      <c r="B77" s="48"/>
      <c r="AI77" s="44"/>
      <c r="AJ77" s="44"/>
      <c r="AK77" s="44"/>
      <c r="AL77" s="44"/>
      <c r="AM77" s="44"/>
      <c r="AN77" s="44"/>
      <c r="AO77" s="44"/>
      <c r="AP77" s="44"/>
      <c r="AQ77" s="44"/>
    </row>
    <row r="78" spans="2:45">
      <c r="B78" s="48"/>
      <c r="AI78" s="44"/>
      <c r="AJ78" s="44"/>
      <c r="AK78" s="44"/>
      <c r="AL78" s="44"/>
      <c r="AM78" s="44"/>
      <c r="AN78" s="44"/>
      <c r="AO78" s="44"/>
      <c r="AP78" s="44"/>
      <c r="AQ78" s="44"/>
    </row>
    <row r="79" spans="2:45">
      <c r="B79" s="48"/>
      <c r="AI79" s="44"/>
      <c r="AJ79" s="44"/>
      <c r="AK79" s="44"/>
      <c r="AL79" s="44"/>
      <c r="AM79" s="44"/>
      <c r="AN79" s="44"/>
      <c r="AO79" s="44"/>
      <c r="AP79" s="44"/>
      <c r="AQ79" s="44"/>
    </row>
    <row r="80" spans="2:45">
      <c r="B80" s="48"/>
      <c r="AI80" s="44"/>
      <c r="AJ80" s="44"/>
      <c r="AK80" s="44"/>
      <c r="AL80" s="44"/>
      <c r="AM80" s="44"/>
      <c r="AN80" s="44"/>
      <c r="AO80" s="44"/>
      <c r="AP80" s="44"/>
      <c r="AQ80" s="44"/>
    </row>
    <row r="81" spans="2:43">
      <c r="B81" s="48"/>
      <c r="AI81" s="44"/>
      <c r="AJ81" s="44"/>
      <c r="AK81" s="44"/>
      <c r="AL81" s="44"/>
      <c r="AM81" s="44"/>
      <c r="AN81" s="44"/>
      <c r="AO81" s="44"/>
      <c r="AP81" s="44"/>
      <c r="AQ81" s="44"/>
    </row>
    <row r="82" spans="2:43">
      <c r="B82" s="48"/>
      <c r="AI82" s="44"/>
      <c r="AJ82" s="44"/>
      <c r="AK82" s="44"/>
      <c r="AL82" s="44"/>
      <c r="AM82" s="44"/>
      <c r="AN82" s="44"/>
      <c r="AO82" s="44"/>
      <c r="AP82" s="44"/>
      <c r="AQ82" s="44"/>
    </row>
    <row r="83" spans="2:43">
      <c r="B83" s="48"/>
      <c r="AI83" s="44"/>
      <c r="AJ83" s="44"/>
      <c r="AK83" s="44"/>
      <c r="AL83" s="44"/>
      <c r="AM83" s="44"/>
      <c r="AN83" s="44"/>
      <c r="AO83" s="44"/>
      <c r="AP83" s="44"/>
      <c r="AQ83" s="44"/>
    </row>
    <row r="84" spans="2:43">
      <c r="B84" s="48"/>
      <c r="AI84" s="44"/>
      <c r="AJ84" s="44"/>
      <c r="AK84" s="44"/>
      <c r="AL84" s="44"/>
      <c r="AM84" s="44"/>
      <c r="AN84" s="44"/>
      <c r="AO84" s="44"/>
      <c r="AP84" s="44"/>
      <c r="AQ84" s="44"/>
    </row>
    <row r="85" spans="2:43">
      <c r="B85" s="48"/>
      <c r="AI85" s="44"/>
      <c r="AJ85" s="44"/>
      <c r="AK85" s="44"/>
      <c r="AL85" s="44"/>
      <c r="AM85" s="44"/>
      <c r="AN85" s="44"/>
      <c r="AO85" s="44"/>
      <c r="AP85" s="44"/>
      <c r="AQ85" s="44"/>
    </row>
    <row r="86" spans="2:43">
      <c r="B86" s="48"/>
      <c r="AI86" s="44"/>
      <c r="AJ86" s="44"/>
      <c r="AK86" s="44"/>
      <c r="AL86" s="44"/>
      <c r="AM86" s="44"/>
      <c r="AN86" s="44"/>
      <c r="AO86" s="44"/>
      <c r="AP86" s="44"/>
      <c r="AQ86" s="44"/>
    </row>
    <row r="87" spans="2:43">
      <c r="B87" s="48"/>
      <c r="AI87" s="44"/>
      <c r="AJ87" s="44"/>
      <c r="AK87" s="44"/>
      <c r="AL87" s="44"/>
      <c r="AM87" s="44"/>
      <c r="AN87" s="44"/>
      <c r="AO87" s="44"/>
      <c r="AP87" s="44"/>
      <c r="AQ87" s="44"/>
    </row>
    <row r="88" spans="2:43">
      <c r="B88" s="48"/>
      <c r="AI88" s="44"/>
      <c r="AJ88" s="44"/>
      <c r="AK88" s="44"/>
      <c r="AL88" s="44"/>
      <c r="AM88" s="44"/>
      <c r="AN88" s="44"/>
      <c r="AO88" s="44"/>
      <c r="AP88" s="44"/>
      <c r="AQ88" s="44"/>
    </row>
    <row r="89" spans="2:43">
      <c r="B89" s="48"/>
      <c r="AI89" s="44"/>
      <c r="AJ89" s="44"/>
      <c r="AK89" s="44"/>
      <c r="AL89" s="44"/>
      <c r="AM89" s="44"/>
      <c r="AN89" s="44"/>
      <c r="AO89" s="44"/>
      <c r="AP89" s="44"/>
      <c r="AQ89" s="44"/>
    </row>
    <row r="90" spans="2:43">
      <c r="B90" s="48"/>
      <c r="AI90" s="44"/>
      <c r="AJ90" s="44"/>
      <c r="AK90" s="44"/>
      <c r="AL90" s="44"/>
      <c r="AM90" s="44"/>
      <c r="AN90" s="44"/>
      <c r="AO90" s="44"/>
      <c r="AP90" s="44"/>
      <c r="AQ90" s="44"/>
    </row>
    <row r="91" spans="2:43">
      <c r="B91" s="48"/>
      <c r="AI91" s="44"/>
      <c r="AJ91" s="44"/>
      <c r="AK91" s="44"/>
      <c r="AL91" s="44"/>
      <c r="AM91" s="44"/>
      <c r="AN91" s="44"/>
      <c r="AO91" s="44"/>
      <c r="AP91" s="44"/>
      <c r="AQ91" s="44"/>
    </row>
    <row r="92" spans="2:43">
      <c r="B92" s="48"/>
      <c r="AI92" s="44"/>
      <c r="AJ92" s="44"/>
      <c r="AK92" s="44"/>
      <c r="AL92" s="44"/>
      <c r="AM92" s="44"/>
      <c r="AN92" s="44"/>
      <c r="AO92" s="44"/>
      <c r="AP92" s="44"/>
      <c r="AQ92" s="44"/>
    </row>
    <row r="93" spans="2:43">
      <c r="B93" s="48"/>
      <c r="AI93" s="44"/>
      <c r="AJ93" s="44"/>
      <c r="AK93" s="44"/>
      <c r="AL93" s="44"/>
      <c r="AM93" s="44"/>
      <c r="AN93" s="44"/>
      <c r="AO93" s="44"/>
      <c r="AP93" s="44"/>
      <c r="AQ93" s="44"/>
    </row>
    <row r="94" spans="2:43">
      <c r="B94" s="48"/>
      <c r="AI94" s="44"/>
      <c r="AJ94" s="44"/>
      <c r="AK94" s="44"/>
      <c r="AL94" s="44"/>
      <c r="AM94" s="44"/>
      <c r="AN94" s="44"/>
      <c r="AO94" s="44"/>
      <c r="AP94" s="44"/>
      <c r="AQ94" s="44"/>
    </row>
    <row r="95" spans="2:43">
      <c r="B95" s="48"/>
      <c r="AI95" s="44"/>
      <c r="AJ95" s="44"/>
      <c r="AK95" s="44"/>
      <c r="AL95" s="44"/>
      <c r="AM95" s="44"/>
      <c r="AN95" s="44"/>
      <c r="AO95" s="44"/>
      <c r="AP95" s="44"/>
      <c r="AQ95" s="44"/>
    </row>
    <row r="98" spans="35:45">
      <c r="AI98" s="44"/>
      <c r="AJ98" s="44"/>
      <c r="AK98" s="44"/>
      <c r="AL98" s="44"/>
      <c r="AM98" s="44"/>
      <c r="AN98" s="44"/>
      <c r="AO98" s="44"/>
      <c r="AP98" s="44"/>
      <c r="AQ98" s="44"/>
      <c r="AS98" s="44"/>
    </row>
    <row r="99" spans="35:45">
      <c r="AI99" s="44"/>
      <c r="AJ99" s="44"/>
      <c r="AK99" s="44"/>
      <c r="AL99" s="44"/>
      <c r="AM99" s="44"/>
      <c r="AN99" s="44"/>
      <c r="AO99" s="44"/>
      <c r="AP99" s="44"/>
      <c r="AQ99" s="44"/>
      <c r="AS99" s="44"/>
    </row>
    <row r="100" spans="35:45">
      <c r="AI100" s="44"/>
      <c r="AJ100" s="44"/>
      <c r="AK100" s="44"/>
      <c r="AL100" s="44"/>
      <c r="AM100" s="44"/>
      <c r="AN100" s="44"/>
      <c r="AO100" s="44"/>
      <c r="AP100" s="44"/>
      <c r="AQ100" s="44"/>
      <c r="AS100" s="44"/>
    </row>
    <row r="101" spans="35:45">
      <c r="AI101" s="44"/>
      <c r="AJ101" s="44"/>
      <c r="AK101" s="44"/>
      <c r="AL101" s="44"/>
      <c r="AM101" s="44"/>
      <c r="AN101" s="44"/>
      <c r="AO101" s="44"/>
      <c r="AP101" s="44"/>
      <c r="AQ101" s="44"/>
      <c r="AS101" s="44"/>
    </row>
    <row r="102" spans="35:45">
      <c r="AI102" s="44"/>
      <c r="AJ102" s="44"/>
      <c r="AK102" s="44"/>
      <c r="AL102" s="44"/>
      <c r="AM102" s="44"/>
      <c r="AN102" s="44"/>
      <c r="AO102" s="44"/>
      <c r="AP102" s="44"/>
      <c r="AQ102" s="44"/>
      <c r="AS102" s="44"/>
    </row>
    <row r="103" spans="35:45">
      <c r="AI103" s="44"/>
      <c r="AJ103" s="44"/>
      <c r="AK103" s="44"/>
      <c r="AL103" s="44"/>
      <c r="AM103" s="44"/>
      <c r="AN103" s="44"/>
      <c r="AO103" s="44"/>
      <c r="AP103" s="44"/>
      <c r="AQ103" s="44"/>
      <c r="AS103" s="44"/>
    </row>
    <row r="104" spans="35:45">
      <c r="AI104" s="44"/>
      <c r="AJ104" s="44"/>
      <c r="AK104" s="44"/>
      <c r="AL104" s="44"/>
      <c r="AM104" s="44"/>
      <c r="AN104" s="44"/>
      <c r="AO104" s="44"/>
      <c r="AP104" s="44"/>
      <c r="AQ104" s="44"/>
      <c r="AS104" s="44"/>
    </row>
    <row r="105" spans="35:45">
      <c r="AI105" s="44"/>
      <c r="AJ105" s="44"/>
      <c r="AK105" s="44"/>
      <c r="AL105" s="44"/>
      <c r="AM105" s="44"/>
      <c r="AN105" s="44"/>
      <c r="AO105" s="44"/>
      <c r="AP105" s="44"/>
      <c r="AQ105" s="44"/>
      <c r="AS105" s="44"/>
    </row>
    <row r="106" spans="35:45">
      <c r="AI106" s="44"/>
      <c r="AJ106" s="44"/>
      <c r="AK106" s="44"/>
      <c r="AL106" s="44"/>
      <c r="AM106" s="44"/>
      <c r="AN106" s="44"/>
      <c r="AO106" s="44"/>
      <c r="AP106" s="44"/>
      <c r="AQ106" s="44"/>
      <c r="AS106" s="44"/>
    </row>
    <row r="107" spans="35:45">
      <c r="AI107" s="44"/>
      <c r="AJ107" s="44"/>
      <c r="AK107" s="44"/>
      <c r="AL107" s="44"/>
      <c r="AM107" s="44"/>
      <c r="AN107" s="44"/>
      <c r="AO107" s="44"/>
      <c r="AP107" s="44"/>
      <c r="AQ107" s="44"/>
      <c r="AS107" s="44"/>
    </row>
    <row r="108" spans="35:45">
      <c r="AI108" s="44"/>
      <c r="AJ108" s="44"/>
      <c r="AK108" s="44"/>
      <c r="AL108" s="44"/>
      <c r="AM108" s="44"/>
      <c r="AN108" s="44"/>
      <c r="AO108" s="44"/>
      <c r="AP108" s="44"/>
      <c r="AQ108" s="44"/>
      <c r="AS108" s="44"/>
    </row>
    <row r="109" spans="35:45">
      <c r="AI109" s="44"/>
      <c r="AJ109" s="44"/>
      <c r="AK109" s="44"/>
      <c r="AL109" s="44"/>
      <c r="AM109" s="44"/>
      <c r="AN109" s="44"/>
      <c r="AO109" s="44"/>
      <c r="AP109" s="44"/>
      <c r="AQ109" s="44"/>
      <c r="AS109" s="44"/>
    </row>
    <row r="110" spans="35:45">
      <c r="AI110" s="44"/>
      <c r="AJ110" s="44"/>
      <c r="AK110" s="44"/>
      <c r="AL110" s="44"/>
      <c r="AM110" s="44"/>
      <c r="AN110" s="44"/>
      <c r="AO110" s="44"/>
      <c r="AP110" s="44"/>
      <c r="AQ110" s="44"/>
      <c r="AS110" s="44"/>
    </row>
    <row r="111" spans="35:45">
      <c r="AI111" s="44"/>
      <c r="AJ111" s="44"/>
      <c r="AK111" s="44"/>
      <c r="AL111" s="44"/>
      <c r="AM111" s="44"/>
      <c r="AN111" s="44"/>
      <c r="AO111" s="44"/>
      <c r="AP111" s="44"/>
      <c r="AQ111" s="44"/>
      <c r="AS111" s="44"/>
    </row>
    <row r="112" spans="35:45">
      <c r="AI112" s="44"/>
      <c r="AJ112" s="44"/>
      <c r="AK112" s="44"/>
      <c r="AL112" s="44"/>
      <c r="AM112" s="44"/>
      <c r="AN112" s="44"/>
      <c r="AO112" s="44"/>
      <c r="AP112" s="44"/>
      <c r="AQ112" s="44"/>
      <c r="AS112" s="44"/>
    </row>
    <row r="113" spans="35:45">
      <c r="AI113" s="54"/>
      <c r="AJ113" s="54"/>
      <c r="AK113" s="44"/>
      <c r="AL113" s="44"/>
      <c r="AM113" s="44"/>
      <c r="AN113" s="44"/>
      <c r="AO113" s="44"/>
      <c r="AP113" s="44"/>
      <c r="AQ113" s="44"/>
      <c r="AS113" s="44"/>
    </row>
    <row r="114" spans="35:45">
      <c r="AI114" s="33"/>
      <c r="AJ114" s="55"/>
      <c r="AK114" s="44"/>
      <c r="AL114" s="44"/>
      <c r="AM114" s="44"/>
      <c r="AN114" s="44"/>
      <c r="AO114" s="44"/>
      <c r="AP114" s="44"/>
      <c r="AQ114" s="44"/>
      <c r="AS114" s="44"/>
    </row>
    <row r="115" spans="35:45">
      <c r="AI115" s="56"/>
      <c r="AJ115" s="56"/>
      <c r="AK115" s="44"/>
      <c r="AL115" s="44"/>
      <c r="AM115" s="44"/>
      <c r="AN115" s="44"/>
      <c r="AO115" s="44"/>
      <c r="AP115" s="44"/>
      <c r="AQ115" s="44"/>
      <c r="AS115" s="44"/>
    </row>
    <row r="116" spans="35:45">
      <c r="AI116" s="57"/>
      <c r="AJ116" s="57"/>
      <c r="AK116" s="44"/>
      <c r="AL116" s="44"/>
      <c r="AM116" s="44"/>
      <c r="AN116" s="44"/>
      <c r="AO116" s="44"/>
      <c r="AP116" s="44"/>
      <c r="AQ116" s="44"/>
      <c r="AS116" s="44"/>
    </row>
    <row r="117" spans="35:45">
      <c r="AI117" s="56"/>
      <c r="AJ117" s="56"/>
      <c r="AK117" s="44"/>
      <c r="AL117" s="44"/>
      <c r="AM117" s="44"/>
      <c r="AN117" s="44"/>
      <c r="AO117" s="44"/>
      <c r="AP117" s="44"/>
      <c r="AQ117" s="44"/>
      <c r="AS117" s="44"/>
    </row>
    <row r="118" spans="35:45">
      <c r="AI118" s="58"/>
      <c r="AJ118" s="58"/>
      <c r="AK118" s="44"/>
      <c r="AL118" s="44"/>
      <c r="AM118" s="44"/>
      <c r="AN118" s="44"/>
      <c r="AO118" s="44"/>
      <c r="AP118" s="44"/>
      <c r="AQ118" s="44"/>
      <c r="AS118" s="44"/>
    </row>
    <row r="119" spans="35:45">
      <c r="AI119" s="33"/>
      <c r="AJ119" s="33"/>
      <c r="AK119" s="44"/>
      <c r="AL119" s="44"/>
      <c r="AM119" s="44"/>
      <c r="AN119" s="44"/>
      <c r="AO119" s="44"/>
      <c r="AP119" s="44"/>
      <c r="AQ119" s="44"/>
      <c r="AS119" s="44"/>
    </row>
    <row r="120" spans="35:45">
      <c r="AI120" s="33"/>
      <c r="AJ120" s="33"/>
      <c r="AK120" s="44"/>
      <c r="AL120" s="44"/>
      <c r="AM120" s="44"/>
      <c r="AN120" s="44"/>
      <c r="AO120" s="44"/>
      <c r="AP120" s="44"/>
      <c r="AQ120" s="44"/>
      <c r="AS120" s="44"/>
    </row>
    <row r="121" spans="35:45">
      <c r="AI121" s="33"/>
      <c r="AJ121" s="33"/>
      <c r="AK121" s="44"/>
      <c r="AL121" s="44"/>
      <c r="AM121" s="44"/>
      <c r="AN121" s="44"/>
      <c r="AO121" s="44"/>
      <c r="AP121" s="44"/>
      <c r="AQ121" s="44"/>
      <c r="AS121" s="44"/>
    </row>
    <row r="122" spans="35:45">
      <c r="AI122" s="33"/>
      <c r="AJ122" s="33"/>
      <c r="AK122" s="44"/>
      <c r="AL122" s="44"/>
      <c r="AM122" s="44"/>
      <c r="AN122" s="44"/>
      <c r="AO122" s="44"/>
      <c r="AP122" s="44"/>
      <c r="AQ122" s="44"/>
      <c r="AS122" s="44"/>
    </row>
    <row r="123" spans="35:45">
      <c r="AI123" s="17"/>
      <c r="AJ123" s="17"/>
    </row>
    <row r="124" spans="35:45">
      <c r="AI124" s="17"/>
      <c r="AJ124" s="17"/>
    </row>
    <row r="125" spans="35:45">
      <c r="AI125" s="17"/>
      <c r="AJ125" s="17"/>
    </row>
    <row r="126" spans="35:45">
      <c r="AI126" s="17"/>
      <c r="AJ126" s="17"/>
    </row>
    <row r="127" spans="35:45">
      <c r="AI127" s="17"/>
      <c r="AJ127" s="17"/>
    </row>
    <row r="128" spans="35:45">
      <c r="AI128" s="17"/>
      <c r="AJ128" s="17"/>
    </row>
  </sheetData>
  <mergeCells count="37">
    <mergeCell ref="A1:H1"/>
    <mergeCell ref="A2:A3"/>
    <mergeCell ref="C2:C3"/>
    <mergeCell ref="D2:H2"/>
    <mergeCell ref="I2:M2"/>
    <mergeCell ref="AF2:AF3"/>
    <mergeCell ref="N2:R2"/>
    <mergeCell ref="AI27:AI28"/>
    <mergeCell ref="AI2:AJ3"/>
    <mergeCell ref="AP2:AP3"/>
    <mergeCell ref="S2:W2"/>
    <mergeCell ref="X2:AB2"/>
    <mergeCell ref="AC2:AC3"/>
    <mergeCell ref="AD2:AD3"/>
    <mergeCell ref="AE2:AE3"/>
    <mergeCell ref="A4:A49"/>
    <mergeCell ref="AI4:AI15"/>
    <mergeCell ref="AI17:AJ18"/>
    <mergeCell ref="AP17:AP18"/>
    <mergeCell ref="AQ17:AQ18"/>
    <mergeCell ref="AI20:AI22"/>
    <mergeCell ref="AI23:AI26"/>
    <mergeCell ref="AQ2:AQ3"/>
    <mergeCell ref="AR2:AR3"/>
    <mergeCell ref="AR17:AR18"/>
    <mergeCell ref="AS17:AS18"/>
    <mergeCell ref="AI19:AJ19"/>
    <mergeCell ref="AS2:AS3"/>
    <mergeCell ref="I64:K64"/>
    <mergeCell ref="I69:K69"/>
    <mergeCell ref="AI31:AJ31"/>
    <mergeCell ref="AI32:AI38"/>
    <mergeCell ref="AI39:AI45"/>
    <mergeCell ref="AI46:AI52"/>
    <mergeCell ref="X52:AB52"/>
    <mergeCell ref="W53:W54"/>
    <mergeCell ref="AI53:AI59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AT128"/>
  <sheetViews>
    <sheetView topLeftCell="C34" workbookViewId="0">
      <selection activeCell="AB55" sqref="AB55"/>
    </sheetView>
  </sheetViews>
  <sheetFormatPr defaultRowHeight="16.5" outlineLevelCol="1"/>
  <cols>
    <col min="1" max="1" width="8.125" style="47" customWidth="1"/>
    <col min="2" max="2" width="3.625" style="47" customWidth="1" outlineLevel="1"/>
    <col min="3" max="3" width="7.125" style="47" customWidth="1"/>
    <col min="4" max="8" width="7.5" style="47" customWidth="1"/>
    <col min="9" max="13" width="6.25" style="47" customWidth="1"/>
    <col min="14" max="18" width="7.5" style="47" customWidth="1"/>
    <col min="19" max="23" width="6.25" style="47" customWidth="1"/>
    <col min="24" max="28" width="7.5" style="47" customWidth="1"/>
    <col min="29" max="31" width="10.375" style="48" customWidth="1"/>
    <col min="32" max="34" width="10" style="16" customWidth="1"/>
    <col min="35" max="35" width="18.625" style="16" bestFit="1" customWidth="1"/>
    <col min="36" max="36" width="21.375" style="16" bestFit="1" customWidth="1"/>
    <col min="37" max="37" width="18.375" style="16" bestFit="1" customWidth="1"/>
    <col min="38" max="41" width="18.375" style="16" customWidth="1"/>
    <col min="42" max="42" width="14.625" style="16" bestFit="1" customWidth="1"/>
    <col min="43" max="43" width="11.75" style="16" bestFit="1" customWidth="1"/>
    <col min="44" max="44" width="13.625" style="16" bestFit="1" customWidth="1"/>
    <col min="45" max="45" width="13.5" style="16" bestFit="1" customWidth="1"/>
    <col min="47" max="48" width="10" style="16" customWidth="1"/>
    <col min="49" max="256" width="9" style="16"/>
    <col min="257" max="257" width="8.125" style="16" customWidth="1"/>
    <col min="258" max="258" width="3.625" style="16" customWidth="1"/>
    <col min="259" max="259" width="7.125" style="16" customWidth="1"/>
    <col min="260" max="264" width="7.5" style="16" customWidth="1"/>
    <col min="265" max="269" width="6.25" style="16" customWidth="1"/>
    <col min="270" max="274" width="7.5" style="16" customWidth="1"/>
    <col min="275" max="279" width="6.25" style="16" customWidth="1"/>
    <col min="280" max="284" width="7.5" style="16" customWidth="1"/>
    <col min="285" max="287" width="10.375" style="16" customWidth="1"/>
    <col min="288" max="290" width="10" style="16" customWidth="1"/>
    <col min="291" max="291" width="18.625" style="16" bestFit="1" customWidth="1"/>
    <col min="292" max="292" width="21.375" style="16" bestFit="1" customWidth="1"/>
    <col min="293" max="293" width="18.375" style="16" bestFit="1" customWidth="1"/>
    <col min="294" max="297" width="18.375" style="16" customWidth="1"/>
    <col min="298" max="298" width="14.625" style="16" bestFit="1" customWidth="1"/>
    <col min="299" max="299" width="11.75" style="16" bestFit="1" customWidth="1"/>
    <col min="300" max="300" width="13.625" style="16" bestFit="1" customWidth="1"/>
    <col min="301" max="301" width="13.5" style="16" bestFit="1" customWidth="1"/>
    <col min="302" max="302" width="9" style="16"/>
    <col min="303" max="304" width="10" style="16" customWidth="1"/>
    <col min="305" max="512" width="9" style="16"/>
    <col min="513" max="513" width="8.125" style="16" customWidth="1"/>
    <col min="514" max="514" width="3.625" style="16" customWidth="1"/>
    <col min="515" max="515" width="7.125" style="16" customWidth="1"/>
    <col min="516" max="520" width="7.5" style="16" customWidth="1"/>
    <col min="521" max="525" width="6.25" style="16" customWidth="1"/>
    <col min="526" max="530" width="7.5" style="16" customWidth="1"/>
    <col min="531" max="535" width="6.25" style="16" customWidth="1"/>
    <col min="536" max="540" width="7.5" style="16" customWidth="1"/>
    <col min="541" max="543" width="10.375" style="16" customWidth="1"/>
    <col min="544" max="546" width="10" style="16" customWidth="1"/>
    <col min="547" max="547" width="18.625" style="16" bestFit="1" customWidth="1"/>
    <col min="548" max="548" width="21.375" style="16" bestFit="1" customWidth="1"/>
    <col min="549" max="549" width="18.375" style="16" bestFit="1" customWidth="1"/>
    <col min="550" max="553" width="18.375" style="16" customWidth="1"/>
    <col min="554" max="554" width="14.625" style="16" bestFit="1" customWidth="1"/>
    <col min="555" max="555" width="11.75" style="16" bestFit="1" customWidth="1"/>
    <col min="556" max="556" width="13.625" style="16" bestFit="1" customWidth="1"/>
    <col min="557" max="557" width="13.5" style="16" bestFit="1" customWidth="1"/>
    <col min="558" max="558" width="9" style="16"/>
    <col min="559" max="560" width="10" style="16" customWidth="1"/>
    <col min="561" max="768" width="9" style="16"/>
    <col min="769" max="769" width="8.125" style="16" customWidth="1"/>
    <col min="770" max="770" width="3.625" style="16" customWidth="1"/>
    <col min="771" max="771" width="7.125" style="16" customWidth="1"/>
    <col min="772" max="776" width="7.5" style="16" customWidth="1"/>
    <col min="777" max="781" width="6.25" style="16" customWidth="1"/>
    <col min="782" max="786" width="7.5" style="16" customWidth="1"/>
    <col min="787" max="791" width="6.25" style="16" customWidth="1"/>
    <col min="792" max="796" width="7.5" style="16" customWidth="1"/>
    <col min="797" max="799" width="10.375" style="16" customWidth="1"/>
    <col min="800" max="802" width="10" style="16" customWidth="1"/>
    <col min="803" max="803" width="18.625" style="16" bestFit="1" customWidth="1"/>
    <col min="804" max="804" width="21.375" style="16" bestFit="1" customWidth="1"/>
    <col min="805" max="805" width="18.375" style="16" bestFit="1" customWidth="1"/>
    <col min="806" max="809" width="18.375" style="16" customWidth="1"/>
    <col min="810" max="810" width="14.625" style="16" bestFit="1" customWidth="1"/>
    <col min="811" max="811" width="11.75" style="16" bestFit="1" customWidth="1"/>
    <col min="812" max="812" width="13.625" style="16" bestFit="1" customWidth="1"/>
    <col min="813" max="813" width="13.5" style="16" bestFit="1" customWidth="1"/>
    <col min="814" max="814" width="9" style="16"/>
    <col min="815" max="816" width="10" style="16" customWidth="1"/>
    <col min="817" max="1024" width="9" style="16"/>
    <col min="1025" max="1025" width="8.125" style="16" customWidth="1"/>
    <col min="1026" max="1026" width="3.625" style="16" customWidth="1"/>
    <col min="1027" max="1027" width="7.125" style="16" customWidth="1"/>
    <col min="1028" max="1032" width="7.5" style="16" customWidth="1"/>
    <col min="1033" max="1037" width="6.25" style="16" customWidth="1"/>
    <col min="1038" max="1042" width="7.5" style="16" customWidth="1"/>
    <col min="1043" max="1047" width="6.25" style="16" customWidth="1"/>
    <col min="1048" max="1052" width="7.5" style="16" customWidth="1"/>
    <col min="1053" max="1055" width="10.375" style="16" customWidth="1"/>
    <col min="1056" max="1058" width="10" style="16" customWidth="1"/>
    <col min="1059" max="1059" width="18.625" style="16" bestFit="1" customWidth="1"/>
    <col min="1060" max="1060" width="21.375" style="16" bestFit="1" customWidth="1"/>
    <col min="1061" max="1061" width="18.375" style="16" bestFit="1" customWidth="1"/>
    <col min="1062" max="1065" width="18.375" style="16" customWidth="1"/>
    <col min="1066" max="1066" width="14.625" style="16" bestFit="1" customWidth="1"/>
    <col min="1067" max="1067" width="11.75" style="16" bestFit="1" customWidth="1"/>
    <col min="1068" max="1068" width="13.625" style="16" bestFit="1" customWidth="1"/>
    <col min="1069" max="1069" width="13.5" style="16" bestFit="1" customWidth="1"/>
    <col min="1070" max="1070" width="9" style="16"/>
    <col min="1071" max="1072" width="10" style="16" customWidth="1"/>
    <col min="1073" max="1280" width="9" style="16"/>
    <col min="1281" max="1281" width="8.125" style="16" customWidth="1"/>
    <col min="1282" max="1282" width="3.625" style="16" customWidth="1"/>
    <col min="1283" max="1283" width="7.125" style="16" customWidth="1"/>
    <col min="1284" max="1288" width="7.5" style="16" customWidth="1"/>
    <col min="1289" max="1293" width="6.25" style="16" customWidth="1"/>
    <col min="1294" max="1298" width="7.5" style="16" customWidth="1"/>
    <col min="1299" max="1303" width="6.25" style="16" customWidth="1"/>
    <col min="1304" max="1308" width="7.5" style="16" customWidth="1"/>
    <col min="1309" max="1311" width="10.375" style="16" customWidth="1"/>
    <col min="1312" max="1314" width="10" style="16" customWidth="1"/>
    <col min="1315" max="1315" width="18.625" style="16" bestFit="1" customWidth="1"/>
    <col min="1316" max="1316" width="21.375" style="16" bestFit="1" customWidth="1"/>
    <col min="1317" max="1317" width="18.375" style="16" bestFit="1" customWidth="1"/>
    <col min="1318" max="1321" width="18.375" style="16" customWidth="1"/>
    <col min="1322" max="1322" width="14.625" style="16" bestFit="1" customWidth="1"/>
    <col min="1323" max="1323" width="11.75" style="16" bestFit="1" customWidth="1"/>
    <col min="1324" max="1324" width="13.625" style="16" bestFit="1" customWidth="1"/>
    <col min="1325" max="1325" width="13.5" style="16" bestFit="1" customWidth="1"/>
    <col min="1326" max="1326" width="9" style="16"/>
    <col min="1327" max="1328" width="10" style="16" customWidth="1"/>
    <col min="1329" max="1536" width="9" style="16"/>
    <col min="1537" max="1537" width="8.125" style="16" customWidth="1"/>
    <col min="1538" max="1538" width="3.625" style="16" customWidth="1"/>
    <col min="1539" max="1539" width="7.125" style="16" customWidth="1"/>
    <col min="1540" max="1544" width="7.5" style="16" customWidth="1"/>
    <col min="1545" max="1549" width="6.25" style="16" customWidth="1"/>
    <col min="1550" max="1554" width="7.5" style="16" customWidth="1"/>
    <col min="1555" max="1559" width="6.25" style="16" customWidth="1"/>
    <col min="1560" max="1564" width="7.5" style="16" customWidth="1"/>
    <col min="1565" max="1567" width="10.375" style="16" customWidth="1"/>
    <col min="1568" max="1570" width="10" style="16" customWidth="1"/>
    <col min="1571" max="1571" width="18.625" style="16" bestFit="1" customWidth="1"/>
    <col min="1572" max="1572" width="21.375" style="16" bestFit="1" customWidth="1"/>
    <col min="1573" max="1573" width="18.375" style="16" bestFit="1" customWidth="1"/>
    <col min="1574" max="1577" width="18.375" style="16" customWidth="1"/>
    <col min="1578" max="1578" width="14.625" style="16" bestFit="1" customWidth="1"/>
    <col min="1579" max="1579" width="11.75" style="16" bestFit="1" customWidth="1"/>
    <col min="1580" max="1580" width="13.625" style="16" bestFit="1" customWidth="1"/>
    <col min="1581" max="1581" width="13.5" style="16" bestFit="1" customWidth="1"/>
    <col min="1582" max="1582" width="9" style="16"/>
    <col min="1583" max="1584" width="10" style="16" customWidth="1"/>
    <col min="1585" max="1792" width="9" style="16"/>
    <col min="1793" max="1793" width="8.125" style="16" customWidth="1"/>
    <col min="1794" max="1794" width="3.625" style="16" customWidth="1"/>
    <col min="1795" max="1795" width="7.125" style="16" customWidth="1"/>
    <col min="1796" max="1800" width="7.5" style="16" customWidth="1"/>
    <col min="1801" max="1805" width="6.25" style="16" customWidth="1"/>
    <col min="1806" max="1810" width="7.5" style="16" customWidth="1"/>
    <col min="1811" max="1815" width="6.25" style="16" customWidth="1"/>
    <col min="1816" max="1820" width="7.5" style="16" customWidth="1"/>
    <col min="1821" max="1823" width="10.375" style="16" customWidth="1"/>
    <col min="1824" max="1826" width="10" style="16" customWidth="1"/>
    <col min="1827" max="1827" width="18.625" style="16" bestFit="1" customWidth="1"/>
    <col min="1828" max="1828" width="21.375" style="16" bestFit="1" customWidth="1"/>
    <col min="1829" max="1829" width="18.375" style="16" bestFit="1" customWidth="1"/>
    <col min="1830" max="1833" width="18.375" style="16" customWidth="1"/>
    <col min="1834" max="1834" width="14.625" style="16" bestFit="1" customWidth="1"/>
    <col min="1835" max="1835" width="11.75" style="16" bestFit="1" customWidth="1"/>
    <col min="1836" max="1836" width="13.625" style="16" bestFit="1" customWidth="1"/>
    <col min="1837" max="1837" width="13.5" style="16" bestFit="1" customWidth="1"/>
    <col min="1838" max="1838" width="9" style="16"/>
    <col min="1839" max="1840" width="10" style="16" customWidth="1"/>
    <col min="1841" max="2048" width="9" style="16"/>
    <col min="2049" max="2049" width="8.125" style="16" customWidth="1"/>
    <col min="2050" max="2050" width="3.625" style="16" customWidth="1"/>
    <col min="2051" max="2051" width="7.125" style="16" customWidth="1"/>
    <col min="2052" max="2056" width="7.5" style="16" customWidth="1"/>
    <col min="2057" max="2061" width="6.25" style="16" customWidth="1"/>
    <col min="2062" max="2066" width="7.5" style="16" customWidth="1"/>
    <col min="2067" max="2071" width="6.25" style="16" customWidth="1"/>
    <col min="2072" max="2076" width="7.5" style="16" customWidth="1"/>
    <col min="2077" max="2079" width="10.375" style="16" customWidth="1"/>
    <col min="2080" max="2082" width="10" style="16" customWidth="1"/>
    <col min="2083" max="2083" width="18.625" style="16" bestFit="1" customWidth="1"/>
    <col min="2084" max="2084" width="21.375" style="16" bestFit="1" customWidth="1"/>
    <col min="2085" max="2085" width="18.375" style="16" bestFit="1" customWidth="1"/>
    <col min="2086" max="2089" width="18.375" style="16" customWidth="1"/>
    <col min="2090" max="2090" width="14.625" style="16" bestFit="1" customWidth="1"/>
    <col min="2091" max="2091" width="11.75" style="16" bestFit="1" customWidth="1"/>
    <col min="2092" max="2092" width="13.625" style="16" bestFit="1" customWidth="1"/>
    <col min="2093" max="2093" width="13.5" style="16" bestFit="1" customWidth="1"/>
    <col min="2094" max="2094" width="9" style="16"/>
    <col min="2095" max="2096" width="10" style="16" customWidth="1"/>
    <col min="2097" max="2304" width="9" style="16"/>
    <col min="2305" max="2305" width="8.125" style="16" customWidth="1"/>
    <col min="2306" max="2306" width="3.625" style="16" customWidth="1"/>
    <col min="2307" max="2307" width="7.125" style="16" customWidth="1"/>
    <col min="2308" max="2312" width="7.5" style="16" customWidth="1"/>
    <col min="2313" max="2317" width="6.25" style="16" customWidth="1"/>
    <col min="2318" max="2322" width="7.5" style="16" customWidth="1"/>
    <col min="2323" max="2327" width="6.25" style="16" customWidth="1"/>
    <col min="2328" max="2332" width="7.5" style="16" customWidth="1"/>
    <col min="2333" max="2335" width="10.375" style="16" customWidth="1"/>
    <col min="2336" max="2338" width="10" style="16" customWidth="1"/>
    <col min="2339" max="2339" width="18.625" style="16" bestFit="1" customWidth="1"/>
    <col min="2340" max="2340" width="21.375" style="16" bestFit="1" customWidth="1"/>
    <col min="2341" max="2341" width="18.375" style="16" bestFit="1" customWidth="1"/>
    <col min="2342" max="2345" width="18.375" style="16" customWidth="1"/>
    <col min="2346" max="2346" width="14.625" style="16" bestFit="1" customWidth="1"/>
    <col min="2347" max="2347" width="11.75" style="16" bestFit="1" customWidth="1"/>
    <col min="2348" max="2348" width="13.625" style="16" bestFit="1" customWidth="1"/>
    <col min="2349" max="2349" width="13.5" style="16" bestFit="1" customWidth="1"/>
    <col min="2350" max="2350" width="9" style="16"/>
    <col min="2351" max="2352" width="10" style="16" customWidth="1"/>
    <col min="2353" max="2560" width="9" style="16"/>
    <col min="2561" max="2561" width="8.125" style="16" customWidth="1"/>
    <col min="2562" max="2562" width="3.625" style="16" customWidth="1"/>
    <col min="2563" max="2563" width="7.125" style="16" customWidth="1"/>
    <col min="2564" max="2568" width="7.5" style="16" customWidth="1"/>
    <col min="2569" max="2573" width="6.25" style="16" customWidth="1"/>
    <col min="2574" max="2578" width="7.5" style="16" customWidth="1"/>
    <col min="2579" max="2583" width="6.25" style="16" customWidth="1"/>
    <col min="2584" max="2588" width="7.5" style="16" customWidth="1"/>
    <col min="2589" max="2591" width="10.375" style="16" customWidth="1"/>
    <col min="2592" max="2594" width="10" style="16" customWidth="1"/>
    <col min="2595" max="2595" width="18.625" style="16" bestFit="1" customWidth="1"/>
    <col min="2596" max="2596" width="21.375" style="16" bestFit="1" customWidth="1"/>
    <col min="2597" max="2597" width="18.375" style="16" bestFit="1" customWidth="1"/>
    <col min="2598" max="2601" width="18.375" style="16" customWidth="1"/>
    <col min="2602" max="2602" width="14.625" style="16" bestFit="1" customWidth="1"/>
    <col min="2603" max="2603" width="11.75" style="16" bestFit="1" customWidth="1"/>
    <col min="2604" max="2604" width="13.625" style="16" bestFit="1" customWidth="1"/>
    <col min="2605" max="2605" width="13.5" style="16" bestFit="1" customWidth="1"/>
    <col min="2606" max="2606" width="9" style="16"/>
    <col min="2607" max="2608" width="10" style="16" customWidth="1"/>
    <col min="2609" max="2816" width="9" style="16"/>
    <col min="2817" max="2817" width="8.125" style="16" customWidth="1"/>
    <col min="2818" max="2818" width="3.625" style="16" customWidth="1"/>
    <col min="2819" max="2819" width="7.125" style="16" customWidth="1"/>
    <col min="2820" max="2824" width="7.5" style="16" customWidth="1"/>
    <col min="2825" max="2829" width="6.25" style="16" customWidth="1"/>
    <col min="2830" max="2834" width="7.5" style="16" customWidth="1"/>
    <col min="2835" max="2839" width="6.25" style="16" customWidth="1"/>
    <col min="2840" max="2844" width="7.5" style="16" customWidth="1"/>
    <col min="2845" max="2847" width="10.375" style="16" customWidth="1"/>
    <col min="2848" max="2850" width="10" style="16" customWidth="1"/>
    <col min="2851" max="2851" width="18.625" style="16" bestFit="1" customWidth="1"/>
    <col min="2852" max="2852" width="21.375" style="16" bestFit="1" customWidth="1"/>
    <col min="2853" max="2853" width="18.375" style="16" bestFit="1" customWidth="1"/>
    <col min="2854" max="2857" width="18.375" style="16" customWidth="1"/>
    <col min="2858" max="2858" width="14.625" style="16" bestFit="1" customWidth="1"/>
    <col min="2859" max="2859" width="11.75" style="16" bestFit="1" customWidth="1"/>
    <col min="2860" max="2860" width="13.625" style="16" bestFit="1" customWidth="1"/>
    <col min="2861" max="2861" width="13.5" style="16" bestFit="1" customWidth="1"/>
    <col min="2862" max="2862" width="9" style="16"/>
    <col min="2863" max="2864" width="10" style="16" customWidth="1"/>
    <col min="2865" max="3072" width="9" style="16"/>
    <col min="3073" max="3073" width="8.125" style="16" customWidth="1"/>
    <col min="3074" max="3074" width="3.625" style="16" customWidth="1"/>
    <col min="3075" max="3075" width="7.125" style="16" customWidth="1"/>
    <col min="3076" max="3080" width="7.5" style="16" customWidth="1"/>
    <col min="3081" max="3085" width="6.25" style="16" customWidth="1"/>
    <col min="3086" max="3090" width="7.5" style="16" customWidth="1"/>
    <col min="3091" max="3095" width="6.25" style="16" customWidth="1"/>
    <col min="3096" max="3100" width="7.5" style="16" customWidth="1"/>
    <col min="3101" max="3103" width="10.375" style="16" customWidth="1"/>
    <col min="3104" max="3106" width="10" style="16" customWidth="1"/>
    <col min="3107" max="3107" width="18.625" style="16" bestFit="1" customWidth="1"/>
    <col min="3108" max="3108" width="21.375" style="16" bestFit="1" customWidth="1"/>
    <col min="3109" max="3109" width="18.375" style="16" bestFit="1" customWidth="1"/>
    <col min="3110" max="3113" width="18.375" style="16" customWidth="1"/>
    <col min="3114" max="3114" width="14.625" style="16" bestFit="1" customWidth="1"/>
    <col min="3115" max="3115" width="11.75" style="16" bestFit="1" customWidth="1"/>
    <col min="3116" max="3116" width="13.625" style="16" bestFit="1" customWidth="1"/>
    <col min="3117" max="3117" width="13.5" style="16" bestFit="1" customWidth="1"/>
    <col min="3118" max="3118" width="9" style="16"/>
    <col min="3119" max="3120" width="10" style="16" customWidth="1"/>
    <col min="3121" max="3328" width="9" style="16"/>
    <col min="3329" max="3329" width="8.125" style="16" customWidth="1"/>
    <col min="3330" max="3330" width="3.625" style="16" customWidth="1"/>
    <col min="3331" max="3331" width="7.125" style="16" customWidth="1"/>
    <col min="3332" max="3336" width="7.5" style="16" customWidth="1"/>
    <col min="3337" max="3341" width="6.25" style="16" customWidth="1"/>
    <col min="3342" max="3346" width="7.5" style="16" customWidth="1"/>
    <col min="3347" max="3351" width="6.25" style="16" customWidth="1"/>
    <col min="3352" max="3356" width="7.5" style="16" customWidth="1"/>
    <col min="3357" max="3359" width="10.375" style="16" customWidth="1"/>
    <col min="3360" max="3362" width="10" style="16" customWidth="1"/>
    <col min="3363" max="3363" width="18.625" style="16" bestFit="1" customWidth="1"/>
    <col min="3364" max="3364" width="21.375" style="16" bestFit="1" customWidth="1"/>
    <col min="3365" max="3365" width="18.375" style="16" bestFit="1" customWidth="1"/>
    <col min="3366" max="3369" width="18.375" style="16" customWidth="1"/>
    <col min="3370" max="3370" width="14.625" style="16" bestFit="1" customWidth="1"/>
    <col min="3371" max="3371" width="11.75" style="16" bestFit="1" customWidth="1"/>
    <col min="3372" max="3372" width="13.625" style="16" bestFit="1" customWidth="1"/>
    <col min="3373" max="3373" width="13.5" style="16" bestFit="1" customWidth="1"/>
    <col min="3374" max="3374" width="9" style="16"/>
    <col min="3375" max="3376" width="10" style="16" customWidth="1"/>
    <col min="3377" max="3584" width="9" style="16"/>
    <col min="3585" max="3585" width="8.125" style="16" customWidth="1"/>
    <col min="3586" max="3586" width="3.625" style="16" customWidth="1"/>
    <col min="3587" max="3587" width="7.125" style="16" customWidth="1"/>
    <col min="3588" max="3592" width="7.5" style="16" customWidth="1"/>
    <col min="3593" max="3597" width="6.25" style="16" customWidth="1"/>
    <col min="3598" max="3602" width="7.5" style="16" customWidth="1"/>
    <col min="3603" max="3607" width="6.25" style="16" customWidth="1"/>
    <col min="3608" max="3612" width="7.5" style="16" customWidth="1"/>
    <col min="3613" max="3615" width="10.375" style="16" customWidth="1"/>
    <col min="3616" max="3618" width="10" style="16" customWidth="1"/>
    <col min="3619" max="3619" width="18.625" style="16" bestFit="1" customWidth="1"/>
    <col min="3620" max="3620" width="21.375" style="16" bestFit="1" customWidth="1"/>
    <col min="3621" max="3621" width="18.375" style="16" bestFit="1" customWidth="1"/>
    <col min="3622" max="3625" width="18.375" style="16" customWidth="1"/>
    <col min="3626" max="3626" width="14.625" style="16" bestFit="1" customWidth="1"/>
    <col min="3627" max="3627" width="11.75" style="16" bestFit="1" customWidth="1"/>
    <col min="3628" max="3628" width="13.625" style="16" bestFit="1" customWidth="1"/>
    <col min="3629" max="3629" width="13.5" style="16" bestFit="1" customWidth="1"/>
    <col min="3630" max="3630" width="9" style="16"/>
    <col min="3631" max="3632" width="10" style="16" customWidth="1"/>
    <col min="3633" max="3840" width="9" style="16"/>
    <col min="3841" max="3841" width="8.125" style="16" customWidth="1"/>
    <col min="3842" max="3842" width="3.625" style="16" customWidth="1"/>
    <col min="3843" max="3843" width="7.125" style="16" customWidth="1"/>
    <col min="3844" max="3848" width="7.5" style="16" customWidth="1"/>
    <col min="3849" max="3853" width="6.25" style="16" customWidth="1"/>
    <col min="3854" max="3858" width="7.5" style="16" customWidth="1"/>
    <col min="3859" max="3863" width="6.25" style="16" customWidth="1"/>
    <col min="3864" max="3868" width="7.5" style="16" customWidth="1"/>
    <col min="3869" max="3871" width="10.375" style="16" customWidth="1"/>
    <col min="3872" max="3874" width="10" style="16" customWidth="1"/>
    <col min="3875" max="3875" width="18.625" style="16" bestFit="1" customWidth="1"/>
    <col min="3876" max="3876" width="21.375" style="16" bestFit="1" customWidth="1"/>
    <col min="3877" max="3877" width="18.375" style="16" bestFit="1" customWidth="1"/>
    <col min="3878" max="3881" width="18.375" style="16" customWidth="1"/>
    <col min="3882" max="3882" width="14.625" style="16" bestFit="1" customWidth="1"/>
    <col min="3883" max="3883" width="11.75" style="16" bestFit="1" customWidth="1"/>
    <col min="3884" max="3884" width="13.625" style="16" bestFit="1" customWidth="1"/>
    <col min="3885" max="3885" width="13.5" style="16" bestFit="1" customWidth="1"/>
    <col min="3886" max="3886" width="9" style="16"/>
    <col min="3887" max="3888" width="10" style="16" customWidth="1"/>
    <col min="3889" max="4096" width="9" style="16"/>
    <col min="4097" max="4097" width="8.125" style="16" customWidth="1"/>
    <col min="4098" max="4098" width="3.625" style="16" customWidth="1"/>
    <col min="4099" max="4099" width="7.125" style="16" customWidth="1"/>
    <col min="4100" max="4104" width="7.5" style="16" customWidth="1"/>
    <col min="4105" max="4109" width="6.25" style="16" customWidth="1"/>
    <col min="4110" max="4114" width="7.5" style="16" customWidth="1"/>
    <col min="4115" max="4119" width="6.25" style="16" customWidth="1"/>
    <col min="4120" max="4124" width="7.5" style="16" customWidth="1"/>
    <col min="4125" max="4127" width="10.375" style="16" customWidth="1"/>
    <col min="4128" max="4130" width="10" style="16" customWidth="1"/>
    <col min="4131" max="4131" width="18.625" style="16" bestFit="1" customWidth="1"/>
    <col min="4132" max="4132" width="21.375" style="16" bestFit="1" customWidth="1"/>
    <col min="4133" max="4133" width="18.375" style="16" bestFit="1" customWidth="1"/>
    <col min="4134" max="4137" width="18.375" style="16" customWidth="1"/>
    <col min="4138" max="4138" width="14.625" style="16" bestFit="1" customWidth="1"/>
    <col min="4139" max="4139" width="11.75" style="16" bestFit="1" customWidth="1"/>
    <col min="4140" max="4140" width="13.625" style="16" bestFit="1" customWidth="1"/>
    <col min="4141" max="4141" width="13.5" style="16" bestFit="1" customWidth="1"/>
    <col min="4142" max="4142" width="9" style="16"/>
    <col min="4143" max="4144" width="10" style="16" customWidth="1"/>
    <col min="4145" max="4352" width="9" style="16"/>
    <col min="4353" max="4353" width="8.125" style="16" customWidth="1"/>
    <col min="4354" max="4354" width="3.625" style="16" customWidth="1"/>
    <col min="4355" max="4355" width="7.125" style="16" customWidth="1"/>
    <col min="4356" max="4360" width="7.5" style="16" customWidth="1"/>
    <col min="4361" max="4365" width="6.25" style="16" customWidth="1"/>
    <col min="4366" max="4370" width="7.5" style="16" customWidth="1"/>
    <col min="4371" max="4375" width="6.25" style="16" customWidth="1"/>
    <col min="4376" max="4380" width="7.5" style="16" customWidth="1"/>
    <col min="4381" max="4383" width="10.375" style="16" customWidth="1"/>
    <col min="4384" max="4386" width="10" style="16" customWidth="1"/>
    <col min="4387" max="4387" width="18.625" style="16" bestFit="1" customWidth="1"/>
    <col min="4388" max="4388" width="21.375" style="16" bestFit="1" customWidth="1"/>
    <col min="4389" max="4389" width="18.375" style="16" bestFit="1" customWidth="1"/>
    <col min="4390" max="4393" width="18.375" style="16" customWidth="1"/>
    <col min="4394" max="4394" width="14.625" style="16" bestFit="1" customWidth="1"/>
    <col min="4395" max="4395" width="11.75" style="16" bestFit="1" customWidth="1"/>
    <col min="4396" max="4396" width="13.625" style="16" bestFit="1" customWidth="1"/>
    <col min="4397" max="4397" width="13.5" style="16" bestFit="1" customWidth="1"/>
    <col min="4398" max="4398" width="9" style="16"/>
    <col min="4399" max="4400" width="10" style="16" customWidth="1"/>
    <col min="4401" max="4608" width="9" style="16"/>
    <col min="4609" max="4609" width="8.125" style="16" customWidth="1"/>
    <col min="4610" max="4610" width="3.625" style="16" customWidth="1"/>
    <col min="4611" max="4611" width="7.125" style="16" customWidth="1"/>
    <col min="4612" max="4616" width="7.5" style="16" customWidth="1"/>
    <col min="4617" max="4621" width="6.25" style="16" customWidth="1"/>
    <col min="4622" max="4626" width="7.5" style="16" customWidth="1"/>
    <col min="4627" max="4631" width="6.25" style="16" customWidth="1"/>
    <col min="4632" max="4636" width="7.5" style="16" customWidth="1"/>
    <col min="4637" max="4639" width="10.375" style="16" customWidth="1"/>
    <col min="4640" max="4642" width="10" style="16" customWidth="1"/>
    <col min="4643" max="4643" width="18.625" style="16" bestFit="1" customWidth="1"/>
    <col min="4644" max="4644" width="21.375" style="16" bestFit="1" customWidth="1"/>
    <col min="4645" max="4645" width="18.375" style="16" bestFit="1" customWidth="1"/>
    <col min="4646" max="4649" width="18.375" style="16" customWidth="1"/>
    <col min="4650" max="4650" width="14.625" style="16" bestFit="1" customWidth="1"/>
    <col min="4651" max="4651" width="11.75" style="16" bestFit="1" customWidth="1"/>
    <col min="4652" max="4652" width="13.625" style="16" bestFit="1" customWidth="1"/>
    <col min="4653" max="4653" width="13.5" style="16" bestFit="1" customWidth="1"/>
    <col min="4654" max="4654" width="9" style="16"/>
    <col min="4655" max="4656" width="10" style="16" customWidth="1"/>
    <col min="4657" max="4864" width="9" style="16"/>
    <col min="4865" max="4865" width="8.125" style="16" customWidth="1"/>
    <col min="4866" max="4866" width="3.625" style="16" customWidth="1"/>
    <col min="4867" max="4867" width="7.125" style="16" customWidth="1"/>
    <col min="4868" max="4872" width="7.5" style="16" customWidth="1"/>
    <col min="4873" max="4877" width="6.25" style="16" customWidth="1"/>
    <col min="4878" max="4882" width="7.5" style="16" customWidth="1"/>
    <col min="4883" max="4887" width="6.25" style="16" customWidth="1"/>
    <col min="4888" max="4892" width="7.5" style="16" customWidth="1"/>
    <col min="4893" max="4895" width="10.375" style="16" customWidth="1"/>
    <col min="4896" max="4898" width="10" style="16" customWidth="1"/>
    <col min="4899" max="4899" width="18.625" style="16" bestFit="1" customWidth="1"/>
    <col min="4900" max="4900" width="21.375" style="16" bestFit="1" customWidth="1"/>
    <col min="4901" max="4901" width="18.375" style="16" bestFit="1" customWidth="1"/>
    <col min="4902" max="4905" width="18.375" style="16" customWidth="1"/>
    <col min="4906" max="4906" width="14.625" style="16" bestFit="1" customWidth="1"/>
    <col min="4907" max="4907" width="11.75" style="16" bestFit="1" customWidth="1"/>
    <col min="4908" max="4908" width="13.625" style="16" bestFit="1" customWidth="1"/>
    <col min="4909" max="4909" width="13.5" style="16" bestFit="1" customWidth="1"/>
    <col min="4910" max="4910" width="9" style="16"/>
    <col min="4911" max="4912" width="10" style="16" customWidth="1"/>
    <col min="4913" max="5120" width="9" style="16"/>
    <col min="5121" max="5121" width="8.125" style="16" customWidth="1"/>
    <col min="5122" max="5122" width="3.625" style="16" customWidth="1"/>
    <col min="5123" max="5123" width="7.125" style="16" customWidth="1"/>
    <col min="5124" max="5128" width="7.5" style="16" customWidth="1"/>
    <col min="5129" max="5133" width="6.25" style="16" customWidth="1"/>
    <col min="5134" max="5138" width="7.5" style="16" customWidth="1"/>
    <col min="5139" max="5143" width="6.25" style="16" customWidth="1"/>
    <col min="5144" max="5148" width="7.5" style="16" customWidth="1"/>
    <col min="5149" max="5151" width="10.375" style="16" customWidth="1"/>
    <col min="5152" max="5154" width="10" style="16" customWidth="1"/>
    <col min="5155" max="5155" width="18.625" style="16" bestFit="1" customWidth="1"/>
    <col min="5156" max="5156" width="21.375" style="16" bestFit="1" customWidth="1"/>
    <col min="5157" max="5157" width="18.375" style="16" bestFit="1" customWidth="1"/>
    <col min="5158" max="5161" width="18.375" style="16" customWidth="1"/>
    <col min="5162" max="5162" width="14.625" style="16" bestFit="1" customWidth="1"/>
    <col min="5163" max="5163" width="11.75" style="16" bestFit="1" customWidth="1"/>
    <col min="5164" max="5164" width="13.625" style="16" bestFit="1" customWidth="1"/>
    <col min="5165" max="5165" width="13.5" style="16" bestFit="1" customWidth="1"/>
    <col min="5166" max="5166" width="9" style="16"/>
    <col min="5167" max="5168" width="10" style="16" customWidth="1"/>
    <col min="5169" max="5376" width="9" style="16"/>
    <col min="5377" max="5377" width="8.125" style="16" customWidth="1"/>
    <col min="5378" max="5378" width="3.625" style="16" customWidth="1"/>
    <col min="5379" max="5379" width="7.125" style="16" customWidth="1"/>
    <col min="5380" max="5384" width="7.5" style="16" customWidth="1"/>
    <col min="5385" max="5389" width="6.25" style="16" customWidth="1"/>
    <col min="5390" max="5394" width="7.5" style="16" customWidth="1"/>
    <col min="5395" max="5399" width="6.25" style="16" customWidth="1"/>
    <col min="5400" max="5404" width="7.5" style="16" customWidth="1"/>
    <col min="5405" max="5407" width="10.375" style="16" customWidth="1"/>
    <col min="5408" max="5410" width="10" style="16" customWidth="1"/>
    <col min="5411" max="5411" width="18.625" style="16" bestFit="1" customWidth="1"/>
    <col min="5412" max="5412" width="21.375" style="16" bestFit="1" customWidth="1"/>
    <col min="5413" max="5413" width="18.375" style="16" bestFit="1" customWidth="1"/>
    <col min="5414" max="5417" width="18.375" style="16" customWidth="1"/>
    <col min="5418" max="5418" width="14.625" style="16" bestFit="1" customWidth="1"/>
    <col min="5419" max="5419" width="11.75" style="16" bestFit="1" customWidth="1"/>
    <col min="5420" max="5420" width="13.625" style="16" bestFit="1" customWidth="1"/>
    <col min="5421" max="5421" width="13.5" style="16" bestFit="1" customWidth="1"/>
    <col min="5422" max="5422" width="9" style="16"/>
    <col min="5423" max="5424" width="10" style="16" customWidth="1"/>
    <col min="5425" max="5632" width="9" style="16"/>
    <col min="5633" max="5633" width="8.125" style="16" customWidth="1"/>
    <col min="5634" max="5634" width="3.625" style="16" customWidth="1"/>
    <col min="5635" max="5635" width="7.125" style="16" customWidth="1"/>
    <col min="5636" max="5640" width="7.5" style="16" customWidth="1"/>
    <col min="5641" max="5645" width="6.25" style="16" customWidth="1"/>
    <col min="5646" max="5650" width="7.5" style="16" customWidth="1"/>
    <col min="5651" max="5655" width="6.25" style="16" customWidth="1"/>
    <col min="5656" max="5660" width="7.5" style="16" customWidth="1"/>
    <col min="5661" max="5663" width="10.375" style="16" customWidth="1"/>
    <col min="5664" max="5666" width="10" style="16" customWidth="1"/>
    <col min="5667" max="5667" width="18.625" style="16" bestFit="1" customWidth="1"/>
    <col min="5668" max="5668" width="21.375" style="16" bestFit="1" customWidth="1"/>
    <col min="5669" max="5669" width="18.375" style="16" bestFit="1" customWidth="1"/>
    <col min="5670" max="5673" width="18.375" style="16" customWidth="1"/>
    <col min="5674" max="5674" width="14.625" style="16" bestFit="1" customWidth="1"/>
    <col min="5675" max="5675" width="11.75" style="16" bestFit="1" customWidth="1"/>
    <col min="5676" max="5676" width="13.625" style="16" bestFit="1" customWidth="1"/>
    <col min="5677" max="5677" width="13.5" style="16" bestFit="1" customWidth="1"/>
    <col min="5678" max="5678" width="9" style="16"/>
    <col min="5679" max="5680" width="10" style="16" customWidth="1"/>
    <col min="5681" max="5888" width="9" style="16"/>
    <col min="5889" max="5889" width="8.125" style="16" customWidth="1"/>
    <col min="5890" max="5890" width="3.625" style="16" customWidth="1"/>
    <col min="5891" max="5891" width="7.125" style="16" customWidth="1"/>
    <col min="5892" max="5896" width="7.5" style="16" customWidth="1"/>
    <col min="5897" max="5901" width="6.25" style="16" customWidth="1"/>
    <col min="5902" max="5906" width="7.5" style="16" customWidth="1"/>
    <col min="5907" max="5911" width="6.25" style="16" customWidth="1"/>
    <col min="5912" max="5916" width="7.5" style="16" customWidth="1"/>
    <col min="5917" max="5919" width="10.375" style="16" customWidth="1"/>
    <col min="5920" max="5922" width="10" style="16" customWidth="1"/>
    <col min="5923" max="5923" width="18.625" style="16" bestFit="1" customWidth="1"/>
    <col min="5924" max="5924" width="21.375" style="16" bestFit="1" customWidth="1"/>
    <col min="5925" max="5925" width="18.375" style="16" bestFit="1" customWidth="1"/>
    <col min="5926" max="5929" width="18.375" style="16" customWidth="1"/>
    <col min="5930" max="5930" width="14.625" style="16" bestFit="1" customWidth="1"/>
    <col min="5931" max="5931" width="11.75" style="16" bestFit="1" customWidth="1"/>
    <col min="5932" max="5932" width="13.625" style="16" bestFit="1" customWidth="1"/>
    <col min="5933" max="5933" width="13.5" style="16" bestFit="1" customWidth="1"/>
    <col min="5934" max="5934" width="9" style="16"/>
    <col min="5935" max="5936" width="10" style="16" customWidth="1"/>
    <col min="5937" max="6144" width="9" style="16"/>
    <col min="6145" max="6145" width="8.125" style="16" customWidth="1"/>
    <col min="6146" max="6146" width="3.625" style="16" customWidth="1"/>
    <col min="6147" max="6147" width="7.125" style="16" customWidth="1"/>
    <col min="6148" max="6152" width="7.5" style="16" customWidth="1"/>
    <col min="6153" max="6157" width="6.25" style="16" customWidth="1"/>
    <col min="6158" max="6162" width="7.5" style="16" customWidth="1"/>
    <col min="6163" max="6167" width="6.25" style="16" customWidth="1"/>
    <col min="6168" max="6172" width="7.5" style="16" customWidth="1"/>
    <col min="6173" max="6175" width="10.375" style="16" customWidth="1"/>
    <col min="6176" max="6178" width="10" style="16" customWidth="1"/>
    <col min="6179" max="6179" width="18.625" style="16" bestFit="1" customWidth="1"/>
    <col min="6180" max="6180" width="21.375" style="16" bestFit="1" customWidth="1"/>
    <col min="6181" max="6181" width="18.375" style="16" bestFit="1" customWidth="1"/>
    <col min="6182" max="6185" width="18.375" style="16" customWidth="1"/>
    <col min="6186" max="6186" width="14.625" style="16" bestFit="1" customWidth="1"/>
    <col min="6187" max="6187" width="11.75" style="16" bestFit="1" customWidth="1"/>
    <col min="6188" max="6188" width="13.625" style="16" bestFit="1" customWidth="1"/>
    <col min="6189" max="6189" width="13.5" style="16" bestFit="1" customWidth="1"/>
    <col min="6190" max="6190" width="9" style="16"/>
    <col min="6191" max="6192" width="10" style="16" customWidth="1"/>
    <col min="6193" max="6400" width="9" style="16"/>
    <col min="6401" max="6401" width="8.125" style="16" customWidth="1"/>
    <col min="6402" max="6402" width="3.625" style="16" customWidth="1"/>
    <col min="6403" max="6403" width="7.125" style="16" customWidth="1"/>
    <col min="6404" max="6408" width="7.5" style="16" customWidth="1"/>
    <col min="6409" max="6413" width="6.25" style="16" customWidth="1"/>
    <col min="6414" max="6418" width="7.5" style="16" customWidth="1"/>
    <col min="6419" max="6423" width="6.25" style="16" customWidth="1"/>
    <col min="6424" max="6428" width="7.5" style="16" customWidth="1"/>
    <col min="6429" max="6431" width="10.375" style="16" customWidth="1"/>
    <col min="6432" max="6434" width="10" style="16" customWidth="1"/>
    <col min="6435" max="6435" width="18.625" style="16" bestFit="1" customWidth="1"/>
    <col min="6436" max="6436" width="21.375" style="16" bestFit="1" customWidth="1"/>
    <col min="6437" max="6437" width="18.375" style="16" bestFit="1" customWidth="1"/>
    <col min="6438" max="6441" width="18.375" style="16" customWidth="1"/>
    <col min="6442" max="6442" width="14.625" style="16" bestFit="1" customWidth="1"/>
    <col min="6443" max="6443" width="11.75" style="16" bestFit="1" customWidth="1"/>
    <col min="6444" max="6444" width="13.625" style="16" bestFit="1" customWidth="1"/>
    <col min="6445" max="6445" width="13.5" style="16" bestFit="1" customWidth="1"/>
    <col min="6446" max="6446" width="9" style="16"/>
    <col min="6447" max="6448" width="10" style="16" customWidth="1"/>
    <col min="6449" max="6656" width="9" style="16"/>
    <col min="6657" max="6657" width="8.125" style="16" customWidth="1"/>
    <col min="6658" max="6658" width="3.625" style="16" customWidth="1"/>
    <col min="6659" max="6659" width="7.125" style="16" customWidth="1"/>
    <col min="6660" max="6664" width="7.5" style="16" customWidth="1"/>
    <col min="6665" max="6669" width="6.25" style="16" customWidth="1"/>
    <col min="6670" max="6674" width="7.5" style="16" customWidth="1"/>
    <col min="6675" max="6679" width="6.25" style="16" customWidth="1"/>
    <col min="6680" max="6684" width="7.5" style="16" customWidth="1"/>
    <col min="6685" max="6687" width="10.375" style="16" customWidth="1"/>
    <col min="6688" max="6690" width="10" style="16" customWidth="1"/>
    <col min="6691" max="6691" width="18.625" style="16" bestFit="1" customWidth="1"/>
    <col min="6692" max="6692" width="21.375" style="16" bestFit="1" customWidth="1"/>
    <col min="6693" max="6693" width="18.375" style="16" bestFit="1" customWidth="1"/>
    <col min="6694" max="6697" width="18.375" style="16" customWidth="1"/>
    <col min="6698" max="6698" width="14.625" style="16" bestFit="1" customWidth="1"/>
    <col min="6699" max="6699" width="11.75" style="16" bestFit="1" customWidth="1"/>
    <col min="6700" max="6700" width="13.625" style="16" bestFit="1" customWidth="1"/>
    <col min="6701" max="6701" width="13.5" style="16" bestFit="1" customWidth="1"/>
    <col min="6702" max="6702" width="9" style="16"/>
    <col min="6703" max="6704" width="10" style="16" customWidth="1"/>
    <col min="6705" max="6912" width="9" style="16"/>
    <col min="6913" max="6913" width="8.125" style="16" customWidth="1"/>
    <col min="6914" max="6914" width="3.625" style="16" customWidth="1"/>
    <col min="6915" max="6915" width="7.125" style="16" customWidth="1"/>
    <col min="6916" max="6920" width="7.5" style="16" customWidth="1"/>
    <col min="6921" max="6925" width="6.25" style="16" customWidth="1"/>
    <col min="6926" max="6930" width="7.5" style="16" customWidth="1"/>
    <col min="6931" max="6935" width="6.25" style="16" customWidth="1"/>
    <col min="6936" max="6940" width="7.5" style="16" customWidth="1"/>
    <col min="6941" max="6943" width="10.375" style="16" customWidth="1"/>
    <col min="6944" max="6946" width="10" style="16" customWidth="1"/>
    <col min="6947" max="6947" width="18.625" style="16" bestFit="1" customWidth="1"/>
    <col min="6948" max="6948" width="21.375" style="16" bestFit="1" customWidth="1"/>
    <col min="6949" max="6949" width="18.375" style="16" bestFit="1" customWidth="1"/>
    <col min="6950" max="6953" width="18.375" style="16" customWidth="1"/>
    <col min="6954" max="6954" width="14.625" style="16" bestFit="1" customWidth="1"/>
    <col min="6955" max="6955" width="11.75" style="16" bestFit="1" customWidth="1"/>
    <col min="6956" max="6956" width="13.625" style="16" bestFit="1" customWidth="1"/>
    <col min="6957" max="6957" width="13.5" style="16" bestFit="1" customWidth="1"/>
    <col min="6958" max="6958" width="9" style="16"/>
    <col min="6959" max="6960" width="10" style="16" customWidth="1"/>
    <col min="6961" max="7168" width="9" style="16"/>
    <col min="7169" max="7169" width="8.125" style="16" customWidth="1"/>
    <col min="7170" max="7170" width="3.625" style="16" customWidth="1"/>
    <col min="7171" max="7171" width="7.125" style="16" customWidth="1"/>
    <col min="7172" max="7176" width="7.5" style="16" customWidth="1"/>
    <col min="7177" max="7181" width="6.25" style="16" customWidth="1"/>
    <col min="7182" max="7186" width="7.5" style="16" customWidth="1"/>
    <col min="7187" max="7191" width="6.25" style="16" customWidth="1"/>
    <col min="7192" max="7196" width="7.5" style="16" customWidth="1"/>
    <col min="7197" max="7199" width="10.375" style="16" customWidth="1"/>
    <col min="7200" max="7202" width="10" style="16" customWidth="1"/>
    <col min="7203" max="7203" width="18.625" style="16" bestFit="1" customWidth="1"/>
    <col min="7204" max="7204" width="21.375" style="16" bestFit="1" customWidth="1"/>
    <col min="7205" max="7205" width="18.375" style="16" bestFit="1" customWidth="1"/>
    <col min="7206" max="7209" width="18.375" style="16" customWidth="1"/>
    <col min="7210" max="7210" width="14.625" style="16" bestFit="1" customWidth="1"/>
    <col min="7211" max="7211" width="11.75" style="16" bestFit="1" customWidth="1"/>
    <col min="7212" max="7212" width="13.625" style="16" bestFit="1" customWidth="1"/>
    <col min="7213" max="7213" width="13.5" style="16" bestFit="1" customWidth="1"/>
    <col min="7214" max="7214" width="9" style="16"/>
    <col min="7215" max="7216" width="10" style="16" customWidth="1"/>
    <col min="7217" max="7424" width="9" style="16"/>
    <col min="7425" max="7425" width="8.125" style="16" customWidth="1"/>
    <col min="7426" max="7426" width="3.625" style="16" customWidth="1"/>
    <col min="7427" max="7427" width="7.125" style="16" customWidth="1"/>
    <col min="7428" max="7432" width="7.5" style="16" customWidth="1"/>
    <col min="7433" max="7437" width="6.25" style="16" customWidth="1"/>
    <col min="7438" max="7442" width="7.5" style="16" customWidth="1"/>
    <col min="7443" max="7447" width="6.25" style="16" customWidth="1"/>
    <col min="7448" max="7452" width="7.5" style="16" customWidth="1"/>
    <col min="7453" max="7455" width="10.375" style="16" customWidth="1"/>
    <col min="7456" max="7458" width="10" style="16" customWidth="1"/>
    <col min="7459" max="7459" width="18.625" style="16" bestFit="1" customWidth="1"/>
    <col min="7460" max="7460" width="21.375" style="16" bestFit="1" customWidth="1"/>
    <col min="7461" max="7461" width="18.375" style="16" bestFit="1" customWidth="1"/>
    <col min="7462" max="7465" width="18.375" style="16" customWidth="1"/>
    <col min="7466" max="7466" width="14.625" style="16" bestFit="1" customWidth="1"/>
    <col min="7467" max="7467" width="11.75" style="16" bestFit="1" customWidth="1"/>
    <col min="7468" max="7468" width="13.625" style="16" bestFit="1" customWidth="1"/>
    <col min="7469" max="7469" width="13.5" style="16" bestFit="1" customWidth="1"/>
    <col min="7470" max="7470" width="9" style="16"/>
    <col min="7471" max="7472" width="10" style="16" customWidth="1"/>
    <col min="7473" max="7680" width="9" style="16"/>
    <col min="7681" max="7681" width="8.125" style="16" customWidth="1"/>
    <col min="7682" max="7682" width="3.625" style="16" customWidth="1"/>
    <col min="7683" max="7683" width="7.125" style="16" customWidth="1"/>
    <col min="7684" max="7688" width="7.5" style="16" customWidth="1"/>
    <col min="7689" max="7693" width="6.25" style="16" customWidth="1"/>
    <col min="7694" max="7698" width="7.5" style="16" customWidth="1"/>
    <col min="7699" max="7703" width="6.25" style="16" customWidth="1"/>
    <col min="7704" max="7708" width="7.5" style="16" customWidth="1"/>
    <col min="7709" max="7711" width="10.375" style="16" customWidth="1"/>
    <col min="7712" max="7714" width="10" style="16" customWidth="1"/>
    <col min="7715" max="7715" width="18.625" style="16" bestFit="1" customWidth="1"/>
    <col min="7716" max="7716" width="21.375" style="16" bestFit="1" customWidth="1"/>
    <col min="7717" max="7717" width="18.375" style="16" bestFit="1" customWidth="1"/>
    <col min="7718" max="7721" width="18.375" style="16" customWidth="1"/>
    <col min="7722" max="7722" width="14.625" style="16" bestFit="1" customWidth="1"/>
    <col min="7723" max="7723" width="11.75" style="16" bestFit="1" customWidth="1"/>
    <col min="7724" max="7724" width="13.625" style="16" bestFit="1" customWidth="1"/>
    <col min="7725" max="7725" width="13.5" style="16" bestFit="1" customWidth="1"/>
    <col min="7726" max="7726" width="9" style="16"/>
    <col min="7727" max="7728" width="10" style="16" customWidth="1"/>
    <col min="7729" max="7936" width="9" style="16"/>
    <col min="7937" max="7937" width="8.125" style="16" customWidth="1"/>
    <col min="7938" max="7938" width="3.625" style="16" customWidth="1"/>
    <col min="7939" max="7939" width="7.125" style="16" customWidth="1"/>
    <col min="7940" max="7944" width="7.5" style="16" customWidth="1"/>
    <col min="7945" max="7949" width="6.25" style="16" customWidth="1"/>
    <col min="7950" max="7954" width="7.5" style="16" customWidth="1"/>
    <col min="7955" max="7959" width="6.25" style="16" customWidth="1"/>
    <col min="7960" max="7964" width="7.5" style="16" customWidth="1"/>
    <col min="7965" max="7967" width="10.375" style="16" customWidth="1"/>
    <col min="7968" max="7970" width="10" style="16" customWidth="1"/>
    <col min="7971" max="7971" width="18.625" style="16" bestFit="1" customWidth="1"/>
    <col min="7972" max="7972" width="21.375" style="16" bestFit="1" customWidth="1"/>
    <col min="7973" max="7973" width="18.375" style="16" bestFit="1" customWidth="1"/>
    <col min="7974" max="7977" width="18.375" style="16" customWidth="1"/>
    <col min="7978" max="7978" width="14.625" style="16" bestFit="1" customWidth="1"/>
    <col min="7979" max="7979" width="11.75" style="16" bestFit="1" customWidth="1"/>
    <col min="7980" max="7980" width="13.625" style="16" bestFit="1" customWidth="1"/>
    <col min="7981" max="7981" width="13.5" style="16" bestFit="1" customWidth="1"/>
    <col min="7982" max="7982" width="9" style="16"/>
    <col min="7983" max="7984" width="10" style="16" customWidth="1"/>
    <col min="7985" max="8192" width="9" style="16"/>
    <col min="8193" max="8193" width="8.125" style="16" customWidth="1"/>
    <col min="8194" max="8194" width="3.625" style="16" customWidth="1"/>
    <col min="8195" max="8195" width="7.125" style="16" customWidth="1"/>
    <col min="8196" max="8200" width="7.5" style="16" customWidth="1"/>
    <col min="8201" max="8205" width="6.25" style="16" customWidth="1"/>
    <col min="8206" max="8210" width="7.5" style="16" customWidth="1"/>
    <col min="8211" max="8215" width="6.25" style="16" customWidth="1"/>
    <col min="8216" max="8220" width="7.5" style="16" customWidth="1"/>
    <col min="8221" max="8223" width="10.375" style="16" customWidth="1"/>
    <col min="8224" max="8226" width="10" style="16" customWidth="1"/>
    <col min="8227" max="8227" width="18.625" style="16" bestFit="1" customWidth="1"/>
    <col min="8228" max="8228" width="21.375" style="16" bestFit="1" customWidth="1"/>
    <col min="8229" max="8229" width="18.375" style="16" bestFit="1" customWidth="1"/>
    <col min="8230" max="8233" width="18.375" style="16" customWidth="1"/>
    <col min="8234" max="8234" width="14.625" style="16" bestFit="1" customWidth="1"/>
    <col min="8235" max="8235" width="11.75" style="16" bestFit="1" customWidth="1"/>
    <col min="8236" max="8236" width="13.625" style="16" bestFit="1" customWidth="1"/>
    <col min="8237" max="8237" width="13.5" style="16" bestFit="1" customWidth="1"/>
    <col min="8238" max="8238" width="9" style="16"/>
    <col min="8239" max="8240" width="10" style="16" customWidth="1"/>
    <col min="8241" max="8448" width="9" style="16"/>
    <col min="8449" max="8449" width="8.125" style="16" customWidth="1"/>
    <col min="8450" max="8450" width="3.625" style="16" customWidth="1"/>
    <col min="8451" max="8451" width="7.125" style="16" customWidth="1"/>
    <col min="8452" max="8456" width="7.5" style="16" customWidth="1"/>
    <col min="8457" max="8461" width="6.25" style="16" customWidth="1"/>
    <col min="8462" max="8466" width="7.5" style="16" customWidth="1"/>
    <col min="8467" max="8471" width="6.25" style="16" customWidth="1"/>
    <col min="8472" max="8476" width="7.5" style="16" customWidth="1"/>
    <col min="8477" max="8479" width="10.375" style="16" customWidth="1"/>
    <col min="8480" max="8482" width="10" style="16" customWidth="1"/>
    <col min="8483" max="8483" width="18.625" style="16" bestFit="1" customWidth="1"/>
    <col min="8484" max="8484" width="21.375" style="16" bestFit="1" customWidth="1"/>
    <col min="8485" max="8485" width="18.375" style="16" bestFit="1" customWidth="1"/>
    <col min="8486" max="8489" width="18.375" style="16" customWidth="1"/>
    <col min="8490" max="8490" width="14.625" style="16" bestFit="1" customWidth="1"/>
    <col min="8491" max="8491" width="11.75" style="16" bestFit="1" customWidth="1"/>
    <col min="8492" max="8492" width="13.625" style="16" bestFit="1" customWidth="1"/>
    <col min="8493" max="8493" width="13.5" style="16" bestFit="1" customWidth="1"/>
    <col min="8494" max="8494" width="9" style="16"/>
    <col min="8495" max="8496" width="10" style="16" customWidth="1"/>
    <col min="8497" max="8704" width="9" style="16"/>
    <col min="8705" max="8705" width="8.125" style="16" customWidth="1"/>
    <col min="8706" max="8706" width="3.625" style="16" customWidth="1"/>
    <col min="8707" max="8707" width="7.125" style="16" customWidth="1"/>
    <col min="8708" max="8712" width="7.5" style="16" customWidth="1"/>
    <col min="8713" max="8717" width="6.25" style="16" customWidth="1"/>
    <col min="8718" max="8722" width="7.5" style="16" customWidth="1"/>
    <col min="8723" max="8727" width="6.25" style="16" customWidth="1"/>
    <col min="8728" max="8732" width="7.5" style="16" customWidth="1"/>
    <col min="8733" max="8735" width="10.375" style="16" customWidth="1"/>
    <col min="8736" max="8738" width="10" style="16" customWidth="1"/>
    <col min="8739" max="8739" width="18.625" style="16" bestFit="1" customWidth="1"/>
    <col min="8740" max="8740" width="21.375" style="16" bestFit="1" customWidth="1"/>
    <col min="8741" max="8741" width="18.375" style="16" bestFit="1" customWidth="1"/>
    <col min="8742" max="8745" width="18.375" style="16" customWidth="1"/>
    <col min="8746" max="8746" width="14.625" style="16" bestFit="1" customWidth="1"/>
    <col min="8747" max="8747" width="11.75" style="16" bestFit="1" customWidth="1"/>
    <col min="8748" max="8748" width="13.625" style="16" bestFit="1" customWidth="1"/>
    <col min="8749" max="8749" width="13.5" style="16" bestFit="1" customWidth="1"/>
    <col min="8750" max="8750" width="9" style="16"/>
    <col min="8751" max="8752" width="10" style="16" customWidth="1"/>
    <col min="8753" max="8960" width="9" style="16"/>
    <col min="8961" max="8961" width="8.125" style="16" customWidth="1"/>
    <col min="8962" max="8962" width="3.625" style="16" customWidth="1"/>
    <col min="8963" max="8963" width="7.125" style="16" customWidth="1"/>
    <col min="8964" max="8968" width="7.5" style="16" customWidth="1"/>
    <col min="8969" max="8973" width="6.25" style="16" customWidth="1"/>
    <col min="8974" max="8978" width="7.5" style="16" customWidth="1"/>
    <col min="8979" max="8983" width="6.25" style="16" customWidth="1"/>
    <col min="8984" max="8988" width="7.5" style="16" customWidth="1"/>
    <col min="8989" max="8991" width="10.375" style="16" customWidth="1"/>
    <col min="8992" max="8994" width="10" style="16" customWidth="1"/>
    <col min="8995" max="8995" width="18.625" style="16" bestFit="1" customWidth="1"/>
    <col min="8996" max="8996" width="21.375" style="16" bestFit="1" customWidth="1"/>
    <col min="8997" max="8997" width="18.375" style="16" bestFit="1" customWidth="1"/>
    <col min="8998" max="9001" width="18.375" style="16" customWidth="1"/>
    <col min="9002" max="9002" width="14.625" style="16" bestFit="1" customWidth="1"/>
    <col min="9003" max="9003" width="11.75" style="16" bestFit="1" customWidth="1"/>
    <col min="9004" max="9004" width="13.625" style="16" bestFit="1" customWidth="1"/>
    <col min="9005" max="9005" width="13.5" style="16" bestFit="1" customWidth="1"/>
    <col min="9006" max="9006" width="9" style="16"/>
    <col min="9007" max="9008" width="10" style="16" customWidth="1"/>
    <col min="9009" max="9216" width="9" style="16"/>
    <col min="9217" max="9217" width="8.125" style="16" customWidth="1"/>
    <col min="9218" max="9218" width="3.625" style="16" customWidth="1"/>
    <col min="9219" max="9219" width="7.125" style="16" customWidth="1"/>
    <col min="9220" max="9224" width="7.5" style="16" customWidth="1"/>
    <col min="9225" max="9229" width="6.25" style="16" customWidth="1"/>
    <col min="9230" max="9234" width="7.5" style="16" customWidth="1"/>
    <col min="9235" max="9239" width="6.25" style="16" customWidth="1"/>
    <col min="9240" max="9244" width="7.5" style="16" customWidth="1"/>
    <col min="9245" max="9247" width="10.375" style="16" customWidth="1"/>
    <col min="9248" max="9250" width="10" style="16" customWidth="1"/>
    <col min="9251" max="9251" width="18.625" style="16" bestFit="1" customWidth="1"/>
    <col min="9252" max="9252" width="21.375" style="16" bestFit="1" customWidth="1"/>
    <col min="9253" max="9253" width="18.375" style="16" bestFit="1" customWidth="1"/>
    <col min="9254" max="9257" width="18.375" style="16" customWidth="1"/>
    <col min="9258" max="9258" width="14.625" style="16" bestFit="1" customWidth="1"/>
    <col min="9259" max="9259" width="11.75" style="16" bestFit="1" customWidth="1"/>
    <col min="9260" max="9260" width="13.625" style="16" bestFit="1" customWidth="1"/>
    <col min="9261" max="9261" width="13.5" style="16" bestFit="1" customWidth="1"/>
    <col min="9262" max="9262" width="9" style="16"/>
    <col min="9263" max="9264" width="10" style="16" customWidth="1"/>
    <col min="9265" max="9472" width="9" style="16"/>
    <col min="9473" max="9473" width="8.125" style="16" customWidth="1"/>
    <col min="9474" max="9474" width="3.625" style="16" customWidth="1"/>
    <col min="9475" max="9475" width="7.125" style="16" customWidth="1"/>
    <col min="9476" max="9480" width="7.5" style="16" customWidth="1"/>
    <col min="9481" max="9485" width="6.25" style="16" customWidth="1"/>
    <col min="9486" max="9490" width="7.5" style="16" customWidth="1"/>
    <col min="9491" max="9495" width="6.25" style="16" customWidth="1"/>
    <col min="9496" max="9500" width="7.5" style="16" customWidth="1"/>
    <col min="9501" max="9503" width="10.375" style="16" customWidth="1"/>
    <col min="9504" max="9506" width="10" style="16" customWidth="1"/>
    <col min="9507" max="9507" width="18.625" style="16" bestFit="1" customWidth="1"/>
    <col min="9508" max="9508" width="21.375" style="16" bestFit="1" customWidth="1"/>
    <col min="9509" max="9509" width="18.375" style="16" bestFit="1" customWidth="1"/>
    <col min="9510" max="9513" width="18.375" style="16" customWidth="1"/>
    <col min="9514" max="9514" width="14.625" style="16" bestFit="1" customWidth="1"/>
    <col min="9515" max="9515" width="11.75" style="16" bestFit="1" customWidth="1"/>
    <col min="9516" max="9516" width="13.625" style="16" bestFit="1" customWidth="1"/>
    <col min="9517" max="9517" width="13.5" style="16" bestFit="1" customWidth="1"/>
    <col min="9518" max="9518" width="9" style="16"/>
    <col min="9519" max="9520" width="10" style="16" customWidth="1"/>
    <col min="9521" max="9728" width="9" style="16"/>
    <col min="9729" max="9729" width="8.125" style="16" customWidth="1"/>
    <col min="9730" max="9730" width="3.625" style="16" customWidth="1"/>
    <col min="9731" max="9731" width="7.125" style="16" customWidth="1"/>
    <col min="9732" max="9736" width="7.5" style="16" customWidth="1"/>
    <col min="9737" max="9741" width="6.25" style="16" customWidth="1"/>
    <col min="9742" max="9746" width="7.5" style="16" customWidth="1"/>
    <col min="9747" max="9751" width="6.25" style="16" customWidth="1"/>
    <col min="9752" max="9756" width="7.5" style="16" customWidth="1"/>
    <col min="9757" max="9759" width="10.375" style="16" customWidth="1"/>
    <col min="9760" max="9762" width="10" style="16" customWidth="1"/>
    <col min="9763" max="9763" width="18.625" style="16" bestFit="1" customWidth="1"/>
    <col min="9764" max="9764" width="21.375" style="16" bestFit="1" customWidth="1"/>
    <col min="9765" max="9765" width="18.375" style="16" bestFit="1" customWidth="1"/>
    <col min="9766" max="9769" width="18.375" style="16" customWidth="1"/>
    <col min="9770" max="9770" width="14.625" style="16" bestFit="1" customWidth="1"/>
    <col min="9771" max="9771" width="11.75" style="16" bestFit="1" customWidth="1"/>
    <col min="9772" max="9772" width="13.625" style="16" bestFit="1" customWidth="1"/>
    <col min="9773" max="9773" width="13.5" style="16" bestFit="1" customWidth="1"/>
    <col min="9774" max="9774" width="9" style="16"/>
    <col min="9775" max="9776" width="10" style="16" customWidth="1"/>
    <col min="9777" max="9984" width="9" style="16"/>
    <col min="9985" max="9985" width="8.125" style="16" customWidth="1"/>
    <col min="9986" max="9986" width="3.625" style="16" customWidth="1"/>
    <col min="9987" max="9987" width="7.125" style="16" customWidth="1"/>
    <col min="9988" max="9992" width="7.5" style="16" customWidth="1"/>
    <col min="9993" max="9997" width="6.25" style="16" customWidth="1"/>
    <col min="9998" max="10002" width="7.5" style="16" customWidth="1"/>
    <col min="10003" max="10007" width="6.25" style="16" customWidth="1"/>
    <col min="10008" max="10012" width="7.5" style="16" customWidth="1"/>
    <col min="10013" max="10015" width="10.375" style="16" customWidth="1"/>
    <col min="10016" max="10018" width="10" style="16" customWidth="1"/>
    <col min="10019" max="10019" width="18.625" style="16" bestFit="1" customWidth="1"/>
    <col min="10020" max="10020" width="21.375" style="16" bestFit="1" customWidth="1"/>
    <col min="10021" max="10021" width="18.375" style="16" bestFit="1" customWidth="1"/>
    <col min="10022" max="10025" width="18.375" style="16" customWidth="1"/>
    <col min="10026" max="10026" width="14.625" style="16" bestFit="1" customWidth="1"/>
    <col min="10027" max="10027" width="11.75" style="16" bestFit="1" customWidth="1"/>
    <col min="10028" max="10028" width="13.625" style="16" bestFit="1" customWidth="1"/>
    <col min="10029" max="10029" width="13.5" style="16" bestFit="1" customWidth="1"/>
    <col min="10030" max="10030" width="9" style="16"/>
    <col min="10031" max="10032" width="10" style="16" customWidth="1"/>
    <col min="10033" max="10240" width="9" style="16"/>
    <col min="10241" max="10241" width="8.125" style="16" customWidth="1"/>
    <col min="10242" max="10242" width="3.625" style="16" customWidth="1"/>
    <col min="10243" max="10243" width="7.125" style="16" customWidth="1"/>
    <col min="10244" max="10248" width="7.5" style="16" customWidth="1"/>
    <col min="10249" max="10253" width="6.25" style="16" customWidth="1"/>
    <col min="10254" max="10258" width="7.5" style="16" customWidth="1"/>
    <col min="10259" max="10263" width="6.25" style="16" customWidth="1"/>
    <col min="10264" max="10268" width="7.5" style="16" customWidth="1"/>
    <col min="10269" max="10271" width="10.375" style="16" customWidth="1"/>
    <col min="10272" max="10274" width="10" style="16" customWidth="1"/>
    <col min="10275" max="10275" width="18.625" style="16" bestFit="1" customWidth="1"/>
    <col min="10276" max="10276" width="21.375" style="16" bestFit="1" customWidth="1"/>
    <col min="10277" max="10277" width="18.375" style="16" bestFit="1" customWidth="1"/>
    <col min="10278" max="10281" width="18.375" style="16" customWidth="1"/>
    <col min="10282" max="10282" width="14.625" style="16" bestFit="1" customWidth="1"/>
    <col min="10283" max="10283" width="11.75" style="16" bestFit="1" customWidth="1"/>
    <col min="10284" max="10284" width="13.625" style="16" bestFit="1" customWidth="1"/>
    <col min="10285" max="10285" width="13.5" style="16" bestFit="1" customWidth="1"/>
    <col min="10286" max="10286" width="9" style="16"/>
    <col min="10287" max="10288" width="10" style="16" customWidth="1"/>
    <col min="10289" max="10496" width="9" style="16"/>
    <col min="10497" max="10497" width="8.125" style="16" customWidth="1"/>
    <col min="10498" max="10498" width="3.625" style="16" customWidth="1"/>
    <col min="10499" max="10499" width="7.125" style="16" customWidth="1"/>
    <col min="10500" max="10504" width="7.5" style="16" customWidth="1"/>
    <col min="10505" max="10509" width="6.25" style="16" customWidth="1"/>
    <col min="10510" max="10514" width="7.5" style="16" customWidth="1"/>
    <col min="10515" max="10519" width="6.25" style="16" customWidth="1"/>
    <col min="10520" max="10524" width="7.5" style="16" customWidth="1"/>
    <col min="10525" max="10527" width="10.375" style="16" customWidth="1"/>
    <col min="10528" max="10530" width="10" style="16" customWidth="1"/>
    <col min="10531" max="10531" width="18.625" style="16" bestFit="1" customWidth="1"/>
    <col min="10532" max="10532" width="21.375" style="16" bestFit="1" customWidth="1"/>
    <col min="10533" max="10533" width="18.375" style="16" bestFit="1" customWidth="1"/>
    <col min="10534" max="10537" width="18.375" style="16" customWidth="1"/>
    <col min="10538" max="10538" width="14.625" style="16" bestFit="1" customWidth="1"/>
    <col min="10539" max="10539" width="11.75" style="16" bestFit="1" customWidth="1"/>
    <col min="10540" max="10540" width="13.625" style="16" bestFit="1" customWidth="1"/>
    <col min="10541" max="10541" width="13.5" style="16" bestFit="1" customWidth="1"/>
    <col min="10542" max="10542" width="9" style="16"/>
    <col min="10543" max="10544" width="10" style="16" customWidth="1"/>
    <col min="10545" max="10752" width="9" style="16"/>
    <col min="10753" max="10753" width="8.125" style="16" customWidth="1"/>
    <col min="10754" max="10754" width="3.625" style="16" customWidth="1"/>
    <col min="10755" max="10755" width="7.125" style="16" customWidth="1"/>
    <col min="10756" max="10760" width="7.5" style="16" customWidth="1"/>
    <col min="10761" max="10765" width="6.25" style="16" customWidth="1"/>
    <col min="10766" max="10770" width="7.5" style="16" customWidth="1"/>
    <col min="10771" max="10775" width="6.25" style="16" customWidth="1"/>
    <col min="10776" max="10780" width="7.5" style="16" customWidth="1"/>
    <col min="10781" max="10783" width="10.375" style="16" customWidth="1"/>
    <col min="10784" max="10786" width="10" style="16" customWidth="1"/>
    <col min="10787" max="10787" width="18.625" style="16" bestFit="1" customWidth="1"/>
    <col min="10788" max="10788" width="21.375" style="16" bestFit="1" customWidth="1"/>
    <col min="10789" max="10789" width="18.375" style="16" bestFit="1" customWidth="1"/>
    <col min="10790" max="10793" width="18.375" style="16" customWidth="1"/>
    <col min="10794" max="10794" width="14.625" style="16" bestFit="1" customWidth="1"/>
    <col min="10795" max="10795" width="11.75" style="16" bestFit="1" customWidth="1"/>
    <col min="10796" max="10796" width="13.625" style="16" bestFit="1" customWidth="1"/>
    <col min="10797" max="10797" width="13.5" style="16" bestFit="1" customWidth="1"/>
    <col min="10798" max="10798" width="9" style="16"/>
    <col min="10799" max="10800" width="10" style="16" customWidth="1"/>
    <col min="10801" max="11008" width="9" style="16"/>
    <col min="11009" max="11009" width="8.125" style="16" customWidth="1"/>
    <col min="11010" max="11010" width="3.625" style="16" customWidth="1"/>
    <col min="11011" max="11011" width="7.125" style="16" customWidth="1"/>
    <col min="11012" max="11016" width="7.5" style="16" customWidth="1"/>
    <col min="11017" max="11021" width="6.25" style="16" customWidth="1"/>
    <col min="11022" max="11026" width="7.5" style="16" customWidth="1"/>
    <col min="11027" max="11031" width="6.25" style="16" customWidth="1"/>
    <col min="11032" max="11036" width="7.5" style="16" customWidth="1"/>
    <col min="11037" max="11039" width="10.375" style="16" customWidth="1"/>
    <col min="11040" max="11042" width="10" style="16" customWidth="1"/>
    <col min="11043" max="11043" width="18.625" style="16" bestFit="1" customWidth="1"/>
    <col min="11044" max="11044" width="21.375" style="16" bestFit="1" customWidth="1"/>
    <col min="11045" max="11045" width="18.375" style="16" bestFit="1" customWidth="1"/>
    <col min="11046" max="11049" width="18.375" style="16" customWidth="1"/>
    <col min="11050" max="11050" width="14.625" style="16" bestFit="1" customWidth="1"/>
    <col min="11051" max="11051" width="11.75" style="16" bestFit="1" customWidth="1"/>
    <col min="11052" max="11052" width="13.625" style="16" bestFit="1" customWidth="1"/>
    <col min="11053" max="11053" width="13.5" style="16" bestFit="1" customWidth="1"/>
    <col min="11054" max="11054" width="9" style="16"/>
    <col min="11055" max="11056" width="10" style="16" customWidth="1"/>
    <col min="11057" max="11264" width="9" style="16"/>
    <col min="11265" max="11265" width="8.125" style="16" customWidth="1"/>
    <col min="11266" max="11266" width="3.625" style="16" customWidth="1"/>
    <col min="11267" max="11267" width="7.125" style="16" customWidth="1"/>
    <col min="11268" max="11272" width="7.5" style="16" customWidth="1"/>
    <col min="11273" max="11277" width="6.25" style="16" customWidth="1"/>
    <col min="11278" max="11282" width="7.5" style="16" customWidth="1"/>
    <col min="11283" max="11287" width="6.25" style="16" customWidth="1"/>
    <col min="11288" max="11292" width="7.5" style="16" customWidth="1"/>
    <col min="11293" max="11295" width="10.375" style="16" customWidth="1"/>
    <col min="11296" max="11298" width="10" style="16" customWidth="1"/>
    <col min="11299" max="11299" width="18.625" style="16" bestFit="1" customWidth="1"/>
    <col min="11300" max="11300" width="21.375" style="16" bestFit="1" customWidth="1"/>
    <col min="11301" max="11301" width="18.375" style="16" bestFit="1" customWidth="1"/>
    <col min="11302" max="11305" width="18.375" style="16" customWidth="1"/>
    <col min="11306" max="11306" width="14.625" style="16" bestFit="1" customWidth="1"/>
    <col min="11307" max="11307" width="11.75" style="16" bestFit="1" customWidth="1"/>
    <col min="11308" max="11308" width="13.625" style="16" bestFit="1" customWidth="1"/>
    <col min="11309" max="11309" width="13.5" style="16" bestFit="1" customWidth="1"/>
    <col min="11310" max="11310" width="9" style="16"/>
    <col min="11311" max="11312" width="10" style="16" customWidth="1"/>
    <col min="11313" max="11520" width="9" style="16"/>
    <col min="11521" max="11521" width="8.125" style="16" customWidth="1"/>
    <col min="11522" max="11522" width="3.625" style="16" customWidth="1"/>
    <col min="11523" max="11523" width="7.125" style="16" customWidth="1"/>
    <col min="11524" max="11528" width="7.5" style="16" customWidth="1"/>
    <col min="11529" max="11533" width="6.25" style="16" customWidth="1"/>
    <col min="11534" max="11538" width="7.5" style="16" customWidth="1"/>
    <col min="11539" max="11543" width="6.25" style="16" customWidth="1"/>
    <col min="11544" max="11548" width="7.5" style="16" customWidth="1"/>
    <col min="11549" max="11551" width="10.375" style="16" customWidth="1"/>
    <col min="11552" max="11554" width="10" style="16" customWidth="1"/>
    <col min="11555" max="11555" width="18.625" style="16" bestFit="1" customWidth="1"/>
    <col min="11556" max="11556" width="21.375" style="16" bestFit="1" customWidth="1"/>
    <col min="11557" max="11557" width="18.375" style="16" bestFit="1" customWidth="1"/>
    <col min="11558" max="11561" width="18.375" style="16" customWidth="1"/>
    <col min="11562" max="11562" width="14.625" style="16" bestFit="1" customWidth="1"/>
    <col min="11563" max="11563" width="11.75" style="16" bestFit="1" customWidth="1"/>
    <col min="11564" max="11564" width="13.625" style="16" bestFit="1" customWidth="1"/>
    <col min="11565" max="11565" width="13.5" style="16" bestFit="1" customWidth="1"/>
    <col min="11566" max="11566" width="9" style="16"/>
    <col min="11567" max="11568" width="10" style="16" customWidth="1"/>
    <col min="11569" max="11776" width="9" style="16"/>
    <col min="11777" max="11777" width="8.125" style="16" customWidth="1"/>
    <col min="11778" max="11778" width="3.625" style="16" customWidth="1"/>
    <col min="11779" max="11779" width="7.125" style="16" customWidth="1"/>
    <col min="11780" max="11784" width="7.5" style="16" customWidth="1"/>
    <col min="11785" max="11789" width="6.25" style="16" customWidth="1"/>
    <col min="11790" max="11794" width="7.5" style="16" customWidth="1"/>
    <col min="11795" max="11799" width="6.25" style="16" customWidth="1"/>
    <col min="11800" max="11804" width="7.5" style="16" customWidth="1"/>
    <col min="11805" max="11807" width="10.375" style="16" customWidth="1"/>
    <col min="11808" max="11810" width="10" style="16" customWidth="1"/>
    <col min="11811" max="11811" width="18.625" style="16" bestFit="1" customWidth="1"/>
    <col min="11812" max="11812" width="21.375" style="16" bestFit="1" customWidth="1"/>
    <col min="11813" max="11813" width="18.375" style="16" bestFit="1" customWidth="1"/>
    <col min="11814" max="11817" width="18.375" style="16" customWidth="1"/>
    <col min="11818" max="11818" width="14.625" style="16" bestFit="1" customWidth="1"/>
    <col min="11819" max="11819" width="11.75" style="16" bestFit="1" customWidth="1"/>
    <col min="11820" max="11820" width="13.625" style="16" bestFit="1" customWidth="1"/>
    <col min="11821" max="11821" width="13.5" style="16" bestFit="1" customWidth="1"/>
    <col min="11822" max="11822" width="9" style="16"/>
    <col min="11823" max="11824" width="10" style="16" customWidth="1"/>
    <col min="11825" max="12032" width="9" style="16"/>
    <col min="12033" max="12033" width="8.125" style="16" customWidth="1"/>
    <col min="12034" max="12034" width="3.625" style="16" customWidth="1"/>
    <col min="12035" max="12035" width="7.125" style="16" customWidth="1"/>
    <col min="12036" max="12040" width="7.5" style="16" customWidth="1"/>
    <col min="12041" max="12045" width="6.25" style="16" customWidth="1"/>
    <col min="12046" max="12050" width="7.5" style="16" customWidth="1"/>
    <col min="12051" max="12055" width="6.25" style="16" customWidth="1"/>
    <col min="12056" max="12060" width="7.5" style="16" customWidth="1"/>
    <col min="12061" max="12063" width="10.375" style="16" customWidth="1"/>
    <col min="12064" max="12066" width="10" style="16" customWidth="1"/>
    <col min="12067" max="12067" width="18.625" style="16" bestFit="1" customWidth="1"/>
    <col min="12068" max="12068" width="21.375" style="16" bestFit="1" customWidth="1"/>
    <col min="12069" max="12069" width="18.375" style="16" bestFit="1" customWidth="1"/>
    <col min="12070" max="12073" width="18.375" style="16" customWidth="1"/>
    <col min="12074" max="12074" width="14.625" style="16" bestFit="1" customWidth="1"/>
    <col min="12075" max="12075" width="11.75" style="16" bestFit="1" customWidth="1"/>
    <col min="12076" max="12076" width="13.625" style="16" bestFit="1" customWidth="1"/>
    <col min="12077" max="12077" width="13.5" style="16" bestFit="1" customWidth="1"/>
    <col min="12078" max="12078" width="9" style="16"/>
    <col min="12079" max="12080" width="10" style="16" customWidth="1"/>
    <col min="12081" max="12288" width="9" style="16"/>
    <col min="12289" max="12289" width="8.125" style="16" customWidth="1"/>
    <col min="12290" max="12290" width="3.625" style="16" customWidth="1"/>
    <col min="12291" max="12291" width="7.125" style="16" customWidth="1"/>
    <col min="12292" max="12296" width="7.5" style="16" customWidth="1"/>
    <col min="12297" max="12301" width="6.25" style="16" customWidth="1"/>
    <col min="12302" max="12306" width="7.5" style="16" customWidth="1"/>
    <col min="12307" max="12311" width="6.25" style="16" customWidth="1"/>
    <col min="12312" max="12316" width="7.5" style="16" customWidth="1"/>
    <col min="12317" max="12319" width="10.375" style="16" customWidth="1"/>
    <col min="12320" max="12322" width="10" style="16" customWidth="1"/>
    <col min="12323" max="12323" width="18.625" style="16" bestFit="1" customWidth="1"/>
    <col min="12324" max="12324" width="21.375" style="16" bestFit="1" customWidth="1"/>
    <col min="12325" max="12325" width="18.375" style="16" bestFit="1" customWidth="1"/>
    <col min="12326" max="12329" width="18.375" style="16" customWidth="1"/>
    <col min="12330" max="12330" width="14.625" style="16" bestFit="1" customWidth="1"/>
    <col min="12331" max="12331" width="11.75" style="16" bestFit="1" customWidth="1"/>
    <col min="12332" max="12332" width="13.625" style="16" bestFit="1" customWidth="1"/>
    <col min="12333" max="12333" width="13.5" style="16" bestFit="1" customWidth="1"/>
    <col min="12334" max="12334" width="9" style="16"/>
    <col min="12335" max="12336" width="10" style="16" customWidth="1"/>
    <col min="12337" max="12544" width="9" style="16"/>
    <col min="12545" max="12545" width="8.125" style="16" customWidth="1"/>
    <col min="12546" max="12546" width="3.625" style="16" customWidth="1"/>
    <col min="12547" max="12547" width="7.125" style="16" customWidth="1"/>
    <col min="12548" max="12552" width="7.5" style="16" customWidth="1"/>
    <col min="12553" max="12557" width="6.25" style="16" customWidth="1"/>
    <col min="12558" max="12562" width="7.5" style="16" customWidth="1"/>
    <col min="12563" max="12567" width="6.25" style="16" customWidth="1"/>
    <col min="12568" max="12572" width="7.5" style="16" customWidth="1"/>
    <col min="12573" max="12575" width="10.375" style="16" customWidth="1"/>
    <col min="12576" max="12578" width="10" style="16" customWidth="1"/>
    <col min="12579" max="12579" width="18.625" style="16" bestFit="1" customWidth="1"/>
    <col min="12580" max="12580" width="21.375" style="16" bestFit="1" customWidth="1"/>
    <col min="12581" max="12581" width="18.375" style="16" bestFit="1" customWidth="1"/>
    <col min="12582" max="12585" width="18.375" style="16" customWidth="1"/>
    <col min="12586" max="12586" width="14.625" style="16" bestFit="1" customWidth="1"/>
    <col min="12587" max="12587" width="11.75" style="16" bestFit="1" customWidth="1"/>
    <col min="12588" max="12588" width="13.625" style="16" bestFit="1" customWidth="1"/>
    <col min="12589" max="12589" width="13.5" style="16" bestFit="1" customWidth="1"/>
    <col min="12590" max="12590" width="9" style="16"/>
    <col min="12591" max="12592" width="10" style="16" customWidth="1"/>
    <col min="12593" max="12800" width="9" style="16"/>
    <col min="12801" max="12801" width="8.125" style="16" customWidth="1"/>
    <col min="12802" max="12802" width="3.625" style="16" customWidth="1"/>
    <col min="12803" max="12803" width="7.125" style="16" customWidth="1"/>
    <col min="12804" max="12808" width="7.5" style="16" customWidth="1"/>
    <col min="12809" max="12813" width="6.25" style="16" customWidth="1"/>
    <col min="12814" max="12818" width="7.5" style="16" customWidth="1"/>
    <col min="12819" max="12823" width="6.25" style="16" customWidth="1"/>
    <col min="12824" max="12828" width="7.5" style="16" customWidth="1"/>
    <col min="12829" max="12831" width="10.375" style="16" customWidth="1"/>
    <col min="12832" max="12834" width="10" style="16" customWidth="1"/>
    <col min="12835" max="12835" width="18.625" style="16" bestFit="1" customWidth="1"/>
    <col min="12836" max="12836" width="21.375" style="16" bestFit="1" customWidth="1"/>
    <col min="12837" max="12837" width="18.375" style="16" bestFit="1" customWidth="1"/>
    <col min="12838" max="12841" width="18.375" style="16" customWidth="1"/>
    <col min="12842" max="12842" width="14.625" style="16" bestFit="1" customWidth="1"/>
    <col min="12843" max="12843" width="11.75" style="16" bestFit="1" customWidth="1"/>
    <col min="12844" max="12844" width="13.625" style="16" bestFit="1" customWidth="1"/>
    <col min="12845" max="12845" width="13.5" style="16" bestFit="1" customWidth="1"/>
    <col min="12846" max="12846" width="9" style="16"/>
    <col min="12847" max="12848" width="10" style="16" customWidth="1"/>
    <col min="12849" max="13056" width="9" style="16"/>
    <col min="13057" max="13057" width="8.125" style="16" customWidth="1"/>
    <col min="13058" max="13058" width="3.625" style="16" customWidth="1"/>
    <col min="13059" max="13059" width="7.125" style="16" customWidth="1"/>
    <col min="13060" max="13064" width="7.5" style="16" customWidth="1"/>
    <col min="13065" max="13069" width="6.25" style="16" customWidth="1"/>
    <col min="13070" max="13074" width="7.5" style="16" customWidth="1"/>
    <col min="13075" max="13079" width="6.25" style="16" customWidth="1"/>
    <col min="13080" max="13084" width="7.5" style="16" customWidth="1"/>
    <col min="13085" max="13087" width="10.375" style="16" customWidth="1"/>
    <col min="13088" max="13090" width="10" style="16" customWidth="1"/>
    <col min="13091" max="13091" width="18.625" style="16" bestFit="1" customWidth="1"/>
    <col min="13092" max="13092" width="21.375" style="16" bestFit="1" customWidth="1"/>
    <col min="13093" max="13093" width="18.375" style="16" bestFit="1" customWidth="1"/>
    <col min="13094" max="13097" width="18.375" style="16" customWidth="1"/>
    <col min="13098" max="13098" width="14.625" style="16" bestFit="1" customWidth="1"/>
    <col min="13099" max="13099" width="11.75" style="16" bestFit="1" customWidth="1"/>
    <col min="13100" max="13100" width="13.625" style="16" bestFit="1" customWidth="1"/>
    <col min="13101" max="13101" width="13.5" style="16" bestFit="1" customWidth="1"/>
    <col min="13102" max="13102" width="9" style="16"/>
    <col min="13103" max="13104" width="10" style="16" customWidth="1"/>
    <col min="13105" max="13312" width="9" style="16"/>
    <col min="13313" max="13313" width="8.125" style="16" customWidth="1"/>
    <col min="13314" max="13314" width="3.625" style="16" customWidth="1"/>
    <col min="13315" max="13315" width="7.125" style="16" customWidth="1"/>
    <col min="13316" max="13320" width="7.5" style="16" customWidth="1"/>
    <col min="13321" max="13325" width="6.25" style="16" customWidth="1"/>
    <col min="13326" max="13330" width="7.5" style="16" customWidth="1"/>
    <col min="13331" max="13335" width="6.25" style="16" customWidth="1"/>
    <col min="13336" max="13340" width="7.5" style="16" customWidth="1"/>
    <col min="13341" max="13343" width="10.375" style="16" customWidth="1"/>
    <col min="13344" max="13346" width="10" style="16" customWidth="1"/>
    <col min="13347" max="13347" width="18.625" style="16" bestFit="1" customWidth="1"/>
    <col min="13348" max="13348" width="21.375" style="16" bestFit="1" customWidth="1"/>
    <col min="13349" max="13349" width="18.375" style="16" bestFit="1" customWidth="1"/>
    <col min="13350" max="13353" width="18.375" style="16" customWidth="1"/>
    <col min="13354" max="13354" width="14.625" style="16" bestFit="1" customWidth="1"/>
    <col min="13355" max="13355" width="11.75" style="16" bestFit="1" customWidth="1"/>
    <col min="13356" max="13356" width="13.625" style="16" bestFit="1" customWidth="1"/>
    <col min="13357" max="13357" width="13.5" style="16" bestFit="1" customWidth="1"/>
    <col min="13358" max="13358" width="9" style="16"/>
    <col min="13359" max="13360" width="10" style="16" customWidth="1"/>
    <col min="13361" max="13568" width="9" style="16"/>
    <col min="13569" max="13569" width="8.125" style="16" customWidth="1"/>
    <col min="13570" max="13570" width="3.625" style="16" customWidth="1"/>
    <col min="13571" max="13571" width="7.125" style="16" customWidth="1"/>
    <col min="13572" max="13576" width="7.5" style="16" customWidth="1"/>
    <col min="13577" max="13581" width="6.25" style="16" customWidth="1"/>
    <col min="13582" max="13586" width="7.5" style="16" customWidth="1"/>
    <col min="13587" max="13591" width="6.25" style="16" customWidth="1"/>
    <col min="13592" max="13596" width="7.5" style="16" customWidth="1"/>
    <col min="13597" max="13599" width="10.375" style="16" customWidth="1"/>
    <col min="13600" max="13602" width="10" style="16" customWidth="1"/>
    <col min="13603" max="13603" width="18.625" style="16" bestFit="1" customWidth="1"/>
    <col min="13604" max="13604" width="21.375" style="16" bestFit="1" customWidth="1"/>
    <col min="13605" max="13605" width="18.375" style="16" bestFit="1" customWidth="1"/>
    <col min="13606" max="13609" width="18.375" style="16" customWidth="1"/>
    <col min="13610" max="13610" width="14.625" style="16" bestFit="1" customWidth="1"/>
    <col min="13611" max="13611" width="11.75" style="16" bestFit="1" customWidth="1"/>
    <col min="13612" max="13612" width="13.625" style="16" bestFit="1" customWidth="1"/>
    <col min="13613" max="13613" width="13.5" style="16" bestFit="1" customWidth="1"/>
    <col min="13614" max="13614" width="9" style="16"/>
    <col min="13615" max="13616" width="10" style="16" customWidth="1"/>
    <col min="13617" max="13824" width="9" style="16"/>
    <col min="13825" max="13825" width="8.125" style="16" customWidth="1"/>
    <col min="13826" max="13826" width="3.625" style="16" customWidth="1"/>
    <col min="13827" max="13827" width="7.125" style="16" customWidth="1"/>
    <col min="13828" max="13832" width="7.5" style="16" customWidth="1"/>
    <col min="13833" max="13837" width="6.25" style="16" customWidth="1"/>
    <col min="13838" max="13842" width="7.5" style="16" customWidth="1"/>
    <col min="13843" max="13847" width="6.25" style="16" customWidth="1"/>
    <col min="13848" max="13852" width="7.5" style="16" customWidth="1"/>
    <col min="13853" max="13855" width="10.375" style="16" customWidth="1"/>
    <col min="13856" max="13858" width="10" style="16" customWidth="1"/>
    <col min="13859" max="13859" width="18.625" style="16" bestFit="1" customWidth="1"/>
    <col min="13860" max="13860" width="21.375" style="16" bestFit="1" customWidth="1"/>
    <col min="13861" max="13861" width="18.375" style="16" bestFit="1" customWidth="1"/>
    <col min="13862" max="13865" width="18.375" style="16" customWidth="1"/>
    <col min="13866" max="13866" width="14.625" style="16" bestFit="1" customWidth="1"/>
    <col min="13867" max="13867" width="11.75" style="16" bestFit="1" customWidth="1"/>
    <col min="13868" max="13868" width="13.625" style="16" bestFit="1" customWidth="1"/>
    <col min="13869" max="13869" width="13.5" style="16" bestFit="1" customWidth="1"/>
    <col min="13870" max="13870" width="9" style="16"/>
    <col min="13871" max="13872" width="10" style="16" customWidth="1"/>
    <col min="13873" max="14080" width="9" style="16"/>
    <col min="14081" max="14081" width="8.125" style="16" customWidth="1"/>
    <col min="14082" max="14082" width="3.625" style="16" customWidth="1"/>
    <col min="14083" max="14083" width="7.125" style="16" customWidth="1"/>
    <col min="14084" max="14088" width="7.5" style="16" customWidth="1"/>
    <col min="14089" max="14093" width="6.25" style="16" customWidth="1"/>
    <col min="14094" max="14098" width="7.5" style="16" customWidth="1"/>
    <col min="14099" max="14103" width="6.25" style="16" customWidth="1"/>
    <col min="14104" max="14108" width="7.5" style="16" customWidth="1"/>
    <col min="14109" max="14111" width="10.375" style="16" customWidth="1"/>
    <col min="14112" max="14114" width="10" style="16" customWidth="1"/>
    <col min="14115" max="14115" width="18.625" style="16" bestFit="1" customWidth="1"/>
    <col min="14116" max="14116" width="21.375" style="16" bestFit="1" customWidth="1"/>
    <col min="14117" max="14117" width="18.375" style="16" bestFit="1" customWidth="1"/>
    <col min="14118" max="14121" width="18.375" style="16" customWidth="1"/>
    <col min="14122" max="14122" width="14.625" style="16" bestFit="1" customWidth="1"/>
    <col min="14123" max="14123" width="11.75" style="16" bestFit="1" customWidth="1"/>
    <col min="14124" max="14124" width="13.625" style="16" bestFit="1" customWidth="1"/>
    <col min="14125" max="14125" width="13.5" style="16" bestFit="1" customWidth="1"/>
    <col min="14126" max="14126" width="9" style="16"/>
    <col min="14127" max="14128" width="10" style="16" customWidth="1"/>
    <col min="14129" max="14336" width="9" style="16"/>
    <col min="14337" max="14337" width="8.125" style="16" customWidth="1"/>
    <col min="14338" max="14338" width="3.625" style="16" customWidth="1"/>
    <col min="14339" max="14339" width="7.125" style="16" customWidth="1"/>
    <col min="14340" max="14344" width="7.5" style="16" customWidth="1"/>
    <col min="14345" max="14349" width="6.25" style="16" customWidth="1"/>
    <col min="14350" max="14354" width="7.5" style="16" customWidth="1"/>
    <col min="14355" max="14359" width="6.25" style="16" customWidth="1"/>
    <col min="14360" max="14364" width="7.5" style="16" customWidth="1"/>
    <col min="14365" max="14367" width="10.375" style="16" customWidth="1"/>
    <col min="14368" max="14370" width="10" style="16" customWidth="1"/>
    <col min="14371" max="14371" width="18.625" style="16" bestFit="1" customWidth="1"/>
    <col min="14372" max="14372" width="21.375" style="16" bestFit="1" customWidth="1"/>
    <col min="14373" max="14373" width="18.375" style="16" bestFit="1" customWidth="1"/>
    <col min="14374" max="14377" width="18.375" style="16" customWidth="1"/>
    <col min="14378" max="14378" width="14.625" style="16" bestFit="1" customWidth="1"/>
    <col min="14379" max="14379" width="11.75" style="16" bestFit="1" customWidth="1"/>
    <col min="14380" max="14380" width="13.625" style="16" bestFit="1" customWidth="1"/>
    <col min="14381" max="14381" width="13.5" style="16" bestFit="1" customWidth="1"/>
    <col min="14382" max="14382" width="9" style="16"/>
    <col min="14383" max="14384" width="10" style="16" customWidth="1"/>
    <col min="14385" max="14592" width="9" style="16"/>
    <col min="14593" max="14593" width="8.125" style="16" customWidth="1"/>
    <col min="14594" max="14594" width="3.625" style="16" customWidth="1"/>
    <col min="14595" max="14595" width="7.125" style="16" customWidth="1"/>
    <col min="14596" max="14600" width="7.5" style="16" customWidth="1"/>
    <col min="14601" max="14605" width="6.25" style="16" customWidth="1"/>
    <col min="14606" max="14610" width="7.5" style="16" customWidth="1"/>
    <col min="14611" max="14615" width="6.25" style="16" customWidth="1"/>
    <col min="14616" max="14620" width="7.5" style="16" customWidth="1"/>
    <col min="14621" max="14623" width="10.375" style="16" customWidth="1"/>
    <col min="14624" max="14626" width="10" style="16" customWidth="1"/>
    <col min="14627" max="14627" width="18.625" style="16" bestFit="1" customWidth="1"/>
    <col min="14628" max="14628" width="21.375" style="16" bestFit="1" customWidth="1"/>
    <col min="14629" max="14629" width="18.375" style="16" bestFit="1" customWidth="1"/>
    <col min="14630" max="14633" width="18.375" style="16" customWidth="1"/>
    <col min="14634" max="14634" width="14.625" style="16" bestFit="1" customWidth="1"/>
    <col min="14635" max="14635" width="11.75" style="16" bestFit="1" customWidth="1"/>
    <col min="14636" max="14636" width="13.625" style="16" bestFit="1" customWidth="1"/>
    <col min="14637" max="14637" width="13.5" style="16" bestFit="1" customWidth="1"/>
    <col min="14638" max="14638" width="9" style="16"/>
    <col min="14639" max="14640" width="10" style="16" customWidth="1"/>
    <col min="14641" max="14848" width="9" style="16"/>
    <col min="14849" max="14849" width="8.125" style="16" customWidth="1"/>
    <col min="14850" max="14850" width="3.625" style="16" customWidth="1"/>
    <col min="14851" max="14851" width="7.125" style="16" customWidth="1"/>
    <col min="14852" max="14856" width="7.5" style="16" customWidth="1"/>
    <col min="14857" max="14861" width="6.25" style="16" customWidth="1"/>
    <col min="14862" max="14866" width="7.5" style="16" customWidth="1"/>
    <col min="14867" max="14871" width="6.25" style="16" customWidth="1"/>
    <col min="14872" max="14876" width="7.5" style="16" customWidth="1"/>
    <col min="14877" max="14879" width="10.375" style="16" customWidth="1"/>
    <col min="14880" max="14882" width="10" style="16" customWidth="1"/>
    <col min="14883" max="14883" width="18.625" style="16" bestFit="1" customWidth="1"/>
    <col min="14884" max="14884" width="21.375" style="16" bestFit="1" customWidth="1"/>
    <col min="14885" max="14885" width="18.375" style="16" bestFit="1" customWidth="1"/>
    <col min="14886" max="14889" width="18.375" style="16" customWidth="1"/>
    <col min="14890" max="14890" width="14.625" style="16" bestFit="1" customWidth="1"/>
    <col min="14891" max="14891" width="11.75" style="16" bestFit="1" customWidth="1"/>
    <col min="14892" max="14892" width="13.625" style="16" bestFit="1" customWidth="1"/>
    <col min="14893" max="14893" width="13.5" style="16" bestFit="1" customWidth="1"/>
    <col min="14894" max="14894" width="9" style="16"/>
    <col min="14895" max="14896" width="10" style="16" customWidth="1"/>
    <col min="14897" max="15104" width="9" style="16"/>
    <col min="15105" max="15105" width="8.125" style="16" customWidth="1"/>
    <col min="15106" max="15106" width="3.625" style="16" customWidth="1"/>
    <col min="15107" max="15107" width="7.125" style="16" customWidth="1"/>
    <col min="15108" max="15112" width="7.5" style="16" customWidth="1"/>
    <col min="15113" max="15117" width="6.25" style="16" customWidth="1"/>
    <col min="15118" max="15122" width="7.5" style="16" customWidth="1"/>
    <col min="15123" max="15127" width="6.25" style="16" customWidth="1"/>
    <col min="15128" max="15132" width="7.5" style="16" customWidth="1"/>
    <col min="15133" max="15135" width="10.375" style="16" customWidth="1"/>
    <col min="15136" max="15138" width="10" style="16" customWidth="1"/>
    <col min="15139" max="15139" width="18.625" style="16" bestFit="1" customWidth="1"/>
    <col min="15140" max="15140" width="21.375" style="16" bestFit="1" customWidth="1"/>
    <col min="15141" max="15141" width="18.375" style="16" bestFit="1" customWidth="1"/>
    <col min="15142" max="15145" width="18.375" style="16" customWidth="1"/>
    <col min="15146" max="15146" width="14.625" style="16" bestFit="1" customWidth="1"/>
    <col min="15147" max="15147" width="11.75" style="16" bestFit="1" customWidth="1"/>
    <col min="15148" max="15148" width="13.625" style="16" bestFit="1" customWidth="1"/>
    <col min="15149" max="15149" width="13.5" style="16" bestFit="1" customWidth="1"/>
    <col min="15150" max="15150" width="9" style="16"/>
    <col min="15151" max="15152" width="10" style="16" customWidth="1"/>
    <col min="15153" max="15360" width="9" style="16"/>
    <col min="15361" max="15361" width="8.125" style="16" customWidth="1"/>
    <col min="15362" max="15362" width="3.625" style="16" customWidth="1"/>
    <col min="15363" max="15363" width="7.125" style="16" customWidth="1"/>
    <col min="15364" max="15368" width="7.5" style="16" customWidth="1"/>
    <col min="15369" max="15373" width="6.25" style="16" customWidth="1"/>
    <col min="15374" max="15378" width="7.5" style="16" customWidth="1"/>
    <col min="15379" max="15383" width="6.25" style="16" customWidth="1"/>
    <col min="15384" max="15388" width="7.5" style="16" customWidth="1"/>
    <col min="15389" max="15391" width="10.375" style="16" customWidth="1"/>
    <col min="15392" max="15394" width="10" style="16" customWidth="1"/>
    <col min="15395" max="15395" width="18.625" style="16" bestFit="1" customWidth="1"/>
    <col min="15396" max="15396" width="21.375" style="16" bestFit="1" customWidth="1"/>
    <col min="15397" max="15397" width="18.375" style="16" bestFit="1" customWidth="1"/>
    <col min="15398" max="15401" width="18.375" style="16" customWidth="1"/>
    <col min="15402" max="15402" width="14.625" style="16" bestFit="1" customWidth="1"/>
    <col min="15403" max="15403" width="11.75" style="16" bestFit="1" customWidth="1"/>
    <col min="15404" max="15404" width="13.625" style="16" bestFit="1" customWidth="1"/>
    <col min="15405" max="15405" width="13.5" style="16" bestFit="1" customWidth="1"/>
    <col min="15406" max="15406" width="9" style="16"/>
    <col min="15407" max="15408" width="10" style="16" customWidth="1"/>
    <col min="15409" max="15616" width="9" style="16"/>
    <col min="15617" max="15617" width="8.125" style="16" customWidth="1"/>
    <col min="15618" max="15618" width="3.625" style="16" customWidth="1"/>
    <col min="15619" max="15619" width="7.125" style="16" customWidth="1"/>
    <col min="15620" max="15624" width="7.5" style="16" customWidth="1"/>
    <col min="15625" max="15629" width="6.25" style="16" customWidth="1"/>
    <col min="15630" max="15634" width="7.5" style="16" customWidth="1"/>
    <col min="15635" max="15639" width="6.25" style="16" customWidth="1"/>
    <col min="15640" max="15644" width="7.5" style="16" customWidth="1"/>
    <col min="15645" max="15647" width="10.375" style="16" customWidth="1"/>
    <col min="15648" max="15650" width="10" style="16" customWidth="1"/>
    <col min="15651" max="15651" width="18.625" style="16" bestFit="1" customWidth="1"/>
    <col min="15652" max="15652" width="21.375" style="16" bestFit="1" customWidth="1"/>
    <col min="15653" max="15653" width="18.375" style="16" bestFit="1" customWidth="1"/>
    <col min="15654" max="15657" width="18.375" style="16" customWidth="1"/>
    <col min="15658" max="15658" width="14.625" style="16" bestFit="1" customWidth="1"/>
    <col min="15659" max="15659" width="11.75" style="16" bestFit="1" customWidth="1"/>
    <col min="15660" max="15660" width="13.625" style="16" bestFit="1" customWidth="1"/>
    <col min="15661" max="15661" width="13.5" style="16" bestFit="1" customWidth="1"/>
    <col min="15662" max="15662" width="9" style="16"/>
    <col min="15663" max="15664" width="10" style="16" customWidth="1"/>
    <col min="15665" max="15872" width="9" style="16"/>
    <col min="15873" max="15873" width="8.125" style="16" customWidth="1"/>
    <col min="15874" max="15874" width="3.625" style="16" customWidth="1"/>
    <col min="15875" max="15875" width="7.125" style="16" customWidth="1"/>
    <col min="15876" max="15880" width="7.5" style="16" customWidth="1"/>
    <col min="15881" max="15885" width="6.25" style="16" customWidth="1"/>
    <col min="15886" max="15890" width="7.5" style="16" customWidth="1"/>
    <col min="15891" max="15895" width="6.25" style="16" customWidth="1"/>
    <col min="15896" max="15900" width="7.5" style="16" customWidth="1"/>
    <col min="15901" max="15903" width="10.375" style="16" customWidth="1"/>
    <col min="15904" max="15906" width="10" style="16" customWidth="1"/>
    <col min="15907" max="15907" width="18.625" style="16" bestFit="1" customWidth="1"/>
    <col min="15908" max="15908" width="21.375" style="16" bestFit="1" customWidth="1"/>
    <col min="15909" max="15909" width="18.375" style="16" bestFit="1" customWidth="1"/>
    <col min="15910" max="15913" width="18.375" style="16" customWidth="1"/>
    <col min="15914" max="15914" width="14.625" style="16" bestFit="1" customWidth="1"/>
    <col min="15915" max="15915" width="11.75" style="16" bestFit="1" customWidth="1"/>
    <col min="15916" max="15916" width="13.625" style="16" bestFit="1" customWidth="1"/>
    <col min="15917" max="15917" width="13.5" style="16" bestFit="1" customWidth="1"/>
    <col min="15918" max="15918" width="9" style="16"/>
    <col min="15919" max="15920" width="10" style="16" customWidth="1"/>
    <col min="15921" max="16128" width="9" style="16"/>
    <col min="16129" max="16129" width="8.125" style="16" customWidth="1"/>
    <col min="16130" max="16130" width="3.625" style="16" customWidth="1"/>
    <col min="16131" max="16131" width="7.125" style="16" customWidth="1"/>
    <col min="16132" max="16136" width="7.5" style="16" customWidth="1"/>
    <col min="16137" max="16141" width="6.25" style="16" customWidth="1"/>
    <col min="16142" max="16146" width="7.5" style="16" customWidth="1"/>
    <col min="16147" max="16151" width="6.25" style="16" customWidth="1"/>
    <col min="16152" max="16156" width="7.5" style="16" customWidth="1"/>
    <col min="16157" max="16159" width="10.375" style="16" customWidth="1"/>
    <col min="16160" max="16162" width="10" style="16" customWidth="1"/>
    <col min="16163" max="16163" width="18.625" style="16" bestFit="1" customWidth="1"/>
    <col min="16164" max="16164" width="21.375" style="16" bestFit="1" customWidth="1"/>
    <col min="16165" max="16165" width="18.375" style="16" bestFit="1" customWidth="1"/>
    <col min="16166" max="16169" width="18.375" style="16" customWidth="1"/>
    <col min="16170" max="16170" width="14.625" style="16" bestFit="1" customWidth="1"/>
    <col min="16171" max="16171" width="11.75" style="16" bestFit="1" customWidth="1"/>
    <col min="16172" max="16172" width="13.625" style="16" bestFit="1" customWidth="1"/>
    <col min="16173" max="16173" width="13.5" style="16" bestFit="1" customWidth="1"/>
    <col min="16174" max="16174" width="9" style="16"/>
    <col min="16175" max="16176" width="10" style="16" customWidth="1"/>
    <col min="16177" max="16384" width="9" style="16"/>
  </cols>
  <sheetData>
    <row r="1" spans="1:45" ht="23.25" customHeight="1">
      <c r="A1" s="660" t="s">
        <v>493</v>
      </c>
      <c r="B1" s="660"/>
      <c r="C1" s="660"/>
      <c r="D1" s="660"/>
      <c r="E1" s="660"/>
      <c r="F1" s="660"/>
      <c r="G1" s="660"/>
      <c r="H1" s="660"/>
      <c r="AI1" s="17"/>
      <c r="AJ1" s="17"/>
      <c r="AK1" s="17"/>
      <c r="AL1" s="17"/>
      <c r="AM1" s="17"/>
      <c r="AN1" s="17"/>
      <c r="AO1" s="17"/>
      <c r="AP1" s="17"/>
      <c r="AQ1" s="17"/>
      <c r="AS1" s="17"/>
    </row>
    <row r="2" spans="1:45" ht="18.75" customHeight="1">
      <c r="A2" s="664" t="s">
        <v>30</v>
      </c>
      <c r="B2" s="23">
        <v>1</v>
      </c>
      <c r="C2" s="664" t="s">
        <v>183</v>
      </c>
      <c r="D2" s="664" t="s">
        <v>31</v>
      </c>
      <c r="E2" s="664"/>
      <c r="F2" s="664"/>
      <c r="G2" s="664"/>
      <c r="H2" s="664"/>
      <c r="I2" s="664" t="s">
        <v>32</v>
      </c>
      <c r="J2" s="664"/>
      <c r="K2" s="664"/>
      <c r="L2" s="664"/>
      <c r="M2" s="664"/>
      <c r="N2" s="664" t="s">
        <v>33</v>
      </c>
      <c r="O2" s="664"/>
      <c r="P2" s="664"/>
      <c r="Q2" s="664"/>
      <c r="R2" s="664"/>
      <c r="S2" s="657" t="s">
        <v>184</v>
      </c>
      <c r="T2" s="658"/>
      <c r="U2" s="658"/>
      <c r="V2" s="658"/>
      <c r="W2" s="659"/>
      <c r="X2" s="664" t="s">
        <v>185</v>
      </c>
      <c r="Y2" s="664"/>
      <c r="Z2" s="664"/>
      <c r="AA2" s="664"/>
      <c r="AB2" s="664"/>
      <c r="AC2" s="665" t="s">
        <v>186</v>
      </c>
      <c r="AD2" s="665" t="s">
        <v>187</v>
      </c>
      <c r="AE2" s="665" t="s">
        <v>188</v>
      </c>
      <c r="AF2" s="665" t="s">
        <v>189</v>
      </c>
      <c r="AI2" s="663" t="s">
        <v>54</v>
      </c>
      <c r="AJ2" s="663"/>
      <c r="AK2" s="18" t="s">
        <v>55</v>
      </c>
      <c r="AL2" s="18"/>
      <c r="AM2" s="18"/>
      <c r="AN2" s="18"/>
      <c r="AO2" s="18"/>
      <c r="AP2" s="641" t="s">
        <v>56</v>
      </c>
      <c r="AQ2" s="641" t="s">
        <v>57</v>
      </c>
      <c r="AR2" s="622" t="s">
        <v>190</v>
      </c>
      <c r="AS2" s="641" t="s">
        <v>58</v>
      </c>
    </row>
    <row r="3" spans="1:45" ht="18.75" customHeight="1">
      <c r="A3" s="664"/>
      <c r="B3" s="23">
        <v>1</v>
      </c>
      <c r="C3" s="664"/>
      <c r="D3" s="23" t="s">
        <v>35</v>
      </c>
      <c r="E3" s="23" t="s">
        <v>36</v>
      </c>
      <c r="F3" s="23" t="s">
        <v>5</v>
      </c>
      <c r="G3" s="23" t="s">
        <v>6</v>
      </c>
      <c r="H3" s="23" t="s">
        <v>7</v>
      </c>
      <c r="I3" s="23" t="s">
        <v>35</v>
      </c>
      <c r="J3" s="23" t="s">
        <v>36</v>
      </c>
      <c r="K3" s="23" t="s">
        <v>5</v>
      </c>
      <c r="L3" s="23" t="s">
        <v>6</v>
      </c>
      <c r="M3" s="23" t="s">
        <v>7</v>
      </c>
      <c r="N3" s="23" t="s">
        <v>35</v>
      </c>
      <c r="O3" s="23" t="s">
        <v>36</v>
      </c>
      <c r="P3" s="23" t="s">
        <v>5</v>
      </c>
      <c r="Q3" s="23" t="s">
        <v>6</v>
      </c>
      <c r="R3" s="23" t="s">
        <v>7</v>
      </c>
      <c r="S3" s="23" t="s">
        <v>35</v>
      </c>
      <c r="T3" s="23" t="s">
        <v>36</v>
      </c>
      <c r="U3" s="23" t="s">
        <v>5</v>
      </c>
      <c r="V3" s="23" t="s">
        <v>6</v>
      </c>
      <c r="W3" s="23" t="s">
        <v>191</v>
      </c>
      <c r="X3" s="23" t="s">
        <v>35</v>
      </c>
      <c r="Y3" s="23" t="s">
        <v>36</v>
      </c>
      <c r="Z3" s="23" t="s">
        <v>5</v>
      </c>
      <c r="AA3" s="23" t="s">
        <v>192</v>
      </c>
      <c r="AB3" s="23" t="s">
        <v>191</v>
      </c>
      <c r="AC3" s="665"/>
      <c r="AD3" s="665"/>
      <c r="AE3" s="665"/>
      <c r="AF3" s="665"/>
      <c r="AI3" s="663"/>
      <c r="AJ3" s="663"/>
      <c r="AK3" s="18" t="s">
        <v>35</v>
      </c>
      <c r="AL3" s="18">
        <v>2020</v>
      </c>
      <c r="AM3" s="18">
        <v>2025</v>
      </c>
      <c r="AN3" s="18">
        <v>2030</v>
      </c>
      <c r="AO3" s="18">
        <v>2035</v>
      </c>
      <c r="AP3" s="643"/>
      <c r="AQ3" s="643"/>
      <c r="AR3" s="623"/>
      <c r="AS3" s="643"/>
    </row>
    <row r="4" spans="1:45" ht="18" customHeight="1">
      <c r="A4" s="664" t="s">
        <v>42</v>
      </c>
      <c r="B4" s="23">
        <v>1</v>
      </c>
      <c r="C4" s="59" t="s">
        <v>448</v>
      </c>
      <c r="D4" s="380">
        <f>SUM(D5:D6)</f>
        <v>335</v>
      </c>
      <c r="E4" s="380">
        <f>SUM(E5:E6)</f>
        <v>324</v>
      </c>
      <c r="F4" s="380">
        <f>SUM(F5:F6)</f>
        <v>304</v>
      </c>
      <c r="G4" s="380">
        <f>SUM(G5:G6)</f>
        <v>291</v>
      </c>
      <c r="H4" s="380">
        <f>SUM(H5:H6)</f>
        <v>281</v>
      </c>
      <c r="I4" s="379">
        <f>ROUND(N4/D4,2)</f>
        <v>0.85</v>
      </c>
      <c r="J4" s="379">
        <f>ROUND(O4/E4,2)</f>
        <v>0.85</v>
      </c>
      <c r="K4" s="379">
        <f>ROUND(P4/F4,2)</f>
        <v>0.85</v>
      </c>
      <c r="L4" s="379">
        <f>ROUND(Q4/G4,2)</f>
        <v>0.85</v>
      </c>
      <c r="M4" s="379">
        <f>ROUND(R4/H4,2)</f>
        <v>0.85</v>
      </c>
      <c r="N4" s="397">
        <f>SUM(N5:N6)</f>
        <v>284</v>
      </c>
      <c r="O4" s="397">
        <f>SUM(O5:O6)</f>
        <v>276</v>
      </c>
      <c r="P4" s="397">
        <f>SUM(P5:P6)</f>
        <v>259</v>
      </c>
      <c r="Q4" s="397">
        <f>SUM(Q5:Q6)</f>
        <v>247</v>
      </c>
      <c r="R4" s="397">
        <f>SUM(R5:R6)</f>
        <v>239</v>
      </c>
      <c r="S4" s="4">
        <v>408</v>
      </c>
      <c r="T4" s="4">
        <v>408</v>
      </c>
      <c r="U4" s="4">
        <v>408</v>
      </c>
      <c r="V4" s="4">
        <v>408</v>
      </c>
      <c r="W4" s="4">
        <v>408</v>
      </c>
      <c r="X4" s="4">
        <f>SUM(X5:X6)</f>
        <v>115</v>
      </c>
      <c r="Y4" s="4">
        <f>SUM(Y5:Y6)</f>
        <v>113</v>
      </c>
      <c r="Z4" s="4">
        <f>SUM(Z5:Z6)</f>
        <v>106</v>
      </c>
      <c r="AA4" s="4">
        <f>SUM(AA5:AA6)</f>
        <v>101</v>
      </c>
      <c r="AB4" s="4">
        <f>SUM(AB5:AB6)</f>
        <v>97</v>
      </c>
      <c r="AC4" s="21"/>
      <c r="AD4" s="21"/>
      <c r="AE4" s="21"/>
      <c r="AF4" s="21"/>
      <c r="AI4" s="665" t="s">
        <v>68</v>
      </c>
      <c r="AJ4" s="18" t="s">
        <v>2</v>
      </c>
      <c r="AK4" s="23">
        <v>3403</v>
      </c>
      <c r="AL4" s="23">
        <v>3609</v>
      </c>
      <c r="AM4" s="23">
        <v>5019</v>
      </c>
      <c r="AN4" s="23">
        <v>5019</v>
      </c>
      <c r="AO4" s="23">
        <v>5019</v>
      </c>
      <c r="AP4" s="18"/>
      <c r="AQ4" s="24"/>
      <c r="AR4" s="24"/>
      <c r="AS4" s="24"/>
    </row>
    <row r="5" spans="1:45" ht="18" customHeight="1">
      <c r="A5" s="664"/>
      <c r="B5" s="60">
        <v>2</v>
      </c>
      <c r="C5" s="60" t="s">
        <v>449</v>
      </c>
      <c r="D5" s="378">
        <f>[2]장곡면!D5</f>
        <v>238</v>
      </c>
      <c r="E5" s="378">
        <f>[2]장곡면!E5</f>
        <v>230</v>
      </c>
      <c r="F5" s="378">
        <f>[2]장곡면!F5</f>
        <v>216</v>
      </c>
      <c r="G5" s="378">
        <f>[2]장곡면!G5</f>
        <v>207</v>
      </c>
      <c r="H5" s="378">
        <f>[2]장곡면!H5</f>
        <v>200</v>
      </c>
      <c r="I5" s="377">
        <v>85</v>
      </c>
      <c r="J5" s="377">
        <v>85</v>
      </c>
      <c r="K5" s="377">
        <v>85</v>
      </c>
      <c r="L5" s="377">
        <v>85</v>
      </c>
      <c r="M5" s="377">
        <v>85</v>
      </c>
      <c r="N5" s="378">
        <f>ROUNDDOWN(D5*I5/100,0)</f>
        <v>202</v>
      </c>
      <c r="O5" s="378">
        <f t="shared" ref="O5:R6" si="0">ROUND(E5*J5/100,0)</f>
        <v>196</v>
      </c>
      <c r="P5" s="378">
        <f t="shared" si="0"/>
        <v>184</v>
      </c>
      <c r="Q5" s="378">
        <f t="shared" si="0"/>
        <v>176</v>
      </c>
      <c r="R5" s="378">
        <f t="shared" si="0"/>
        <v>170</v>
      </c>
      <c r="S5" s="60">
        <v>408</v>
      </c>
      <c r="T5" s="60">
        <v>408</v>
      </c>
      <c r="U5" s="60">
        <v>408</v>
      </c>
      <c r="V5" s="60">
        <v>408</v>
      </c>
      <c r="W5" s="60">
        <v>408</v>
      </c>
      <c r="X5" s="60">
        <f t="shared" ref="X5:AA6" si="1">ROUND(N5*(S5/1000),0)</f>
        <v>82</v>
      </c>
      <c r="Y5" s="60">
        <f t="shared" si="1"/>
        <v>80</v>
      </c>
      <c r="Z5" s="60">
        <f t="shared" si="1"/>
        <v>75</v>
      </c>
      <c r="AA5" s="60">
        <f t="shared" si="1"/>
        <v>72</v>
      </c>
      <c r="AB5" s="60">
        <f>ROUND(R5*(V5/1000),0)</f>
        <v>69</v>
      </c>
      <c r="AC5" s="60" t="s">
        <v>240</v>
      </c>
      <c r="AD5" s="60" t="s">
        <v>240</v>
      </c>
      <c r="AE5" s="60" t="s">
        <v>240</v>
      </c>
      <c r="AF5" s="60" t="s">
        <v>240</v>
      </c>
      <c r="AI5" s="665"/>
      <c r="AJ5" s="18" t="s">
        <v>70</v>
      </c>
      <c r="AK5" s="23">
        <v>3403</v>
      </c>
      <c r="AL5" s="23">
        <v>3394</v>
      </c>
      <c r="AM5" s="23">
        <v>4590</v>
      </c>
      <c r="AN5" s="23">
        <v>4590</v>
      </c>
      <c r="AO5" s="23">
        <v>4590</v>
      </c>
      <c r="AP5" s="18"/>
      <c r="AQ5" s="24"/>
      <c r="AR5" s="24"/>
      <c r="AS5" s="24"/>
    </row>
    <row r="6" spans="1:45" ht="18" customHeight="1">
      <c r="A6" s="664"/>
      <c r="B6" s="60">
        <v>2</v>
      </c>
      <c r="C6" s="60" t="s">
        <v>450</v>
      </c>
      <c r="D6" s="378">
        <f>[2]장곡면!D6</f>
        <v>97</v>
      </c>
      <c r="E6" s="378">
        <f>[2]장곡면!E6</f>
        <v>94</v>
      </c>
      <c r="F6" s="378">
        <f>[2]장곡면!F6</f>
        <v>88</v>
      </c>
      <c r="G6" s="378">
        <f>[2]장곡면!G6</f>
        <v>84</v>
      </c>
      <c r="H6" s="378">
        <f>[2]장곡면!H6</f>
        <v>81</v>
      </c>
      <c r="I6" s="377">
        <v>85</v>
      </c>
      <c r="J6" s="377">
        <v>85</v>
      </c>
      <c r="K6" s="377">
        <v>85</v>
      </c>
      <c r="L6" s="377">
        <v>85</v>
      </c>
      <c r="M6" s="377">
        <v>85</v>
      </c>
      <c r="N6" s="378">
        <f>ROUNDDOWN(D6*I6/100,0)</f>
        <v>82</v>
      </c>
      <c r="O6" s="378">
        <f t="shared" si="0"/>
        <v>80</v>
      </c>
      <c r="P6" s="378">
        <f t="shared" si="0"/>
        <v>75</v>
      </c>
      <c r="Q6" s="378">
        <f t="shared" si="0"/>
        <v>71</v>
      </c>
      <c r="R6" s="378">
        <f t="shared" si="0"/>
        <v>69</v>
      </c>
      <c r="S6" s="60">
        <v>408</v>
      </c>
      <c r="T6" s="60">
        <v>408</v>
      </c>
      <c r="U6" s="60">
        <v>408</v>
      </c>
      <c r="V6" s="60">
        <v>408</v>
      </c>
      <c r="W6" s="60">
        <v>408</v>
      </c>
      <c r="X6" s="60">
        <f t="shared" si="1"/>
        <v>33</v>
      </c>
      <c r="Y6" s="60">
        <f t="shared" si="1"/>
        <v>33</v>
      </c>
      <c r="Z6" s="60">
        <f t="shared" si="1"/>
        <v>31</v>
      </c>
      <c r="AA6" s="60">
        <f t="shared" si="1"/>
        <v>29</v>
      </c>
      <c r="AB6" s="60">
        <f>ROUND(R6*(V6/1000),0)</f>
        <v>28</v>
      </c>
      <c r="AC6" s="60" t="s">
        <v>240</v>
      </c>
      <c r="AD6" s="60" t="s">
        <v>240</v>
      </c>
      <c r="AE6" s="60" t="s">
        <v>240</v>
      </c>
      <c r="AF6" s="60" t="s">
        <v>240</v>
      </c>
      <c r="AI6" s="665"/>
      <c r="AJ6" s="18" t="s">
        <v>72</v>
      </c>
      <c r="AK6" s="23">
        <v>1231</v>
      </c>
      <c r="AL6" s="23">
        <v>1231</v>
      </c>
      <c r="AM6" s="23">
        <v>1231</v>
      </c>
      <c r="AN6" s="23">
        <v>1231</v>
      </c>
      <c r="AO6" s="23">
        <v>1231</v>
      </c>
      <c r="AP6" s="18" t="s">
        <v>47</v>
      </c>
      <c r="AQ6" s="24" t="s">
        <v>195</v>
      </c>
      <c r="AR6" s="24" t="s">
        <v>73</v>
      </c>
      <c r="AS6" s="18" t="s">
        <v>74</v>
      </c>
    </row>
    <row r="7" spans="1:45" ht="18" customHeight="1">
      <c r="A7" s="664"/>
      <c r="B7" s="23">
        <v>1</v>
      </c>
      <c r="C7" s="59" t="s">
        <v>451</v>
      </c>
      <c r="D7" s="380">
        <f>SUM(D8:D10)</f>
        <v>216</v>
      </c>
      <c r="E7" s="380">
        <f>SUM(E8:E10)</f>
        <v>208</v>
      </c>
      <c r="F7" s="380">
        <f>SUM(F8:F10)</f>
        <v>196</v>
      </c>
      <c r="G7" s="380">
        <f>SUM(G8:G10)</f>
        <v>188</v>
      </c>
      <c r="H7" s="380">
        <f>SUM(H8:H10)</f>
        <v>181</v>
      </c>
      <c r="I7" s="379">
        <f>ROUND(N7/D7,2)</f>
        <v>0</v>
      </c>
      <c r="J7" s="379">
        <f>ROUND(O7/E7,2)</f>
        <v>0.85</v>
      </c>
      <c r="K7" s="379">
        <f>ROUND(P7/F7,2)</f>
        <v>0.85</v>
      </c>
      <c r="L7" s="379">
        <f>ROUND(Q7/G7,2)</f>
        <v>0.85</v>
      </c>
      <c r="M7" s="379">
        <f>ROUND(R7/H7,2)</f>
        <v>0.85</v>
      </c>
      <c r="N7" s="397">
        <f>SUM(N8:N10)</f>
        <v>0</v>
      </c>
      <c r="O7" s="397">
        <f>SUM(O8:O10)</f>
        <v>176</v>
      </c>
      <c r="P7" s="397">
        <f>SUM(P8:P10)</f>
        <v>167</v>
      </c>
      <c r="Q7" s="397">
        <f>SUM(Q8:Q10)</f>
        <v>160</v>
      </c>
      <c r="R7" s="397">
        <f>SUM(R8:R10)</f>
        <v>154</v>
      </c>
      <c r="S7" s="4">
        <v>408</v>
      </c>
      <c r="T7" s="4">
        <v>408</v>
      </c>
      <c r="U7" s="4">
        <v>408</v>
      </c>
      <c r="V7" s="4">
        <v>408</v>
      </c>
      <c r="W7" s="4">
        <v>408</v>
      </c>
      <c r="X7" s="4">
        <f>SUM(X8:X10)</f>
        <v>0</v>
      </c>
      <c r="Y7" s="4">
        <f>SUM(Y8:Y10)</f>
        <v>72</v>
      </c>
      <c r="Z7" s="4">
        <f>SUM(Z8:Z10)</f>
        <v>68</v>
      </c>
      <c r="AA7" s="4">
        <f>SUM(AA8:AA10)</f>
        <v>65</v>
      </c>
      <c r="AB7" s="4">
        <f>SUM(AB8:AB10)</f>
        <v>63</v>
      </c>
      <c r="AC7" s="21"/>
      <c r="AD7" s="21"/>
      <c r="AE7" s="21"/>
      <c r="AF7" s="21"/>
      <c r="AI7" s="665"/>
      <c r="AJ7" s="18" t="s">
        <v>76</v>
      </c>
      <c r="AK7" s="23"/>
      <c r="AL7" s="23"/>
      <c r="AM7" s="23"/>
      <c r="AN7" s="23"/>
      <c r="AO7" s="23"/>
      <c r="AP7" s="27" t="s">
        <v>38</v>
      </c>
      <c r="AQ7" s="28" t="s">
        <v>196</v>
      </c>
      <c r="AR7" s="24" t="s">
        <v>196</v>
      </c>
      <c r="AS7" s="27" t="s">
        <v>77</v>
      </c>
    </row>
    <row r="8" spans="1:45" ht="18" customHeight="1">
      <c r="A8" s="664"/>
      <c r="B8" s="60">
        <v>2</v>
      </c>
      <c r="C8" s="60" t="s">
        <v>452</v>
      </c>
      <c r="D8" s="378">
        <f>[2]장곡면!D8</f>
        <v>54</v>
      </c>
      <c r="E8" s="378">
        <f>[2]장곡면!E8</f>
        <v>52</v>
      </c>
      <c r="F8" s="378">
        <f>[2]장곡면!F8</f>
        <v>49</v>
      </c>
      <c r="G8" s="378">
        <f>[2]장곡면!G8</f>
        <v>47</v>
      </c>
      <c r="H8" s="378">
        <f>[2]장곡면!H8</f>
        <v>45</v>
      </c>
      <c r="I8" s="377">
        <v>0</v>
      </c>
      <c r="J8" s="377">
        <v>85</v>
      </c>
      <c r="K8" s="377">
        <v>85</v>
      </c>
      <c r="L8" s="377">
        <v>85</v>
      </c>
      <c r="M8" s="377">
        <v>85</v>
      </c>
      <c r="N8" s="378">
        <f t="shared" ref="N8:R10" si="2">ROUND(D8*I8/100,0)</f>
        <v>0</v>
      </c>
      <c r="O8" s="378">
        <f t="shared" si="2"/>
        <v>44</v>
      </c>
      <c r="P8" s="378">
        <f t="shared" si="2"/>
        <v>42</v>
      </c>
      <c r="Q8" s="378">
        <f t="shared" si="2"/>
        <v>40</v>
      </c>
      <c r="R8" s="378">
        <f t="shared" si="2"/>
        <v>38</v>
      </c>
      <c r="S8" s="60">
        <v>408</v>
      </c>
      <c r="T8" s="60">
        <v>408</v>
      </c>
      <c r="U8" s="60">
        <v>408</v>
      </c>
      <c r="V8" s="60">
        <v>408</v>
      </c>
      <c r="W8" s="60">
        <v>408</v>
      </c>
      <c r="X8" s="60">
        <f t="shared" ref="X8:AA10" si="3">ROUND(N8*(S8/1000),0)</f>
        <v>0</v>
      </c>
      <c r="Y8" s="60">
        <f t="shared" si="3"/>
        <v>18</v>
      </c>
      <c r="Z8" s="60">
        <f t="shared" si="3"/>
        <v>17</v>
      </c>
      <c r="AA8" s="60">
        <f t="shared" si="3"/>
        <v>16</v>
      </c>
      <c r="AB8" s="60">
        <f>ROUND(R8*(V8/1000),0)</f>
        <v>16</v>
      </c>
      <c r="AC8" s="60"/>
      <c r="AD8" s="60" t="s">
        <v>240</v>
      </c>
      <c r="AE8" s="60" t="s">
        <v>240</v>
      </c>
      <c r="AF8" s="60" t="s">
        <v>240</v>
      </c>
      <c r="AI8" s="665"/>
      <c r="AJ8" s="18" t="s">
        <v>79</v>
      </c>
      <c r="AK8" s="23">
        <v>339</v>
      </c>
      <c r="AL8" s="23">
        <v>339</v>
      </c>
      <c r="AM8" s="23">
        <v>339</v>
      </c>
      <c r="AN8" s="23">
        <v>339</v>
      </c>
      <c r="AO8" s="23">
        <v>339</v>
      </c>
      <c r="AP8" s="18" t="s">
        <v>43</v>
      </c>
      <c r="AQ8" s="24" t="s">
        <v>197</v>
      </c>
      <c r="AR8" s="24" t="s">
        <v>197</v>
      </c>
      <c r="AS8" s="18" t="s">
        <v>81</v>
      </c>
    </row>
    <row r="9" spans="1:45" ht="18" customHeight="1">
      <c r="A9" s="664"/>
      <c r="B9" s="60">
        <v>2</v>
      </c>
      <c r="C9" s="60" t="s">
        <v>453</v>
      </c>
      <c r="D9" s="378">
        <f>[2]장곡면!D9</f>
        <v>75</v>
      </c>
      <c r="E9" s="378">
        <f>[2]장곡면!E9</f>
        <v>72</v>
      </c>
      <c r="F9" s="378">
        <f>[2]장곡면!F9</f>
        <v>68</v>
      </c>
      <c r="G9" s="378">
        <f>[2]장곡면!G9</f>
        <v>65</v>
      </c>
      <c r="H9" s="378">
        <f>[2]장곡면!H9</f>
        <v>63</v>
      </c>
      <c r="I9" s="377">
        <v>0</v>
      </c>
      <c r="J9" s="377">
        <v>85</v>
      </c>
      <c r="K9" s="377">
        <v>85</v>
      </c>
      <c r="L9" s="377">
        <v>85</v>
      </c>
      <c r="M9" s="377">
        <v>85</v>
      </c>
      <c r="N9" s="378">
        <f t="shared" si="2"/>
        <v>0</v>
      </c>
      <c r="O9" s="378">
        <f t="shared" si="2"/>
        <v>61</v>
      </c>
      <c r="P9" s="378">
        <f t="shared" si="2"/>
        <v>58</v>
      </c>
      <c r="Q9" s="378">
        <f t="shared" si="2"/>
        <v>55</v>
      </c>
      <c r="R9" s="378">
        <f t="shared" si="2"/>
        <v>54</v>
      </c>
      <c r="S9" s="60">
        <v>408</v>
      </c>
      <c r="T9" s="60">
        <v>408</v>
      </c>
      <c r="U9" s="60">
        <v>408</v>
      </c>
      <c r="V9" s="60">
        <v>408</v>
      </c>
      <c r="W9" s="60">
        <v>408</v>
      </c>
      <c r="X9" s="60">
        <f t="shared" si="3"/>
        <v>0</v>
      </c>
      <c r="Y9" s="60">
        <f t="shared" si="3"/>
        <v>25</v>
      </c>
      <c r="Z9" s="60">
        <f t="shared" si="3"/>
        <v>24</v>
      </c>
      <c r="AA9" s="60">
        <f t="shared" si="3"/>
        <v>22</v>
      </c>
      <c r="AB9" s="60">
        <f>ROUND(R9*(V9/1000),0)</f>
        <v>22</v>
      </c>
      <c r="AC9" s="60"/>
      <c r="AD9" s="60" t="s">
        <v>240</v>
      </c>
      <c r="AE9" s="60" t="s">
        <v>240</v>
      </c>
      <c r="AF9" s="60" t="s">
        <v>240</v>
      </c>
      <c r="AI9" s="665"/>
      <c r="AJ9" s="18" t="s">
        <v>83</v>
      </c>
      <c r="AK9" s="23">
        <v>84</v>
      </c>
      <c r="AL9" s="23">
        <v>84</v>
      </c>
      <c r="AM9" s="23">
        <v>84</v>
      </c>
      <c r="AN9" s="23">
        <v>84</v>
      </c>
      <c r="AO9" s="23">
        <v>84</v>
      </c>
      <c r="AP9" s="18" t="s">
        <v>44</v>
      </c>
      <c r="AQ9" s="24" t="s">
        <v>198</v>
      </c>
      <c r="AR9" s="24" t="s">
        <v>84</v>
      </c>
      <c r="AS9" s="18" t="s">
        <v>85</v>
      </c>
    </row>
    <row r="10" spans="1:45" ht="18" customHeight="1">
      <c r="A10" s="664"/>
      <c r="B10" s="60">
        <v>2</v>
      </c>
      <c r="C10" s="60" t="s">
        <v>454</v>
      </c>
      <c r="D10" s="378">
        <f>[2]장곡면!D10</f>
        <v>87</v>
      </c>
      <c r="E10" s="378">
        <f>[2]장곡면!E10</f>
        <v>84</v>
      </c>
      <c r="F10" s="378">
        <f>[2]장곡면!F10</f>
        <v>79</v>
      </c>
      <c r="G10" s="378">
        <f>[2]장곡면!G10</f>
        <v>76</v>
      </c>
      <c r="H10" s="378">
        <f>[2]장곡면!H10</f>
        <v>73</v>
      </c>
      <c r="I10" s="377">
        <v>0</v>
      </c>
      <c r="J10" s="377">
        <v>85</v>
      </c>
      <c r="K10" s="377">
        <v>85</v>
      </c>
      <c r="L10" s="377">
        <v>85</v>
      </c>
      <c r="M10" s="377">
        <v>85</v>
      </c>
      <c r="N10" s="378">
        <f t="shared" si="2"/>
        <v>0</v>
      </c>
      <c r="O10" s="378">
        <f t="shared" si="2"/>
        <v>71</v>
      </c>
      <c r="P10" s="378">
        <f t="shared" si="2"/>
        <v>67</v>
      </c>
      <c r="Q10" s="378">
        <f t="shared" si="2"/>
        <v>65</v>
      </c>
      <c r="R10" s="378">
        <f t="shared" si="2"/>
        <v>62</v>
      </c>
      <c r="S10" s="60">
        <v>408</v>
      </c>
      <c r="T10" s="60">
        <v>408</v>
      </c>
      <c r="U10" s="60">
        <v>408</v>
      </c>
      <c r="V10" s="60">
        <v>408</v>
      </c>
      <c r="W10" s="60">
        <v>408</v>
      </c>
      <c r="X10" s="60">
        <f t="shared" si="3"/>
        <v>0</v>
      </c>
      <c r="Y10" s="60">
        <f t="shared" si="3"/>
        <v>29</v>
      </c>
      <c r="Z10" s="60">
        <f t="shared" si="3"/>
        <v>27</v>
      </c>
      <c r="AA10" s="60">
        <f t="shared" si="3"/>
        <v>27</v>
      </c>
      <c r="AB10" s="60">
        <f>ROUND(R10*(V10/1000),0)</f>
        <v>25</v>
      </c>
      <c r="AC10" s="60"/>
      <c r="AD10" s="60" t="s">
        <v>240</v>
      </c>
      <c r="AE10" s="60" t="s">
        <v>240</v>
      </c>
      <c r="AF10" s="60" t="s">
        <v>240</v>
      </c>
      <c r="AI10" s="665"/>
      <c r="AJ10" s="18" t="s">
        <v>87</v>
      </c>
      <c r="AK10" s="23">
        <v>34</v>
      </c>
      <c r="AL10" s="23">
        <v>34</v>
      </c>
      <c r="AM10" s="23">
        <v>34</v>
      </c>
      <c r="AN10" s="23">
        <v>34</v>
      </c>
      <c r="AO10" s="23">
        <v>34</v>
      </c>
      <c r="AP10" s="18" t="s">
        <v>43</v>
      </c>
      <c r="AQ10" s="24" t="s">
        <v>198</v>
      </c>
      <c r="AR10" s="24" t="s">
        <v>88</v>
      </c>
      <c r="AS10" s="18" t="s">
        <v>89</v>
      </c>
    </row>
    <row r="11" spans="1:45" ht="18" customHeight="1">
      <c r="A11" s="664"/>
      <c r="B11" s="23">
        <v>1</v>
      </c>
      <c r="C11" s="59" t="s">
        <v>455</v>
      </c>
      <c r="D11" s="380">
        <f>SUM(D12:D13)</f>
        <v>147</v>
      </c>
      <c r="E11" s="380">
        <f>SUM(E12:E13)</f>
        <v>142</v>
      </c>
      <c r="F11" s="380">
        <f>SUM(F12:F13)</f>
        <v>134</v>
      </c>
      <c r="G11" s="380">
        <f>SUM(G12:G13)</f>
        <v>127</v>
      </c>
      <c r="H11" s="380">
        <f>SUM(H12:H13)</f>
        <v>124</v>
      </c>
      <c r="I11" s="379">
        <f>ROUND(N11/D11,2)</f>
        <v>0.33</v>
      </c>
      <c r="J11" s="379">
        <f>ROUND(O11/E11,2)</f>
        <v>0.85</v>
      </c>
      <c r="K11" s="379">
        <f>ROUND(P11/F11,2)</f>
        <v>0.85</v>
      </c>
      <c r="L11" s="379">
        <f>ROUND(Q11/G11,2)</f>
        <v>0.85</v>
      </c>
      <c r="M11" s="379">
        <f>ROUND(R11/H11,2)</f>
        <v>0.85</v>
      </c>
      <c r="N11" s="397">
        <f>SUM(N12:N13)</f>
        <v>49</v>
      </c>
      <c r="O11" s="397">
        <f>SUM(O12:O13)</f>
        <v>121</v>
      </c>
      <c r="P11" s="397">
        <f>SUM(P12:P13)</f>
        <v>114</v>
      </c>
      <c r="Q11" s="397">
        <f>SUM(Q12:Q13)</f>
        <v>108</v>
      </c>
      <c r="R11" s="397">
        <f>SUM(R12:R13)</f>
        <v>106</v>
      </c>
      <c r="S11" s="4">
        <v>408</v>
      </c>
      <c r="T11" s="4">
        <v>408</v>
      </c>
      <c r="U11" s="4">
        <v>408</v>
      </c>
      <c r="V11" s="4">
        <v>408</v>
      </c>
      <c r="W11" s="4">
        <v>408</v>
      </c>
      <c r="X11" s="4">
        <f>SUM(X12:X13)</f>
        <v>20</v>
      </c>
      <c r="Y11" s="4">
        <f>SUM(Y12:Y13)</f>
        <v>50</v>
      </c>
      <c r="Z11" s="4">
        <f>SUM(Z12:Z13)</f>
        <v>46</v>
      </c>
      <c r="AA11" s="4">
        <f>SUM(AA12:AA13)</f>
        <v>45</v>
      </c>
      <c r="AB11" s="4">
        <f>SUM(AB12:AB13)</f>
        <v>43</v>
      </c>
      <c r="AC11" s="21"/>
      <c r="AD11" s="21"/>
      <c r="AE11" s="21"/>
      <c r="AF11" s="21"/>
      <c r="AI11" s="665"/>
      <c r="AJ11" s="18" t="s">
        <v>91</v>
      </c>
      <c r="AK11" s="23">
        <v>111</v>
      </c>
      <c r="AL11" s="23">
        <v>111</v>
      </c>
      <c r="AM11" s="23">
        <v>111</v>
      </c>
      <c r="AN11" s="23">
        <v>111</v>
      </c>
      <c r="AO11" s="23">
        <v>111</v>
      </c>
      <c r="AP11" s="27" t="s">
        <v>46</v>
      </c>
      <c r="AQ11" s="28" t="s">
        <v>199</v>
      </c>
      <c r="AR11" s="24" t="s">
        <v>92</v>
      </c>
      <c r="AS11" s="27" t="s">
        <v>93</v>
      </c>
    </row>
    <row r="12" spans="1:45" ht="18" customHeight="1">
      <c r="A12" s="664"/>
      <c r="B12" s="23">
        <v>2</v>
      </c>
      <c r="C12" s="60" t="s">
        <v>456</v>
      </c>
      <c r="D12" s="378">
        <f>[2]장곡면!D12</f>
        <v>89</v>
      </c>
      <c r="E12" s="378">
        <f>[2]장곡면!E12</f>
        <v>86</v>
      </c>
      <c r="F12" s="378">
        <f>[2]장곡면!F12</f>
        <v>81</v>
      </c>
      <c r="G12" s="378">
        <f>[2]장곡면!G12</f>
        <v>77</v>
      </c>
      <c r="H12" s="378">
        <f>[2]장곡면!H12</f>
        <v>75</v>
      </c>
      <c r="I12" s="377">
        <v>0</v>
      </c>
      <c r="J12" s="377">
        <v>85</v>
      </c>
      <c r="K12" s="377">
        <v>85</v>
      </c>
      <c r="L12" s="377">
        <v>85</v>
      </c>
      <c r="M12" s="377">
        <v>85</v>
      </c>
      <c r="N12" s="378">
        <f>ROUNDDOWN(D12*I12/100,0)</f>
        <v>0</v>
      </c>
      <c r="O12" s="378">
        <f t="shared" ref="O12:R13" si="4">ROUND(E12*J12/100,0)</f>
        <v>73</v>
      </c>
      <c r="P12" s="378">
        <f t="shared" si="4"/>
        <v>69</v>
      </c>
      <c r="Q12" s="378">
        <f t="shared" si="4"/>
        <v>65</v>
      </c>
      <c r="R12" s="378">
        <f t="shared" si="4"/>
        <v>64</v>
      </c>
      <c r="S12" s="60">
        <v>408</v>
      </c>
      <c r="T12" s="60">
        <v>408</v>
      </c>
      <c r="U12" s="60">
        <v>408</v>
      </c>
      <c r="V12" s="60">
        <v>408</v>
      </c>
      <c r="W12" s="60">
        <v>408</v>
      </c>
      <c r="X12" s="60">
        <f t="shared" ref="X12:AA13" si="5">ROUND(N12*(S12/1000),0)</f>
        <v>0</v>
      </c>
      <c r="Y12" s="60">
        <f t="shared" si="5"/>
        <v>30</v>
      </c>
      <c r="Z12" s="60">
        <f t="shared" si="5"/>
        <v>28</v>
      </c>
      <c r="AA12" s="60">
        <f t="shared" si="5"/>
        <v>27</v>
      </c>
      <c r="AB12" s="60">
        <f>ROUND(R12*(V12/1000),0)</f>
        <v>26</v>
      </c>
      <c r="AC12" s="60"/>
      <c r="AD12" s="60" t="s">
        <v>240</v>
      </c>
      <c r="AE12" s="60" t="s">
        <v>240</v>
      </c>
      <c r="AF12" s="60" t="s">
        <v>240</v>
      </c>
      <c r="AI12" s="665"/>
      <c r="AJ12" s="18" t="s">
        <v>95</v>
      </c>
      <c r="AK12" s="23">
        <v>294</v>
      </c>
      <c r="AL12" s="23">
        <v>294</v>
      </c>
      <c r="AM12" s="23">
        <v>294</v>
      </c>
      <c r="AN12" s="23">
        <v>294</v>
      </c>
      <c r="AO12" s="23">
        <v>294</v>
      </c>
      <c r="AP12" s="27" t="s">
        <v>38</v>
      </c>
      <c r="AQ12" s="28" t="s">
        <v>200</v>
      </c>
      <c r="AR12" s="28" t="s">
        <v>200</v>
      </c>
      <c r="AS12" s="27" t="s">
        <v>96</v>
      </c>
    </row>
    <row r="13" spans="1:45" ht="18" customHeight="1">
      <c r="A13" s="664"/>
      <c r="B13" s="23">
        <v>2</v>
      </c>
      <c r="C13" s="60" t="s">
        <v>457</v>
      </c>
      <c r="D13" s="378">
        <f>[2]장곡면!D13</f>
        <v>58</v>
      </c>
      <c r="E13" s="378">
        <f>[2]장곡면!E13</f>
        <v>56</v>
      </c>
      <c r="F13" s="378">
        <f>[2]장곡면!F13</f>
        <v>53</v>
      </c>
      <c r="G13" s="378">
        <f>[2]장곡면!G13</f>
        <v>50</v>
      </c>
      <c r="H13" s="378">
        <f>[2]장곡면!H13</f>
        <v>49</v>
      </c>
      <c r="I13" s="377">
        <v>85</v>
      </c>
      <c r="J13" s="377">
        <v>85</v>
      </c>
      <c r="K13" s="377">
        <v>85</v>
      </c>
      <c r="L13" s="377">
        <v>85</v>
      </c>
      <c r="M13" s="377">
        <v>85</v>
      </c>
      <c r="N13" s="378">
        <f>ROUNDDOWN(D13*I13/100,0)</f>
        <v>49</v>
      </c>
      <c r="O13" s="378">
        <f t="shared" si="4"/>
        <v>48</v>
      </c>
      <c r="P13" s="378">
        <f t="shared" si="4"/>
        <v>45</v>
      </c>
      <c r="Q13" s="378">
        <f t="shared" si="4"/>
        <v>43</v>
      </c>
      <c r="R13" s="378">
        <f t="shared" si="4"/>
        <v>42</v>
      </c>
      <c r="S13" s="60">
        <v>408</v>
      </c>
      <c r="T13" s="60">
        <v>408</v>
      </c>
      <c r="U13" s="60">
        <v>408</v>
      </c>
      <c r="V13" s="60">
        <v>408</v>
      </c>
      <c r="W13" s="60">
        <v>408</v>
      </c>
      <c r="X13" s="60">
        <f t="shared" si="5"/>
        <v>20</v>
      </c>
      <c r="Y13" s="60">
        <f t="shared" si="5"/>
        <v>20</v>
      </c>
      <c r="Z13" s="60">
        <f t="shared" si="5"/>
        <v>18</v>
      </c>
      <c r="AA13" s="60">
        <f t="shared" si="5"/>
        <v>18</v>
      </c>
      <c r="AB13" s="60">
        <f>ROUND(R13*(V13/1000),0)</f>
        <v>17</v>
      </c>
      <c r="AC13" s="60" t="s">
        <v>240</v>
      </c>
      <c r="AD13" s="60" t="s">
        <v>240</v>
      </c>
      <c r="AE13" s="60" t="s">
        <v>240</v>
      </c>
      <c r="AF13" s="60" t="s">
        <v>240</v>
      </c>
      <c r="AI13" s="665"/>
      <c r="AJ13" s="18" t="s">
        <v>98</v>
      </c>
      <c r="AK13" s="23">
        <v>105</v>
      </c>
      <c r="AL13" s="23">
        <v>1301</v>
      </c>
      <c r="AM13" s="23">
        <v>2497</v>
      </c>
      <c r="AN13" s="23">
        <v>2497</v>
      </c>
      <c r="AO13" s="23">
        <v>2497</v>
      </c>
      <c r="AP13" s="27" t="s">
        <v>46</v>
      </c>
      <c r="AQ13" s="28" t="s">
        <v>201</v>
      </c>
      <c r="AR13" s="24" t="s">
        <v>99</v>
      </c>
      <c r="AS13" s="27" t="s">
        <v>93</v>
      </c>
    </row>
    <row r="14" spans="1:45" ht="18" customHeight="1">
      <c r="A14" s="664"/>
      <c r="B14" s="23">
        <v>1</v>
      </c>
      <c r="C14" s="59" t="s">
        <v>458</v>
      </c>
      <c r="D14" s="380">
        <f>SUM(D15:D17)</f>
        <v>284</v>
      </c>
      <c r="E14" s="380">
        <f>SUM(E15:E17)</f>
        <v>274</v>
      </c>
      <c r="F14" s="380">
        <f>SUM(F15:F17)</f>
        <v>259</v>
      </c>
      <c r="G14" s="380">
        <f>SUM(G15:G17)</f>
        <v>246</v>
      </c>
      <c r="H14" s="380">
        <f>SUM(H15:H17)</f>
        <v>238</v>
      </c>
      <c r="I14" s="379">
        <f>ROUND(N14/D14,2)</f>
        <v>0</v>
      </c>
      <c r="J14" s="379">
        <f>ROUND(O14/E14,2)</f>
        <v>0.85</v>
      </c>
      <c r="K14" s="379">
        <f>ROUND(P14/F14,2)</f>
        <v>0.85</v>
      </c>
      <c r="L14" s="379">
        <f>ROUND(Q14/G14,2)</f>
        <v>0.85</v>
      </c>
      <c r="M14" s="379">
        <f>ROUND(R14/H14,2)</f>
        <v>0.85</v>
      </c>
      <c r="N14" s="397">
        <f>SUM(N15:N17)</f>
        <v>0</v>
      </c>
      <c r="O14" s="397">
        <f>SUM(O15:O17)</f>
        <v>233</v>
      </c>
      <c r="P14" s="397">
        <f>SUM(P15:P17)</f>
        <v>220</v>
      </c>
      <c r="Q14" s="397">
        <f>SUM(Q15:Q17)</f>
        <v>210</v>
      </c>
      <c r="R14" s="397">
        <f>SUM(R15:R17)</f>
        <v>202</v>
      </c>
      <c r="S14" s="4">
        <v>408</v>
      </c>
      <c r="T14" s="4">
        <v>408</v>
      </c>
      <c r="U14" s="4">
        <v>408</v>
      </c>
      <c r="V14" s="4">
        <v>408</v>
      </c>
      <c r="W14" s="4">
        <v>408</v>
      </c>
      <c r="X14" s="4">
        <f>SUM(X15:X17)</f>
        <v>0</v>
      </c>
      <c r="Y14" s="4">
        <f>SUM(Y15:Y17)</f>
        <v>95</v>
      </c>
      <c r="Z14" s="4">
        <f>SUM(Z15:Z17)</f>
        <v>90</v>
      </c>
      <c r="AA14" s="4">
        <f>SUM(AA15:AA17)</f>
        <v>85</v>
      </c>
      <c r="AB14" s="4">
        <f>SUM(AB15:AB17)</f>
        <v>83</v>
      </c>
      <c r="AC14" s="21"/>
      <c r="AD14" s="21"/>
      <c r="AE14" s="21"/>
      <c r="AF14" s="21"/>
      <c r="AI14" s="665"/>
      <c r="AJ14" s="18" t="s">
        <v>101</v>
      </c>
      <c r="AK14" s="23"/>
      <c r="AL14" s="23">
        <v>215</v>
      </c>
      <c r="AM14" s="23">
        <v>429</v>
      </c>
      <c r="AN14" s="23">
        <v>429</v>
      </c>
      <c r="AO14" s="23">
        <v>429</v>
      </c>
      <c r="AP14" s="18"/>
      <c r="AQ14" s="24"/>
      <c r="AR14" s="24"/>
      <c r="AS14" s="24"/>
    </row>
    <row r="15" spans="1:45" ht="18" customHeight="1">
      <c r="A15" s="664"/>
      <c r="B15" s="60">
        <v>2</v>
      </c>
      <c r="C15" s="60" t="s">
        <v>459</v>
      </c>
      <c r="D15" s="378">
        <f>[2]장곡면!D15</f>
        <v>110</v>
      </c>
      <c r="E15" s="378">
        <f>[2]장곡면!E15</f>
        <v>106</v>
      </c>
      <c r="F15" s="378">
        <f>[2]장곡면!F15</f>
        <v>100</v>
      </c>
      <c r="G15" s="378">
        <f>[2]장곡면!G15</f>
        <v>95</v>
      </c>
      <c r="H15" s="378">
        <f>[2]장곡면!H15</f>
        <v>92</v>
      </c>
      <c r="I15" s="377">
        <v>0</v>
      </c>
      <c r="J15" s="377">
        <v>85</v>
      </c>
      <c r="K15" s="377">
        <v>85</v>
      </c>
      <c r="L15" s="377">
        <v>85</v>
      </c>
      <c r="M15" s="377">
        <v>85</v>
      </c>
      <c r="N15" s="378">
        <f t="shared" ref="N15:R19" si="6">ROUND(D15*I15/100,0)</f>
        <v>0</v>
      </c>
      <c r="O15" s="378">
        <f t="shared" si="6"/>
        <v>90</v>
      </c>
      <c r="P15" s="378">
        <f t="shared" si="6"/>
        <v>85</v>
      </c>
      <c r="Q15" s="378">
        <f t="shared" si="6"/>
        <v>81</v>
      </c>
      <c r="R15" s="378">
        <f t="shared" si="6"/>
        <v>78</v>
      </c>
      <c r="S15" s="60">
        <v>408</v>
      </c>
      <c r="T15" s="60">
        <v>408</v>
      </c>
      <c r="U15" s="60">
        <v>408</v>
      </c>
      <c r="V15" s="60">
        <v>408</v>
      </c>
      <c r="W15" s="60">
        <v>408</v>
      </c>
      <c r="X15" s="60">
        <f t="shared" ref="X15:AA19" si="7">ROUND(N15*(S15/1000),0)</f>
        <v>0</v>
      </c>
      <c r="Y15" s="60">
        <f t="shared" si="7"/>
        <v>37</v>
      </c>
      <c r="Z15" s="60">
        <f t="shared" si="7"/>
        <v>35</v>
      </c>
      <c r="AA15" s="60">
        <f t="shared" si="7"/>
        <v>33</v>
      </c>
      <c r="AB15" s="60">
        <f>ROUND(R15*(V15/1000),0)</f>
        <v>32</v>
      </c>
      <c r="AC15" s="60"/>
      <c r="AD15" s="60" t="s">
        <v>240</v>
      </c>
      <c r="AE15" s="60" t="s">
        <v>240</v>
      </c>
      <c r="AF15" s="60" t="s">
        <v>240</v>
      </c>
      <c r="AI15" s="665"/>
      <c r="AJ15" s="18" t="s">
        <v>103</v>
      </c>
      <c r="AK15" s="23"/>
      <c r="AL15" s="23">
        <v>215</v>
      </c>
      <c r="AM15" s="23">
        <v>429</v>
      </c>
      <c r="AN15" s="23">
        <v>429</v>
      </c>
      <c r="AO15" s="23">
        <v>429</v>
      </c>
      <c r="AP15" s="18" t="s">
        <v>46</v>
      </c>
      <c r="AQ15" s="24"/>
      <c r="AR15" s="24" t="s">
        <v>105</v>
      </c>
      <c r="AS15" s="18" t="s">
        <v>106</v>
      </c>
    </row>
    <row r="16" spans="1:45" ht="18" customHeight="1">
      <c r="A16" s="664"/>
      <c r="B16" s="60">
        <v>2</v>
      </c>
      <c r="C16" s="60" t="s">
        <v>460</v>
      </c>
      <c r="D16" s="378">
        <f>[2]장곡면!D16</f>
        <v>81</v>
      </c>
      <c r="E16" s="378">
        <f>[2]장곡면!E16</f>
        <v>78</v>
      </c>
      <c r="F16" s="378">
        <f>[2]장곡면!F16</f>
        <v>74</v>
      </c>
      <c r="G16" s="378">
        <f>[2]장곡면!G16</f>
        <v>70</v>
      </c>
      <c r="H16" s="378">
        <f>[2]장곡면!H16</f>
        <v>68</v>
      </c>
      <c r="I16" s="377">
        <v>0</v>
      </c>
      <c r="J16" s="377">
        <v>85</v>
      </c>
      <c r="K16" s="377">
        <v>85</v>
      </c>
      <c r="L16" s="377">
        <v>85</v>
      </c>
      <c r="M16" s="377">
        <v>85</v>
      </c>
      <c r="N16" s="378">
        <f t="shared" si="6"/>
        <v>0</v>
      </c>
      <c r="O16" s="378">
        <f t="shared" si="6"/>
        <v>66</v>
      </c>
      <c r="P16" s="378">
        <f t="shared" si="6"/>
        <v>63</v>
      </c>
      <c r="Q16" s="378">
        <f t="shared" si="6"/>
        <v>60</v>
      </c>
      <c r="R16" s="378">
        <f t="shared" si="6"/>
        <v>58</v>
      </c>
      <c r="S16" s="60">
        <v>408</v>
      </c>
      <c r="T16" s="60">
        <v>408</v>
      </c>
      <c r="U16" s="60">
        <v>408</v>
      </c>
      <c r="V16" s="60">
        <v>408</v>
      </c>
      <c r="W16" s="60">
        <v>408</v>
      </c>
      <c r="X16" s="60">
        <f t="shared" si="7"/>
        <v>0</v>
      </c>
      <c r="Y16" s="60">
        <f t="shared" si="7"/>
        <v>27</v>
      </c>
      <c r="Z16" s="60">
        <f t="shared" si="7"/>
        <v>26</v>
      </c>
      <c r="AA16" s="60">
        <f t="shared" si="7"/>
        <v>24</v>
      </c>
      <c r="AB16" s="60">
        <f>ROUND(R16*(V16/1000),0)</f>
        <v>24</v>
      </c>
      <c r="AC16" s="60"/>
      <c r="AD16" s="60" t="s">
        <v>240</v>
      </c>
      <c r="AE16" s="60" t="s">
        <v>240</v>
      </c>
      <c r="AF16" s="60" t="s">
        <v>240</v>
      </c>
      <c r="AI16" s="17"/>
      <c r="AJ16" s="17"/>
      <c r="AK16" s="17"/>
      <c r="AL16" s="17"/>
      <c r="AM16" s="17"/>
      <c r="AN16" s="17"/>
      <c r="AO16" s="17"/>
      <c r="AP16" s="17"/>
      <c r="AQ16" s="17"/>
      <c r="AR16" s="30"/>
      <c r="AS16" s="17"/>
    </row>
    <row r="17" spans="1:45" ht="18" customHeight="1">
      <c r="A17" s="664"/>
      <c r="B17" s="60">
        <v>2</v>
      </c>
      <c r="C17" s="60" t="s">
        <v>461</v>
      </c>
      <c r="D17" s="378">
        <f>[2]장곡면!D17</f>
        <v>93</v>
      </c>
      <c r="E17" s="378">
        <f>[2]장곡면!E17</f>
        <v>90</v>
      </c>
      <c r="F17" s="378">
        <f>[2]장곡면!F17</f>
        <v>85</v>
      </c>
      <c r="G17" s="378">
        <f>[2]장곡면!G17</f>
        <v>81</v>
      </c>
      <c r="H17" s="378">
        <f>[2]장곡면!H17</f>
        <v>78</v>
      </c>
      <c r="I17" s="377">
        <v>0</v>
      </c>
      <c r="J17" s="377">
        <v>85</v>
      </c>
      <c r="K17" s="377">
        <v>85</v>
      </c>
      <c r="L17" s="377">
        <v>85</v>
      </c>
      <c r="M17" s="377">
        <v>85</v>
      </c>
      <c r="N17" s="378">
        <f t="shared" si="6"/>
        <v>0</v>
      </c>
      <c r="O17" s="378">
        <f t="shared" si="6"/>
        <v>77</v>
      </c>
      <c r="P17" s="378">
        <f t="shared" si="6"/>
        <v>72</v>
      </c>
      <c r="Q17" s="378">
        <f t="shared" si="6"/>
        <v>69</v>
      </c>
      <c r="R17" s="378">
        <f t="shared" si="6"/>
        <v>66</v>
      </c>
      <c r="S17" s="60">
        <v>408</v>
      </c>
      <c r="T17" s="60">
        <v>408</v>
      </c>
      <c r="U17" s="60">
        <v>408</v>
      </c>
      <c r="V17" s="60">
        <v>408</v>
      </c>
      <c r="W17" s="60">
        <v>408</v>
      </c>
      <c r="X17" s="60">
        <f t="shared" si="7"/>
        <v>0</v>
      </c>
      <c r="Y17" s="60">
        <f t="shared" si="7"/>
        <v>31</v>
      </c>
      <c r="Z17" s="60">
        <f t="shared" si="7"/>
        <v>29</v>
      </c>
      <c r="AA17" s="60">
        <f t="shared" si="7"/>
        <v>28</v>
      </c>
      <c r="AB17" s="60">
        <f>ROUND(R17*(V17/1000),0)</f>
        <v>27</v>
      </c>
      <c r="AC17" s="60"/>
      <c r="AD17" s="60" t="s">
        <v>240</v>
      </c>
      <c r="AE17" s="60" t="s">
        <v>240</v>
      </c>
      <c r="AF17" s="60" t="s">
        <v>240</v>
      </c>
      <c r="AI17" s="663" t="s">
        <v>54</v>
      </c>
      <c r="AJ17" s="663"/>
      <c r="AK17" s="18" t="s">
        <v>109</v>
      </c>
      <c r="AL17" s="18"/>
      <c r="AM17" s="18"/>
      <c r="AN17" s="18"/>
      <c r="AO17" s="18"/>
      <c r="AP17" s="663" t="s">
        <v>56</v>
      </c>
      <c r="AQ17" s="663" t="s">
        <v>57</v>
      </c>
      <c r="AR17" s="622" t="s">
        <v>190</v>
      </c>
      <c r="AS17" s="663" t="s">
        <v>58</v>
      </c>
    </row>
    <row r="18" spans="1:45" ht="18" customHeight="1">
      <c r="A18" s="664"/>
      <c r="B18" s="23">
        <v>1</v>
      </c>
      <c r="C18" s="59" t="s">
        <v>462</v>
      </c>
      <c r="D18" s="399">
        <f>[2]장곡면!D18</f>
        <v>140</v>
      </c>
      <c r="E18" s="399">
        <f>[2]장곡면!E18</f>
        <v>135</v>
      </c>
      <c r="F18" s="399">
        <f>[2]장곡면!F18</f>
        <v>127</v>
      </c>
      <c r="G18" s="399">
        <f>[2]장곡면!G18</f>
        <v>121</v>
      </c>
      <c r="H18" s="399">
        <f>[2]장곡면!H18</f>
        <v>118</v>
      </c>
      <c r="I18" s="404">
        <v>85</v>
      </c>
      <c r="J18" s="404">
        <v>85</v>
      </c>
      <c r="K18" s="404">
        <v>85</v>
      </c>
      <c r="L18" s="404">
        <v>85</v>
      </c>
      <c r="M18" s="404">
        <v>85</v>
      </c>
      <c r="N18" s="397">
        <f>ROUND(D18*I18/100,0)</f>
        <v>119</v>
      </c>
      <c r="O18" s="380">
        <f t="shared" si="6"/>
        <v>115</v>
      </c>
      <c r="P18" s="380">
        <f t="shared" si="6"/>
        <v>108</v>
      </c>
      <c r="Q18" s="380">
        <f t="shared" si="6"/>
        <v>103</v>
      </c>
      <c r="R18" s="380">
        <f t="shared" si="6"/>
        <v>100</v>
      </c>
      <c r="S18" s="4">
        <v>408</v>
      </c>
      <c r="T18" s="4">
        <v>408</v>
      </c>
      <c r="U18" s="4">
        <v>408</v>
      </c>
      <c r="V18" s="4">
        <v>408</v>
      </c>
      <c r="W18" s="4">
        <v>408</v>
      </c>
      <c r="X18" s="69">
        <f t="shared" si="7"/>
        <v>49</v>
      </c>
      <c r="Y18" s="69">
        <f t="shared" si="7"/>
        <v>47</v>
      </c>
      <c r="Z18" s="69">
        <f t="shared" si="7"/>
        <v>44</v>
      </c>
      <c r="AA18" s="69">
        <f t="shared" si="7"/>
        <v>42</v>
      </c>
      <c r="AB18" s="23">
        <f>ROUND(R18*(V18/1000),0)</f>
        <v>41</v>
      </c>
      <c r="AC18" s="69" t="s">
        <v>240</v>
      </c>
      <c r="AD18" s="69" t="s">
        <v>240</v>
      </c>
      <c r="AE18" s="69" t="s">
        <v>240</v>
      </c>
      <c r="AF18" s="69" t="s">
        <v>240</v>
      </c>
      <c r="AI18" s="663"/>
      <c r="AJ18" s="663"/>
      <c r="AK18" s="18" t="s">
        <v>35</v>
      </c>
      <c r="AL18" s="18">
        <v>2020</v>
      </c>
      <c r="AM18" s="18">
        <v>2025</v>
      </c>
      <c r="AN18" s="18">
        <v>2030</v>
      </c>
      <c r="AO18" s="18">
        <v>2035</v>
      </c>
      <c r="AP18" s="663"/>
      <c r="AQ18" s="663"/>
      <c r="AR18" s="623"/>
      <c r="AS18" s="663"/>
    </row>
    <row r="19" spans="1:45" ht="18" customHeight="1">
      <c r="A19" s="664"/>
      <c r="B19" s="23">
        <v>1</v>
      </c>
      <c r="C19" s="59" t="s">
        <v>463</v>
      </c>
      <c r="D19" s="399">
        <f>[2]장곡면!D19</f>
        <v>105</v>
      </c>
      <c r="E19" s="399">
        <f>[2]장곡면!E19</f>
        <v>101</v>
      </c>
      <c r="F19" s="399">
        <f>[2]장곡면!F19</f>
        <v>95</v>
      </c>
      <c r="G19" s="399">
        <f>[2]장곡면!G19</f>
        <v>91</v>
      </c>
      <c r="H19" s="399">
        <f>[2]장곡면!H19</f>
        <v>88</v>
      </c>
      <c r="I19" s="404">
        <v>85</v>
      </c>
      <c r="J19" s="404">
        <v>85</v>
      </c>
      <c r="K19" s="404">
        <v>85</v>
      </c>
      <c r="L19" s="404">
        <v>85</v>
      </c>
      <c r="M19" s="404">
        <v>85</v>
      </c>
      <c r="N19" s="397">
        <f>ROUND(D19*I19/100,0)</f>
        <v>89</v>
      </c>
      <c r="O19" s="380">
        <f t="shared" si="6"/>
        <v>86</v>
      </c>
      <c r="P19" s="380">
        <f t="shared" si="6"/>
        <v>81</v>
      </c>
      <c r="Q19" s="380">
        <f t="shared" si="6"/>
        <v>77</v>
      </c>
      <c r="R19" s="380">
        <f t="shared" si="6"/>
        <v>75</v>
      </c>
      <c r="S19" s="4">
        <v>408</v>
      </c>
      <c r="T19" s="4">
        <v>408</v>
      </c>
      <c r="U19" s="4">
        <v>408</v>
      </c>
      <c r="V19" s="4">
        <v>408</v>
      </c>
      <c r="W19" s="4">
        <v>408</v>
      </c>
      <c r="X19" s="69">
        <f t="shared" si="7"/>
        <v>36</v>
      </c>
      <c r="Y19" s="69">
        <f t="shared" si="7"/>
        <v>35</v>
      </c>
      <c r="Z19" s="69">
        <f t="shared" si="7"/>
        <v>33</v>
      </c>
      <c r="AA19" s="69">
        <f t="shared" si="7"/>
        <v>31</v>
      </c>
      <c r="AB19" s="23">
        <f>ROUND(R19*(V19/1000),0)</f>
        <v>31</v>
      </c>
      <c r="AC19" s="69" t="s">
        <v>240</v>
      </c>
      <c r="AD19" s="69" t="s">
        <v>240</v>
      </c>
      <c r="AE19" s="69" t="s">
        <v>240</v>
      </c>
      <c r="AF19" s="69" t="s">
        <v>240</v>
      </c>
      <c r="AI19" s="663" t="s">
        <v>113</v>
      </c>
      <c r="AJ19" s="663"/>
      <c r="AK19" s="23">
        <v>1268</v>
      </c>
      <c r="AL19" s="23">
        <v>1814</v>
      </c>
      <c r="AM19" s="23">
        <v>1814</v>
      </c>
      <c r="AN19" s="23">
        <v>1814</v>
      </c>
      <c r="AO19" s="23">
        <v>1814</v>
      </c>
      <c r="AP19" s="18"/>
      <c r="AQ19" s="32"/>
      <c r="AR19" s="32"/>
      <c r="AS19" s="32"/>
    </row>
    <row r="20" spans="1:45" ht="18" customHeight="1">
      <c r="A20" s="664"/>
      <c r="B20" s="23">
        <v>1</v>
      </c>
      <c r="C20" s="59" t="s">
        <v>464</v>
      </c>
      <c r="D20" s="380">
        <f>SUM(D21:D22)</f>
        <v>212</v>
      </c>
      <c r="E20" s="380">
        <f>SUM(E21:E22)</f>
        <v>204</v>
      </c>
      <c r="F20" s="380">
        <f>SUM(F21:F22)</f>
        <v>192</v>
      </c>
      <c r="G20" s="380">
        <f>SUM(G21:G22)</f>
        <v>184</v>
      </c>
      <c r="H20" s="380">
        <f>SUM(H21:H22)</f>
        <v>178</v>
      </c>
      <c r="I20" s="379">
        <f>ROUND(N20/D20,2)</f>
        <v>0.85</v>
      </c>
      <c r="J20" s="379">
        <f>ROUND(O20/E20,2)</f>
        <v>0.85</v>
      </c>
      <c r="K20" s="379">
        <f>ROUND(P20/F20,2)</f>
        <v>0.85</v>
      </c>
      <c r="L20" s="379">
        <f>ROUND(Q20/G20,2)</f>
        <v>0.85</v>
      </c>
      <c r="M20" s="379">
        <f>ROUND(R20/H20,2)</f>
        <v>0.85</v>
      </c>
      <c r="N20" s="397">
        <f>SUM(N21:N22)</f>
        <v>180</v>
      </c>
      <c r="O20" s="397">
        <f>SUM(O21:O22)</f>
        <v>174</v>
      </c>
      <c r="P20" s="397">
        <f>SUM(P21:P22)</f>
        <v>164</v>
      </c>
      <c r="Q20" s="397">
        <f>SUM(Q21:Q22)</f>
        <v>156</v>
      </c>
      <c r="R20" s="397">
        <f>SUM(R21:R22)</f>
        <v>152</v>
      </c>
      <c r="S20" s="4">
        <v>408</v>
      </c>
      <c r="T20" s="4">
        <v>408</v>
      </c>
      <c r="U20" s="4">
        <v>408</v>
      </c>
      <c r="V20" s="4">
        <v>408</v>
      </c>
      <c r="W20" s="4">
        <v>408</v>
      </c>
      <c r="X20" s="4">
        <f>SUM(X21:X22)</f>
        <v>74</v>
      </c>
      <c r="Y20" s="4">
        <f>SUM(Y21:Y22)</f>
        <v>70</v>
      </c>
      <c r="Z20" s="4">
        <f>SUM(Z21:Z22)</f>
        <v>66</v>
      </c>
      <c r="AA20" s="4">
        <f>SUM(AA21:AA22)</f>
        <v>64</v>
      </c>
      <c r="AB20" s="4">
        <f>SUM(AB21:AB22)</f>
        <v>62</v>
      </c>
      <c r="AC20" s="21"/>
      <c r="AD20" s="21"/>
      <c r="AE20" s="21"/>
      <c r="AF20" s="21"/>
      <c r="AI20" s="663" t="s">
        <v>115</v>
      </c>
      <c r="AJ20" s="18" t="s">
        <v>2</v>
      </c>
      <c r="AK20" s="23"/>
      <c r="AL20" s="23">
        <v>546</v>
      </c>
      <c r="AM20" s="23">
        <v>546</v>
      </c>
      <c r="AN20" s="23">
        <v>546</v>
      </c>
      <c r="AO20" s="23">
        <v>546</v>
      </c>
      <c r="AP20" s="18"/>
      <c r="AQ20" s="32"/>
      <c r="AR20" s="32"/>
      <c r="AS20" s="32"/>
    </row>
    <row r="21" spans="1:45" ht="18" customHeight="1">
      <c r="A21" s="664"/>
      <c r="B21" s="60">
        <v>2</v>
      </c>
      <c r="C21" s="60" t="s">
        <v>465</v>
      </c>
      <c r="D21" s="378">
        <f>[2]장곡면!D21</f>
        <v>106</v>
      </c>
      <c r="E21" s="378">
        <f>[2]장곡면!E21</f>
        <v>102</v>
      </c>
      <c r="F21" s="378">
        <f>[2]장곡면!F21</f>
        <v>96</v>
      </c>
      <c r="G21" s="378">
        <f>[2]장곡면!G21</f>
        <v>92</v>
      </c>
      <c r="H21" s="378">
        <f>[2]장곡면!H21</f>
        <v>89</v>
      </c>
      <c r="I21" s="377">
        <v>85</v>
      </c>
      <c r="J21" s="377">
        <v>85</v>
      </c>
      <c r="K21" s="377">
        <v>85</v>
      </c>
      <c r="L21" s="377">
        <v>85</v>
      </c>
      <c r="M21" s="377">
        <v>85</v>
      </c>
      <c r="N21" s="378">
        <f>ROUNDDOWN(D21*I21/100,0)</f>
        <v>90</v>
      </c>
      <c r="O21" s="378">
        <f t="shared" ref="O21:R22" si="8">ROUND(E21*J21/100,0)</f>
        <v>87</v>
      </c>
      <c r="P21" s="378">
        <f t="shared" si="8"/>
        <v>82</v>
      </c>
      <c r="Q21" s="378">
        <f t="shared" si="8"/>
        <v>78</v>
      </c>
      <c r="R21" s="378">
        <f t="shared" si="8"/>
        <v>76</v>
      </c>
      <c r="S21" s="60">
        <v>408</v>
      </c>
      <c r="T21" s="60">
        <v>408</v>
      </c>
      <c r="U21" s="60">
        <v>408</v>
      </c>
      <c r="V21" s="60">
        <v>408</v>
      </c>
      <c r="W21" s="60">
        <v>408</v>
      </c>
      <c r="X21" s="60">
        <f t="shared" ref="X21:AA23" si="9">ROUND(N21*(S21/1000),0)</f>
        <v>37</v>
      </c>
      <c r="Y21" s="60">
        <f t="shared" si="9"/>
        <v>35</v>
      </c>
      <c r="Z21" s="60">
        <f t="shared" si="9"/>
        <v>33</v>
      </c>
      <c r="AA21" s="60">
        <f t="shared" si="9"/>
        <v>32</v>
      </c>
      <c r="AB21" s="60">
        <f>ROUND(R21*(V21/1000),0)</f>
        <v>31</v>
      </c>
      <c r="AC21" s="60" t="s">
        <v>240</v>
      </c>
      <c r="AD21" s="60" t="s">
        <v>240</v>
      </c>
      <c r="AE21" s="60" t="s">
        <v>240</v>
      </c>
      <c r="AF21" s="60" t="s">
        <v>240</v>
      </c>
      <c r="AI21" s="663"/>
      <c r="AJ21" s="18" t="s">
        <v>117</v>
      </c>
      <c r="AK21" s="23"/>
      <c r="AL21" s="23">
        <v>473</v>
      </c>
      <c r="AM21" s="23">
        <v>473</v>
      </c>
      <c r="AN21" s="23">
        <v>473</v>
      </c>
      <c r="AO21" s="23">
        <v>473</v>
      </c>
      <c r="AP21" s="18" t="s">
        <v>23</v>
      </c>
      <c r="AR21" s="18" t="s">
        <v>118</v>
      </c>
      <c r="AS21" s="18" t="s">
        <v>23</v>
      </c>
    </row>
    <row r="22" spans="1:45" ht="18" customHeight="1">
      <c r="A22" s="664"/>
      <c r="B22" s="60">
        <v>2</v>
      </c>
      <c r="C22" s="60" t="s">
        <v>466</v>
      </c>
      <c r="D22" s="378">
        <f>[2]장곡면!D22</f>
        <v>106</v>
      </c>
      <c r="E22" s="378">
        <f>[2]장곡면!E22</f>
        <v>102</v>
      </c>
      <c r="F22" s="378">
        <f>[2]장곡면!F22</f>
        <v>96</v>
      </c>
      <c r="G22" s="378">
        <f>[2]장곡면!G22</f>
        <v>92</v>
      </c>
      <c r="H22" s="378">
        <f>[2]장곡면!H22</f>
        <v>89</v>
      </c>
      <c r="I22" s="377">
        <v>85</v>
      </c>
      <c r="J22" s="377">
        <v>85</v>
      </c>
      <c r="K22" s="377">
        <v>85</v>
      </c>
      <c r="L22" s="377">
        <v>85</v>
      </c>
      <c r="M22" s="377">
        <v>85</v>
      </c>
      <c r="N22" s="378">
        <f>ROUNDDOWN(D22*I22/100,0)</f>
        <v>90</v>
      </c>
      <c r="O22" s="378">
        <f t="shared" si="8"/>
        <v>87</v>
      </c>
      <c r="P22" s="378">
        <f t="shared" si="8"/>
        <v>82</v>
      </c>
      <c r="Q22" s="378">
        <f t="shared" si="8"/>
        <v>78</v>
      </c>
      <c r="R22" s="378">
        <f t="shared" si="8"/>
        <v>76</v>
      </c>
      <c r="S22" s="60">
        <v>408</v>
      </c>
      <c r="T22" s="60">
        <v>408</v>
      </c>
      <c r="U22" s="60">
        <v>408</v>
      </c>
      <c r="V22" s="60">
        <v>408</v>
      </c>
      <c r="W22" s="60">
        <v>408</v>
      </c>
      <c r="X22" s="60">
        <f t="shared" si="9"/>
        <v>37</v>
      </c>
      <c r="Y22" s="60">
        <f t="shared" si="9"/>
        <v>35</v>
      </c>
      <c r="Z22" s="60">
        <f t="shared" si="9"/>
        <v>33</v>
      </c>
      <c r="AA22" s="60">
        <f t="shared" si="9"/>
        <v>32</v>
      </c>
      <c r="AB22" s="60">
        <f>ROUND(R22*(V22/1000),0)</f>
        <v>31</v>
      </c>
      <c r="AC22" s="60" t="s">
        <v>240</v>
      </c>
      <c r="AD22" s="60" t="s">
        <v>240</v>
      </c>
      <c r="AE22" s="60" t="s">
        <v>240</v>
      </c>
      <c r="AF22" s="60" t="s">
        <v>240</v>
      </c>
      <c r="AI22" s="663"/>
      <c r="AJ22" s="18" t="s">
        <v>203</v>
      </c>
      <c r="AK22" s="23">
        <v>73</v>
      </c>
      <c r="AL22" s="23">
        <v>73</v>
      </c>
      <c r="AM22" s="23">
        <v>73</v>
      </c>
      <c r="AN22" s="23">
        <v>73</v>
      </c>
      <c r="AO22" s="23">
        <v>73</v>
      </c>
      <c r="AP22" s="18" t="s">
        <v>9</v>
      </c>
      <c r="AQ22" s="18" t="s">
        <v>204</v>
      </c>
      <c r="AR22" s="18" t="s">
        <v>204</v>
      </c>
      <c r="AS22" s="18" t="s">
        <v>9</v>
      </c>
    </row>
    <row r="23" spans="1:45" ht="18" customHeight="1">
      <c r="A23" s="664"/>
      <c r="B23" s="23">
        <v>1</v>
      </c>
      <c r="C23" s="59" t="s">
        <v>467</v>
      </c>
      <c r="D23" s="399">
        <f>[2]장곡면!D23</f>
        <v>141</v>
      </c>
      <c r="E23" s="399">
        <f>[2]장곡면!E23</f>
        <v>136</v>
      </c>
      <c r="F23" s="399">
        <f>[2]장곡면!F23</f>
        <v>128</v>
      </c>
      <c r="G23" s="399">
        <f>[2]장곡면!G23</f>
        <v>122</v>
      </c>
      <c r="H23" s="399">
        <f>[2]장곡면!H23</f>
        <v>118</v>
      </c>
      <c r="I23" s="405">
        <v>85</v>
      </c>
      <c r="J23" s="405">
        <v>85</v>
      </c>
      <c r="K23" s="405">
        <v>85</v>
      </c>
      <c r="L23" s="405">
        <v>85</v>
      </c>
      <c r="M23" s="405">
        <v>85</v>
      </c>
      <c r="N23" s="397">
        <f>ROUNDDOWN(D23*I23/100,0)</f>
        <v>119</v>
      </c>
      <c r="O23" s="380">
        <f>ROUND(E23*J23/100,0)</f>
        <v>116</v>
      </c>
      <c r="P23" s="380">
        <f>ROUND(F23*K23/100,0)</f>
        <v>109</v>
      </c>
      <c r="Q23" s="380">
        <f>ROUND(G23*L23/100,0)</f>
        <v>104</v>
      </c>
      <c r="R23" s="380">
        <f>ROUND(H23*M23/100,0)</f>
        <v>100</v>
      </c>
      <c r="S23" s="4">
        <v>408</v>
      </c>
      <c r="T23" s="4">
        <v>408</v>
      </c>
      <c r="U23" s="4">
        <v>408</v>
      </c>
      <c r="V23" s="4">
        <v>408</v>
      </c>
      <c r="W23" s="4">
        <v>408</v>
      </c>
      <c r="X23" s="69">
        <f t="shared" si="9"/>
        <v>49</v>
      </c>
      <c r="Y23" s="69">
        <f t="shared" si="9"/>
        <v>47</v>
      </c>
      <c r="Z23" s="69">
        <f t="shared" si="9"/>
        <v>44</v>
      </c>
      <c r="AA23" s="69">
        <f t="shared" si="9"/>
        <v>42</v>
      </c>
      <c r="AB23" s="23">
        <f>ROUND(R23*(V23/1000),0)</f>
        <v>41</v>
      </c>
      <c r="AC23" s="60" t="s">
        <v>240</v>
      </c>
      <c r="AD23" s="60" t="s">
        <v>240</v>
      </c>
      <c r="AE23" s="60" t="s">
        <v>240</v>
      </c>
      <c r="AF23" s="60" t="s">
        <v>240</v>
      </c>
      <c r="AI23" s="663" t="s">
        <v>121</v>
      </c>
      <c r="AJ23" s="18" t="s">
        <v>2</v>
      </c>
      <c r="AK23" s="23">
        <v>1084</v>
      </c>
      <c r="AL23" s="23">
        <v>1084</v>
      </c>
      <c r="AM23" s="23">
        <v>1084</v>
      </c>
      <c r="AN23" s="23">
        <v>1084</v>
      </c>
      <c r="AO23" s="23">
        <v>1084</v>
      </c>
      <c r="AP23" s="18"/>
      <c r="AQ23" s="32"/>
      <c r="AR23" s="32"/>
      <c r="AS23" s="18"/>
    </row>
    <row r="24" spans="1:45" ht="18" customHeight="1">
      <c r="A24" s="664"/>
      <c r="B24" s="23">
        <v>1</v>
      </c>
      <c r="C24" s="59" t="s">
        <v>468</v>
      </c>
      <c r="D24" s="380">
        <f>SUM(D25:D26)</f>
        <v>318</v>
      </c>
      <c r="E24" s="380">
        <f>SUM(E25:E26)</f>
        <v>307</v>
      </c>
      <c r="F24" s="380">
        <f>SUM(F25:F26)</f>
        <v>289</v>
      </c>
      <c r="G24" s="380">
        <f>SUM(G25:G26)</f>
        <v>276</v>
      </c>
      <c r="H24" s="380">
        <f>SUM(H25:H26)</f>
        <v>266</v>
      </c>
      <c r="I24" s="379">
        <f>ROUND(N24/D24,2)</f>
        <v>0.85</v>
      </c>
      <c r="J24" s="379">
        <f>ROUND(O24/E24,2)</f>
        <v>0.85</v>
      </c>
      <c r="K24" s="379">
        <f>ROUND(P24/F24,2)</f>
        <v>0.85</v>
      </c>
      <c r="L24" s="379">
        <f>ROUND(Q24/G24,2)</f>
        <v>0.85</v>
      </c>
      <c r="M24" s="379">
        <f>ROUND(R24/H24,2)</f>
        <v>0.85</v>
      </c>
      <c r="N24" s="397">
        <f>SUM(N25:N26)</f>
        <v>269</v>
      </c>
      <c r="O24" s="397">
        <f>SUM(O25:O26)</f>
        <v>261</v>
      </c>
      <c r="P24" s="397">
        <f>SUM(P25:P26)</f>
        <v>246</v>
      </c>
      <c r="Q24" s="397">
        <f>SUM(Q25:Q26)</f>
        <v>234</v>
      </c>
      <c r="R24" s="397">
        <f>SUM(R25:R26)</f>
        <v>227</v>
      </c>
      <c r="S24" s="4">
        <v>408</v>
      </c>
      <c r="T24" s="4">
        <v>408</v>
      </c>
      <c r="U24" s="4">
        <v>408</v>
      </c>
      <c r="V24" s="4">
        <v>408</v>
      </c>
      <c r="W24" s="4">
        <v>408</v>
      </c>
      <c r="X24" s="4">
        <f>SUM(X25:X26)</f>
        <v>109</v>
      </c>
      <c r="Y24" s="4">
        <f>SUM(Y25:Y26)</f>
        <v>107</v>
      </c>
      <c r="Z24" s="4">
        <f>SUM(Z25:Z26)</f>
        <v>100</v>
      </c>
      <c r="AA24" s="4">
        <f>SUM(AA25:AA26)</f>
        <v>95</v>
      </c>
      <c r="AB24" s="4">
        <f>SUM(AB25:AB26)</f>
        <v>93</v>
      </c>
      <c r="AC24" s="21"/>
      <c r="AD24" s="21"/>
      <c r="AE24" s="21"/>
      <c r="AF24" s="21"/>
      <c r="AI24" s="663"/>
      <c r="AJ24" s="18" t="s">
        <v>123</v>
      </c>
      <c r="AK24" s="23">
        <v>685</v>
      </c>
      <c r="AL24" s="23">
        <v>685</v>
      </c>
      <c r="AM24" s="23">
        <v>685</v>
      </c>
      <c r="AN24" s="23">
        <v>685</v>
      </c>
      <c r="AO24" s="23">
        <v>685</v>
      </c>
      <c r="AP24" s="18" t="s">
        <v>9</v>
      </c>
      <c r="AQ24" s="18" t="s">
        <v>204</v>
      </c>
      <c r="AR24" s="18" t="s">
        <v>204</v>
      </c>
      <c r="AS24" s="18" t="s">
        <v>9</v>
      </c>
    </row>
    <row r="25" spans="1:45" ht="18" customHeight="1">
      <c r="A25" s="664"/>
      <c r="B25" s="60">
        <v>2</v>
      </c>
      <c r="C25" s="60" t="s">
        <v>469</v>
      </c>
      <c r="D25" s="378">
        <f>[2]장곡면!D25</f>
        <v>227</v>
      </c>
      <c r="E25" s="378">
        <f>[2]장곡면!E25</f>
        <v>219</v>
      </c>
      <c r="F25" s="378">
        <f>[2]장곡면!F25</f>
        <v>206</v>
      </c>
      <c r="G25" s="378">
        <f>[2]장곡면!G25</f>
        <v>197</v>
      </c>
      <c r="H25" s="378">
        <f>[2]장곡면!H25</f>
        <v>190</v>
      </c>
      <c r="I25" s="351">
        <v>85</v>
      </c>
      <c r="J25" s="351">
        <v>85</v>
      </c>
      <c r="K25" s="351">
        <v>85</v>
      </c>
      <c r="L25" s="351">
        <v>85</v>
      </c>
      <c r="M25" s="351">
        <v>85</v>
      </c>
      <c r="N25" s="378">
        <f>ROUNDDOWN(D25*I25/100,0)</f>
        <v>192</v>
      </c>
      <c r="O25" s="378">
        <f t="shared" ref="O25:R26" si="10">ROUND(E25*J25/100,0)</f>
        <v>186</v>
      </c>
      <c r="P25" s="378">
        <f t="shared" si="10"/>
        <v>175</v>
      </c>
      <c r="Q25" s="378">
        <f t="shared" si="10"/>
        <v>167</v>
      </c>
      <c r="R25" s="378">
        <f t="shared" si="10"/>
        <v>162</v>
      </c>
      <c r="S25" s="60">
        <v>408</v>
      </c>
      <c r="T25" s="60">
        <v>408</v>
      </c>
      <c r="U25" s="60">
        <v>408</v>
      </c>
      <c r="V25" s="60">
        <v>408</v>
      </c>
      <c r="W25" s="60">
        <v>408</v>
      </c>
      <c r="X25" s="60">
        <f t="shared" ref="X25:AA26" si="11">ROUND(N25*(S25/1000),0)</f>
        <v>78</v>
      </c>
      <c r="Y25" s="60">
        <f t="shared" si="11"/>
        <v>76</v>
      </c>
      <c r="Z25" s="60">
        <f t="shared" si="11"/>
        <v>71</v>
      </c>
      <c r="AA25" s="60">
        <f t="shared" si="11"/>
        <v>68</v>
      </c>
      <c r="AB25" s="60">
        <f>ROUND(R25*(V25/1000),0)</f>
        <v>66</v>
      </c>
      <c r="AC25" s="60" t="s">
        <v>240</v>
      </c>
      <c r="AD25" s="60" t="s">
        <v>240</v>
      </c>
      <c r="AE25" s="60" t="s">
        <v>240</v>
      </c>
      <c r="AF25" s="60" t="s">
        <v>240</v>
      </c>
      <c r="AI25" s="663"/>
      <c r="AJ25" s="18" t="s">
        <v>125</v>
      </c>
      <c r="AK25" s="23">
        <v>348</v>
      </c>
      <c r="AL25" s="23">
        <v>348</v>
      </c>
      <c r="AM25" s="23">
        <v>348</v>
      </c>
      <c r="AN25" s="23">
        <v>348</v>
      </c>
      <c r="AO25" s="23">
        <v>348</v>
      </c>
      <c r="AP25" s="18" t="s">
        <v>9</v>
      </c>
      <c r="AQ25" s="18" t="s">
        <v>204</v>
      </c>
      <c r="AR25" s="18" t="s">
        <v>204</v>
      </c>
      <c r="AS25" s="18" t="s">
        <v>9</v>
      </c>
    </row>
    <row r="26" spans="1:45" ht="18" customHeight="1">
      <c r="A26" s="664"/>
      <c r="B26" s="60">
        <v>2</v>
      </c>
      <c r="C26" s="60" t="s">
        <v>470</v>
      </c>
      <c r="D26" s="378">
        <f>[2]장곡면!D26</f>
        <v>91</v>
      </c>
      <c r="E26" s="378">
        <f>[2]장곡면!E26</f>
        <v>88</v>
      </c>
      <c r="F26" s="378">
        <f>[2]장곡면!F26</f>
        <v>83</v>
      </c>
      <c r="G26" s="378">
        <f>[2]장곡면!G26</f>
        <v>79</v>
      </c>
      <c r="H26" s="378">
        <f>[2]장곡면!H26</f>
        <v>76</v>
      </c>
      <c r="I26" s="351">
        <v>85</v>
      </c>
      <c r="J26" s="351">
        <v>85</v>
      </c>
      <c r="K26" s="351">
        <v>85</v>
      </c>
      <c r="L26" s="351">
        <v>85</v>
      </c>
      <c r="M26" s="351">
        <v>85</v>
      </c>
      <c r="N26" s="378">
        <f>ROUNDDOWN(D26*I26/100,0)</f>
        <v>77</v>
      </c>
      <c r="O26" s="378">
        <f t="shared" si="10"/>
        <v>75</v>
      </c>
      <c r="P26" s="378">
        <f t="shared" si="10"/>
        <v>71</v>
      </c>
      <c r="Q26" s="378">
        <f t="shared" si="10"/>
        <v>67</v>
      </c>
      <c r="R26" s="378">
        <f t="shared" si="10"/>
        <v>65</v>
      </c>
      <c r="S26" s="60">
        <v>408</v>
      </c>
      <c r="T26" s="60">
        <v>408</v>
      </c>
      <c r="U26" s="60">
        <v>408</v>
      </c>
      <c r="V26" s="60">
        <v>408</v>
      </c>
      <c r="W26" s="60">
        <v>408</v>
      </c>
      <c r="X26" s="60">
        <f t="shared" si="11"/>
        <v>31</v>
      </c>
      <c r="Y26" s="60">
        <f t="shared" si="11"/>
        <v>31</v>
      </c>
      <c r="Z26" s="60">
        <f t="shared" si="11"/>
        <v>29</v>
      </c>
      <c r="AA26" s="60">
        <f t="shared" si="11"/>
        <v>27</v>
      </c>
      <c r="AB26" s="60">
        <f>ROUND(R26*(V26/1000),0)</f>
        <v>27</v>
      </c>
      <c r="AC26" s="60" t="s">
        <v>240</v>
      </c>
      <c r="AD26" s="60" t="s">
        <v>240</v>
      </c>
      <c r="AE26" s="60" t="s">
        <v>240</v>
      </c>
      <c r="AF26" s="60" t="s">
        <v>240</v>
      </c>
      <c r="AI26" s="663"/>
      <c r="AJ26" s="18" t="s">
        <v>205</v>
      </c>
      <c r="AK26" s="23">
        <v>51</v>
      </c>
      <c r="AL26" s="23">
        <v>51</v>
      </c>
      <c r="AM26" s="23">
        <v>51</v>
      </c>
      <c r="AN26" s="23">
        <v>51</v>
      </c>
      <c r="AO26" s="23">
        <v>51</v>
      </c>
      <c r="AP26" s="18" t="s">
        <v>9</v>
      </c>
      <c r="AQ26" s="18" t="s">
        <v>204</v>
      </c>
      <c r="AR26" s="18" t="s">
        <v>204</v>
      </c>
      <c r="AS26" s="18" t="s">
        <v>9</v>
      </c>
    </row>
    <row r="27" spans="1:45" ht="18" customHeight="1">
      <c r="A27" s="664"/>
      <c r="B27" s="23">
        <v>1</v>
      </c>
      <c r="C27" s="59" t="s">
        <v>471</v>
      </c>
      <c r="D27" s="380">
        <f>SUM(D28:D29)</f>
        <v>204</v>
      </c>
      <c r="E27" s="380">
        <f>SUM(E28:E29)</f>
        <v>197</v>
      </c>
      <c r="F27" s="380">
        <f>SUM(F28:F29)</f>
        <v>185</v>
      </c>
      <c r="G27" s="380">
        <f>SUM(G28:G29)</f>
        <v>177</v>
      </c>
      <c r="H27" s="380">
        <f>SUM(H28:H29)</f>
        <v>171</v>
      </c>
      <c r="I27" s="379">
        <f>ROUND(N27/D27,2)</f>
        <v>0</v>
      </c>
      <c r="J27" s="379">
        <f>ROUND(O27/E27,2)</f>
        <v>0.65</v>
      </c>
      <c r="K27" s="379">
        <f>ROUND(P27/F27,2)</f>
        <v>0.65</v>
      </c>
      <c r="L27" s="379">
        <f>ROUND(Q27/G27,2)</f>
        <v>0.65</v>
      </c>
      <c r="M27" s="379">
        <f>ROUND(R27/H27,2)</f>
        <v>0.65</v>
      </c>
      <c r="N27" s="397">
        <f>SUM(N28:N29)</f>
        <v>0</v>
      </c>
      <c r="O27" s="397">
        <f>SUM(O28:O29)</f>
        <v>128</v>
      </c>
      <c r="P27" s="397">
        <f>SUM(P28:P29)</f>
        <v>120</v>
      </c>
      <c r="Q27" s="397">
        <f>SUM(Q28:Q29)</f>
        <v>115</v>
      </c>
      <c r="R27" s="397">
        <f>SUM(R28:R29)</f>
        <v>111</v>
      </c>
      <c r="S27" s="4">
        <v>408</v>
      </c>
      <c r="T27" s="4">
        <v>408</v>
      </c>
      <c r="U27" s="4">
        <v>408</v>
      </c>
      <c r="V27" s="4">
        <v>408</v>
      </c>
      <c r="W27" s="4">
        <v>408</v>
      </c>
      <c r="X27" s="4">
        <f>SUM(X28:X29)</f>
        <v>0</v>
      </c>
      <c r="Y27" s="4">
        <f>SUM(Y28:Y29)</f>
        <v>52</v>
      </c>
      <c r="Z27" s="4">
        <f>SUM(Z28:Z29)</f>
        <v>49</v>
      </c>
      <c r="AA27" s="4">
        <f>SUM(AA28:AA29)</f>
        <v>47</v>
      </c>
      <c r="AB27" s="4">
        <f>SUM(AB28:AB29)</f>
        <v>45</v>
      </c>
      <c r="AC27" s="21"/>
      <c r="AD27" s="21"/>
      <c r="AE27" s="21"/>
      <c r="AF27" s="21"/>
      <c r="AI27" s="663" t="s">
        <v>128</v>
      </c>
      <c r="AJ27" s="18" t="s">
        <v>2</v>
      </c>
      <c r="AK27" s="23">
        <v>184</v>
      </c>
      <c r="AL27" s="23">
        <v>184</v>
      </c>
      <c r="AM27" s="23">
        <v>184</v>
      </c>
      <c r="AN27" s="23">
        <v>184</v>
      </c>
      <c r="AO27" s="23">
        <v>184</v>
      </c>
      <c r="AP27" s="18"/>
      <c r="AQ27" s="18"/>
      <c r="AR27" s="18"/>
      <c r="AS27" s="18"/>
    </row>
    <row r="28" spans="1:45" ht="18" customHeight="1">
      <c r="A28" s="664"/>
      <c r="B28" s="60">
        <v>2</v>
      </c>
      <c r="C28" s="60" t="s">
        <v>472</v>
      </c>
      <c r="D28" s="378">
        <f>[2]장곡면!D28</f>
        <v>86</v>
      </c>
      <c r="E28" s="378">
        <f>[2]장곡면!E28</f>
        <v>83</v>
      </c>
      <c r="F28" s="378">
        <f>[2]장곡면!F28</f>
        <v>78</v>
      </c>
      <c r="G28" s="378">
        <f>[2]장곡면!G28</f>
        <v>75</v>
      </c>
      <c r="H28" s="378">
        <f>[2]장곡면!H28</f>
        <v>72</v>
      </c>
      <c r="I28" s="377">
        <v>0</v>
      </c>
      <c r="J28" s="351">
        <v>85</v>
      </c>
      <c r="K28" s="351">
        <v>85</v>
      </c>
      <c r="L28" s="351">
        <v>85</v>
      </c>
      <c r="M28" s="351">
        <v>85</v>
      </c>
      <c r="N28" s="378">
        <f t="shared" ref="N28:R29" si="12">ROUND(D28*I28/100,0)</f>
        <v>0</v>
      </c>
      <c r="O28" s="378">
        <f t="shared" si="12"/>
        <v>71</v>
      </c>
      <c r="P28" s="378">
        <f t="shared" si="12"/>
        <v>66</v>
      </c>
      <c r="Q28" s="378">
        <f t="shared" si="12"/>
        <v>64</v>
      </c>
      <c r="R28" s="378">
        <f t="shared" si="12"/>
        <v>61</v>
      </c>
      <c r="S28" s="60">
        <v>408</v>
      </c>
      <c r="T28" s="60">
        <v>408</v>
      </c>
      <c r="U28" s="60">
        <v>408</v>
      </c>
      <c r="V28" s="60">
        <v>408</v>
      </c>
      <c r="W28" s="60">
        <v>408</v>
      </c>
      <c r="X28" s="60">
        <f t="shared" ref="X28:AA29" si="13">ROUND(N28*(S28/1000),0)</f>
        <v>0</v>
      </c>
      <c r="Y28" s="60">
        <f t="shared" si="13"/>
        <v>29</v>
      </c>
      <c r="Z28" s="60">
        <f t="shared" si="13"/>
        <v>27</v>
      </c>
      <c r="AA28" s="60">
        <f t="shared" si="13"/>
        <v>26</v>
      </c>
      <c r="AB28" s="60">
        <f>ROUND(R28*(V28/1000),0)</f>
        <v>25</v>
      </c>
      <c r="AC28" s="60"/>
      <c r="AD28" s="60" t="s">
        <v>240</v>
      </c>
      <c r="AE28" s="60" t="s">
        <v>240</v>
      </c>
      <c r="AF28" s="60" t="s">
        <v>240</v>
      </c>
      <c r="AI28" s="663"/>
      <c r="AJ28" s="18" t="s">
        <v>130</v>
      </c>
      <c r="AK28" s="23">
        <v>184</v>
      </c>
      <c r="AL28" s="23">
        <v>184</v>
      </c>
      <c r="AM28" s="23">
        <v>184</v>
      </c>
      <c r="AN28" s="23">
        <v>184</v>
      </c>
      <c r="AO28" s="23">
        <v>184</v>
      </c>
      <c r="AP28" s="18" t="s">
        <v>9</v>
      </c>
      <c r="AQ28" s="18" t="s">
        <v>204</v>
      </c>
      <c r="AR28" s="18" t="s">
        <v>204</v>
      </c>
      <c r="AS28" s="18" t="s">
        <v>9</v>
      </c>
    </row>
    <row r="29" spans="1:45" ht="18" customHeight="1">
      <c r="A29" s="664"/>
      <c r="B29" s="60">
        <v>2</v>
      </c>
      <c r="C29" s="60" t="s">
        <v>473</v>
      </c>
      <c r="D29" s="378">
        <f>[2]장곡면!D29</f>
        <v>118</v>
      </c>
      <c r="E29" s="378">
        <f>[2]장곡면!E29</f>
        <v>114</v>
      </c>
      <c r="F29" s="378">
        <f>[2]장곡면!F29</f>
        <v>107</v>
      </c>
      <c r="G29" s="378">
        <f>[2]장곡면!G29</f>
        <v>102</v>
      </c>
      <c r="H29" s="378">
        <f>[2]장곡면!H29</f>
        <v>99</v>
      </c>
      <c r="I29" s="377">
        <v>0</v>
      </c>
      <c r="J29" s="351">
        <v>50</v>
      </c>
      <c r="K29" s="351">
        <v>50</v>
      </c>
      <c r="L29" s="351">
        <v>50</v>
      </c>
      <c r="M29" s="351">
        <v>50</v>
      </c>
      <c r="N29" s="378">
        <f t="shared" si="12"/>
        <v>0</v>
      </c>
      <c r="O29" s="378">
        <f t="shared" si="12"/>
        <v>57</v>
      </c>
      <c r="P29" s="378">
        <f t="shared" si="12"/>
        <v>54</v>
      </c>
      <c r="Q29" s="378">
        <f t="shared" si="12"/>
        <v>51</v>
      </c>
      <c r="R29" s="378">
        <f t="shared" si="12"/>
        <v>50</v>
      </c>
      <c r="S29" s="60">
        <v>408</v>
      </c>
      <c r="T29" s="60">
        <v>408</v>
      </c>
      <c r="U29" s="60">
        <v>408</v>
      </c>
      <c r="V29" s="60">
        <v>408</v>
      </c>
      <c r="W29" s="60">
        <v>408</v>
      </c>
      <c r="X29" s="60">
        <f t="shared" si="13"/>
        <v>0</v>
      </c>
      <c r="Y29" s="60">
        <f t="shared" si="13"/>
        <v>23</v>
      </c>
      <c r="Z29" s="60">
        <f t="shared" si="13"/>
        <v>22</v>
      </c>
      <c r="AA29" s="60">
        <f t="shared" si="13"/>
        <v>21</v>
      </c>
      <c r="AB29" s="60">
        <f>ROUND(R29*(V29/1000),0)</f>
        <v>20</v>
      </c>
      <c r="AC29" s="60"/>
      <c r="AD29" s="60" t="s">
        <v>240</v>
      </c>
      <c r="AE29" s="60" t="s">
        <v>240</v>
      </c>
      <c r="AF29" s="60" t="s">
        <v>240</v>
      </c>
      <c r="AI29" s="17"/>
      <c r="AJ29" s="17"/>
      <c r="AK29" s="17"/>
      <c r="AL29" s="17"/>
      <c r="AM29" s="17"/>
      <c r="AN29" s="17"/>
      <c r="AO29" s="17"/>
      <c r="AP29" s="17"/>
      <c r="AQ29" s="17"/>
      <c r="AS29" s="17"/>
    </row>
    <row r="30" spans="1:45" ht="18" customHeight="1">
      <c r="A30" s="664"/>
      <c r="B30" s="23">
        <v>1</v>
      </c>
      <c r="C30" s="59" t="s">
        <v>474</v>
      </c>
      <c r="D30" s="380">
        <f>SUM(D31:D32)</f>
        <v>167</v>
      </c>
      <c r="E30" s="380">
        <f>SUM(E31:E32)</f>
        <v>161</v>
      </c>
      <c r="F30" s="380">
        <f>SUM(F31:F32)</f>
        <v>152</v>
      </c>
      <c r="G30" s="380">
        <f>SUM(G31:G32)</f>
        <v>145</v>
      </c>
      <c r="H30" s="380">
        <f>SUM(H31:H32)</f>
        <v>140</v>
      </c>
      <c r="I30" s="379">
        <f>ROUND(N30/D30,2)</f>
        <v>0</v>
      </c>
      <c r="J30" s="379">
        <f>ROUND(O30/E30,2)</f>
        <v>0.84</v>
      </c>
      <c r="K30" s="379">
        <f>ROUND(P30/F30,2)</f>
        <v>0.85</v>
      </c>
      <c r="L30" s="379">
        <f>ROUND(Q30/G30,2)</f>
        <v>0.86</v>
      </c>
      <c r="M30" s="379">
        <f>ROUND(R30/H30,2)</f>
        <v>0.85</v>
      </c>
      <c r="N30" s="397">
        <f>SUM(N31:N32)</f>
        <v>0</v>
      </c>
      <c r="O30" s="397">
        <f>SUM(O31:O32)</f>
        <v>136</v>
      </c>
      <c r="P30" s="397">
        <f>SUM(P31:P32)</f>
        <v>129</v>
      </c>
      <c r="Q30" s="397">
        <f>SUM(Q31:Q32)</f>
        <v>124</v>
      </c>
      <c r="R30" s="397">
        <f>SUM(R31:R32)</f>
        <v>119</v>
      </c>
      <c r="S30" s="4">
        <v>408</v>
      </c>
      <c r="T30" s="4">
        <v>408</v>
      </c>
      <c r="U30" s="4">
        <v>408</v>
      </c>
      <c r="V30" s="4">
        <v>408</v>
      </c>
      <c r="W30" s="4">
        <v>408</v>
      </c>
      <c r="X30" s="4">
        <f>SUM(X31:X32)</f>
        <v>0</v>
      </c>
      <c r="Y30" s="4">
        <f>SUM(Y31:Y32)</f>
        <v>56</v>
      </c>
      <c r="Z30" s="4">
        <f>SUM(Z31:Z32)</f>
        <v>52</v>
      </c>
      <c r="AA30" s="4">
        <f>SUM(AA31:AA32)</f>
        <v>51</v>
      </c>
      <c r="AB30" s="4">
        <f>SUM(AB31:AB32)</f>
        <v>48</v>
      </c>
      <c r="AC30" s="21"/>
      <c r="AD30" s="21"/>
      <c r="AE30" s="21"/>
      <c r="AF30" s="21"/>
      <c r="AI30" s="17" t="s">
        <v>133</v>
      </c>
      <c r="AJ30" s="17"/>
      <c r="AK30" s="33"/>
      <c r="AL30" s="33"/>
      <c r="AM30" s="33"/>
      <c r="AN30" s="33"/>
      <c r="AO30" s="33"/>
      <c r="AP30" s="33"/>
      <c r="AQ30" s="17"/>
      <c r="AS30" s="17"/>
    </row>
    <row r="31" spans="1:45" ht="18" customHeight="1">
      <c r="A31" s="664"/>
      <c r="B31" s="60">
        <v>2</v>
      </c>
      <c r="C31" s="60" t="s">
        <v>475</v>
      </c>
      <c r="D31" s="378">
        <f>[2]장곡면!D31</f>
        <v>80</v>
      </c>
      <c r="E31" s="378">
        <f>[2]장곡면!E31</f>
        <v>77</v>
      </c>
      <c r="F31" s="378">
        <f>[2]장곡면!F31</f>
        <v>73</v>
      </c>
      <c r="G31" s="378">
        <f>[2]장곡면!G31</f>
        <v>69</v>
      </c>
      <c r="H31" s="378">
        <f>[2]장곡면!H31</f>
        <v>67</v>
      </c>
      <c r="I31" s="377">
        <v>0</v>
      </c>
      <c r="J31" s="351">
        <v>85</v>
      </c>
      <c r="K31" s="351">
        <v>85</v>
      </c>
      <c r="L31" s="351">
        <v>85</v>
      </c>
      <c r="M31" s="351">
        <v>85</v>
      </c>
      <c r="N31" s="378">
        <f t="shared" ref="N31:R32" si="14">ROUND(D31*I31/100,0)</f>
        <v>0</v>
      </c>
      <c r="O31" s="378">
        <f t="shared" si="14"/>
        <v>65</v>
      </c>
      <c r="P31" s="378">
        <f t="shared" si="14"/>
        <v>62</v>
      </c>
      <c r="Q31" s="378">
        <f t="shared" si="14"/>
        <v>59</v>
      </c>
      <c r="R31" s="378">
        <f t="shared" si="14"/>
        <v>57</v>
      </c>
      <c r="S31" s="60">
        <v>408</v>
      </c>
      <c r="T31" s="60">
        <v>408</v>
      </c>
      <c r="U31" s="60">
        <v>408</v>
      </c>
      <c r="V31" s="60">
        <v>408</v>
      </c>
      <c r="W31" s="60">
        <v>408</v>
      </c>
      <c r="X31" s="60">
        <f t="shared" ref="X31:Z32" si="15">ROUND(N31*(S31/1000),0)</f>
        <v>0</v>
      </c>
      <c r="Y31" s="60">
        <f t="shared" si="15"/>
        <v>27</v>
      </c>
      <c r="Z31" s="60">
        <f t="shared" si="15"/>
        <v>25</v>
      </c>
      <c r="AA31" s="60">
        <f>ROUND(Q31*(V31/1000),0)</f>
        <v>24</v>
      </c>
      <c r="AB31" s="60">
        <f>ROUND(R31*(V31/1000),0)</f>
        <v>23</v>
      </c>
      <c r="AC31" s="60"/>
      <c r="AD31" s="60" t="s">
        <v>240</v>
      </c>
      <c r="AE31" s="60" t="s">
        <v>240</v>
      </c>
      <c r="AF31" s="60" t="s">
        <v>240</v>
      </c>
      <c r="AI31" s="639" t="s">
        <v>0</v>
      </c>
      <c r="AJ31" s="640"/>
      <c r="AK31" s="18">
        <v>2015</v>
      </c>
      <c r="AL31" s="18">
        <v>2020</v>
      </c>
      <c r="AM31" s="18">
        <v>2025</v>
      </c>
      <c r="AN31" s="18">
        <v>2030</v>
      </c>
      <c r="AO31" s="18">
        <v>2035</v>
      </c>
      <c r="AP31" s="18" t="s">
        <v>135</v>
      </c>
      <c r="AQ31" s="17"/>
      <c r="AS31" s="17"/>
    </row>
    <row r="32" spans="1:45" ht="18" customHeight="1">
      <c r="A32" s="664"/>
      <c r="B32" s="60">
        <v>2</v>
      </c>
      <c r="C32" s="60" t="s">
        <v>476</v>
      </c>
      <c r="D32" s="378">
        <f>[2]장곡면!D32</f>
        <v>87</v>
      </c>
      <c r="E32" s="378">
        <f>[2]장곡면!E32</f>
        <v>84</v>
      </c>
      <c r="F32" s="378">
        <f>[2]장곡면!F32</f>
        <v>79</v>
      </c>
      <c r="G32" s="378">
        <f>[2]장곡면!G32</f>
        <v>76</v>
      </c>
      <c r="H32" s="378">
        <f>[2]장곡면!H32</f>
        <v>73</v>
      </c>
      <c r="I32" s="377">
        <v>0</v>
      </c>
      <c r="J32" s="351">
        <v>85</v>
      </c>
      <c r="K32" s="351">
        <v>85</v>
      </c>
      <c r="L32" s="351">
        <v>85</v>
      </c>
      <c r="M32" s="351">
        <v>85</v>
      </c>
      <c r="N32" s="378">
        <f t="shared" si="14"/>
        <v>0</v>
      </c>
      <c r="O32" s="378">
        <f t="shared" si="14"/>
        <v>71</v>
      </c>
      <c r="P32" s="378">
        <f t="shared" si="14"/>
        <v>67</v>
      </c>
      <c r="Q32" s="378">
        <f t="shared" si="14"/>
        <v>65</v>
      </c>
      <c r="R32" s="378">
        <f t="shared" si="14"/>
        <v>62</v>
      </c>
      <c r="S32" s="60">
        <v>408</v>
      </c>
      <c r="T32" s="60">
        <v>408</v>
      </c>
      <c r="U32" s="60">
        <v>408</v>
      </c>
      <c r="V32" s="60">
        <v>408</v>
      </c>
      <c r="W32" s="60">
        <v>408</v>
      </c>
      <c r="X32" s="60">
        <f t="shared" si="15"/>
        <v>0</v>
      </c>
      <c r="Y32" s="60">
        <f t="shared" si="15"/>
        <v>29</v>
      </c>
      <c r="Z32" s="60">
        <f t="shared" si="15"/>
        <v>27</v>
      </c>
      <c r="AA32" s="60">
        <f>ROUND(Q32*(V32/1000),0)</f>
        <v>27</v>
      </c>
      <c r="AB32" s="60">
        <f>ROUND(R32*(V32/1000),0)</f>
        <v>25</v>
      </c>
      <c r="AC32" s="60"/>
      <c r="AD32" s="60" t="s">
        <v>240</v>
      </c>
      <c r="AE32" s="60" t="s">
        <v>240</v>
      </c>
      <c r="AF32" s="60" t="s">
        <v>240</v>
      </c>
      <c r="AI32" s="641" t="s">
        <v>137</v>
      </c>
      <c r="AJ32" s="34" t="s">
        <v>196</v>
      </c>
      <c r="AK32" s="35">
        <f t="shared" ref="AK32:AO37" si="16">AK39+AK46+AK53</f>
        <v>547</v>
      </c>
      <c r="AL32" s="35">
        <f t="shared" si="16"/>
        <v>1065</v>
      </c>
      <c r="AM32" s="35">
        <f t="shared" si="16"/>
        <v>1006</v>
      </c>
      <c r="AN32" s="35">
        <f t="shared" si="16"/>
        <v>958</v>
      </c>
      <c r="AO32" s="35">
        <f t="shared" si="16"/>
        <v>928</v>
      </c>
      <c r="AP32" s="18"/>
      <c r="AQ32" s="17"/>
      <c r="AS32" s="17"/>
    </row>
    <row r="33" spans="1:45" ht="18" customHeight="1">
      <c r="A33" s="664"/>
      <c r="B33" s="23">
        <v>1</v>
      </c>
      <c r="C33" s="59" t="s">
        <v>477</v>
      </c>
      <c r="D33" s="380">
        <f>SUM(D34:D35)</f>
        <v>224</v>
      </c>
      <c r="E33" s="380">
        <f>SUM(E34:E35)</f>
        <v>216</v>
      </c>
      <c r="F33" s="380">
        <f>SUM(F34:F35)</f>
        <v>204</v>
      </c>
      <c r="G33" s="380">
        <f>SUM(G34:G35)</f>
        <v>194</v>
      </c>
      <c r="H33" s="380">
        <f>SUM(H34:H35)</f>
        <v>188</v>
      </c>
      <c r="I33" s="379">
        <f>ROUND(N33/D33,2)</f>
        <v>0</v>
      </c>
      <c r="J33" s="379">
        <f>ROUND(O33/E33,2)</f>
        <v>0.85</v>
      </c>
      <c r="K33" s="379">
        <f>ROUND(P33/F33,2)</f>
        <v>0.85</v>
      </c>
      <c r="L33" s="379">
        <f>ROUND(Q33/G33,2)</f>
        <v>0.85</v>
      </c>
      <c r="M33" s="379">
        <f>ROUND(R33/H33,2)</f>
        <v>0.85</v>
      </c>
      <c r="N33" s="397">
        <f>SUM(N34:N35)</f>
        <v>0</v>
      </c>
      <c r="O33" s="397">
        <f>SUM(O34:O35)</f>
        <v>183</v>
      </c>
      <c r="P33" s="397">
        <f>SUM(P34:P35)</f>
        <v>174</v>
      </c>
      <c r="Q33" s="397">
        <f>SUM(Q34:Q35)</f>
        <v>165</v>
      </c>
      <c r="R33" s="397">
        <f>SUM(R34:R35)</f>
        <v>160</v>
      </c>
      <c r="S33" s="4">
        <v>408</v>
      </c>
      <c r="T33" s="4">
        <v>408</v>
      </c>
      <c r="U33" s="4">
        <v>408</v>
      </c>
      <c r="V33" s="4">
        <v>408</v>
      </c>
      <c r="W33" s="4">
        <v>408</v>
      </c>
      <c r="X33" s="4">
        <f>SUM(X34:X35)</f>
        <v>0</v>
      </c>
      <c r="Y33" s="4">
        <f>SUM(Y34:Y35)</f>
        <v>74</v>
      </c>
      <c r="Z33" s="4">
        <f>SUM(Z34:Z35)</f>
        <v>71</v>
      </c>
      <c r="AA33" s="4">
        <f>SUM(AA34:AA35)</f>
        <v>67</v>
      </c>
      <c r="AB33" s="4">
        <f>SUM(AB34:AB35)</f>
        <v>65</v>
      </c>
      <c r="AC33" s="21"/>
      <c r="AD33" s="21"/>
      <c r="AE33" s="21"/>
      <c r="AF33" s="21"/>
      <c r="AI33" s="642"/>
      <c r="AJ33" s="34"/>
      <c r="AK33" s="35">
        <f t="shared" si="16"/>
        <v>0</v>
      </c>
      <c r="AL33" s="35">
        <f t="shared" si="16"/>
        <v>0</v>
      </c>
      <c r="AM33" s="35">
        <f t="shared" si="16"/>
        <v>0</v>
      </c>
      <c r="AN33" s="35">
        <f t="shared" si="16"/>
        <v>0</v>
      </c>
      <c r="AO33" s="35">
        <f t="shared" si="16"/>
        <v>0</v>
      </c>
      <c r="AP33" s="18"/>
      <c r="AQ33" s="17"/>
      <c r="AS33" s="17"/>
    </row>
    <row r="34" spans="1:45" ht="18" customHeight="1">
      <c r="A34" s="664"/>
      <c r="B34" s="60">
        <v>2</v>
      </c>
      <c r="C34" s="60" t="s">
        <v>478</v>
      </c>
      <c r="D34" s="378">
        <f>[2]장곡면!D34</f>
        <v>103</v>
      </c>
      <c r="E34" s="378">
        <f>[2]장곡면!E34</f>
        <v>99</v>
      </c>
      <c r="F34" s="378">
        <f>[2]장곡면!F34</f>
        <v>94</v>
      </c>
      <c r="G34" s="378">
        <f>[2]장곡면!G34</f>
        <v>89</v>
      </c>
      <c r="H34" s="378">
        <f>[2]장곡면!H34</f>
        <v>86</v>
      </c>
      <c r="I34" s="377">
        <v>0</v>
      </c>
      <c r="J34" s="351">
        <v>85</v>
      </c>
      <c r="K34" s="351">
        <v>85</v>
      </c>
      <c r="L34" s="351">
        <v>85</v>
      </c>
      <c r="M34" s="351">
        <v>85</v>
      </c>
      <c r="N34" s="378">
        <f t="shared" ref="N34:R35" si="17">ROUND(D34*I34/100,0)</f>
        <v>0</v>
      </c>
      <c r="O34" s="378">
        <f t="shared" si="17"/>
        <v>84</v>
      </c>
      <c r="P34" s="378">
        <f t="shared" si="17"/>
        <v>80</v>
      </c>
      <c r="Q34" s="378">
        <f t="shared" si="17"/>
        <v>76</v>
      </c>
      <c r="R34" s="378">
        <f t="shared" si="17"/>
        <v>73</v>
      </c>
      <c r="S34" s="60">
        <v>408</v>
      </c>
      <c r="T34" s="60">
        <v>408</v>
      </c>
      <c r="U34" s="60">
        <v>408</v>
      </c>
      <c r="V34" s="60">
        <v>408</v>
      </c>
      <c r="W34" s="60">
        <v>408</v>
      </c>
      <c r="X34" s="60">
        <f t="shared" ref="X34:AA35" si="18">ROUND(N34*(S34/1000),0)</f>
        <v>0</v>
      </c>
      <c r="Y34" s="60">
        <f t="shared" si="18"/>
        <v>34</v>
      </c>
      <c r="Z34" s="60">
        <f t="shared" si="18"/>
        <v>33</v>
      </c>
      <c r="AA34" s="60">
        <f t="shared" si="18"/>
        <v>31</v>
      </c>
      <c r="AB34" s="60">
        <f>ROUND(R34*(V34/1000),0)</f>
        <v>30</v>
      </c>
      <c r="AC34" s="60"/>
      <c r="AD34" s="60" t="s">
        <v>240</v>
      </c>
      <c r="AE34" s="60" t="s">
        <v>240</v>
      </c>
      <c r="AF34" s="60" t="s">
        <v>240</v>
      </c>
      <c r="AI34" s="642"/>
      <c r="AJ34" s="34"/>
      <c r="AK34" s="35">
        <f t="shared" si="16"/>
        <v>0</v>
      </c>
      <c r="AL34" s="35">
        <f t="shared" si="16"/>
        <v>0</v>
      </c>
      <c r="AM34" s="35">
        <f t="shared" si="16"/>
        <v>0</v>
      </c>
      <c r="AN34" s="35">
        <f t="shared" si="16"/>
        <v>0</v>
      </c>
      <c r="AO34" s="35">
        <f t="shared" si="16"/>
        <v>0</v>
      </c>
      <c r="AP34" s="18"/>
      <c r="AQ34" s="17"/>
      <c r="AS34" s="17"/>
    </row>
    <row r="35" spans="1:45" ht="18" customHeight="1">
      <c r="A35" s="664"/>
      <c r="B35" s="60">
        <v>2</v>
      </c>
      <c r="C35" s="60" t="s">
        <v>479</v>
      </c>
      <c r="D35" s="378">
        <f>[2]장곡면!D35</f>
        <v>121</v>
      </c>
      <c r="E35" s="378">
        <f>[2]장곡면!E35</f>
        <v>117</v>
      </c>
      <c r="F35" s="378">
        <f>[2]장곡면!F35</f>
        <v>110</v>
      </c>
      <c r="G35" s="378">
        <f>[2]장곡면!G35</f>
        <v>105</v>
      </c>
      <c r="H35" s="378">
        <f>[2]장곡면!H35</f>
        <v>102</v>
      </c>
      <c r="I35" s="377">
        <v>0</v>
      </c>
      <c r="J35" s="351">
        <v>85</v>
      </c>
      <c r="K35" s="351">
        <v>85</v>
      </c>
      <c r="L35" s="351">
        <v>85</v>
      </c>
      <c r="M35" s="351">
        <v>85</v>
      </c>
      <c r="N35" s="378">
        <f t="shared" si="17"/>
        <v>0</v>
      </c>
      <c r="O35" s="378">
        <f t="shared" si="17"/>
        <v>99</v>
      </c>
      <c r="P35" s="378">
        <f t="shared" si="17"/>
        <v>94</v>
      </c>
      <c r="Q35" s="378">
        <f t="shared" si="17"/>
        <v>89</v>
      </c>
      <c r="R35" s="378">
        <f t="shared" si="17"/>
        <v>87</v>
      </c>
      <c r="S35" s="60">
        <v>408</v>
      </c>
      <c r="T35" s="60">
        <v>408</v>
      </c>
      <c r="U35" s="60">
        <v>408</v>
      </c>
      <c r="V35" s="60">
        <v>408</v>
      </c>
      <c r="W35" s="60">
        <v>408</v>
      </c>
      <c r="X35" s="60">
        <f t="shared" si="18"/>
        <v>0</v>
      </c>
      <c r="Y35" s="60">
        <f t="shared" si="18"/>
        <v>40</v>
      </c>
      <c r="Z35" s="60">
        <f t="shared" si="18"/>
        <v>38</v>
      </c>
      <c r="AA35" s="60">
        <f t="shared" si="18"/>
        <v>36</v>
      </c>
      <c r="AB35" s="60">
        <f>ROUND(R35*(V35/1000),0)</f>
        <v>35</v>
      </c>
      <c r="AC35" s="60"/>
      <c r="AD35" s="60" t="s">
        <v>240</v>
      </c>
      <c r="AE35" s="60" t="s">
        <v>240</v>
      </c>
      <c r="AF35" s="60" t="s">
        <v>240</v>
      </c>
      <c r="AI35" s="642"/>
      <c r="AJ35" s="3"/>
      <c r="AK35" s="35">
        <f t="shared" si="16"/>
        <v>0</v>
      </c>
      <c r="AL35" s="35">
        <f t="shared" si="16"/>
        <v>0</v>
      </c>
      <c r="AM35" s="35">
        <f t="shared" si="16"/>
        <v>0</v>
      </c>
      <c r="AN35" s="35">
        <f t="shared" si="16"/>
        <v>0</v>
      </c>
      <c r="AO35" s="35">
        <f t="shared" si="16"/>
        <v>0</v>
      </c>
      <c r="AP35" s="3"/>
      <c r="AQ35" s="17"/>
      <c r="AS35" s="17"/>
    </row>
    <row r="36" spans="1:45" ht="18" customHeight="1">
      <c r="A36" s="664"/>
      <c r="B36" s="23">
        <v>1</v>
      </c>
      <c r="C36" s="59" t="s">
        <v>480</v>
      </c>
      <c r="D36" s="380">
        <f>SUM(D37:D38)</f>
        <v>156</v>
      </c>
      <c r="E36" s="380">
        <f>SUM(E37:E38)</f>
        <v>150</v>
      </c>
      <c r="F36" s="380">
        <f>SUM(F37:F38)</f>
        <v>141</v>
      </c>
      <c r="G36" s="380">
        <f>SUM(G37:G38)</f>
        <v>135</v>
      </c>
      <c r="H36" s="380">
        <f>SUM(H37:H38)</f>
        <v>131</v>
      </c>
      <c r="I36" s="379">
        <f>ROUND(N36/D36,2)</f>
        <v>0</v>
      </c>
      <c r="J36" s="379">
        <f>ROUND(O36/E36,2)</f>
        <v>0.85</v>
      </c>
      <c r="K36" s="379">
        <f>ROUND(P36/F36,2)</f>
        <v>0.85</v>
      </c>
      <c r="L36" s="379">
        <f>ROUND(Q36/G36,2)</f>
        <v>0.85</v>
      </c>
      <c r="M36" s="379">
        <f>ROUND(R36/H36,2)</f>
        <v>0.85</v>
      </c>
      <c r="N36" s="397">
        <f>SUM(N37:N38)</f>
        <v>0</v>
      </c>
      <c r="O36" s="397">
        <f>SUM(O37:O38)</f>
        <v>128</v>
      </c>
      <c r="P36" s="397">
        <f>SUM(P37:P38)</f>
        <v>120</v>
      </c>
      <c r="Q36" s="397">
        <f>SUM(Q37:Q38)</f>
        <v>115</v>
      </c>
      <c r="R36" s="397">
        <f>SUM(R37:R38)</f>
        <v>112</v>
      </c>
      <c r="S36" s="4">
        <v>408</v>
      </c>
      <c r="T36" s="4">
        <v>408</v>
      </c>
      <c r="U36" s="4">
        <v>408</v>
      </c>
      <c r="V36" s="4">
        <v>408</v>
      </c>
      <c r="W36" s="4">
        <v>408</v>
      </c>
      <c r="X36" s="4">
        <f>SUM(X37:X38)</f>
        <v>0</v>
      </c>
      <c r="Y36" s="4">
        <f>SUM(Y37:Y38)</f>
        <v>52</v>
      </c>
      <c r="Z36" s="4">
        <f>SUM(Z37:Z38)</f>
        <v>49</v>
      </c>
      <c r="AA36" s="4">
        <f>SUM(AA37:AA38)</f>
        <v>46</v>
      </c>
      <c r="AB36" s="4">
        <f>SUM(AB37:AB38)</f>
        <v>47</v>
      </c>
      <c r="AC36" s="21"/>
      <c r="AD36" s="21"/>
      <c r="AE36" s="21"/>
      <c r="AF36" s="21"/>
      <c r="AI36" s="642"/>
      <c r="AJ36" s="3"/>
      <c r="AK36" s="35">
        <f t="shared" si="16"/>
        <v>0</v>
      </c>
      <c r="AL36" s="35">
        <f t="shared" si="16"/>
        <v>0</v>
      </c>
      <c r="AM36" s="35">
        <f t="shared" si="16"/>
        <v>0</v>
      </c>
      <c r="AN36" s="35">
        <f t="shared" si="16"/>
        <v>0</v>
      </c>
      <c r="AO36" s="35">
        <f t="shared" si="16"/>
        <v>0</v>
      </c>
      <c r="AP36" s="3"/>
      <c r="AQ36" s="17"/>
      <c r="AS36" s="17"/>
    </row>
    <row r="37" spans="1:45" ht="18" customHeight="1">
      <c r="A37" s="664"/>
      <c r="B37" s="60">
        <v>2</v>
      </c>
      <c r="C37" s="60" t="s">
        <v>481</v>
      </c>
      <c r="D37" s="378">
        <f>[2]장곡면!D37</f>
        <v>106</v>
      </c>
      <c r="E37" s="378">
        <f>[2]장곡면!E37</f>
        <v>102</v>
      </c>
      <c r="F37" s="378">
        <f>[2]장곡면!F37</f>
        <v>96</v>
      </c>
      <c r="G37" s="378">
        <f>[2]장곡면!G37</f>
        <v>92</v>
      </c>
      <c r="H37" s="378">
        <f>[2]장곡면!H37</f>
        <v>89</v>
      </c>
      <c r="I37" s="377">
        <v>0</v>
      </c>
      <c r="J37" s="351">
        <v>85</v>
      </c>
      <c r="K37" s="351">
        <v>85</v>
      </c>
      <c r="L37" s="351">
        <v>85</v>
      </c>
      <c r="M37" s="351">
        <v>85</v>
      </c>
      <c r="N37" s="378">
        <f t="shared" ref="N37:R38" si="19">ROUND(D37*I37/100,0)</f>
        <v>0</v>
      </c>
      <c r="O37" s="378">
        <f t="shared" si="19"/>
        <v>87</v>
      </c>
      <c r="P37" s="378">
        <f t="shared" si="19"/>
        <v>82</v>
      </c>
      <c r="Q37" s="378">
        <f t="shared" si="19"/>
        <v>78</v>
      </c>
      <c r="R37" s="378">
        <f t="shared" si="19"/>
        <v>76</v>
      </c>
      <c r="S37" s="60">
        <v>408</v>
      </c>
      <c r="T37" s="60">
        <v>408</v>
      </c>
      <c r="U37" s="60">
        <v>408</v>
      </c>
      <c r="V37" s="60">
        <v>408</v>
      </c>
      <c r="W37" s="60">
        <v>408</v>
      </c>
      <c r="X37" s="60">
        <f t="shared" ref="X37:AA38" si="20">ROUND(N37*(S37/1000),0)</f>
        <v>0</v>
      </c>
      <c r="Y37" s="60">
        <f t="shared" si="20"/>
        <v>35</v>
      </c>
      <c r="Z37" s="60">
        <f t="shared" si="20"/>
        <v>33</v>
      </c>
      <c r="AA37" s="60">
        <f t="shared" si="20"/>
        <v>32</v>
      </c>
      <c r="AB37" s="60">
        <f>ROUND(R37*(V37/1000),0)+1</f>
        <v>32</v>
      </c>
      <c r="AC37" s="60"/>
      <c r="AD37" s="60" t="s">
        <v>240</v>
      </c>
      <c r="AE37" s="60" t="s">
        <v>240</v>
      </c>
      <c r="AF37" s="60" t="s">
        <v>240</v>
      </c>
      <c r="AI37" s="642"/>
      <c r="AJ37" s="3"/>
      <c r="AK37" s="35">
        <f t="shared" si="16"/>
        <v>0</v>
      </c>
      <c r="AL37" s="35">
        <f t="shared" si="16"/>
        <v>0</v>
      </c>
      <c r="AM37" s="35">
        <f t="shared" si="16"/>
        <v>0</v>
      </c>
      <c r="AN37" s="35">
        <f t="shared" si="16"/>
        <v>0</v>
      </c>
      <c r="AO37" s="35">
        <f t="shared" si="16"/>
        <v>0</v>
      </c>
      <c r="AP37" s="3"/>
      <c r="AQ37" s="17"/>
      <c r="AS37" s="17"/>
    </row>
    <row r="38" spans="1:45" ht="18" customHeight="1">
      <c r="A38" s="664"/>
      <c r="B38" s="60">
        <v>2</v>
      </c>
      <c r="C38" s="60" t="s">
        <v>482</v>
      </c>
      <c r="D38" s="378">
        <f>[2]장곡면!D38</f>
        <v>50</v>
      </c>
      <c r="E38" s="378">
        <f>[2]장곡면!E38</f>
        <v>48</v>
      </c>
      <c r="F38" s="378">
        <f>[2]장곡면!F38</f>
        <v>45</v>
      </c>
      <c r="G38" s="378">
        <f>[2]장곡면!G38</f>
        <v>43</v>
      </c>
      <c r="H38" s="378">
        <f>[2]장곡면!H38</f>
        <v>42</v>
      </c>
      <c r="I38" s="377">
        <v>0</v>
      </c>
      <c r="J38" s="351">
        <v>85</v>
      </c>
      <c r="K38" s="351">
        <v>85</v>
      </c>
      <c r="L38" s="351">
        <v>85</v>
      </c>
      <c r="M38" s="351">
        <v>85</v>
      </c>
      <c r="N38" s="378">
        <f t="shared" si="19"/>
        <v>0</v>
      </c>
      <c r="O38" s="378">
        <f t="shared" si="19"/>
        <v>41</v>
      </c>
      <c r="P38" s="378">
        <f t="shared" si="19"/>
        <v>38</v>
      </c>
      <c r="Q38" s="378">
        <f t="shared" si="19"/>
        <v>37</v>
      </c>
      <c r="R38" s="378">
        <f t="shared" si="19"/>
        <v>36</v>
      </c>
      <c r="S38" s="60">
        <v>408</v>
      </c>
      <c r="T38" s="60">
        <v>408</v>
      </c>
      <c r="U38" s="60">
        <v>408</v>
      </c>
      <c r="V38" s="60">
        <v>408</v>
      </c>
      <c r="W38" s="60">
        <v>408</v>
      </c>
      <c r="X38" s="60">
        <f t="shared" si="20"/>
        <v>0</v>
      </c>
      <c r="Y38" s="60">
        <f t="shared" si="20"/>
        <v>17</v>
      </c>
      <c r="Z38" s="60">
        <f t="shared" si="20"/>
        <v>16</v>
      </c>
      <c r="AA38" s="60">
        <f>ROUND(Q38*(V38/1000),0)-1</f>
        <v>14</v>
      </c>
      <c r="AB38" s="60">
        <f>ROUND(R38*(V38/1000),0)</f>
        <v>15</v>
      </c>
      <c r="AC38" s="60"/>
      <c r="AD38" s="60" t="s">
        <v>240</v>
      </c>
      <c r="AE38" s="60" t="s">
        <v>240</v>
      </c>
      <c r="AF38" s="60" t="s">
        <v>240</v>
      </c>
      <c r="AI38" s="643"/>
      <c r="AJ38" s="36" t="s">
        <v>2</v>
      </c>
      <c r="AK38" s="37">
        <f>SUM(AK32:AK37)</f>
        <v>547</v>
      </c>
      <c r="AL38" s="37">
        <f>SUM(AL32:AL37)</f>
        <v>1065</v>
      </c>
      <c r="AM38" s="37">
        <f>SUM(AM32:AM37)</f>
        <v>1006</v>
      </c>
      <c r="AN38" s="37">
        <f>SUM(AN32:AN37)</f>
        <v>958</v>
      </c>
      <c r="AO38" s="37">
        <f>SUM(AO32:AO37)</f>
        <v>928</v>
      </c>
      <c r="AP38" s="38"/>
      <c r="AQ38" s="17"/>
      <c r="AS38" s="17"/>
    </row>
    <row r="39" spans="1:45" ht="18" customHeight="1">
      <c r="A39" s="664"/>
      <c r="B39" s="23">
        <v>1</v>
      </c>
      <c r="C39" s="59" t="s">
        <v>483</v>
      </c>
      <c r="D39" s="380">
        <f>SUM(D40:D41)</f>
        <v>160</v>
      </c>
      <c r="E39" s="380">
        <f>SUM(E40:E41)</f>
        <v>154</v>
      </c>
      <c r="F39" s="380">
        <f>SUM(F40:F41)</f>
        <v>146</v>
      </c>
      <c r="G39" s="380">
        <f>SUM(G40:G41)</f>
        <v>139</v>
      </c>
      <c r="H39" s="380">
        <f>SUM(H40:H41)</f>
        <v>134</v>
      </c>
      <c r="I39" s="379">
        <f>ROUND(N39/D39,2)</f>
        <v>0</v>
      </c>
      <c r="J39" s="379">
        <f>ROUND(O39/E39,2)</f>
        <v>0.85</v>
      </c>
      <c r="K39" s="379">
        <f>ROUND(P39/F39,2)</f>
        <v>0.86</v>
      </c>
      <c r="L39" s="379">
        <f>ROUND(Q39/G39,2)</f>
        <v>0.85</v>
      </c>
      <c r="M39" s="379">
        <f>ROUND(R39/H39,2)</f>
        <v>0.85</v>
      </c>
      <c r="N39" s="397">
        <f>SUM(N40:N41)</f>
        <v>0</v>
      </c>
      <c r="O39" s="397">
        <f>SUM(O40:O41)</f>
        <v>131</v>
      </c>
      <c r="P39" s="397">
        <f>SUM(P40:P41)</f>
        <v>125</v>
      </c>
      <c r="Q39" s="397">
        <f>SUM(Q40:Q41)</f>
        <v>118</v>
      </c>
      <c r="R39" s="397">
        <f>SUM(R40:R41)</f>
        <v>114</v>
      </c>
      <c r="S39" s="4">
        <v>408</v>
      </c>
      <c r="T39" s="4">
        <v>408</v>
      </c>
      <c r="U39" s="4">
        <v>408</v>
      </c>
      <c r="V39" s="4">
        <v>408</v>
      </c>
      <c r="W39" s="4">
        <v>408</v>
      </c>
      <c r="X39" s="4">
        <f>SUM(X40:X41)</f>
        <v>0</v>
      </c>
      <c r="Y39" s="4">
        <f>SUM(Y40:Y41)</f>
        <v>54</v>
      </c>
      <c r="Z39" s="4">
        <f>SUM(Z40:Z41)</f>
        <v>51</v>
      </c>
      <c r="AA39" s="4">
        <f>SUM(AA40:AA41)</f>
        <v>46</v>
      </c>
      <c r="AB39" s="4">
        <f>SUM(AB40:AB41)</f>
        <v>46</v>
      </c>
      <c r="AC39" s="21"/>
      <c r="AD39" s="21"/>
      <c r="AE39" s="21"/>
      <c r="AF39" s="21"/>
      <c r="AI39" s="641" t="s">
        <v>145</v>
      </c>
      <c r="AJ39" s="34" t="s">
        <v>196</v>
      </c>
      <c r="AK39" s="23">
        <f t="shared" ref="AK39:AK44" si="21">SUMIF($AC$4:$AC$48,$AJ39,X$4:X$48)</f>
        <v>547</v>
      </c>
      <c r="AL39" s="23">
        <f t="shared" ref="AL39:AL44" si="22">SUMIF($AD$4:$AD$48,$AJ39,Y$4:Y$48)</f>
        <v>1065</v>
      </c>
      <c r="AM39" s="23">
        <f t="shared" ref="AM39:AM44" si="23">SUMIF($AE$4:$AE$48,$AJ39,Z$4:Z$48)</f>
        <v>1006</v>
      </c>
      <c r="AN39" s="23">
        <f t="shared" ref="AN39:AO44" si="24">SUMIF($AF$4:$AF$48,$AJ39,AA$4:AA$48)</f>
        <v>958</v>
      </c>
      <c r="AO39" s="23">
        <f t="shared" si="24"/>
        <v>928</v>
      </c>
      <c r="AP39" s="18"/>
      <c r="AQ39" s="17"/>
      <c r="AS39" s="17"/>
    </row>
    <row r="40" spans="1:45" ht="18" customHeight="1">
      <c r="A40" s="664"/>
      <c r="B40" s="60">
        <v>2</v>
      </c>
      <c r="C40" s="60" t="s">
        <v>484</v>
      </c>
      <c r="D40" s="378">
        <f>[2]장곡면!D40</f>
        <v>113</v>
      </c>
      <c r="E40" s="378">
        <f>[2]장곡면!E40</f>
        <v>109</v>
      </c>
      <c r="F40" s="378">
        <f>[2]장곡면!F40</f>
        <v>103</v>
      </c>
      <c r="G40" s="378">
        <f>[2]장곡면!G40</f>
        <v>98</v>
      </c>
      <c r="H40" s="378">
        <f>[2]장곡면!H40</f>
        <v>95</v>
      </c>
      <c r="I40" s="377">
        <v>0</v>
      </c>
      <c r="J40" s="351">
        <v>85</v>
      </c>
      <c r="K40" s="351">
        <v>85</v>
      </c>
      <c r="L40" s="351">
        <v>85</v>
      </c>
      <c r="M40" s="351">
        <v>85</v>
      </c>
      <c r="N40" s="378">
        <f t="shared" ref="N40:R41" si="25">ROUND(D40*I40/100,0)</f>
        <v>0</v>
      </c>
      <c r="O40" s="378">
        <f t="shared" si="25"/>
        <v>93</v>
      </c>
      <c r="P40" s="378">
        <f t="shared" si="25"/>
        <v>88</v>
      </c>
      <c r="Q40" s="378">
        <f t="shared" si="25"/>
        <v>83</v>
      </c>
      <c r="R40" s="378">
        <f t="shared" si="25"/>
        <v>81</v>
      </c>
      <c r="S40" s="60">
        <v>408</v>
      </c>
      <c r="T40" s="60">
        <v>408</v>
      </c>
      <c r="U40" s="60">
        <v>408</v>
      </c>
      <c r="V40" s="60">
        <v>408</v>
      </c>
      <c r="W40" s="60">
        <v>408</v>
      </c>
      <c r="X40" s="60">
        <f t="shared" ref="X40:Z41" si="26">ROUND(N40*(S40/1000),0)</f>
        <v>0</v>
      </c>
      <c r="Y40" s="60">
        <f t="shared" si="26"/>
        <v>38</v>
      </c>
      <c r="Z40" s="60">
        <f t="shared" si="26"/>
        <v>36</v>
      </c>
      <c r="AA40" s="60">
        <f>ROUND(Q40*(V40/1000),0)-1</f>
        <v>33</v>
      </c>
      <c r="AB40" s="60">
        <f>ROUND(R40*(V40/1000),0)</f>
        <v>33</v>
      </c>
      <c r="AC40" s="60"/>
      <c r="AD40" s="60" t="s">
        <v>240</v>
      </c>
      <c r="AE40" s="60" t="s">
        <v>240</v>
      </c>
      <c r="AF40" s="60" t="s">
        <v>240</v>
      </c>
      <c r="AI40" s="642"/>
      <c r="AJ40" s="34"/>
      <c r="AK40" s="23">
        <f t="shared" si="21"/>
        <v>0</v>
      </c>
      <c r="AL40" s="23">
        <f t="shared" si="22"/>
        <v>0</v>
      </c>
      <c r="AM40" s="23">
        <f t="shared" si="23"/>
        <v>0</v>
      </c>
      <c r="AN40" s="23">
        <f t="shared" si="24"/>
        <v>0</v>
      </c>
      <c r="AO40" s="23">
        <f t="shared" si="24"/>
        <v>0</v>
      </c>
      <c r="AP40" s="18"/>
      <c r="AQ40" s="17"/>
      <c r="AS40" s="17"/>
    </row>
    <row r="41" spans="1:45" ht="18" customHeight="1">
      <c r="A41" s="664"/>
      <c r="B41" s="60">
        <v>2</v>
      </c>
      <c r="C41" s="60" t="s">
        <v>485</v>
      </c>
      <c r="D41" s="378">
        <f>[2]장곡면!D41</f>
        <v>47</v>
      </c>
      <c r="E41" s="378">
        <f>[2]장곡면!E41</f>
        <v>45</v>
      </c>
      <c r="F41" s="378">
        <f>[2]장곡면!F41</f>
        <v>43</v>
      </c>
      <c r="G41" s="378">
        <f>[2]장곡면!G41</f>
        <v>41</v>
      </c>
      <c r="H41" s="378">
        <f>[2]장곡면!H41</f>
        <v>39</v>
      </c>
      <c r="I41" s="377">
        <v>0</v>
      </c>
      <c r="J41" s="351">
        <v>85</v>
      </c>
      <c r="K41" s="351">
        <v>85</v>
      </c>
      <c r="L41" s="351">
        <v>85</v>
      </c>
      <c r="M41" s="351">
        <v>85</v>
      </c>
      <c r="N41" s="378">
        <f t="shared" si="25"/>
        <v>0</v>
      </c>
      <c r="O41" s="378">
        <f t="shared" si="25"/>
        <v>38</v>
      </c>
      <c r="P41" s="378">
        <f t="shared" si="25"/>
        <v>37</v>
      </c>
      <c r="Q41" s="378">
        <f t="shared" si="25"/>
        <v>35</v>
      </c>
      <c r="R41" s="378">
        <f t="shared" si="25"/>
        <v>33</v>
      </c>
      <c r="S41" s="60">
        <v>408</v>
      </c>
      <c r="T41" s="60">
        <v>408</v>
      </c>
      <c r="U41" s="60">
        <v>408</v>
      </c>
      <c r="V41" s="60">
        <v>408</v>
      </c>
      <c r="W41" s="60">
        <v>408</v>
      </c>
      <c r="X41" s="60">
        <f t="shared" si="26"/>
        <v>0</v>
      </c>
      <c r="Y41" s="60">
        <f t="shared" si="26"/>
        <v>16</v>
      </c>
      <c r="Z41" s="60">
        <f t="shared" si="26"/>
        <v>15</v>
      </c>
      <c r="AA41" s="60">
        <f>ROUND(Q41*(V41/1000),0)-1</f>
        <v>13</v>
      </c>
      <c r="AB41" s="60">
        <f>ROUND(R41*(V41/1000),0)</f>
        <v>13</v>
      </c>
      <c r="AC41" s="60"/>
      <c r="AD41" s="60" t="s">
        <v>240</v>
      </c>
      <c r="AE41" s="60" t="s">
        <v>240</v>
      </c>
      <c r="AF41" s="60" t="s">
        <v>240</v>
      </c>
      <c r="AI41" s="642"/>
      <c r="AJ41" s="34"/>
      <c r="AK41" s="23">
        <f t="shared" si="21"/>
        <v>0</v>
      </c>
      <c r="AL41" s="23">
        <f t="shared" si="22"/>
        <v>0</v>
      </c>
      <c r="AM41" s="23">
        <f t="shared" si="23"/>
        <v>0</v>
      </c>
      <c r="AN41" s="23">
        <f t="shared" si="24"/>
        <v>0</v>
      </c>
      <c r="AO41" s="23">
        <f t="shared" si="24"/>
        <v>0</v>
      </c>
      <c r="AP41" s="18"/>
      <c r="AQ41" s="17"/>
      <c r="AS41" s="17"/>
    </row>
    <row r="42" spans="1:45" ht="18" customHeight="1">
      <c r="A42" s="664"/>
      <c r="B42" s="23">
        <v>1</v>
      </c>
      <c r="C42" s="59" t="s">
        <v>486</v>
      </c>
      <c r="D42" s="380">
        <f>SUM(D43:D44)</f>
        <v>148</v>
      </c>
      <c r="E42" s="380">
        <f>SUM(E43:E44)</f>
        <v>143</v>
      </c>
      <c r="F42" s="380">
        <f>SUM(F43:F44)</f>
        <v>136</v>
      </c>
      <c r="G42" s="380">
        <f>SUM(G43:G44)</f>
        <v>129</v>
      </c>
      <c r="H42" s="380">
        <f>SUM(H43:H44)</f>
        <v>127</v>
      </c>
      <c r="I42" s="379">
        <f>ROUND(N42/D42,2)</f>
        <v>0</v>
      </c>
      <c r="J42" s="379">
        <f>ROUND(O42/E42,2)</f>
        <v>0.85</v>
      </c>
      <c r="K42" s="379">
        <f>ROUND(P42/F42,2)</f>
        <v>0.85</v>
      </c>
      <c r="L42" s="379">
        <f>ROUND(Q42/G42,2)</f>
        <v>0.85</v>
      </c>
      <c r="M42" s="379">
        <f>ROUND(R42/H42,2)</f>
        <v>0.85</v>
      </c>
      <c r="N42" s="397">
        <f>SUM(N43:N44)</f>
        <v>0</v>
      </c>
      <c r="O42" s="397">
        <f>SUM(O43:O44)</f>
        <v>121</v>
      </c>
      <c r="P42" s="397">
        <f>SUM(P43:P44)</f>
        <v>116</v>
      </c>
      <c r="Q42" s="397">
        <f>SUM(Q43:Q44)</f>
        <v>110</v>
      </c>
      <c r="R42" s="397">
        <f>SUM(R43:R44)</f>
        <v>108</v>
      </c>
      <c r="S42" s="4">
        <v>408</v>
      </c>
      <c r="T42" s="4">
        <v>408</v>
      </c>
      <c r="U42" s="4">
        <v>408</v>
      </c>
      <c r="V42" s="4">
        <v>408</v>
      </c>
      <c r="W42" s="4">
        <v>408</v>
      </c>
      <c r="X42" s="4">
        <f>SUM(X43:X44)</f>
        <v>0</v>
      </c>
      <c r="Y42" s="4">
        <f>SUM(Y43:Y44)</f>
        <v>51</v>
      </c>
      <c r="Z42" s="4">
        <f>SUM(Z43:Z44)</f>
        <v>49</v>
      </c>
      <c r="AA42" s="4">
        <f>SUM(AA43:AA44)</f>
        <v>46</v>
      </c>
      <c r="AB42" s="4">
        <f>SUM(AB43:AB44)</f>
        <v>44</v>
      </c>
      <c r="AC42" s="21"/>
      <c r="AD42" s="21"/>
      <c r="AE42" s="21"/>
      <c r="AF42" s="21"/>
      <c r="AI42" s="642"/>
      <c r="AJ42" s="3"/>
      <c r="AK42" s="23">
        <f t="shared" si="21"/>
        <v>0</v>
      </c>
      <c r="AL42" s="23">
        <f t="shared" si="22"/>
        <v>0</v>
      </c>
      <c r="AM42" s="23">
        <f t="shared" si="23"/>
        <v>0</v>
      </c>
      <c r="AN42" s="23">
        <f t="shared" si="24"/>
        <v>0</v>
      </c>
      <c r="AO42" s="23">
        <f t="shared" si="24"/>
        <v>0</v>
      </c>
      <c r="AP42" s="3"/>
      <c r="AQ42" s="17"/>
      <c r="AS42" s="17"/>
    </row>
    <row r="43" spans="1:45" ht="18" customHeight="1">
      <c r="A43" s="664"/>
      <c r="B43" s="60">
        <v>2</v>
      </c>
      <c r="C43" s="60" t="s">
        <v>487</v>
      </c>
      <c r="D43" s="378">
        <f>[2]장곡면!D43</f>
        <v>110</v>
      </c>
      <c r="E43" s="378">
        <f>[2]장곡면!E43</f>
        <v>106</v>
      </c>
      <c r="F43" s="378">
        <f>[2]장곡면!F43</f>
        <v>101</v>
      </c>
      <c r="G43" s="378">
        <f>[2]장곡면!G43</f>
        <v>96</v>
      </c>
      <c r="H43" s="378">
        <f>[2]장곡면!H43</f>
        <v>94</v>
      </c>
      <c r="I43" s="377">
        <v>0</v>
      </c>
      <c r="J43" s="351">
        <v>85</v>
      </c>
      <c r="K43" s="351">
        <v>85</v>
      </c>
      <c r="L43" s="351">
        <v>85</v>
      </c>
      <c r="M43" s="351">
        <v>85</v>
      </c>
      <c r="N43" s="378">
        <f t="shared" ref="N43:R44" si="27">ROUND(D43*I43/100,0)</f>
        <v>0</v>
      </c>
      <c r="O43" s="378">
        <f t="shared" si="27"/>
        <v>90</v>
      </c>
      <c r="P43" s="378">
        <f t="shared" si="27"/>
        <v>86</v>
      </c>
      <c r="Q43" s="378">
        <f t="shared" si="27"/>
        <v>82</v>
      </c>
      <c r="R43" s="378">
        <f t="shared" si="27"/>
        <v>80</v>
      </c>
      <c r="S43" s="60">
        <v>408</v>
      </c>
      <c r="T43" s="60">
        <v>408</v>
      </c>
      <c r="U43" s="60">
        <v>408</v>
      </c>
      <c r="V43" s="60">
        <v>408</v>
      </c>
      <c r="W43" s="60">
        <v>408</v>
      </c>
      <c r="X43" s="60">
        <f>ROUND(N43*(S43/1000),0)</f>
        <v>0</v>
      </c>
      <c r="Y43" s="60">
        <f>ROUND(O43*(T43/1000),0)+1</f>
        <v>38</v>
      </c>
      <c r="Z43" s="60">
        <f>ROUND(P43*(U43/1000),0)+1</f>
        <v>36</v>
      </c>
      <c r="AA43" s="60">
        <f>ROUND(Q43*(V43/1000),0)+1</f>
        <v>34</v>
      </c>
      <c r="AB43" s="60">
        <f>ROUND(R43*(V43/1000),0)</f>
        <v>33</v>
      </c>
      <c r="AC43" s="60"/>
      <c r="AD43" s="60" t="s">
        <v>240</v>
      </c>
      <c r="AE43" s="60" t="s">
        <v>240</v>
      </c>
      <c r="AF43" s="60" t="s">
        <v>240</v>
      </c>
      <c r="AI43" s="642"/>
      <c r="AJ43" s="3"/>
      <c r="AK43" s="23">
        <f t="shared" si="21"/>
        <v>0</v>
      </c>
      <c r="AL43" s="23">
        <f t="shared" si="22"/>
        <v>0</v>
      </c>
      <c r="AM43" s="23">
        <f t="shared" si="23"/>
        <v>0</v>
      </c>
      <c r="AN43" s="23">
        <f t="shared" si="24"/>
        <v>0</v>
      </c>
      <c r="AO43" s="23">
        <f t="shared" si="24"/>
        <v>0</v>
      </c>
      <c r="AP43" s="3"/>
      <c r="AQ43" s="17"/>
      <c r="AS43" s="17"/>
    </row>
    <row r="44" spans="1:45" ht="18" customHeight="1">
      <c r="A44" s="664"/>
      <c r="B44" s="60">
        <v>2</v>
      </c>
      <c r="C44" s="60" t="s">
        <v>488</v>
      </c>
      <c r="D44" s="378">
        <f>[2]장곡면!D44</f>
        <v>38</v>
      </c>
      <c r="E44" s="378">
        <f>[2]장곡면!E44</f>
        <v>37</v>
      </c>
      <c r="F44" s="378">
        <f>[2]장곡면!F44</f>
        <v>35</v>
      </c>
      <c r="G44" s="378">
        <f>[2]장곡면!G44</f>
        <v>33</v>
      </c>
      <c r="H44" s="378">
        <f>[2]장곡면!H44</f>
        <v>33</v>
      </c>
      <c r="I44" s="377">
        <v>0</v>
      </c>
      <c r="J44" s="351">
        <v>85</v>
      </c>
      <c r="K44" s="351">
        <v>85</v>
      </c>
      <c r="L44" s="351">
        <v>85</v>
      </c>
      <c r="M44" s="351">
        <v>85</v>
      </c>
      <c r="N44" s="378">
        <f t="shared" si="27"/>
        <v>0</v>
      </c>
      <c r="O44" s="378">
        <f t="shared" si="27"/>
        <v>31</v>
      </c>
      <c r="P44" s="378">
        <f t="shared" si="27"/>
        <v>30</v>
      </c>
      <c r="Q44" s="378">
        <f t="shared" si="27"/>
        <v>28</v>
      </c>
      <c r="R44" s="378">
        <f t="shared" si="27"/>
        <v>28</v>
      </c>
      <c r="S44" s="60">
        <v>408</v>
      </c>
      <c r="T44" s="60">
        <v>408</v>
      </c>
      <c r="U44" s="60">
        <v>408</v>
      </c>
      <c r="V44" s="60">
        <v>408</v>
      </c>
      <c r="W44" s="60">
        <v>408</v>
      </c>
      <c r="X44" s="60">
        <f>ROUND(N44*(S44/1000),0)</f>
        <v>0</v>
      </c>
      <c r="Y44" s="60">
        <f>ROUND(O44*(T44/1000),0)</f>
        <v>13</v>
      </c>
      <c r="Z44" s="60">
        <f>ROUND(P44*(U44/1000),0)+1</f>
        <v>13</v>
      </c>
      <c r="AA44" s="60">
        <f>ROUND(Q44*(V44/1000),0)+1</f>
        <v>12</v>
      </c>
      <c r="AB44" s="60">
        <f>ROUND(R44*(V44/1000),0)</f>
        <v>11</v>
      </c>
      <c r="AC44" s="60"/>
      <c r="AD44" s="60" t="s">
        <v>240</v>
      </c>
      <c r="AE44" s="60" t="s">
        <v>240</v>
      </c>
      <c r="AF44" s="60" t="s">
        <v>240</v>
      </c>
      <c r="AI44" s="642"/>
      <c r="AJ44" s="3"/>
      <c r="AK44" s="23">
        <f t="shared" si="21"/>
        <v>0</v>
      </c>
      <c r="AL44" s="23">
        <f t="shared" si="22"/>
        <v>0</v>
      </c>
      <c r="AM44" s="23">
        <f t="shared" si="23"/>
        <v>0</v>
      </c>
      <c r="AN44" s="23">
        <f t="shared" si="24"/>
        <v>0</v>
      </c>
      <c r="AO44" s="23">
        <f t="shared" si="24"/>
        <v>0</v>
      </c>
      <c r="AP44" s="3"/>
      <c r="AQ44" s="17"/>
      <c r="AS44" s="17"/>
    </row>
    <row r="45" spans="1:45" ht="18" customHeight="1">
      <c r="A45" s="664"/>
      <c r="B45" s="23">
        <v>1</v>
      </c>
      <c r="C45" s="59" t="s">
        <v>489</v>
      </c>
      <c r="D45" s="380">
        <f>SUM(D46:D48)</f>
        <v>281</v>
      </c>
      <c r="E45" s="380">
        <f>SUM(E46:E48)</f>
        <v>273</v>
      </c>
      <c r="F45" s="380">
        <f>SUM(F46:F48)</f>
        <v>257</v>
      </c>
      <c r="G45" s="380">
        <f>SUM(G46:G48)</f>
        <v>245</v>
      </c>
      <c r="H45" s="380">
        <f>SUM(H46:H48)</f>
        <v>236</v>
      </c>
      <c r="I45" s="379">
        <f>ROUND(N45/D45,2)</f>
        <v>0.82</v>
      </c>
      <c r="J45" s="379">
        <f>ROUND(O45/E45,2)</f>
        <v>0.82</v>
      </c>
      <c r="K45" s="379">
        <f>ROUND(P45/F45,2)</f>
        <v>0.83</v>
      </c>
      <c r="L45" s="379">
        <f>ROUND(Q45/G45,2)</f>
        <v>0.82</v>
      </c>
      <c r="M45" s="379">
        <f>ROUND(R45/H45,2)</f>
        <v>0.83</v>
      </c>
      <c r="N45" s="397">
        <f>SUM(N46:N48)</f>
        <v>231</v>
      </c>
      <c r="O45" s="397">
        <f>SUM(O46:O48)</f>
        <v>225</v>
      </c>
      <c r="P45" s="397">
        <f>SUM(P46:P48)</f>
        <v>213</v>
      </c>
      <c r="Q45" s="397">
        <f>SUM(Q46:Q48)</f>
        <v>202</v>
      </c>
      <c r="R45" s="397">
        <f>SUM(R46:R48)</f>
        <v>195</v>
      </c>
      <c r="S45" s="4">
        <v>408</v>
      </c>
      <c r="T45" s="4">
        <v>408</v>
      </c>
      <c r="U45" s="4">
        <v>408</v>
      </c>
      <c r="V45" s="4">
        <v>408</v>
      </c>
      <c r="W45" s="4">
        <v>408</v>
      </c>
      <c r="X45" s="4">
        <f>SUM(X46:X48)</f>
        <v>95</v>
      </c>
      <c r="Y45" s="4">
        <f>SUM(Y46:Y48)</f>
        <v>90</v>
      </c>
      <c r="Z45" s="4">
        <f>SUM(Z46:Z48)</f>
        <v>88</v>
      </c>
      <c r="AA45" s="4">
        <f>SUM(AA46:AA48)</f>
        <v>85</v>
      </c>
      <c r="AB45" s="4">
        <f>SUM(AB46:AB48)</f>
        <v>79</v>
      </c>
      <c r="AC45" s="21"/>
      <c r="AD45" s="21"/>
      <c r="AE45" s="21"/>
      <c r="AF45" s="21"/>
      <c r="AI45" s="643"/>
      <c r="AJ45" s="36" t="s">
        <v>2</v>
      </c>
      <c r="AK45" s="37">
        <f>SUM(AK39:AK44)</f>
        <v>547</v>
      </c>
      <c r="AL45" s="37">
        <f>SUM(AL39:AL44)</f>
        <v>1065</v>
      </c>
      <c r="AM45" s="37">
        <f>SUM(AM39:AM44)</f>
        <v>1006</v>
      </c>
      <c r="AN45" s="37">
        <f>SUM(AN39:AN44)</f>
        <v>958</v>
      </c>
      <c r="AO45" s="37">
        <f>SUM(AO39:AO44)</f>
        <v>928</v>
      </c>
      <c r="AP45" s="39"/>
      <c r="AQ45" s="17"/>
      <c r="AS45" s="17"/>
    </row>
    <row r="46" spans="1:45" ht="18" customHeight="1">
      <c r="A46" s="664"/>
      <c r="B46" s="60">
        <v>2</v>
      </c>
      <c r="C46" s="60" t="s">
        <v>490</v>
      </c>
      <c r="D46" s="378">
        <f>[2]장곡면!D46</f>
        <v>143</v>
      </c>
      <c r="E46" s="378">
        <f>[2]장곡면!E46</f>
        <v>138</v>
      </c>
      <c r="F46" s="378">
        <f>[2]장곡면!F46</f>
        <v>130</v>
      </c>
      <c r="G46" s="378">
        <f>[2]장곡면!G46</f>
        <v>123</v>
      </c>
      <c r="H46" s="378">
        <f>[2]장곡면!H46</f>
        <v>120</v>
      </c>
      <c r="I46" s="351">
        <v>85</v>
      </c>
      <c r="J46" s="351">
        <v>85</v>
      </c>
      <c r="K46" s="351">
        <v>85</v>
      </c>
      <c r="L46" s="351">
        <v>85</v>
      </c>
      <c r="M46" s="351">
        <v>85</v>
      </c>
      <c r="N46" s="378">
        <f>ROUNDDOWN(D46*I46/100,0)</f>
        <v>121</v>
      </c>
      <c r="O46" s="378">
        <f t="shared" ref="N46:R48" si="28">ROUND(E46*J46/100,0)</f>
        <v>117</v>
      </c>
      <c r="P46" s="378">
        <f t="shared" si="28"/>
        <v>111</v>
      </c>
      <c r="Q46" s="378">
        <f t="shared" si="28"/>
        <v>105</v>
      </c>
      <c r="R46" s="378">
        <f t="shared" si="28"/>
        <v>102</v>
      </c>
      <c r="S46" s="60">
        <v>408</v>
      </c>
      <c r="T46" s="60">
        <v>408</v>
      </c>
      <c r="U46" s="60">
        <v>408</v>
      </c>
      <c r="V46" s="60">
        <v>408</v>
      </c>
      <c r="W46" s="60">
        <v>408</v>
      </c>
      <c r="X46" s="60">
        <f>ROUND(N46*(S46/1000),0)+1</f>
        <v>50</v>
      </c>
      <c r="Y46" s="60">
        <f t="shared" ref="X46:AA47" si="29">ROUND(O46*(T46/1000),0)</f>
        <v>48</v>
      </c>
      <c r="Z46" s="60">
        <f>ROUND(P46*(U46/1000),0)+1</f>
        <v>46</v>
      </c>
      <c r="AA46" s="60">
        <f>ROUND(Q46*(V46/1000),0)+1</f>
        <v>44</v>
      </c>
      <c r="AB46" s="60">
        <f>ROUND(R46*(V46/1000),0)</f>
        <v>42</v>
      </c>
      <c r="AC46" s="60" t="s">
        <v>240</v>
      </c>
      <c r="AD46" s="60" t="s">
        <v>240</v>
      </c>
      <c r="AE46" s="60" t="s">
        <v>240</v>
      </c>
      <c r="AF46" s="60" t="s">
        <v>240</v>
      </c>
      <c r="AI46" s="641" t="s">
        <v>153</v>
      </c>
      <c r="AJ46" s="34" t="s">
        <v>196</v>
      </c>
      <c r="AK46" s="23">
        <f t="array" ref="AK46">SUM(($AQ$4:$AQ$15=$AJ46)*($AP$4:$AP$15=$AP46)*(AK$4:AK$15))</f>
        <v>0</v>
      </c>
      <c r="AL46" s="23">
        <f t="array" ref="AL46">SUM(($AR$4:$AR$15=$AJ46)*($AP$4:$AP$15=$AP46)*(AL$4:AL$15))</f>
        <v>0</v>
      </c>
      <c r="AM46" s="23">
        <f t="array" ref="AM46">SUM(($AR$4:$AR$15=$AJ46)*($AP$4:$AP$15=$AP46)*(AM$4:AM$15))</f>
        <v>0</v>
      </c>
      <c r="AN46" s="23">
        <f t="array" ref="AN46">SUM(($AR$4:$AR$15=$AJ46)*($AP$4:$AP$15=$AP46)*(AN$4:AN$15))</f>
        <v>0</v>
      </c>
      <c r="AO46" s="23">
        <f t="array" ref="AO46">SUM(($AR$4:$AR$15=$AJ46)*($AP$4:$AP$15=$AP46)*(AO$4:AO$15))</f>
        <v>0</v>
      </c>
      <c r="AP46" s="18" t="s">
        <v>42</v>
      </c>
      <c r="AQ46" s="17"/>
      <c r="AS46" s="17"/>
    </row>
    <row r="47" spans="1:45" ht="18" customHeight="1">
      <c r="A47" s="664"/>
      <c r="B47" s="60">
        <v>2</v>
      </c>
      <c r="C47" s="60" t="s">
        <v>491</v>
      </c>
      <c r="D47" s="378">
        <f>[2]장곡면!D47</f>
        <v>54</v>
      </c>
      <c r="E47" s="378">
        <f>[2]장곡면!E47</f>
        <v>53</v>
      </c>
      <c r="F47" s="378">
        <f>[2]장곡면!F47</f>
        <v>50</v>
      </c>
      <c r="G47" s="378">
        <f>[2]장곡면!G47</f>
        <v>48</v>
      </c>
      <c r="H47" s="378">
        <f>[2]장곡면!H47</f>
        <v>45</v>
      </c>
      <c r="I47" s="377">
        <v>80</v>
      </c>
      <c r="J47" s="377">
        <v>80</v>
      </c>
      <c r="K47" s="377">
        <v>80</v>
      </c>
      <c r="L47" s="377">
        <v>80</v>
      </c>
      <c r="M47" s="377">
        <v>80</v>
      </c>
      <c r="N47" s="378">
        <f t="shared" si="28"/>
        <v>43</v>
      </c>
      <c r="O47" s="378">
        <f t="shared" si="28"/>
        <v>42</v>
      </c>
      <c r="P47" s="378">
        <f t="shared" si="28"/>
        <v>40</v>
      </c>
      <c r="Q47" s="378">
        <f t="shared" si="28"/>
        <v>38</v>
      </c>
      <c r="R47" s="378">
        <f t="shared" si="28"/>
        <v>36</v>
      </c>
      <c r="S47" s="60">
        <v>408</v>
      </c>
      <c r="T47" s="60">
        <v>408</v>
      </c>
      <c r="U47" s="60">
        <v>408</v>
      </c>
      <c r="V47" s="60">
        <v>408</v>
      </c>
      <c r="W47" s="60">
        <v>408</v>
      </c>
      <c r="X47" s="60">
        <f t="shared" si="29"/>
        <v>18</v>
      </c>
      <c r="Y47" s="60">
        <f>ROUND(O47*(T47/1000),0)-1</f>
        <v>16</v>
      </c>
      <c r="Z47" s="60">
        <f t="shared" si="29"/>
        <v>16</v>
      </c>
      <c r="AA47" s="60">
        <f t="shared" si="29"/>
        <v>16</v>
      </c>
      <c r="AB47" s="60">
        <f>ROUND(R47*(V47/1000),0)</f>
        <v>15</v>
      </c>
      <c r="AC47" s="60" t="s">
        <v>240</v>
      </c>
      <c r="AD47" s="60" t="s">
        <v>240</v>
      </c>
      <c r="AE47" s="60" t="s">
        <v>240</v>
      </c>
      <c r="AF47" s="60" t="s">
        <v>240</v>
      </c>
      <c r="AI47" s="642"/>
      <c r="AJ47" s="34"/>
      <c r="AK47" s="23">
        <f t="array" ref="AK47">SUM(($AQ$4:$AQ$15=$AJ47)*($AP$4:$AP$15=$AP47)*(AK$4:AK$15))</f>
        <v>0</v>
      </c>
      <c r="AL47" s="23">
        <f t="array" ref="AL47">SUM(($AR$4:$AR$15=$AJ47)*($AP$4:$AP$15=$AP47)*(AL$4:AL$15))</f>
        <v>0</v>
      </c>
      <c r="AM47" s="23">
        <f t="array" ref="AM47">SUM(($AR$4:$AR$15=$AJ47)*($AP$4:$AP$15=$AP47)*(AM$4:AM$15))</f>
        <v>0</v>
      </c>
      <c r="AN47" s="23">
        <f t="array" ref="AN47">SUM(($AR$4:$AR$15=$AJ47)*($AP$4:$AP$15=$AP47)*(AN$4:AN$15))</f>
        <v>0</v>
      </c>
      <c r="AO47" s="23">
        <f t="array" ref="AO47">SUM(($AR$4:$AR$15=$AJ47)*($AP$4:$AP$15=$AP47)*(AO$4:AO$15))</f>
        <v>0</v>
      </c>
      <c r="AP47" s="18" t="s">
        <v>42</v>
      </c>
      <c r="AQ47" s="17"/>
      <c r="AS47" s="17"/>
    </row>
    <row r="48" spans="1:45" ht="18" customHeight="1">
      <c r="A48" s="664"/>
      <c r="B48" s="60">
        <v>2</v>
      </c>
      <c r="C48" s="60" t="s">
        <v>492</v>
      </c>
      <c r="D48" s="378">
        <f>[2]장곡면!D48</f>
        <v>84</v>
      </c>
      <c r="E48" s="378">
        <f>[2]장곡면!E48</f>
        <v>82</v>
      </c>
      <c r="F48" s="378">
        <f>[2]장곡면!F48</f>
        <v>77</v>
      </c>
      <c r="G48" s="378">
        <f>[2]장곡면!G48</f>
        <v>74</v>
      </c>
      <c r="H48" s="378">
        <f>[2]장곡면!H48</f>
        <v>71</v>
      </c>
      <c r="I48" s="377">
        <v>80</v>
      </c>
      <c r="J48" s="377">
        <v>80</v>
      </c>
      <c r="K48" s="377">
        <v>80</v>
      </c>
      <c r="L48" s="377">
        <v>80</v>
      </c>
      <c r="M48" s="377">
        <v>80</v>
      </c>
      <c r="N48" s="378">
        <f t="shared" si="28"/>
        <v>67</v>
      </c>
      <c r="O48" s="378">
        <f t="shared" si="28"/>
        <v>66</v>
      </c>
      <c r="P48" s="378">
        <f t="shared" si="28"/>
        <v>62</v>
      </c>
      <c r="Q48" s="378">
        <f t="shared" si="28"/>
        <v>59</v>
      </c>
      <c r="R48" s="378">
        <f t="shared" si="28"/>
        <v>57</v>
      </c>
      <c r="S48" s="60">
        <v>408</v>
      </c>
      <c r="T48" s="60">
        <v>408</v>
      </c>
      <c r="U48" s="60">
        <v>408</v>
      </c>
      <c r="V48" s="60">
        <v>408</v>
      </c>
      <c r="W48" s="60">
        <v>408</v>
      </c>
      <c r="X48" s="60">
        <f>ROUND(N48*(S48/1000),0)</f>
        <v>27</v>
      </c>
      <c r="Y48" s="60">
        <f>ROUND(O48*(T48/1000),0)-1</f>
        <v>26</v>
      </c>
      <c r="Z48" s="60">
        <f>ROUND(P48*(U48/1000),0)+1</f>
        <v>26</v>
      </c>
      <c r="AA48" s="60">
        <f>ROUND(Q48*(V48/1000),0)+1</f>
        <v>25</v>
      </c>
      <c r="AB48" s="60">
        <f>ROUND(R48*(V48/1000),0)-1</f>
        <v>22</v>
      </c>
      <c r="AC48" s="60" t="s">
        <v>240</v>
      </c>
      <c r="AD48" s="60" t="s">
        <v>240</v>
      </c>
      <c r="AE48" s="60" t="s">
        <v>240</v>
      </c>
      <c r="AF48" s="60" t="s">
        <v>240</v>
      </c>
      <c r="AI48" s="642"/>
      <c r="AJ48" s="34"/>
      <c r="AK48" s="23">
        <f t="array" ref="AK48">SUM(($AQ$4:$AQ$15=$AJ48)*($AP$4:$AP$15=$AP48)*(AK$4:AK$15))</f>
        <v>0</v>
      </c>
      <c r="AL48" s="23">
        <f t="array" ref="AL48">SUM(($AR$4:$AR$15=$AJ48)*($AP$4:$AP$15=$AP48)*(AL$4:AL$15))</f>
        <v>0</v>
      </c>
      <c r="AM48" s="23">
        <f t="array" ref="AM48">SUM(($AR$4:$AR$15=$AJ48)*($AP$4:$AP$15=$AP48)*(AM$4:AM$15))</f>
        <v>0</v>
      </c>
      <c r="AN48" s="23">
        <f t="array" ref="AN48">SUM(($AR$4:$AR$15=$AJ48)*($AP$4:$AP$15=$AP48)*(AN$4:AN$15))</f>
        <v>0</v>
      </c>
      <c r="AO48" s="23">
        <f t="array" ref="AO48">SUM(($AR$4:$AR$15=$AJ48)*($AP$4:$AP$15=$AP48)*(AO$4:AO$15))</f>
        <v>0</v>
      </c>
      <c r="AP48" s="18" t="s">
        <v>42</v>
      </c>
      <c r="AQ48" s="17"/>
      <c r="AS48" s="17"/>
    </row>
    <row r="49" spans="1:45" ht="18" customHeight="1">
      <c r="A49" s="664"/>
      <c r="B49" s="23">
        <v>1</v>
      </c>
      <c r="C49" s="23" t="s">
        <v>208</v>
      </c>
      <c r="D49" s="91">
        <f>SUM(D4,D7,D11,D14,D18,D19,D20,D23,D24,D27,D30,D33,D36,D39,D42,D45)</f>
        <v>3238</v>
      </c>
      <c r="E49" s="91">
        <f>SUM(E4,E7,E11,E14,E18,E19,E20,E23,E24,E27,E30,E33,E36,E39,E42,E45)</f>
        <v>3125</v>
      </c>
      <c r="F49" s="91">
        <f>SUM(F4,F7,F11,F14,F18,F19,F20,F23,F24,F27,F30,F33,F36,F39,F42,F45)</f>
        <v>2945</v>
      </c>
      <c r="G49" s="91">
        <f>SUM(G4,G7,G11,G14,G18,G19,G20,G23,G24,G27,G30,G33,G36,G39,G42,G45)</f>
        <v>2810</v>
      </c>
      <c r="H49" s="91">
        <f>SUM(H4,H7,H11,H14,H18,H19,H20,H23,H24,H27,H30,H33,H36,H39,H42,H45)</f>
        <v>2719</v>
      </c>
      <c r="I49" s="79">
        <f>ROUND((N49/D49)*100,1)</f>
        <v>41.4</v>
      </c>
      <c r="J49" s="79">
        <f>ROUND((O49/E49)*100,1)</f>
        <v>83.5</v>
      </c>
      <c r="K49" s="79">
        <f>ROUND((P49/F49)*100,1)</f>
        <v>83.7</v>
      </c>
      <c r="L49" s="79">
        <f>ROUND((Q49/G49)*100,1)</f>
        <v>83.6</v>
      </c>
      <c r="M49" s="79">
        <f>ROUND((R49/H49)*100,1)</f>
        <v>83.6</v>
      </c>
      <c r="N49" s="80">
        <f>SUMIF($B$4:$B$48,1,N$4:N$48)</f>
        <v>1340</v>
      </c>
      <c r="O49" s="80">
        <f>SUMIF($B$4:$B$48,1,O$4:O$48)</f>
        <v>2610</v>
      </c>
      <c r="P49" s="80">
        <f>SUMIF($B$4:$B$48,1,P$4:P$48)</f>
        <v>2465</v>
      </c>
      <c r="Q49" s="80">
        <f>SUMIF($B$4:$B$48,1,Q$4:Q$48)</f>
        <v>2348</v>
      </c>
      <c r="R49" s="80">
        <f>SUMIF($B$4:$B$48,1,R$4:R$48)</f>
        <v>2274</v>
      </c>
      <c r="S49" s="23">
        <f>AVERAGE(S4:S45)</f>
        <v>408</v>
      </c>
      <c r="T49" s="23">
        <f>AVERAGE(T4:T45)</f>
        <v>408</v>
      </c>
      <c r="U49" s="23">
        <f>AVERAGE(U4:U45)</f>
        <v>408</v>
      </c>
      <c r="V49" s="23">
        <f>AVERAGE(V4:V45)</f>
        <v>408</v>
      </c>
      <c r="W49" s="23">
        <f>AVERAGE(W4:W45)</f>
        <v>408</v>
      </c>
      <c r="X49" s="23">
        <f>SUM(X4,X7,X11,X14,X18,X19,X20,X23,X24,X27,X30,X33,X36,X39,X42,X45)</f>
        <v>547</v>
      </c>
      <c r="Y49" s="23">
        <f>SUM(Y4,Y7,Y11,Y14,Y18,Y19,Y20,Y23,Y24,Y27,Y30,Y33,Y36,Y39,Y42,Y45)</f>
        <v>1065</v>
      </c>
      <c r="Z49" s="23">
        <f>SUM(Z4,Z7,Z11,Z14,Z18,Z19,Z20,Z23,Z24,Z27,Z30,Z33,Z36,Z39,Z42,Z45)</f>
        <v>1006</v>
      </c>
      <c r="AA49" s="23">
        <f>SUM(AA4,AA7,AA11,AA14,AA18,AA19,AA20,AA23,AA24,AA27,AA30,AA33,AA36,AA39,AA42,AA45)</f>
        <v>958</v>
      </c>
      <c r="AB49" s="23">
        <f>SUM(AB4,AB7,AB11,AB14,AB18,AB19,AB20,AB23,AB24,AB27,AB30,AB33,AB36,AB39,AB42,AB45)</f>
        <v>928</v>
      </c>
      <c r="AC49" s="23"/>
      <c r="AD49" s="23"/>
      <c r="AE49" s="23"/>
      <c r="AF49" s="23"/>
      <c r="AI49" s="642"/>
      <c r="AJ49" s="3"/>
      <c r="AK49" s="23">
        <f t="array" ref="AK49">SUM(($AQ$4:$AQ$15=$AJ49)*($AP$4:$AP$15=$AP49)*(AK$4:AK$15))</f>
        <v>0</v>
      </c>
      <c r="AL49" s="23">
        <f t="array" ref="AL49">SUM(($AR$4:$AR$15=$AJ49)*($AP$4:$AP$15=$AP49)*(AL$4:AL$15))</f>
        <v>0</v>
      </c>
      <c r="AM49" s="23">
        <f t="array" ref="AM49">SUM(($AR$4:$AR$15=$AJ49)*($AP$4:$AP$15=$AP49)*(AM$4:AM$15))</f>
        <v>0</v>
      </c>
      <c r="AN49" s="23">
        <f t="array" ref="AN49">SUM(($AR$4:$AR$15=$AJ49)*($AP$4:$AP$15=$AP49)*(AN$4:AN$15))</f>
        <v>0</v>
      </c>
      <c r="AO49" s="23">
        <f t="array" ref="AO49">SUM(($AR$4:$AR$15=$AJ49)*($AP$4:$AP$15=$AP49)*(AO$4:AO$15))</f>
        <v>0</v>
      </c>
      <c r="AP49" s="18" t="s">
        <v>42</v>
      </c>
      <c r="AQ49" s="33"/>
      <c r="AS49" s="33"/>
    </row>
    <row r="50" spans="1:45" ht="18" customHeight="1">
      <c r="B50" s="48"/>
      <c r="E50" s="47" t="b">
        <f>E49=E60</f>
        <v>1</v>
      </c>
      <c r="F50" s="47" t="b">
        <f>F49=F60</f>
        <v>1</v>
      </c>
      <c r="G50" s="47" t="b">
        <f>G49=G60</f>
        <v>1</v>
      </c>
      <c r="H50" s="47" t="b">
        <f>H49=H60</f>
        <v>1</v>
      </c>
      <c r="I50" s="47">
        <v>44.7</v>
      </c>
      <c r="N50" s="47">
        <f>N49/D49</f>
        <v>0.41383570105003087</v>
      </c>
      <c r="O50" s="48">
        <f>O49/E49</f>
        <v>0.83520000000000005</v>
      </c>
      <c r="P50" s="48">
        <f>P49/F49</f>
        <v>0.83701188455008491</v>
      </c>
      <c r="Q50" s="48">
        <f>Q49/G49</f>
        <v>0.83558718861209968</v>
      </c>
      <c r="R50" s="48">
        <f>R49/H49</f>
        <v>0.8363368885619713</v>
      </c>
      <c r="T50" s="86"/>
      <c r="U50" s="86"/>
      <c r="V50" s="86"/>
      <c r="W50" s="86"/>
      <c r="X50" s="29">
        <f>ROUND(N49*(S49/1000),0)</f>
        <v>547</v>
      </c>
      <c r="Y50" s="29">
        <f>ROUND(O49*(T49/1000),0)</f>
        <v>1065</v>
      </c>
      <c r="Z50" s="29">
        <f>ROUND(P49*(U49/1000),0)</f>
        <v>1006</v>
      </c>
      <c r="AA50" s="29">
        <f>ROUND(Q49*(V49/1000),0)</f>
        <v>958</v>
      </c>
      <c r="AB50" s="29">
        <f>ROUND(R49*(W49/1000),0)</f>
        <v>928</v>
      </c>
      <c r="AI50" s="642"/>
      <c r="AJ50" s="3"/>
      <c r="AK50" s="23">
        <f t="array" ref="AK50">SUM(($AQ$4:$AQ$15=$AJ50)*($AP$4:$AP$15=$AP50)*(AK$4:AK$15))</f>
        <v>0</v>
      </c>
      <c r="AL50" s="23">
        <f t="array" ref="AL50">SUM(($AR$4:$AR$15=$AJ50)*($AP$4:$AP$15=$AP50)*(AL$4:AL$15))</f>
        <v>0</v>
      </c>
      <c r="AM50" s="23">
        <f t="array" ref="AM50">SUM(($AR$4:$AR$15=$AJ50)*($AP$4:$AP$15=$AP50)*(AM$4:AM$15))</f>
        <v>0</v>
      </c>
      <c r="AN50" s="23">
        <f t="array" ref="AN50">SUM(($AR$4:$AR$15=$AJ50)*($AP$4:$AP$15=$AP50)*(AN$4:AN$15))</f>
        <v>0</v>
      </c>
      <c r="AO50" s="23">
        <f t="array" ref="AO50">SUM(($AR$4:$AR$15=$AJ50)*($AP$4:$AP$15=$AP50)*(AO$4:AO$15))</f>
        <v>0</v>
      </c>
      <c r="AP50" s="18" t="s">
        <v>42</v>
      </c>
      <c r="AQ50" s="40"/>
      <c r="AS50" s="40"/>
    </row>
    <row r="51" spans="1:45" ht="18" customHeight="1">
      <c r="B51" s="48"/>
      <c r="N51" s="48">
        <f>D49*I49/100</f>
        <v>1340.5319999999999</v>
      </c>
      <c r="O51" s="48">
        <f>E49*J49/100</f>
        <v>2609.375</v>
      </c>
      <c r="P51" s="48">
        <f>F49*K49/100</f>
        <v>2464.9650000000001</v>
      </c>
      <c r="Q51" s="48">
        <f>G49*L49/100</f>
        <v>2349.16</v>
      </c>
      <c r="R51" s="48">
        <f>H49*M49/100</f>
        <v>2273.0839999999998</v>
      </c>
      <c r="T51" s="86"/>
      <c r="U51" s="86"/>
      <c r="V51" s="86"/>
      <c r="W51" s="86"/>
      <c r="AI51" s="642"/>
      <c r="AJ51" s="3"/>
      <c r="AK51" s="23">
        <f t="array" ref="AK51">SUM(($AQ$4:$AQ$15=$AJ51)*($AP$4:$AP$15=$AP51)*(AK$4:AK$15))</f>
        <v>0</v>
      </c>
      <c r="AL51" s="23">
        <f t="array" ref="AL51">SUM(($AR$4:$AR$15=$AJ51)*($AP$4:$AP$15=$AP51)*(AL$4:AL$15))</f>
        <v>0</v>
      </c>
      <c r="AM51" s="23">
        <f t="array" ref="AM51">SUM(($AR$4:$AR$15=$AJ51)*($AP$4:$AP$15=$AP51)*(AM$4:AM$15))</f>
        <v>0</v>
      </c>
      <c r="AN51" s="23">
        <f t="array" ref="AN51">SUM(($AR$4:$AR$15=$AJ51)*($AP$4:$AP$15=$AP51)*(AN$4:AN$15))</f>
        <v>0</v>
      </c>
      <c r="AO51" s="23">
        <f t="array" ref="AO51">SUM(($AR$4:$AR$15=$AJ51)*($AP$4:$AP$15=$AP51)*(AO$4:AO$15))</f>
        <v>0</v>
      </c>
      <c r="AP51" s="18" t="s">
        <v>42</v>
      </c>
      <c r="AQ51" s="41"/>
      <c r="AS51" s="41"/>
    </row>
    <row r="52" spans="1:45" ht="18" customHeight="1">
      <c r="B52" s="48"/>
      <c r="T52" s="86"/>
      <c r="U52" s="86"/>
      <c r="V52" s="86"/>
      <c r="W52" s="6" t="s">
        <v>209</v>
      </c>
      <c r="X52" s="616" t="s">
        <v>210</v>
      </c>
      <c r="Y52" s="617"/>
      <c r="Z52" s="617"/>
      <c r="AA52" s="617"/>
      <c r="AB52" s="618"/>
      <c r="AI52" s="643"/>
      <c r="AJ52" s="36" t="s">
        <v>2</v>
      </c>
      <c r="AK52" s="37">
        <f>SUM(AK46:AK51)</f>
        <v>0</v>
      </c>
      <c r="AL52" s="37">
        <f>SUM(AL46:AL51)</f>
        <v>0</v>
      </c>
      <c r="AM52" s="37">
        <f>SUM(AM46:AM51)</f>
        <v>0</v>
      </c>
      <c r="AN52" s="37">
        <f>SUM(AN46:AN51)</f>
        <v>0</v>
      </c>
      <c r="AO52" s="37">
        <f>SUM(AO46:AO51)</f>
        <v>0</v>
      </c>
      <c r="AP52" s="38"/>
      <c r="AQ52" s="44"/>
      <c r="AS52" s="44"/>
    </row>
    <row r="53" spans="1:45" ht="18" customHeight="1">
      <c r="B53" s="48"/>
      <c r="T53" s="86"/>
      <c r="U53" s="86"/>
      <c r="V53" s="86"/>
      <c r="W53" s="619" t="s">
        <v>42</v>
      </c>
      <c r="X53" s="6"/>
      <c r="Y53" s="6" t="s">
        <v>36</v>
      </c>
      <c r="Z53" s="6" t="s">
        <v>211</v>
      </c>
      <c r="AA53" s="6" t="s">
        <v>6</v>
      </c>
      <c r="AB53" s="6" t="s">
        <v>7</v>
      </c>
      <c r="AI53" s="663" t="s">
        <v>161</v>
      </c>
      <c r="AJ53" s="34" t="s">
        <v>196</v>
      </c>
      <c r="AK53" s="23">
        <f t="array" ref="AK53">SUM(($AQ$19:$AQ$28=$AJ53)*($AP$19:$AP$28=$AP53)*(AK$19:AK$28))</f>
        <v>0</v>
      </c>
      <c r="AL53" s="23">
        <f t="array" ref="AL53">SUM(($AR$19:$AR$28=$AJ53)*($AP$19:$AP$28=$AP53)*(AL$19:AL$28))</f>
        <v>0</v>
      </c>
      <c r="AM53" s="23">
        <f t="array" ref="AM53">SUM(($AR$19:$AR$28=$AJ53)*($AP$19:$AP$28=$AP53)*(AM$19:AM$28))</f>
        <v>0</v>
      </c>
      <c r="AN53" s="23">
        <f t="array" ref="AN53">SUM(($AR$19:$AR$28=$AJ53)*($AP$19:$AP$28=$AP53)*(AN$19:AN$28))</f>
        <v>0</v>
      </c>
      <c r="AO53" s="23">
        <f t="array" ref="AO53">SUM(($AR$19:$AR$28=$AJ53)*($AP$19:$AP$28=$AP53)*(AO$19:AO$28))</f>
        <v>0</v>
      </c>
      <c r="AP53" s="18" t="s">
        <v>42</v>
      </c>
      <c r="AQ53" s="44"/>
      <c r="AS53" s="44"/>
    </row>
    <row r="54" spans="1:45" ht="18" customHeight="1">
      <c r="B54" s="48"/>
      <c r="T54" s="86"/>
      <c r="U54" s="86"/>
      <c r="V54" s="86"/>
      <c r="W54" s="619"/>
      <c r="X54" s="6"/>
      <c r="Y54" s="6">
        <f>총용수수요량!L16</f>
        <v>1065</v>
      </c>
      <c r="Z54" s="6">
        <f>총용수수요량!L30</f>
        <v>1006</v>
      </c>
      <c r="AA54" s="6">
        <f>총용수수요량!L44</f>
        <v>958</v>
      </c>
      <c r="AB54" s="6">
        <f>총용수수요량!L58</f>
        <v>928</v>
      </c>
      <c r="AI54" s="663"/>
      <c r="AJ54" s="34"/>
      <c r="AK54" s="23">
        <f t="array" ref="AK54">SUM(($AQ$19:$AQ$28=$AJ54)*($AP$19:$AP$28=$AP54)*(AK$19:AK$28))</f>
        <v>0</v>
      </c>
      <c r="AL54" s="23">
        <f t="array" ref="AL54">SUM(($AR$19:$AR$28=$AJ54)*($AP$19:$AP$28=$AP54)*(AL$19:AL$28))</f>
        <v>0</v>
      </c>
      <c r="AM54" s="23">
        <f t="array" ref="AM54">SUM(($AR$19:$AR$28=$AJ54)*($AP$19:$AP$28=$AP54)*(AM$19:AM$28))</f>
        <v>0</v>
      </c>
      <c r="AN54" s="23">
        <f t="array" ref="AN54">SUM(($AR$19:$AR$28=$AJ54)*($AP$19:$AP$28=$AP54)*(AN$19:AN$28))</f>
        <v>0</v>
      </c>
      <c r="AO54" s="23">
        <f t="array" ref="AO54">SUM(($AR$19:$AR$28=$AJ54)*($AP$19:$AP$28=$AP54)*(AO$19:AO$28))</f>
        <v>0</v>
      </c>
      <c r="AP54" s="18" t="s">
        <v>42</v>
      </c>
      <c r="AQ54" s="44"/>
      <c r="AS54" s="44"/>
    </row>
    <row r="55" spans="1:45" ht="18" customHeight="1">
      <c r="B55" s="48"/>
      <c r="T55" s="86"/>
      <c r="U55" s="86"/>
      <c r="V55" s="86"/>
      <c r="W55" s="82"/>
      <c r="X55" s="83"/>
      <c r="Y55" s="83" t="b">
        <f>Y49=Y54</f>
        <v>1</v>
      </c>
      <c r="Z55" s="83" t="b">
        <f>Z49=Z54</f>
        <v>1</v>
      </c>
      <c r="AA55" s="83" t="b">
        <f>AA49=AA54</f>
        <v>1</v>
      </c>
      <c r="AB55" s="83" t="b">
        <f>AB49=AB54</f>
        <v>1</v>
      </c>
      <c r="AI55" s="663"/>
      <c r="AJ55" s="34"/>
      <c r="AK55" s="23">
        <f t="array" ref="AK55">SUM(($AQ$19:$AQ$28=$AJ55)*($AP$19:$AP$28=$AP55)*(AK$19:AK$28))</f>
        <v>0</v>
      </c>
      <c r="AL55" s="23">
        <f t="array" ref="AL55">SUM(($AR$19:$AR$28=$AJ55)*($AP$19:$AP$28=$AP55)*(AL$19:AL$28))</f>
        <v>0</v>
      </c>
      <c r="AM55" s="23">
        <f t="array" ref="AM55">SUM(($AR$19:$AR$28=$AJ55)*($AP$19:$AP$28=$AP55)*(AM$19:AM$28))</f>
        <v>0</v>
      </c>
      <c r="AN55" s="23">
        <f t="array" ref="AN55">SUM(($AR$19:$AR$28=$AJ55)*($AP$19:$AP$28=$AP55)*(AN$19:AN$28))</f>
        <v>0</v>
      </c>
      <c r="AO55" s="23">
        <f t="array" ref="AO55">SUM(($AR$19:$AR$28=$AJ55)*($AP$19:$AP$28=$AP55)*(AO$19:AO$28))</f>
        <v>0</v>
      </c>
      <c r="AP55" s="18" t="s">
        <v>42</v>
      </c>
      <c r="AQ55" s="44"/>
      <c r="AS55" s="44"/>
    </row>
    <row r="56" spans="1:45" ht="18" customHeight="1">
      <c r="B56" s="48"/>
      <c r="T56" s="86"/>
      <c r="U56" s="86"/>
      <c r="V56" s="86"/>
      <c r="X56" s="81" t="b">
        <f>X50=AK45</f>
        <v>1</v>
      </c>
      <c r="Y56" s="81" t="b">
        <f>Y54=AL45</f>
        <v>1</v>
      </c>
      <c r="Z56" s="81" t="b">
        <f>Z54=AM45</f>
        <v>1</v>
      </c>
      <c r="AA56" s="81" t="b">
        <f>AA54=AN45</f>
        <v>1</v>
      </c>
      <c r="AB56" s="81" t="b">
        <f>AB54=AO45</f>
        <v>1</v>
      </c>
      <c r="AI56" s="663"/>
      <c r="AJ56" s="3"/>
      <c r="AK56" s="23">
        <f t="array" ref="AK56">SUM(($AQ$19:$AQ$28=$AJ56)*($AP$19:$AP$28=$AP56)*(AK$19:AK$28))</f>
        <v>0</v>
      </c>
      <c r="AL56" s="23">
        <f t="array" ref="AL56">SUM(($AR$19:$AR$28=$AJ56)*($AP$19:$AP$28=$AP56)*(AL$19:AL$28))</f>
        <v>0</v>
      </c>
      <c r="AM56" s="23">
        <f t="array" ref="AM56">SUM(($AR$19:$AR$28=$AJ56)*($AP$19:$AP$28=$AP56)*(AM$19:AM$28))</f>
        <v>0</v>
      </c>
      <c r="AN56" s="23">
        <f t="array" ref="AN56">SUM(($AR$19:$AR$28=$AJ56)*($AP$19:$AP$28=$AP56)*(AN$19:AN$28))</f>
        <v>0</v>
      </c>
      <c r="AO56" s="23">
        <f t="array" ref="AO56">SUM(($AR$19:$AR$28=$AJ56)*($AP$19:$AP$28=$AP56)*(AO$19:AO$28))</f>
        <v>0</v>
      </c>
      <c r="AP56" s="18" t="s">
        <v>42</v>
      </c>
      <c r="AQ56" s="44"/>
      <c r="AS56" s="44"/>
    </row>
    <row r="57" spans="1:45" ht="18" customHeight="1">
      <c r="B57" s="48"/>
      <c r="E57" s="47" t="s">
        <v>212</v>
      </c>
      <c r="F57" s="47" t="s">
        <v>213</v>
      </c>
      <c r="G57" s="47" t="s">
        <v>173</v>
      </c>
      <c r="H57" s="47" t="s">
        <v>174</v>
      </c>
      <c r="T57" s="86"/>
      <c r="U57" s="86"/>
      <c r="V57" s="86"/>
      <c r="W57" s="86"/>
      <c r="AI57" s="663"/>
      <c r="AJ57" s="3"/>
      <c r="AK57" s="23">
        <f t="array" ref="AK57">SUM(($AQ$19:$AQ$28=$AJ57)*($AP$19:$AP$28=$AP57)*(AK$19:AK$28))</f>
        <v>0</v>
      </c>
      <c r="AL57" s="23">
        <f t="array" ref="AL57">SUM(($AR$19:$AR$28=$AJ57)*($AP$19:$AP$28=$AP57)*(AL$19:AL$28))</f>
        <v>0</v>
      </c>
      <c r="AM57" s="23">
        <f t="array" ref="AM57">SUM(($AR$19:$AR$28=$AJ57)*($AP$19:$AP$28=$AP57)*(AM$19:AM$28))</f>
        <v>0</v>
      </c>
      <c r="AN57" s="23">
        <f t="array" ref="AN57">SUM(($AR$19:$AR$28=$AJ57)*($AP$19:$AP$28=$AP57)*(AN$19:AN$28))</f>
        <v>0</v>
      </c>
      <c r="AO57" s="23">
        <f t="array" ref="AO57">SUM(($AR$19:$AR$28=$AJ57)*($AP$19:$AP$28=$AP57)*(AO$19:AO$28))</f>
        <v>0</v>
      </c>
      <c r="AP57" s="18" t="s">
        <v>42</v>
      </c>
      <c r="AQ57" s="44"/>
      <c r="AS57" s="44"/>
    </row>
    <row r="58" spans="1:45" ht="18" customHeight="1">
      <c r="B58" s="48"/>
      <c r="C58" s="47" t="s">
        <v>2</v>
      </c>
      <c r="D58" s="48"/>
      <c r="E58" s="49">
        <f>E60+E67</f>
        <v>3125</v>
      </c>
      <c r="F58" s="49">
        <f>F60+F67</f>
        <v>2945</v>
      </c>
      <c r="G58" s="49">
        <f>G60+G67</f>
        <v>2810</v>
      </c>
      <c r="H58" s="49">
        <f>H60+H67</f>
        <v>2719</v>
      </c>
      <c r="J58" s="46"/>
      <c r="K58" s="46"/>
      <c r="L58" s="46"/>
      <c r="M58" s="46"/>
      <c r="N58" s="46"/>
      <c r="T58" s="86"/>
      <c r="U58" s="86"/>
      <c r="V58" s="86"/>
      <c r="W58" s="86"/>
      <c r="AI58" s="663"/>
      <c r="AJ58" s="3"/>
      <c r="AK58" s="23">
        <f t="array" ref="AK58">SUM(($AQ$19:$AQ$28=$AJ58)*($AP$19:$AP$28=$AP58)*(AK$19:AK$28))</f>
        <v>0</v>
      </c>
      <c r="AL58" s="23">
        <f t="array" ref="AL58">SUM(($AR$19:$AR$28=$AJ58)*($AP$19:$AP$28=$AP58)*(AL$19:AL$28))</f>
        <v>0</v>
      </c>
      <c r="AM58" s="23">
        <f t="array" ref="AM58">SUM(($AR$19:$AR$28=$AJ58)*($AP$19:$AP$28=$AP58)*(AM$19:AM$28))</f>
        <v>0</v>
      </c>
      <c r="AN58" s="23">
        <f t="array" ref="AN58">SUM(($AR$19:$AR$28=$AJ58)*($AP$19:$AP$28=$AP58)*(AN$19:AN$28))</f>
        <v>0</v>
      </c>
      <c r="AO58" s="23">
        <f t="array" ref="AO58">SUM(($AR$19:$AR$28=$AJ58)*($AP$19:$AP$28=$AP58)*(AO$19:AO$28))</f>
        <v>0</v>
      </c>
      <c r="AP58" s="18" t="s">
        <v>42</v>
      </c>
      <c r="AQ58" s="44"/>
      <c r="AS58" s="44"/>
    </row>
    <row r="59" spans="1:45" ht="18" customHeight="1">
      <c r="B59" s="48"/>
      <c r="T59" s="86"/>
      <c r="U59" s="86"/>
      <c r="V59" s="86"/>
      <c r="W59" s="86"/>
      <c r="AI59" s="663"/>
      <c r="AJ59" s="36" t="s">
        <v>2</v>
      </c>
      <c r="AK59" s="37">
        <f>SUM(AK53:AK58)</f>
        <v>0</v>
      </c>
      <c r="AL59" s="37">
        <f>SUM(AL53:AL58)</f>
        <v>0</v>
      </c>
      <c r="AM59" s="37">
        <f>SUM(AM53:AM58)</f>
        <v>0</v>
      </c>
      <c r="AN59" s="37">
        <f>SUM(AN53:AN58)</f>
        <v>0</v>
      </c>
      <c r="AO59" s="37">
        <f>SUM(AO53:AO58)</f>
        <v>0</v>
      </c>
      <c r="AP59" s="38"/>
      <c r="AQ59" s="44"/>
      <c r="AS59" s="44"/>
    </row>
    <row r="60" spans="1:45">
      <c r="B60" s="48"/>
      <c r="C60" s="47" t="s">
        <v>175</v>
      </c>
      <c r="D60" s="48"/>
      <c r="E60" s="47">
        <f>'계획인구(최종)'!E109</f>
        <v>3125</v>
      </c>
      <c r="F60" s="47">
        <f>'계획인구(최종)'!F109</f>
        <v>2945</v>
      </c>
      <c r="G60" s="47">
        <f>'계획인구(최종)'!G109</f>
        <v>2810</v>
      </c>
      <c r="H60" s="47">
        <f>'계획인구(최종)'!H109</f>
        <v>2719</v>
      </c>
      <c r="T60" s="86"/>
      <c r="U60" s="86"/>
      <c r="V60" s="86"/>
      <c r="W60" s="86"/>
      <c r="AI60" s="44"/>
      <c r="AJ60" s="44"/>
      <c r="AK60" s="44"/>
      <c r="AL60" s="44"/>
      <c r="AM60" s="44"/>
      <c r="AN60" s="44"/>
      <c r="AO60" s="44"/>
      <c r="AP60" s="44"/>
      <c r="AQ60" s="44"/>
      <c r="AS60" s="44"/>
    </row>
    <row r="61" spans="1:45">
      <c r="B61" s="48"/>
      <c r="D61" s="48"/>
      <c r="T61" s="86"/>
      <c r="U61" s="86"/>
      <c r="V61" s="86"/>
      <c r="W61" s="86"/>
      <c r="AI61" s="44"/>
      <c r="AJ61" s="44"/>
      <c r="AK61" s="44"/>
      <c r="AL61" s="44"/>
      <c r="AM61" s="44"/>
      <c r="AN61" s="44"/>
      <c r="AO61" s="44"/>
      <c r="AP61" s="44"/>
      <c r="AQ61" s="44"/>
      <c r="AS61" s="44"/>
    </row>
    <row r="62" spans="1:45">
      <c r="B62" s="48"/>
      <c r="C62" s="47" t="s">
        <v>176</v>
      </c>
      <c r="D62" s="48"/>
      <c r="E62" s="48" t="s">
        <v>212</v>
      </c>
      <c r="F62" s="48" t="s">
        <v>213</v>
      </c>
      <c r="G62" s="48" t="s">
        <v>173</v>
      </c>
      <c r="H62" s="48" t="s">
        <v>174</v>
      </c>
      <c r="I62" s="638" t="s">
        <v>34</v>
      </c>
      <c r="J62" s="638"/>
      <c r="K62" s="638"/>
      <c r="T62" s="86"/>
      <c r="U62" s="86"/>
      <c r="V62" s="86"/>
      <c r="W62" s="86"/>
      <c r="AI62" s="44"/>
      <c r="AJ62" s="44"/>
      <c r="AK62" s="44"/>
      <c r="AL62" s="44"/>
      <c r="AM62" s="44"/>
      <c r="AN62" s="44"/>
      <c r="AO62" s="44"/>
      <c r="AP62" s="44"/>
      <c r="AQ62" s="44"/>
      <c r="AS62" s="44"/>
    </row>
    <row r="63" spans="1:45" ht="13.5" customHeight="1">
      <c r="B63" s="48"/>
      <c r="D63" s="48" t="s">
        <v>216</v>
      </c>
      <c r="E63" s="50"/>
      <c r="F63" s="50"/>
      <c r="G63" s="50"/>
      <c r="H63" s="50"/>
      <c r="I63" s="48"/>
      <c r="J63" s="48"/>
      <c r="K63" s="48"/>
      <c r="T63" s="86"/>
      <c r="U63" s="86"/>
      <c r="V63" s="86"/>
      <c r="W63" s="86"/>
      <c r="AI63" s="44"/>
      <c r="AJ63" s="44"/>
      <c r="AK63" s="44"/>
      <c r="AL63" s="44"/>
      <c r="AM63" s="44"/>
      <c r="AN63" s="44"/>
      <c r="AO63" s="44"/>
      <c r="AP63" s="44"/>
      <c r="AQ63" s="44"/>
      <c r="AS63" s="44"/>
    </row>
    <row r="64" spans="1:45" ht="13.5" customHeight="1">
      <c r="B64" s="48"/>
      <c r="D64" s="48" t="s">
        <v>217</v>
      </c>
      <c r="E64" s="50"/>
      <c r="F64" s="50"/>
      <c r="G64" s="50"/>
      <c r="H64" s="50"/>
      <c r="I64" s="48"/>
      <c r="J64" s="48"/>
      <c r="K64" s="48"/>
      <c r="AI64" s="44"/>
      <c r="AJ64" s="44"/>
      <c r="AK64" s="44"/>
      <c r="AL64" s="44"/>
      <c r="AM64" s="44"/>
      <c r="AN64" s="44"/>
      <c r="AO64" s="44"/>
      <c r="AP64" s="44"/>
      <c r="AQ64" s="44"/>
      <c r="AS64" s="44"/>
    </row>
    <row r="65" spans="2:45" ht="13.5" customHeight="1">
      <c r="B65" s="48"/>
      <c r="D65" s="48" t="s">
        <v>218</v>
      </c>
      <c r="E65" s="50"/>
      <c r="F65" s="50"/>
      <c r="G65" s="50"/>
      <c r="H65" s="50"/>
      <c r="I65" s="48"/>
      <c r="J65" s="48"/>
      <c r="K65" s="48"/>
      <c r="AI65" s="44"/>
      <c r="AJ65" s="44"/>
      <c r="AK65" s="44"/>
      <c r="AL65" s="44"/>
      <c r="AM65" s="44"/>
      <c r="AN65" s="44"/>
      <c r="AO65" s="44"/>
      <c r="AP65" s="44"/>
      <c r="AQ65" s="44"/>
      <c r="AS65" s="44"/>
    </row>
    <row r="66" spans="2:45" ht="13.5" customHeight="1">
      <c r="B66" s="48"/>
      <c r="D66" s="48" t="s">
        <v>219</v>
      </c>
      <c r="E66" s="50"/>
      <c r="F66" s="50"/>
      <c r="G66" s="50"/>
      <c r="H66" s="50"/>
      <c r="I66" s="48"/>
      <c r="J66" s="48"/>
      <c r="K66" s="48"/>
      <c r="AI66" s="44"/>
      <c r="AJ66" s="44"/>
      <c r="AK66" s="44"/>
      <c r="AL66" s="44"/>
      <c r="AM66" s="44"/>
      <c r="AN66" s="44"/>
      <c r="AO66" s="44"/>
      <c r="AP66" s="44"/>
      <c r="AQ66" s="44"/>
      <c r="AS66" s="44"/>
    </row>
    <row r="67" spans="2:45">
      <c r="B67" s="48"/>
      <c r="D67" s="48" t="s">
        <v>49</v>
      </c>
      <c r="E67" s="48">
        <f>SUM(E63:E66)</f>
        <v>0</v>
      </c>
      <c r="F67" s="48">
        <f>SUM(F63:F66)</f>
        <v>0</v>
      </c>
      <c r="G67" s="48">
        <f>SUM(G63:G66)</f>
        <v>0</v>
      </c>
      <c r="H67" s="48">
        <f>SUM(H63:H66)</f>
        <v>0</v>
      </c>
      <c r="I67" s="638"/>
      <c r="J67" s="638"/>
      <c r="K67" s="638"/>
      <c r="AI67" s="44"/>
      <c r="AJ67" s="44"/>
      <c r="AK67" s="44"/>
      <c r="AL67" s="44"/>
      <c r="AM67" s="44"/>
      <c r="AN67" s="44"/>
      <c r="AO67" s="44"/>
      <c r="AP67" s="44"/>
      <c r="AQ67" s="44"/>
      <c r="AS67" s="44"/>
    </row>
    <row r="68" spans="2:45">
      <c r="B68" s="48"/>
      <c r="AI68" s="44"/>
      <c r="AJ68" s="44"/>
      <c r="AK68" s="44"/>
      <c r="AL68" s="44"/>
      <c r="AM68" s="44"/>
      <c r="AN68" s="44"/>
      <c r="AO68" s="44"/>
      <c r="AP68" s="44"/>
      <c r="AQ68" s="44"/>
      <c r="AS68" s="44"/>
    </row>
    <row r="69" spans="2:45">
      <c r="B69" s="48"/>
      <c r="AI69" s="44"/>
      <c r="AJ69" s="44"/>
      <c r="AK69" s="44"/>
      <c r="AL69" s="44"/>
      <c r="AM69" s="44"/>
      <c r="AN69" s="44"/>
      <c r="AO69" s="44"/>
      <c r="AP69" s="44"/>
      <c r="AQ69" s="44"/>
      <c r="AS69" s="44"/>
    </row>
    <row r="70" spans="2:45">
      <c r="B70" s="48"/>
      <c r="AI70" s="44"/>
      <c r="AJ70" s="44"/>
      <c r="AK70" s="44"/>
      <c r="AL70" s="44"/>
      <c r="AM70" s="44"/>
      <c r="AN70" s="44"/>
      <c r="AO70" s="44"/>
      <c r="AP70" s="44"/>
      <c r="AQ70" s="44"/>
      <c r="AS70" s="44"/>
    </row>
    <row r="71" spans="2:45">
      <c r="B71" s="48"/>
      <c r="AI71" s="44"/>
      <c r="AJ71" s="44"/>
      <c r="AK71" s="44"/>
      <c r="AL71" s="44"/>
      <c r="AM71" s="44"/>
      <c r="AN71" s="44"/>
      <c r="AO71" s="44"/>
      <c r="AP71" s="44"/>
      <c r="AQ71" s="44"/>
      <c r="AS71" s="44"/>
    </row>
    <row r="72" spans="2:45">
      <c r="B72" s="48"/>
      <c r="AI72" s="44"/>
      <c r="AJ72" s="44"/>
      <c r="AK72" s="44"/>
      <c r="AL72" s="44"/>
      <c r="AM72" s="44"/>
      <c r="AN72" s="44"/>
      <c r="AO72" s="44"/>
      <c r="AP72" s="44"/>
      <c r="AQ72" s="44"/>
      <c r="AS72" s="44"/>
    </row>
    <row r="73" spans="2:45">
      <c r="B73" s="48"/>
      <c r="AI73" s="44"/>
      <c r="AJ73" s="44"/>
      <c r="AK73" s="44"/>
      <c r="AL73" s="44"/>
      <c r="AM73" s="44"/>
      <c r="AN73" s="44"/>
      <c r="AO73" s="44"/>
      <c r="AP73" s="44"/>
      <c r="AQ73" s="44"/>
      <c r="AS73" s="44"/>
    </row>
    <row r="74" spans="2:45">
      <c r="B74" s="48"/>
      <c r="AI74" s="44"/>
      <c r="AJ74" s="44"/>
      <c r="AK74" s="44"/>
      <c r="AL74" s="44"/>
      <c r="AM74" s="44"/>
      <c r="AN74" s="44"/>
      <c r="AO74" s="44"/>
      <c r="AP74" s="44"/>
      <c r="AQ74" s="44"/>
      <c r="AS74" s="44"/>
    </row>
    <row r="75" spans="2:45">
      <c r="B75" s="48"/>
      <c r="AI75" s="44"/>
      <c r="AJ75" s="44"/>
      <c r="AK75" s="44"/>
      <c r="AL75" s="44"/>
      <c r="AM75" s="44"/>
      <c r="AN75" s="44"/>
      <c r="AO75" s="44"/>
      <c r="AP75" s="44"/>
      <c r="AQ75" s="44"/>
      <c r="AS75" s="44"/>
    </row>
    <row r="76" spans="2:45">
      <c r="B76" s="48"/>
      <c r="AI76" s="44"/>
      <c r="AJ76" s="44"/>
      <c r="AK76" s="44"/>
      <c r="AL76" s="44"/>
      <c r="AM76" s="44"/>
      <c r="AN76" s="44"/>
      <c r="AO76" s="44"/>
      <c r="AP76" s="44"/>
      <c r="AQ76" s="44"/>
      <c r="AS76" s="44"/>
    </row>
    <row r="77" spans="2:45">
      <c r="B77" s="48"/>
      <c r="AI77" s="44"/>
      <c r="AJ77" s="44"/>
      <c r="AK77" s="44"/>
      <c r="AL77" s="44"/>
      <c r="AM77" s="44"/>
      <c r="AN77" s="44"/>
      <c r="AO77" s="44"/>
      <c r="AP77" s="44"/>
    </row>
    <row r="78" spans="2:45">
      <c r="B78" s="48"/>
      <c r="AI78" s="44"/>
      <c r="AJ78" s="44"/>
      <c r="AK78" s="44"/>
      <c r="AL78" s="44"/>
      <c r="AM78" s="44"/>
      <c r="AN78" s="44"/>
      <c r="AO78" s="44"/>
      <c r="AP78" s="44"/>
    </row>
    <row r="79" spans="2:45">
      <c r="B79" s="48"/>
      <c r="AI79" s="44"/>
      <c r="AJ79" s="44"/>
      <c r="AK79" s="44"/>
      <c r="AL79" s="44"/>
      <c r="AM79" s="44"/>
      <c r="AN79" s="44"/>
      <c r="AO79" s="44"/>
      <c r="AP79" s="44"/>
    </row>
    <row r="80" spans="2:45">
      <c r="B80" s="48"/>
      <c r="AI80" s="44"/>
      <c r="AJ80" s="44"/>
      <c r="AK80" s="44"/>
      <c r="AL80" s="44"/>
      <c r="AM80" s="44"/>
      <c r="AN80" s="44"/>
      <c r="AO80" s="44"/>
      <c r="AP80" s="44"/>
    </row>
    <row r="81" spans="2:42">
      <c r="B81" s="48"/>
      <c r="AI81" s="44"/>
      <c r="AJ81" s="44"/>
      <c r="AK81" s="44"/>
      <c r="AL81" s="44"/>
      <c r="AM81" s="44"/>
      <c r="AN81" s="44"/>
      <c r="AO81" s="44"/>
      <c r="AP81" s="44"/>
    </row>
    <row r="82" spans="2:42">
      <c r="B82" s="48"/>
      <c r="AI82" s="44"/>
      <c r="AJ82" s="44"/>
      <c r="AK82" s="44"/>
      <c r="AL82" s="44"/>
      <c r="AM82" s="44"/>
      <c r="AN82" s="44"/>
      <c r="AO82" s="44"/>
      <c r="AP82" s="44"/>
    </row>
    <row r="83" spans="2:42">
      <c r="B83" s="48"/>
      <c r="AI83" s="44"/>
      <c r="AJ83" s="44"/>
      <c r="AK83" s="44"/>
      <c r="AL83" s="44"/>
      <c r="AM83" s="44"/>
      <c r="AN83" s="44"/>
      <c r="AO83" s="44"/>
      <c r="AP83" s="44"/>
    </row>
    <row r="84" spans="2:42">
      <c r="B84" s="48"/>
      <c r="AI84" s="44"/>
      <c r="AJ84" s="44"/>
      <c r="AK84" s="44"/>
      <c r="AL84" s="44"/>
      <c r="AM84" s="44"/>
      <c r="AN84" s="44"/>
      <c r="AO84" s="44"/>
      <c r="AP84" s="44"/>
    </row>
    <row r="85" spans="2:42">
      <c r="B85" s="48"/>
    </row>
    <row r="86" spans="2:42">
      <c r="B86" s="48"/>
    </row>
    <row r="87" spans="2:42">
      <c r="B87" s="48"/>
    </row>
    <row r="88" spans="2:42">
      <c r="B88" s="48"/>
    </row>
    <row r="89" spans="2:42">
      <c r="B89" s="48"/>
    </row>
    <row r="90" spans="2:42">
      <c r="B90" s="48"/>
    </row>
    <row r="91" spans="2:42">
      <c r="B91" s="48"/>
    </row>
    <row r="92" spans="2:42">
      <c r="B92" s="48"/>
    </row>
    <row r="93" spans="2:42">
      <c r="B93" s="48"/>
    </row>
    <row r="98" spans="35:45">
      <c r="AI98" s="44"/>
      <c r="AJ98" s="44"/>
      <c r="AK98" s="44"/>
      <c r="AL98" s="44"/>
      <c r="AM98" s="44"/>
      <c r="AN98" s="44"/>
      <c r="AO98" s="44"/>
      <c r="AP98" s="44"/>
      <c r="AQ98" s="44"/>
      <c r="AS98" s="44"/>
    </row>
    <row r="99" spans="35:45">
      <c r="AI99" s="44"/>
      <c r="AJ99" s="44"/>
      <c r="AK99" s="44"/>
      <c r="AL99" s="44"/>
      <c r="AM99" s="44"/>
      <c r="AN99" s="44"/>
      <c r="AO99" s="44"/>
      <c r="AP99" s="44"/>
      <c r="AQ99" s="44"/>
      <c r="AS99" s="44"/>
    </row>
    <row r="100" spans="35:45">
      <c r="AI100" s="44"/>
      <c r="AJ100" s="44"/>
      <c r="AK100" s="44"/>
      <c r="AL100" s="44"/>
      <c r="AM100" s="44"/>
      <c r="AN100" s="44"/>
      <c r="AO100" s="44"/>
      <c r="AP100" s="44"/>
      <c r="AQ100" s="44"/>
      <c r="AS100" s="44"/>
    </row>
    <row r="101" spans="35:45">
      <c r="AI101" s="44"/>
      <c r="AJ101" s="44"/>
      <c r="AK101" s="44"/>
      <c r="AL101" s="44"/>
      <c r="AM101" s="44"/>
      <c r="AN101" s="44"/>
      <c r="AO101" s="44"/>
      <c r="AP101" s="44"/>
      <c r="AQ101" s="44"/>
      <c r="AS101" s="44"/>
    </row>
    <row r="102" spans="35:45">
      <c r="AI102" s="44"/>
      <c r="AJ102" s="44"/>
      <c r="AK102" s="44"/>
      <c r="AL102" s="44"/>
      <c r="AM102" s="44"/>
      <c r="AN102" s="44"/>
      <c r="AO102" s="44"/>
      <c r="AP102" s="44"/>
      <c r="AQ102" s="44"/>
      <c r="AS102" s="44"/>
    </row>
    <row r="103" spans="35:45">
      <c r="AI103" s="44"/>
      <c r="AJ103" s="44"/>
      <c r="AK103" s="44"/>
      <c r="AL103" s="44"/>
      <c r="AM103" s="44"/>
      <c r="AN103" s="44"/>
      <c r="AO103" s="44"/>
      <c r="AP103" s="44"/>
      <c r="AQ103" s="44"/>
      <c r="AS103" s="44"/>
    </row>
    <row r="104" spans="35:45">
      <c r="AI104" s="44"/>
      <c r="AJ104" s="44"/>
      <c r="AK104" s="44"/>
      <c r="AL104" s="44"/>
      <c r="AM104" s="44"/>
      <c r="AN104" s="44"/>
      <c r="AO104" s="44"/>
      <c r="AP104" s="44"/>
      <c r="AQ104" s="44"/>
      <c r="AS104" s="44"/>
    </row>
    <row r="105" spans="35:45">
      <c r="AI105" s="44"/>
      <c r="AJ105" s="44"/>
      <c r="AK105" s="44"/>
      <c r="AL105" s="44"/>
      <c r="AM105" s="44"/>
      <c r="AN105" s="44"/>
      <c r="AO105" s="44"/>
      <c r="AP105" s="44"/>
      <c r="AQ105" s="44"/>
      <c r="AS105" s="44"/>
    </row>
    <row r="106" spans="35:45">
      <c r="AI106" s="44"/>
      <c r="AJ106" s="44"/>
      <c r="AK106" s="44"/>
      <c r="AL106" s="44"/>
      <c r="AM106" s="44"/>
      <c r="AN106" s="44"/>
      <c r="AO106" s="44"/>
      <c r="AP106" s="44"/>
      <c r="AQ106" s="44"/>
      <c r="AS106" s="44"/>
    </row>
    <row r="107" spans="35:45">
      <c r="AI107" s="44"/>
      <c r="AJ107" s="44"/>
      <c r="AK107" s="44"/>
      <c r="AL107" s="44"/>
      <c r="AM107" s="44"/>
      <c r="AN107" s="44"/>
      <c r="AO107" s="44"/>
      <c r="AP107" s="44"/>
      <c r="AQ107" s="44"/>
      <c r="AS107" s="44"/>
    </row>
    <row r="108" spans="35:45">
      <c r="AI108" s="44"/>
      <c r="AJ108" s="44"/>
      <c r="AK108" s="44"/>
      <c r="AL108" s="44"/>
      <c r="AM108" s="44"/>
      <c r="AN108" s="44"/>
      <c r="AO108" s="44"/>
      <c r="AP108" s="44"/>
      <c r="AQ108" s="44"/>
      <c r="AS108" s="44"/>
    </row>
    <row r="109" spans="35:45">
      <c r="AI109" s="44"/>
      <c r="AJ109" s="44"/>
      <c r="AK109" s="44"/>
      <c r="AL109" s="44"/>
      <c r="AM109" s="44"/>
      <c r="AN109" s="44"/>
      <c r="AO109" s="44"/>
      <c r="AP109" s="44"/>
      <c r="AQ109" s="44"/>
      <c r="AS109" s="44"/>
    </row>
    <row r="110" spans="35:45">
      <c r="AI110" s="44"/>
      <c r="AJ110" s="44"/>
      <c r="AK110" s="44"/>
      <c r="AL110" s="44"/>
      <c r="AM110" s="44"/>
      <c r="AN110" s="44"/>
      <c r="AO110" s="44"/>
      <c r="AP110" s="44"/>
      <c r="AQ110" s="44"/>
      <c r="AS110" s="44"/>
    </row>
    <row r="111" spans="35:45">
      <c r="AI111" s="44"/>
      <c r="AJ111" s="44"/>
      <c r="AK111" s="44"/>
      <c r="AL111" s="44"/>
      <c r="AM111" s="44"/>
      <c r="AN111" s="44"/>
      <c r="AO111" s="44"/>
      <c r="AP111" s="44"/>
      <c r="AQ111" s="44"/>
      <c r="AS111" s="44"/>
    </row>
    <row r="112" spans="35:45">
      <c r="AI112" s="44"/>
      <c r="AJ112" s="44"/>
      <c r="AK112" s="44"/>
      <c r="AL112" s="44"/>
      <c r="AM112" s="44"/>
      <c r="AN112" s="44"/>
      <c r="AO112" s="44"/>
      <c r="AP112" s="44"/>
      <c r="AQ112" s="44"/>
      <c r="AS112" s="44"/>
    </row>
    <row r="113" spans="35:45">
      <c r="AI113" s="54"/>
      <c r="AJ113" s="54"/>
      <c r="AK113" s="44"/>
      <c r="AL113" s="44"/>
      <c r="AM113" s="44"/>
      <c r="AN113" s="44"/>
      <c r="AO113" s="44"/>
      <c r="AP113" s="44"/>
      <c r="AQ113" s="44"/>
      <c r="AS113" s="44"/>
    </row>
    <row r="114" spans="35:45">
      <c r="AI114" s="33"/>
      <c r="AJ114" s="55"/>
      <c r="AK114" s="44"/>
      <c r="AL114" s="44"/>
      <c r="AM114" s="44"/>
      <c r="AN114" s="44"/>
      <c r="AO114" s="44"/>
      <c r="AP114" s="44"/>
      <c r="AQ114" s="44"/>
      <c r="AS114" s="44"/>
    </row>
    <row r="115" spans="35:45">
      <c r="AI115" s="56"/>
      <c r="AJ115" s="56"/>
      <c r="AK115" s="44"/>
      <c r="AL115" s="44"/>
      <c r="AM115" s="44"/>
      <c r="AN115" s="44"/>
      <c r="AO115" s="44"/>
      <c r="AP115" s="44"/>
      <c r="AQ115" s="44"/>
      <c r="AS115" s="44"/>
    </row>
    <row r="116" spans="35:45">
      <c r="AI116" s="57"/>
      <c r="AJ116" s="57"/>
      <c r="AK116" s="44"/>
      <c r="AL116" s="44"/>
      <c r="AM116" s="44"/>
      <c r="AN116" s="44"/>
      <c r="AO116" s="44"/>
      <c r="AP116" s="44"/>
      <c r="AQ116" s="44"/>
      <c r="AS116" s="44"/>
    </row>
    <row r="117" spans="35:45">
      <c r="AI117" s="56"/>
      <c r="AJ117" s="56"/>
      <c r="AK117" s="44"/>
      <c r="AL117" s="44"/>
      <c r="AM117" s="44"/>
      <c r="AN117" s="44"/>
      <c r="AO117" s="44"/>
      <c r="AP117" s="44"/>
      <c r="AQ117" s="44"/>
      <c r="AS117" s="44"/>
    </row>
    <row r="118" spans="35:45">
      <c r="AI118" s="58"/>
      <c r="AJ118" s="58"/>
      <c r="AK118" s="44"/>
      <c r="AL118" s="44"/>
      <c r="AM118" s="44"/>
      <c r="AN118" s="44"/>
      <c r="AO118" s="44"/>
      <c r="AP118" s="44"/>
      <c r="AQ118" s="44"/>
      <c r="AS118" s="44"/>
    </row>
    <row r="119" spans="35:45">
      <c r="AI119" s="33"/>
      <c r="AJ119" s="33"/>
      <c r="AK119" s="44"/>
      <c r="AL119" s="44"/>
      <c r="AM119" s="44"/>
      <c r="AN119" s="44"/>
      <c r="AO119" s="44"/>
      <c r="AP119" s="44"/>
      <c r="AQ119" s="44"/>
      <c r="AS119" s="44"/>
    </row>
    <row r="120" spans="35:45">
      <c r="AI120" s="33"/>
      <c r="AJ120" s="33"/>
      <c r="AK120" s="44"/>
      <c r="AL120" s="44"/>
      <c r="AM120" s="44"/>
      <c r="AN120" s="44"/>
      <c r="AO120" s="44"/>
      <c r="AP120" s="44"/>
      <c r="AQ120" s="44"/>
      <c r="AS120" s="44"/>
    </row>
    <row r="121" spans="35:45">
      <c r="AI121" s="33"/>
      <c r="AJ121" s="33"/>
      <c r="AK121" s="44"/>
      <c r="AL121" s="44"/>
      <c r="AM121" s="44"/>
      <c r="AN121" s="44"/>
      <c r="AO121" s="44"/>
      <c r="AP121" s="44"/>
      <c r="AQ121" s="44"/>
      <c r="AS121" s="44"/>
    </row>
    <row r="122" spans="35:45">
      <c r="AI122" s="33"/>
      <c r="AJ122" s="33"/>
      <c r="AK122" s="44"/>
      <c r="AL122" s="44"/>
      <c r="AM122" s="44"/>
      <c r="AN122" s="44"/>
      <c r="AO122" s="44"/>
      <c r="AP122" s="44"/>
      <c r="AQ122" s="44"/>
      <c r="AS122" s="44"/>
    </row>
    <row r="123" spans="35:45">
      <c r="AI123" s="17"/>
      <c r="AJ123" s="17"/>
    </row>
    <row r="124" spans="35:45">
      <c r="AI124" s="17"/>
      <c r="AJ124" s="17"/>
    </row>
    <row r="125" spans="35:45">
      <c r="AI125" s="17"/>
      <c r="AJ125" s="17"/>
    </row>
    <row r="126" spans="35:45">
      <c r="AI126" s="17"/>
      <c r="AJ126" s="17"/>
    </row>
    <row r="127" spans="35:45">
      <c r="AI127" s="17"/>
      <c r="AJ127" s="17"/>
    </row>
    <row r="128" spans="35:45">
      <c r="AI128" s="17"/>
      <c r="AJ128" s="17"/>
    </row>
  </sheetData>
  <mergeCells count="37">
    <mergeCell ref="A1:H1"/>
    <mergeCell ref="A2:A3"/>
    <mergeCell ref="C2:C3"/>
    <mergeCell ref="D2:H2"/>
    <mergeCell ref="I2:M2"/>
    <mergeCell ref="AF2:AF3"/>
    <mergeCell ref="N2:R2"/>
    <mergeCell ref="AI27:AI28"/>
    <mergeCell ref="AI2:AJ3"/>
    <mergeCell ref="AP2:AP3"/>
    <mergeCell ref="S2:W2"/>
    <mergeCell ref="X2:AB2"/>
    <mergeCell ref="AC2:AC3"/>
    <mergeCell ref="AD2:AD3"/>
    <mergeCell ref="AE2:AE3"/>
    <mergeCell ref="A4:A49"/>
    <mergeCell ref="AI4:AI15"/>
    <mergeCell ref="AI17:AJ18"/>
    <mergeCell ref="AP17:AP18"/>
    <mergeCell ref="AQ17:AQ18"/>
    <mergeCell ref="AI20:AI22"/>
    <mergeCell ref="AI23:AI26"/>
    <mergeCell ref="AQ2:AQ3"/>
    <mergeCell ref="AR2:AR3"/>
    <mergeCell ref="AR17:AR18"/>
    <mergeCell ref="AS17:AS18"/>
    <mergeCell ref="AI19:AJ19"/>
    <mergeCell ref="AS2:AS3"/>
    <mergeCell ref="I62:K62"/>
    <mergeCell ref="I67:K67"/>
    <mergeCell ref="AI31:AJ31"/>
    <mergeCell ref="AI32:AI38"/>
    <mergeCell ref="AI39:AI45"/>
    <mergeCell ref="AI46:AI52"/>
    <mergeCell ref="X52:AB52"/>
    <mergeCell ref="W53:W54"/>
    <mergeCell ref="AI53:AI59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AT128"/>
  <sheetViews>
    <sheetView topLeftCell="A25" workbookViewId="0">
      <selection activeCell="AB32" sqref="AB32"/>
    </sheetView>
  </sheetViews>
  <sheetFormatPr defaultRowHeight="16.5" outlineLevelCol="1"/>
  <cols>
    <col min="1" max="1" width="8.125" style="47" customWidth="1"/>
    <col min="2" max="2" width="3.625" style="47" customWidth="1" outlineLevel="1"/>
    <col min="3" max="3" width="7.125" style="47" customWidth="1"/>
    <col min="4" max="8" width="7.5" style="47" customWidth="1"/>
    <col min="9" max="13" width="6.25" style="47" customWidth="1"/>
    <col min="14" max="18" width="7.5" style="47" customWidth="1"/>
    <col min="19" max="23" width="6.25" style="47" customWidth="1"/>
    <col min="24" max="28" width="7.5" style="47" customWidth="1"/>
    <col min="29" max="31" width="10.375" style="48" customWidth="1"/>
    <col min="32" max="34" width="10" style="16" customWidth="1"/>
    <col min="35" max="35" width="18.625" style="16" bestFit="1" customWidth="1"/>
    <col min="36" max="36" width="21.375" style="16" bestFit="1" customWidth="1"/>
    <col min="37" max="37" width="18.375" style="16" bestFit="1" customWidth="1"/>
    <col min="38" max="41" width="18.375" style="16" customWidth="1"/>
    <col min="42" max="42" width="14.625" style="16" bestFit="1" customWidth="1"/>
    <col min="43" max="43" width="11.75" style="16" bestFit="1" customWidth="1"/>
    <col min="44" max="44" width="13.625" style="16" bestFit="1" customWidth="1"/>
    <col min="45" max="45" width="13.5" style="16" bestFit="1" customWidth="1"/>
    <col min="47" max="48" width="10" style="16" customWidth="1"/>
    <col min="49" max="256" width="9" style="16"/>
    <col min="257" max="257" width="8.125" style="16" customWidth="1"/>
    <col min="258" max="258" width="3.625" style="16" customWidth="1"/>
    <col min="259" max="259" width="7.125" style="16" customWidth="1"/>
    <col min="260" max="264" width="7.5" style="16" customWidth="1"/>
    <col min="265" max="269" width="6.25" style="16" customWidth="1"/>
    <col min="270" max="274" width="7.5" style="16" customWidth="1"/>
    <col min="275" max="279" width="6.25" style="16" customWidth="1"/>
    <col min="280" max="284" width="7.5" style="16" customWidth="1"/>
    <col min="285" max="287" width="10.375" style="16" customWidth="1"/>
    <col min="288" max="290" width="10" style="16" customWidth="1"/>
    <col min="291" max="291" width="18.625" style="16" bestFit="1" customWidth="1"/>
    <col min="292" max="292" width="21.375" style="16" bestFit="1" customWidth="1"/>
    <col min="293" max="293" width="18.375" style="16" bestFit="1" customWidth="1"/>
    <col min="294" max="297" width="18.375" style="16" customWidth="1"/>
    <col min="298" max="298" width="14.625" style="16" bestFit="1" customWidth="1"/>
    <col min="299" max="299" width="11.75" style="16" bestFit="1" customWidth="1"/>
    <col min="300" max="300" width="13.625" style="16" bestFit="1" customWidth="1"/>
    <col min="301" max="301" width="13.5" style="16" bestFit="1" customWidth="1"/>
    <col min="302" max="302" width="9" style="16"/>
    <col min="303" max="304" width="10" style="16" customWidth="1"/>
    <col min="305" max="512" width="9" style="16"/>
    <col min="513" max="513" width="8.125" style="16" customWidth="1"/>
    <col min="514" max="514" width="3.625" style="16" customWidth="1"/>
    <col min="515" max="515" width="7.125" style="16" customWidth="1"/>
    <col min="516" max="520" width="7.5" style="16" customWidth="1"/>
    <col min="521" max="525" width="6.25" style="16" customWidth="1"/>
    <col min="526" max="530" width="7.5" style="16" customWidth="1"/>
    <col min="531" max="535" width="6.25" style="16" customWidth="1"/>
    <col min="536" max="540" width="7.5" style="16" customWidth="1"/>
    <col min="541" max="543" width="10.375" style="16" customWidth="1"/>
    <col min="544" max="546" width="10" style="16" customWidth="1"/>
    <col min="547" max="547" width="18.625" style="16" bestFit="1" customWidth="1"/>
    <col min="548" max="548" width="21.375" style="16" bestFit="1" customWidth="1"/>
    <col min="549" max="549" width="18.375" style="16" bestFit="1" customWidth="1"/>
    <col min="550" max="553" width="18.375" style="16" customWidth="1"/>
    <col min="554" max="554" width="14.625" style="16" bestFit="1" customWidth="1"/>
    <col min="555" max="555" width="11.75" style="16" bestFit="1" customWidth="1"/>
    <col min="556" max="556" width="13.625" style="16" bestFit="1" customWidth="1"/>
    <col min="557" max="557" width="13.5" style="16" bestFit="1" customWidth="1"/>
    <col min="558" max="558" width="9" style="16"/>
    <col min="559" max="560" width="10" style="16" customWidth="1"/>
    <col min="561" max="768" width="9" style="16"/>
    <col min="769" max="769" width="8.125" style="16" customWidth="1"/>
    <col min="770" max="770" width="3.625" style="16" customWidth="1"/>
    <col min="771" max="771" width="7.125" style="16" customWidth="1"/>
    <col min="772" max="776" width="7.5" style="16" customWidth="1"/>
    <col min="777" max="781" width="6.25" style="16" customWidth="1"/>
    <col min="782" max="786" width="7.5" style="16" customWidth="1"/>
    <col min="787" max="791" width="6.25" style="16" customWidth="1"/>
    <col min="792" max="796" width="7.5" style="16" customWidth="1"/>
    <col min="797" max="799" width="10.375" style="16" customWidth="1"/>
    <col min="800" max="802" width="10" style="16" customWidth="1"/>
    <col min="803" max="803" width="18.625" style="16" bestFit="1" customWidth="1"/>
    <col min="804" max="804" width="21.375" style="16" bestFit="1" customWidth="1"/>
    <col min="805" max="805" width="18.375" style="16" bestFit="1" customWidth="1"/>
    <col min="806" max="809" width="18.375" style="16" customWidth="1"/>
    <col min="810" max="810" width="14.625" style="16" bestFit="1" customWidth="1"/>
    <col min="811" max="811" width="11.75" style="16" bestFit="1" customWidth="1"/>
    <col min="812" max="812" width="13.625" style="16" bestFit="1" customWidth="1"/>
    <col min="813" max="813" width="13.5" style="16" bestFit="1" customWidth="1"/>
    <col min="814" max="814" width="9" style="16"/>
    <col min="815" max="816" width="10" style="16" customWidth="1"/>
    <col min="817" max="1024" width="9" style="16"/>
    <col min="1025" max="1025" width="8.125" style="16" customWidth="1"/>
    <col min="1026" max="1026" width="3.625" style="16" customWidth="1"/>
    <col min="1027" max="1027" width="7.125" style="16" customWidth="1"/>
    <col min="1028" max="1032" width="7.5" style="16" customWidth="1"/>
    <col min="1033" max="1037" width="6.25" style="16" customWidth="1"/>
    <col min="1038" max="1042" width="7.5" style="16" customWidth="1"/>
    <col min="1043" max="1047" width="6.25" style="16" customWidth="1"/>
    <col min="1048" max="1052" width="7.5" style="16" customWidth="1"/>
    <col min="1053" max="1055" width="10.375" style="16" customWidth="1"/>
    <col min="1056" max="1058" width="10" style="16" customWidth="1"/>
    <col min="1059" max="1059" width="18.625" style="16" bestFit="1" customWidth="1"/>
    <col min="1060" max="1060" width="21.375" style="16" bestFit="1" customWidth="1"/>
    <col min="1061" max="1061" width="18.375" style="16" bestFit="1" customWidth="1"/>
    <col min="1062" max="1065" width="18.375" style="16" customWidth="1"/>
    <col min="1066" max="1066" width="14.625" style="16" bestFit="1" customWidth="1"/>
    <col min="1067" max="1067" width="11.75" style="16" bestFit="1" customWidth="1"/>
    <col min="1068" max="1068" width="13.625" style="16" bestFit="1" customWidth="1"/>
    <col min="1069" max="1069" width="13.5" style="16" bestFit="1" customWidth="1"/>
    <col min="1070" max="1070" width="9" style="16"/>
    <col min="1071" max="1072" width="10" style="16" customWidth="1"/>
    <col min="1073" max="1280" width="9" style="16"/>
    <col min="1281" max="1281" width="8.125" style="16" customWidth="1"/>
    <col min="1282" max="1282" width="3.625" style="16" customWidth="1"/>
    <col min="1283" max="1283" width="7.125" style="16" customWidth="1"/>
    <col min="1284" max="1288" width="7.5" style="16" customWidth="1"/>
    <col min="1289" max="1293" width="6.25" style="16" customWidth="1"/>
    <col min="1294" max="1298" width="7.5" style="16" customWidth="1"/>
    <col min="1299" max="1303" width="6.25" style="16" customWidth="1"/>
    <col min="1304" max="1308" width="7.5" style="16" customWidth="1"/>
    <col min="1309" max="1311" width="10.375" style="16" customWidth="1"/>
    <col min="1312" max="1314" width="10" style="16" customWidth="1"/>
    <col min="1315" max="1315" width="18.625" style="16" bestFit="1" customWidth="1"/>
    <col min="1316" max="1316" width="21.375" style="16" bestFit="1" customWidth="1"/>
    <col min="1317" max="1317" width="18.375" style="16" bestFit="1" customWidth="1"/>
    <col min="1318" max="1321" width="18.375" style="16" customWidth="1"/>
    <col min="1322" max="1322" width="14.625" style="16" bestFit="1" customWidth="1"/>
    <col min="1323" max="1323" width="11.75" style="16" bestFit="1" customWidth="1"/>
    <col min="1324" max="1324" width="13.625" style="16" bestFit="1" customWidth="1"/>
    <col min="1325" max="1325" width="13.5" style="16" bestFit="1" customWidth="1"/>
    <col min="1326" max="1326" width="9" style="16"/>
    <col min="1327" max="1328" width="10" style="16" customWidth="1"/>
    <col min="1329" max="1536" width="9" style="16"/>
    <col min="1537" max="1537" width="8.125" style="16" customWidth="1"/>
    <col min="1538" max="1538" width="3.625" style="16" customWidth="1"/>
    <col min="1539" max="1539" width="7.125" style="16" customWidth="1"/>
    <col min="1540" max="1544" width="7.5" style="16" customWidth="1"/>
    <col min="1545" max="1549" width="6.25" style="16" customWidth="1"/>
    <col min="1550" max="1554" width="7.5" style="16" customWidth="1"/>
    <col min="1555" max="1559" width="6.25" style="16" customWidth="1"/>
    <col min="1560" max="1564" width="7.5" style="16" customWidth="1"/>
    <col min="1565" max="1567" width="10.375" style="16" customWidth="1"/>
    <col min="1568" max="1570" width="10" style="16" customWidth="1"/>
    <col min="1571" max="1571" width="18.625" style="16" bestFit="1" customWidth="1"/>
    <col min="1572" max="1572" width="21.375" style="16" bestFit="1" customWidth="1"/>
    <col min="1573" max="1573" width="18.375" style="16" bestFit="1" customWidth="1"/>
    <col min="1574" max="1577" width="18.375" style="16" customWidth="1"/>
    <col min="1578" max="1578" width="14.625" style="16" bestFit="1" customWidth="1"/>
    <col min="1579" max="1579" width="11.75" style="16" bestFit="1" customWidth="1"/>
    <col min="1580" max="1580" width="13.625" style="16" bestFit="1" customWidth="1"/>
    <col min="1581" max="1581" width="13.5" style="16" bestFit="1" customWidth="1"/>
    <col min="1582" max="1582" width="9" style="16"/>
    <col min="1583" max="1584" width="10" style="16" customWidth="1"/>
    <col min="1585" max="1792" width="9" style="16"/>
    <col min="1793" max="1793" width="8.125" style="16" customWidth="1"/>
    <col min="1794" max="1794" width="3.625" style="16" customWidth="1"/>
    <col min="1795" max="1795" width="7.125" style="16" customWidth="1"/>
    <col min="1796" max="1800" width="7.5" style="16" customWidth="1"/>
    <col min="1801" max="1805" width="6.25" style="16" customWidth="1"/>
    <col min="1806" max="1810" width="7.5" style="16" customWidth="1"/>
    <col min="1811" max="1815" width="6.25" style="16" customWidth="1"/>
    <col min="1816" max="1820" width="7.5" style="16" customWidth="1"/>
    <col min="1821" max="1823" width="10.375" style="16" customWidth="1"/>
    <col min="1824" max="1826" width="10" style="16" customWidth="1"/>
    <col min="1827" max="1827" width="18.625" style="16" bestFit="1" customWidth="1"/>
    <col min="1828" max="1828" width="21.375" style="16" bestFit="1" customWidth="1"/>
    <col min="1829" max="1829" width="18.375" style="16" bestFit="1" customWidth="1"/>
    <col min="1830" max="1833" width="18.375" style="16" customWidth="1"/>
    <col min="1834" max="1834" width="14.625" style="16" bestFit="1" customWidth="1"/>
    <col min="1835" max="1835" width="11.75" style="16" bestFit="1" customWidth="1"/>
    <col min="1836" max="1836" width="13.625" style="16" bestFit="1" customWidth="1"/>
    <col min="1837" max="1837" width="13.5" style="16" bestFit="1" customWidth="1"/>
    <col min="1838" max="1838" width="9" style="16"/>
    <col min="1839" max="1840" width="10" style="16" customWidth="1"/>
    <col min="1841" max="2048" width="9" style="16"/>
    <col min="2049" max="2049" width="8.125" style="16" customWidth="1"/>
    <col min="2050" max="2050" width="3.625" style="16" customWidth="1"/>
    <col min="2051" max="2051" width="7.125" style="16" customWidth="1"/>
    <col min="2052" max="2056" width="7.5" style="16" customWidth="1"/>
    <col min="2057" max="2061" width="6.25" style="16" customWidth="1"/>
    <col min="2062" max="2066" width="7.5" style="16" customWidth="1"/>
    <col min="2067" max="2071" width="6.25" style="16" customWidth="1"/>
    <col min="2072" max="2076" width="7.5" style="16" customWidth="1"/>
    <col min="2077" max="2079" width="10.375" style="16" customWidth="1"/>
    <col min="2080" max="2082" width="10" style="16" customWidth="1"/>
    <col min="2083" max="2083" width="18.625" style="16" bestFit="1" customWidth="1"/>
    <col min="2084" max="2084" width="21.375" style="16" bestFit="1" customWidth="1"/>
    <col min="2085" max="2085" width="18.375" style="16" bestFit="1" customWidth="1"/>
    <col min="2086" max="2089" width="18.375" style="16" customWidth="1"/>
    <col min="2090" max="2090" width="14.625" style="16" bestFit="1" customWidth="1"/>
    <col min="2091" max="2091" width="11.75" style="16" bestFit="1" customWidth="1"/>
    <col min="2092" max="2092" width="13.625" style="16" bestFit="1" customWidth="1"/>
    <col min="2093" max="2093" width="13.5" style="16" bestFit="1" customWidth="1"/>
    <col min="2094" max="2094" width="9" style="16"/>
    <col min="2095" max="2096" width="10" style="16" customWidth="1"/>
    <col min="2097" max="2304" width="9" style="16"/>
    <col min="2305" max="2305" width="8.125" style="16" customWidth="1"/>
    <col min="2306" max="2306" width="3.625" style="16" customWidth="1"/>
    <col min="2307" max="2307" width="7.125" style="16" customWidth="1"/>
    <col min="2308" max="2312" width="7.5" style="16" customWidth="1"/>
    <col min="2313" max="2317" width="6.25" style="16" customWidth="1"/>
    <col min="2318" max="2322" width="7.5" style="16" customWidth="1"/>
    <col min="2323" max="2327" width="6.25" style="16" customWidth="1"/>
    <col min="2328" max="2332" width="7.5" style="16" customWidth="1"/>
    <col min="2333" max="2335" width="10.375" style="16" customWidth="1"/>
    <col min="2336" max="2338" width="10" style="16" customWidth="1"/>
    <col min="2339" max="2339" width="18.625" style="16" bestFit="1" customWidth="1"/>
    <col min="2340" max="2340" width="21.375" style="16" bestFit="1" customWidth="1"/>
    <col min="2341" max="2341" width="18.375" style="16" bestFit="1" customWidth="1"/>
    <col min="2342" max="2345" width="18.375" style="16" customWidth="1"/>
    <col min="2346" max="2346" width="14.625" style="16" bestFit="1" customWidth="1"/>
    <col min="2347" max="2347" width="11.75" style="16" bestFit="1" customWidth="1"/>
    <col min="2348" max="2348" width="13.625" style="16" bestFit="1" customWidth="1"/>
    <col min="2349" max="2349" width="13.5" style="16" bestFit="1" customWidth="1"/>
    <col min="2350" max="2350" width="9" style="16"/>
    <col min="2351" max="2352" width="10" style="16" customWidth="1"/>
    <col min="2353" max="2560" width="9" style="16"/>
    <col min="2561" max="2561" width="8.125" style="16" customWidth="1"/>
    <col min="2562" max="2562" width="3.625" style="16" customWidth="1"/>
    <col min="2563" max="2563" width="7.125" style="16" customWidth="1"/>
    <col min="2564" max="2568" width="7.5" style="16" customWidth="1"/>
    <col min="2569" max="2573" width="6.25" style="16" customWidth="1"/>
    <col min="2574" max="2578" width="7.5" style="16" customWidth="1"/>
    <col min="2579" max="2583" width="6.25" style="16" customWidth="1"/>
    <col min="2584" max="2588" width="7.5" style="16" customWidth="1"/>
    <col min="2589" max="2591" width="10.375" style="16" customWidth="1"/>
    <col min="2592" max="2594" width="10" style="16" customWidth="1"/>
    <col min="2595" max="2595" width="18.625" style="16" bestFit="1" customWidth="1"/>
    <col min="2596" max="2596" width="21.375" style="16" bestFit="1" customWidth="1"/>
    <col min="2597" max="2597" width="18.375" style="16" bestFit="1" customWidth="1"/>
    <col min="2598" max="2601" width="18.375" style="16" customWidth="1"/>
    <col min="2602" max="2602" width="14.625" style="16" bestFit="1" customWidth="1"/>
    <col min="2603" max="2603" width="11.75" style="16" bestFit="1" customWidth="1"/>
    <col min="2604" max="2604" width="13.625" style="16" bestFit="1" customWidth="1"/>
    <col min="2605" max="2605" width="13.5" style="16" bestFit="1" customWidth="1"/>
    <col min="2606" max="2606" width="9" style="16"/>
    <col min="2607" max="2608" width="10" style="16" customWidth="1"/>
    <col min="2609" max="2816" width="9" style="16"/>
    <col min="2817" max="2817" width="8.125" style="16" customWidth="1"/>
    <col min="2818" max="2818" width="3.625" style="16" customWidth="1"/>
    <col min="2819" max="2819" width="7.125" style="16" customWidth="1"/>
    <col min="2820" max="2824" width="7.5" style="16" customWidth="1"/>
    <col min="2825" max="2829" width="6.25" style="16" customWidth="1"/>
    <col min="2830" max="2834" width="7.5" style="16" customWidth="1"/>
    <col min="2835" max="2839" width="6.25" style="16" customWidth="1"/>
    <col min="2840" max="2844" width="7.5" style="16" customWidth="1"/>
    <col min="2845" max="2847" width="10.375" style="16" customWidth="1"/>
    <col min="2848" max="2850" width="10" style="16" customWidth="1"/>
    <col min="2851" max="2851" width="18.625" style="16" bestFit="1" customWidth="1"/>
    <col min="2852" max="2852" width="21.375" style="16" bestFit="1" customWidth="1"/>
    <col min="2853" max="2853" width="18.375" style="16" bestFit="1" customWidth="1"/>
    <col min="2854" max="2857" width="18.375" style="16" customWidth="1"/>
    <col min="2858" max="2858" width="14.625" style="16" bestFit="1" customWidth="1"/>
    <col min="2859" max="2859" width="11.75" style="16" bestFit="1" customWidth="1"/>
    <col min="2860" max="2860" width="13.625" style="16" bestFit="1" customWidth="1"/>
    <col min="2861" max="2861" width="13.5" style="16" bestFit="1" customWidth="1"/>
    <col min="2862" max="2862" width="9" style="16"/>
    <col min="2863" max="2864" width="10" style="16" customWidth="1"/>
    <col min="2865" max="3072" width="9" style="16"/>
    <col min="3073" max="3073" width="8.125" style="16" customWidth="1"/>
    <col min="3074" max="3074" width="3.625" style="16" customWidth="1"/>
    <col min="3075" max="3075" width="7.125" style="16" customWidth="1"/>
    <col min="3076" max="3080" width="7.5" style="16" customWidth="1"/>
    <col min="3081" max="3085" width="6.25" style="16" customWidth="1"/>
    <col min="3086" max="3090" width="7.5" style="16" customWidth="1"/>
    <col min="3091" max="3095" width="6.25" style="16" customWidth="1"/>
    <col min="3096" max="3100" width="7.5" style="16" customWidth="1"/>
    <col min="3101" max="3103" width="10.375" style="16" customWidth="1"/>
    <col min="3104" max="3106" width="10" style="16" customWidth="1"/>
    <col min="3107" max="3107" width="18.625" style="16" bestFit="1" customWidth="1"/>
    <col min="3108" max="3108" width="21.375" style="16" bestFit="1" customWidth="1"/>
    <col min="3109" max="3109" width="18.375" style="16" bestFit="1" customWidth="1"/>
    <col min="3110" max="3113" width="18.375" style="16" customWidth="1"/>
    <col min="3114" max="3114" width="14.625" style="16" bestFit="1" customWidth="1"/>
    <col min="3115" max="3115" width="11.75" style="16" bestFit="1" customWidth="1"/>
    <col min="3116" max="3116" width="13.625" style="16" bestFit="1" customWidth="1"/>
    <col min="3117" max="3117" width="13.5" style="16" bestFit="1" customWidth="1"/>
    <col min="3118" max="3118" width="9" style="16"/>
    <col min="3119" max="3120" width="10" style="16" customWidth="1"/>
    <col min="3121" max="3328" width="9" style="16"/>
    <col min="3329" max="3329" width="8.125" style="16" customWidth="1"/>
    <col min="3330" max="3330" width="3.625" style="16" customWidth="1"/>
    <col min="3331" max="3331" width="7.125" style="16" customWidth="1"/>
    <col min="3332" max="3336" width="7.5" style="16" customWidth="1"/>
    <col min="3337" max="3341" width="6.25" style="16" customWidth="1"/>
    <col min="3342" max="3346" width="7.5" style="16" customWidth="1"/>
    <col min="3347" max="3351" width="6.25" style="16" customWidth="1"/>
    <col min="3352" max="3356" width="7.5" style="16" customWidth="1"/>
    <col min="3357" max="3359" width="10.375" style="16" customWidth="1"/>
    <col min="3360" max="3362" width="10" style="16" customWidth="1"/>
    <col min="3363" max="3363" width="18.625" style="16" bestFit="1" customWidth="1"/>
    <col min="3364" max="3364" width="21.375" style="16" bestFit="1" customWidth="1"/>
    <col min="3365" max="3365" width="18.375" style="16" bestFit="1" customWidth="1"/>
    <col min="3366" max="3369" width="18.375" style="16" customWidth="1"/>
    <col min="3370" max="3370" width="14.625" style="16" bestFit="1" customWidth="1"/>
    <col min="3371" max="3371" width="11.75" style="16" bestFit="1" customWidth="1"/>
    <col min="3372" max="3372" width="13.625" style="16" bestFit="1" customWidth="1"/>
    <col min="3373" max="3373" width="13.5" style="16" bestFit="1" customWidth="1"/>
    <col min="3374" max="3374" width="9" style="16"/>
    <col min="3375" max="3376" width="10" style="16" customWidth="1"/>
    <col min="3377" max="3584" width="9" style="16"/>
    <col min="3585" max="3585" width="8.125" style="16" customWidth="1"/>
    <col min="3586" max="3586" width="3.625" style="16" customWidth="1"/>
    <col min="3587" max="3587" width="7.125" style="16" customWidth="1"/>
    <col min="3588" max="3592" width="7.5" style="16" customWidth="1"/>
    <col min="3593" max="3597" width="6.25" style="16" customWidth="1"/>
    <col min="3598" max="3602" width="7.5" style="16" customWidth="1"/>
    <col min="3603" max="3607" width="6.25" style="16" customWidth="1"/>
    <col min="3608" max="3612" width="7.5" style="16" customWidth="1"/>
    <col min="3613" max="3615" width="10.375" style="16" customWidth="1"/>
    <col min="3616" max="3618" width="10" style="16" customWidth="1"/>
    <col min="3619" max="3619" width="18.625" style="16" bestFit="1" customWidth="1"/>
    <col min="3620" max="3620" width="21.375" style="16" bestFit="1" customWidth="1"/>
    <col min="3621" max="3621" width="18.375" style="16" bestFit="1" customWidth="1"/>
    <col min="3622" max="3625" width="18.375" style="16" customWidth="1"/>
    <col min="3626" max="3626" width="14.625" style="16" bestFit="1" customWidth="1"/>
    <col min="3627" max="3627" width="11.75" style="16" bestFit="1" customWidth="1"/>
    <col min="3628" max="3628" width="13.625" style="16" bestFit="1" customWidth="1"/>
    <col min="3629" max="3629" width="13.5" style="16" bestFit="1" customWidth="1"/>
    <col min="3630" max="3630" width="9" style="16"/>
    <col min="3631" max="3632" width="10" style="16" customWidth="1"/>
    <col min="3633" max="3840" width="9" style="16"/>
    <col min="3841" max="3841" width="8.125" style="16" customWidth="1"/>
    <col min="3842" max="3842" width="3.625" style="16" customWidth="1"/>
    <col min="3843" max="3843" width="7.125" style="16" customWidth="1"/>
    <col min="3844" max="3848" width="7.5" style="16" customWidth="1"/>
    <col min="3849" max="3853" width="6.25" style="16" customWidth="1"/>
    <col min="3854" max="3858" width="7.5" style="16" customWidth="1"/>
    <col min="3859" max="3863" width="6.25" style="16" customWidth="1"/>
    <col min="3864" max="3868" width="7.5" style="16" customWidth="1"/>
    <col min="3869" max="3871" width="10.375" style="16" customWidth="1"/>
    <col min="3872" max="3874" width="10" style="16" customWidth="1"/>
    <col min="3875" max="3875" width="18.625" style="16" bestFit="1" customWidth="1"/>
    <col min="3876" max="3876" width="21.375" style="16" bestFit="1" customWidth="1"/>
    <col min="3877" max="3877" width="18.375" style="16" bestFit="1" customWidth="1"/>
    <col min="3878" max="3881" width="18.375" style="16" customWidth="1"/>
    <col min="3882" max="3882" width="14.625" style="16" bestFit="1" customWidth="1"/>
    <col min="3883" max="3883" width="11.75" style="16" bestFit="1" customWidth="1"/>
    <col min="3884" max="3884" width="13.625" style="16" bestFit="1" customWidth="1"/>
    <col min="3885" max="3885" width="13.5" style="16" bestFit="1" customWidth="1"/>
    <col min="3886" max="3886" width="9" style="16"/>
    <col min="3887" max="3888" width="10" style="16" customWidth="1"/>
    <col min="3889" max="4096" width="9" style="16"/>
    <col min="4097" max="4097" width="8.125" style="16" customWidth="1"/>
    <col min="4098" max="4098" width="3.625" style="16" customWidth="1"/>
    <col min="4099" max="4099" width="7.125" style="16" customWidth="1"/>
    <col min="4100" max="4104" width="7.5" style="16" customWidth="1"/>
    <col min="4105" max="4109" width="6.25" style="16" customWidth="1"/>
    <col min="4110" max="4114" width="7.5" style="16" customWidth="1"/>
    <col min="4115" max="4119" width="6.25" style="16" customWidth="1"/>
    <col min="4120" max="4124" width="7.5" style="16" customWidth="1"/>
    <col min="4125" max="4127" width="10.375" style="16" customWidth="1"/>
    <col min="4128" max="4130" width="10" style="16" customWidth="1"/>
    <col min="4131" max="4131" width="18.625" style="16" bestFit="1" customWidth="1"/>
    <col min="4132" max="4132" width="21.375" style="16" bestFit="1" customWidth="1"/>
    <col min="4133" max="4133" width="18.375" style="16" bestFit="1" customWidth="1"/>
    <col min="4134" max="4137" width="18.375" style="16" customWidth="1"/>
    <col min="4138" max="4138" width="14.625" style="16" bestFit="1" customWidth="1"/>
    <col min="4139" max="4139" width="11.75" style="16" bestFit="1" customWidth="1"/>
    <col min="4140" max="4140" width="13.625" style="16" bestFit="1" customWidth="1"/>
    <col min="4141" max="4141" width="13.5" style="16" bestFit="1" customWidth="1"/>
    <col min="4142" max="4142" width="9" style="16"/>
    <col min="4143" max="4144" width="10" style="16" customWidth="1"/>
    <col min="4145" max="4352" width="9" style="16"/>
    <col min="4353" max="4353" width="8.125" style="16" customWidth="1"/>
    <col min="4354" max="4354" width="3.625" style="16" customWidth="1"/>
    <col min="4355" max="4355" width="7.125" style="16" customWidth="1"/>
    <col min="4356" max="4360" width="7.5" style="16" customWidth="1"/>
    <col min="4361" max="4365" width="6.25" style="16" customWidth="1"/>
    <col min="4366" max="4370" width="7.5" style="16" customWidth="1"/>
    <col min="4371" max="4375" width="6.25" style="16" customWidth="1"/>
    <col min="4376" max="4380" width="7.5" style="16" customWidth="1"/>
    <col min="4381" max="4383" width="10.375" style="16" customWidth="1"/>
    <col min="4384" max="4386" width="10" style="16" customWidth="1"/>
    <col min="4387" max="4387" width="18.625" style="16" bestFit="1" customWidth="1"/>
    <col min="4388" max="4388" width="21.375" style="16" bestFit="1" customWidth="1"/>
    <col min="4389" max="4389" width="18.375" style="16" bestFit="1" customWidth="1"/>
    <col min="4390" max="4393" width="18.375" style="16" customWidth="1"/>
    <col min="4394" max="4394" width="14.625" style="16" bestFit="1" customWidth="1"/>
    <col min="4395" max="4395" width="11.75" style="16" bestFit="1" customWidth="1"/>
    <col min="4396" max="4396" width="13.625" style="16" bestFit="1" customWidth="1"/>
    <col min="4397" max="4397" width="13.5" style="16" bestFit="1" customWidth="1"/>
    <col min="4398" max="4398" width="9" style="16"/>
    <col min="4399" max="4400" width="10" style="16" customWidth="1"/>
    <col min="4401" max="4608" width="9" style="16"/>
    <col min="4609" max="4609" width="8.125" style="16" customWidth="1"/>
    <col min="4610" max="4610" width="3.625" style="16" customWidth="1"/>
    <col min="4611" max="4611" width="7.125" style="16" customWidth="1"/>
    <col min="4612" max="4616" width="7.5" style="16" customWidth="1"/>
    <col min="4617" max="4621" width="6.25" style="16" customWidth="1"/>
    <col min="4622" max="4626" width="7.5" style="16" customWidth="1"/>
    <col min="4627" max="4631" width="6.25" style="16" customWidth="1"/>
    <col min="4632" max="4636" width="7.5" style="16" customWidth="1"/>
    <col min="4637" max="4639" width="10.375" style="16" customWidth="1"/>
    <col min="4640" max="4642" width="10" style="16" customWidth="1"/>
    <col min="4643" max="4643" width="18.625" style="16" bestFit="1" customWidth="1"/>
    <col min="4644" max="4644" width="21.375" style="16" bestFit="1" customWidth="1"/>
    <col min="4645" max="4645" width="18.375" style="16" bestFit="1" customWidth="1"/>
    <col min="4646" max="4649" width="18.375" style="16" customWidth="1"/>
    <col min="4650" max="4650" width="14.625" style="16" bestFit="1" customWidth="1"/>
    <col min="4651" max="4651" width="11.75" style="16" bestFit="1" customWidth="1"/>
    <col min="4652" max="4652" width="13.625" style="16" bestFit="1" customWidth="1"/>
    <col min="4653" max="4653" width="13.5" style="16" bestFit="1" customWidth="1"/>
    <col min="4654" max="4654" width="9" style="16"/>
    <col min="4655" max="4656" width="10" style="16" customWidth="1"/>
    <col min="4657" max="4864" width="9" style="16"/>
    <col min="4865" max="4865" width="8.125" style="16" customWidth="1"/>
    <col min="4866" max="4866" width="3.625" style="16" customWidth="1"/>
    <col min="4867" max="4867" width="7.125" style="16" customWidth="1"/>
    <col min="4868" max="4872" width="7.5" style="16" customWidth="1"/>
    <col min="4873" max="4877" width="6.25" style="16" customWidth="1"/>
    <col min="4878" max="4882" width="7.5" style="16" customWidth="1"/>
    <col min="4883" max="4887" width="6.25" style="16" customWidth="1"/>
    <col min="4888" max="4892" width="7.5" style="16" customWidth="1"/>
    <col min="4893" max="4895" width="10.375" style="16" customWidth="1"/>
    <col min="4896" max="4898" width="10" style="16" customWidth="1"/>
    <col min="4899" max="4899" width="18.625" style="16" bestFit="1" customWidth="1"/>
    <col min="4900" max="4900" width="21.375" style="16" bestFit="1" customWidth="1"/>
    <col min="4901" max="4901" width="18.375" style="16" bestFit="1" customWidth="1"/>
    <col min="4902" max="4905" width="18.375" style="16" customWidth="1"/>
    <col min="4906" max="4906" width="14.625" style="16" bestFit="1" customWidth="1"/>
    <col min="4907" max="4907" width="11.75" style="16" bestFit="1" customWidth="1"/>
    <col min="4908" max="4908" width="13.625" style="16" bestFit="1" customWidth="1"/>
    <col min="4909" max="4909" width="13.5" style="16" bestFit="1" customWidth="1"/>
    <col min="4910" max="4910" width="9" style="16"/>
    <col min="4911" max="4912" width="10" style="16" customWidth="1"/>
    <col min="4913" max="5120" width="9" style="16"/>
    <col min="5121" max="5121" width="8.125" style="16" customWidth="1"/>
    <col min="5122" max="5122" width="3.625" style="16" customWidth="1"/>
    <col min="5123" max="5123" width="7.125" style="16" customWidth="1"/>
    <col min="5124" max="5128" width="7.5" style="16" customWidth="1"/>
    <col min="5129" max="5133" width="6.25" style="16" customWidth="1"/>
    <col min="5134" max="5138" width="7.5" style="16" customWidth="1"/>
    <col min="5139" max="5143" width="6.25" style="16" customWidth="1"/>
    <col min="5144" max="5148" width="7.5" style="16" customWidth="1"/>
    <col min="5149" max="5151" width="10.375" style="16" customWidth="1"/>
    <col min="5152" max="5154" width="10" style="16" customWidth="1"/>
    <col min="5155" max="5155" width="18.625" style="16" bestFit="1" customWidth="1"/>
    <col min="5156" max="5156" width="21.375" style="16" bestFit="1" customWidth="1"/>
    <col min="5157" max="5157" width="18.375" style="16" bestFit="1" customWidth="1"/>
    <col min="5158" max="5161" width="18.375" style="16" customWidth="1"/>
    <col min="5162" max="5162" width="14.625" style="16" bestFit="1" customWidth="1"/>
    <col min="5163" max="5163" width="11.75" style="16" bestFit="1" customWidth="1"/>
    <col min="5164" max="5164" width="13.625" style="16" bestFit="1" customWidth="1"/>
    <col min="5165" max="5165" width="13.5" style="16" bestFit="1" customWidth="1"/>
    <col min="5166" max="5166" width="9" style="16"/>
    <col min="5167" max="5168" width="10" style="16" customWidth="1"/>
    <col min="5169" max="5376" width="9" style="16"/>
    <col min="5377" max="5377" width="8.125" style="16" customWidth="1"/>
    <col min="5378" max="5378" width="3.625" style="16" customWidth="1"/>
    <col min="5379" max="5379" width="7.125" style="16" customWidth="1"/>
    <col min="5380" max="5384" width="7.5" style="16" customWidth="1"/>
    <col min="5385" max="5389" width="6.25" style="16" customWidth="1"/>
    <col min="5390" max="5394" width="7.5" style="16" customWidth="1"/>
    <col min="5395" max="5399" width="6.25" style="16" customWidth="1"/>
    <col min="5400" max="5404" width="7.5" style="16" customWidth="1"/>
    <col min="5405" max="5407" width="10.375" style="16" customWidth="1"/>
    <col min="5408" max="5410" width="10" style="16" customWidth="1"/>
    <col min="5411" max="5411" width="18.625" style="16" bestFit="1" customWidth="1"/>
    <col min="5412" max="5412" width="21.375" style="16" bestFit="1" customWidth="1"/>
    <col min="5413" max="5413" width="18.375" style="16" bestFit="1" customWidth="1"/>
    <col min="5414" max="5417" width="18.375" style="16" customWidth="1"/>
    <col min="5418" max="5418" width="14.625" style="16" bestFit="1" customWidth="1"/>
    <col min="5419" max="5419" width="11.75" style="16" bestFit="1" customWidth="1"/>
    <col min="5420" max="5420" width="13.625" style="16" bestFit="1" customWidth="1"/>
    <col min="5421" max="5421" width="13.5" style="16" bestFit="1" customWidth="1"/>
    <col min="5422" max="5422" width="9" style="16"/>
    <col min="5423" max="5424" width="10" style="16" customWidth="1"/>
    <col min="5425" max="5632" width="9" style="16"/>
    <col min="5633" max="5633" width="8.125" style="16" customWidth="1"/>
    <col min="5634" max="5634" width="3.625" style="16" customWidth="1"/>
    <col min="5635" max="5635" width="7.125" style="16" customWidth="1"/>
    <col min="5636" max="5640" width="7.5" style="16" customWidth="1"/>
    <col min="5641" max="5645" width="6.25" style="16" customWidth="1"/>
    <col min="5646" max="5650" width="7.5" style="16" customWidth="1"/>
    <col min="5651" max="5655" width="6.25" style="16" customWidth="1"/>
    <col min="5656" max="5660" width="7.5" style="16" customWidth="1"/>
    <col min="5661" max="5663" width="10.375" style="16" customWidth="1"/>
    <col min="5664" max="5666" width="10" style="16" customWidth="1"/>
    <col min="5667" max="5667" width="18.625" style="16" bestFit="1" customWidth="1"/>
    <col min="5668" max="5668" width="21.375" style="16" bestFit="1" customWidth="1"/>
    <col min="5669" max="5669" width="18.375" style="16" bestFit="1" customWidth="1"/>
    <col min="5670" max="5673" width="18.375" style="16" customWidth="1"/>
    <col min="5674" max="5674" width="14.625" style="16" bestFit="1" customWidth="1"/>
    <col min="5675" max="5675" width="11.75" style="16" bestFit="1" customWidth="1"/>
    <col min="5676" max="5676" width="13.625" style="16" bestFit="1" customWidth="1"/>
    <col min="5677" max="5677" width="13.5" style="16" bestFit="1" customWidth="1"/>
    <col min="5678" max="5678" width="9" style="16"/>
    <col min="5679" max="5680" width="10" style="16" customWidth="1"/>
    <col min="5681" max="5888" width="9" style="16"/>
    <col min="5889" max="5889" width="8.125" style="16" customWidth="1"/>
    <col min="5890" max="5890" width="3.625" style="16" customWidth="1"/>
    <col min="5891" max="5891" width="7.125" style="16" customWidth="1"/>
    <col min="5892" max="5896" width="7.5" style="16" customWidth="1"/>
    <col min="5897" max="5901" width="6.25" style="16" customWidth="1"/>
    <col min="5902" max="5906" width="7.5" style="16" customWidth="1"/>
    <col min="5907" max="5911" width="6.25" style="16" customWidth="1"/>
    <col min="5912" max="5916" width="7.5" style="16" customWidth="1"/>
    <col min="5917" max="5919" width="10.375" style="16" customWidth="1"/>
    <col min="5920" max="5922" width="10" style="16" customWidth="1"/>
    <col min="5923" max="5923" width="18.625" style="16" bestFit="1" customWidth="1"/>
    <col min="5924" max="5924" width="21.375" style="16" bestFit="1" customWidth="1"/>
    <col min="5925" max="5925" width="18.375" style="16" bestFit="1" customWidth="1"/>
    <col min="5926" max="5929" width="18.375" style="16" customWidth="1"/>
    <col min="5930" max="5930" width="14.625" style="16" bestFit="1" customWidth="1"/>
    <col min="5931" max="5931" width="11.75" style="16" bestFit="1" customWidth="1"/>
    <col min="5932" max="5932" width="13.625" style="16" bestFit="1" customWidth="1"/>
    <col min="5933" max="5933" width="13.5" style="16" bestFit="1" customWidth="1"/>
    <col min="5934" max="5934" width="9" style="16"/>
    <col min="5935" max="5936" width="10" style="16" customWidth="1"/>
    <col min="5937" max="6144" width="9" style="16"/>
    <col min="6145" max="6145" width="8.125" style="16" customWidth="1"/>
    <col min="6146" max="6146" width="3.625" style="16" customWidth="1"/>
    <col min="6147" max="6147" width="7.125" style="16" customWidth="1"/>
    <col min="6148" max="6152" width="7.5" style="16" customWidth="1"/>
    <col min="6153" max="6157" width="6.25" style="16" customWidth="1"/>
    <col min="6158" max="6162" width="7.5" style="16" customWidth="1"/>
    <col min="6163" max="6167" width="6.25" style="16" customWidth="1"/>
    <col min="6168" max="6172" width="7.5" style="16" customWidth="1"/>
    <col min="6173" max="6175" width="10.375" style="16" customWidth="1"/>
    <col min="6176" max="6178" width="10" style="16" customWidth="1"/>
    <col min="6179" max="6179" width="18.625" style="16" bestFit="1" customWidth="1"/>
    <col min="6180" max="6180" width="21.375" style="16" bestFit="1" customWidth="1"/>
    <col min="6181" max="6181" width="18.375" style="16" bestFit="1" customWidth="1"/>
    <col min="6182" max="6185" width="18.375" style="16" customWidth="1"/>
    <col min="6186" max="6186" width="14.625" style="16" bestFit="1" customWidth="1"/>
    <col min="6187" max="6187" width="11.75" style="16" bestFit="1" customWidth="1"/>
    <col min="6188" max="6188" width="13.625" style="16" bestFit="1" customWidth="1"/>
    <col min="6189" max="6189" width="13.5" style="16" bestFit="1" customWidth="1"/>
    <col min="6190" max="6190" width="9" style="16"/>
    <col min="6191" max="6192" width="10" style="16" customWidth="1"/>
    <col min="6193" max="6400" width="9" style="16"/>
    <col min="6401" max="6401" width="8.125" style="16" customWidth="1"/>
    <col min="6402" max="6402" width="3.625" style="16" customWidth="1"/>
    <col min="6403" max="6403" width="7.125" style="16" customWidth="1"/>
    <col min="6404" max="6408" width="7.5" style="16" customWidth="1"/>
    <col min="6409" max="6413" width="6.25" style="16" customWidth="1"/>
    <col min="6414" max="6418" width="7.5" style="16" customWidth="1"/>
    <col min="6419" max="6423" width="6.25" style="16" customWidth="1"/>
    <col min="6424" max="6428" width="7.5" style="16" customWidth="1"/>
    <col min="6429" max="6431" width="10.375" style="16" customWidth="1"/>
    <col min="6432" max="6434" width="10" style="16" customWidth="1"/>
    <col min="6435" max="6435" width="18.625" style="16" bestFit="1" customWidth="1"/>
    <col min="6436" max="6436" width="21.375" style="16" bestFit="1" customWidth="1"/>
    <col min="6437" max="6437" width="18.375" style="16" bestFit="1" customWidth="1"/>
    <col min="6438" max="6441" width="18.375" style="16" customWidth="1"/>
    <col min="6442" max="6442" width="14.625" style="16" bestFit="1" customWidth="1"/>
    <col min="6443" max="6443" width="11.75" style="16" bestFit="1" customWidth="1"/>
    <col min="6444" max="6444" width="13.625" style="16" bestFit="1" customWidth="1"/>
    <col min="6445" max="6445" width="13.5" style="16" bestFit="1" customWidth="1"/>
    <col min="6446" max="6446" width="9" style="16"/>
    <col min="6447" max="6448" width="10" style="16" customWidth="1"/>
    <col min="6449" max="6656" width="9" style="16"/>
    <col min="6657" max="6657" width="8.125" style="16" customWidth="1"/>
    <col min="6658" max="6658" width="3.625" style="16" customWidth="1"/>
    <col min="6659" max="6659" width="7.125" style="16" customWidth="1"/>
    <col min="6660" max="6664" width="7.5" style="16" customWidth="1"/>
    <col min="6665" max="6669" width="6.25" style="16" customWidth="1"/>
    <col min="6670" max="6674" width="7.5" style="16" customWidth="1"/>
    <col min="6675" max="6679" width="6.25" style="16" customWidth="1"/>
    <col min="6680" max="6684" width="7.5" style="16" customWidth="1"/>
    <col min="6685" max="6687" width="10.375" style="16" customWidth="1"/>
    <col min="6688" max="6690" width="10" style="16" customWidth="1"/>
    <col min="6691" max="6691" width="18.625" style="16" bestFit="1" customWidth="1"/>
    <col min="6692" max="6692" width="21.375" style="16" bestFit="1" customWidth="1"/>
    <col min="6693" max="6693" width="18.375" style="16" bestFit="1" customWidth="1"/>
    <col min="6694" max="6697" width="18.375" style="16" customWidth="1"/>
    <col min="6698" max="6698" width="14.625" style="16" bestFit="1" customWidth="1"/>
    <col min="6699" max="6699" width="11.75" style="16" bestFit="1" customWidth="1"/>
    <col min="6700" max="6700" width="13.625" style="16" bestFit="1" customWidth="1"/>
    <col min="6701" max="6701" width="13.5" style="16" bestFit="1" customWidth="1"/>
    <col min="6702" max="6702" width="9" style="16"/>
    <col min="6703" max="6704" width="10" style="16" customWidth="1"/>
    <col min="6705" max="6912" width="9" style="16"/>
    <col min="6913" max="6913" width="8.125" style="16" customWidth="1"/>
    <col min="6914" max="6914" width="3.625" style="16" customWidth="1"/>
    <col min="6915" max="6915" width="7.125" style="16" customWidth="1"/>
    <col min="6916" max="6920" width="7.5" style="16" customWidth="1"/>
    <col min="6921" max="6925" width="6.25" style="16" customWidth="1"/>
    <col min="6926" max="6930" width="7.5" style="16" customWidth="1"/>
    <col min="6931" max="6935" width="6.25" style="16" customWidth="1"/>
    <col min="6936" max="6940" width="7.5" style="16" customWidth="1"/>
    <col min="6941" max="6943" width="10.375" style="16" customWidth="1"/>
    <col min="6944" max="6946" width="10" style="16" customWidth="1"/>
    <col min="6947" max="6947" width="18.625" style="16" bestFit="1" customWidth="1"/>
    <col min="6948" max="6948" width="21.375" style="16" bestFit="1" customWidth="1"/>
    <col min="6949" max="6949" width="18.375" style="16" bestFit="1" customWidth="1"/>
    <col min="6950" max="6953" width="18.375" style="16" customWidth="1"/>
    <col min="6954" max="6954" width="14.625" style="16" bestFit="1" customWidth="1"/>
    <col min="6955" max="6955" width="11.75" style="16" bestFit="1" customWidth="1"/>
    <col min="6956" max="6956" width="13.625" style="16" bestFit="1" customWidth="1"/>
    <col min="6957" max="6957" width="13.5" style="16" bestFit="1" customWidth="1"/>
    <col min="6958" max="6958" width="9" style="16"/>
    <col min="6959" max="6960" width="10" style="16" customWidth="1"/>
    <col min="6961" max="7168" width="9" style="16"/>
    <col min="7169" max="7169" width="8.125" style="16" customWidth="1"/>
    <col min="7170" max="7170" width="3.625" style="16" customWidth="1"/>
    <col min="7171" max="7171" width="7.125" style="16" customWidth="1"/>
    <col min="7172" max="7176" width="7.5" style="16" customWidth="1"/>
    <col min="7177" max="7181" width="6.25" style="16" customWidth="1"/>
    <col min="7182" max="7186" width="7.5" style="16" customWidth="1"/>
    <col min="7187" max="7191" width="6.25" style="16" customWidth="1"/>
    <col min="7192" max="7196" width="7.5" style="16" customWidth="1"/>
    <col min="7197" max="7199" width="10.375" style="16" customWidth="1"/>
    <col min="7200" max="7202" width="10" style="16" customWidth="1"/>
    <col min="7203" max="7203" width="18.625" style="16" bestFit="1" customWidth="1"/>
    <col min="7204" max="7204" width="21.375" style="16" bestFit="1" customWidth="1"/>
    <col min="7205" max="7205" width="18.375" style="16" bestFit="1" customWidth="1"/>
    <col min="7206" max="7209" width="18.375" style="16" customWidth="1"/>
    <col min="7210" max="7210" width="14.625" style="16" bestFit="1" customWidth="1"/>
    <col min="7211" max="7211" width="11.75" style="16" bestFit="1" customWidth="1"/>
    <col min="7212" max="7212" width="13.625" style="16" bestFit="1" customWidth="1"/>
    <col min="7213" max="7213" width="13.5" style="16" bestFit="1" customWidth="1"/>
    <col min="7214" max="7214" width="9" style="16"/>
    <col min="7215" max="7216" width="10" style="16" customWidth="1"/>
    <col min="7217" max="7424" width="9" style="16"/>
    <col min="7425" max="7425" width="8.125" style="16" customWidth="1"/>
    <col min="7426" max="7426" width="3.625" style="16" customWidth="1"/>
    <col min="7427" max="7427" width="7.125" style="16" customWidth="1"/>
    <col min="7428" max="7432" width="7.5" style="16" customWidth="1"/>
    <col min="7433" max="7437" width="6.25" style="16" customWidth="1"/>
    <col min="7438" max="7442" width="7.5" style="16" customWidth="1"/>
    <col min="7443" max="7447" width="6.25" style="16" customWidth="1"/>
    <col min="7448" max="7452" width="7.5" style="16" customWidth="1"/>
    <col min="7453" max="7455" width="10.375" style="16" customWidth="1"/>
    <col min="7456" max="7458" width="10" style="16" customWidth="1"/>
    <col min="7459" max="7459" width="18.625" style="16" bestFit="1" customWidth="1"/>
    <col min="7460" max="7460" width="21.375" style="16" bestFit="1" customWidth="1"/>
    <col min="7461" max="7461" width="18.375" style="16" bestFit="1" customWidth="1"/>
    <col min="7462" max="7465" width="18.375" style="16" customWidth="1"/>
    <col min="7466" max="7466" width="14.625" style="16" bestFit="1" customWidth="1"/>
    <col min="7467" max="7467" width="11.75" style="16" bestFit="1" customWidth="1"/>
    <col min="7468" max="7468" width="13.625" style="16" bestFit="1" customWidth="1"/>
    <col min="7469" max="7469" width="13.5" style="16" bestFit="1" customWidth="1"/>
    <col min="7470" max="7470" width="9" style="16"/>
    <col min="7471" max="7472" width="10" style="16" customWidth="1"/>
    <col min="7473" max="7680" width="9" style="16"/>
    <col min="7681" max="7681" width="8.125" style="16" customWidth="1"/>
    <col min="7682" max="7682" width="3.625" style="16" customWidth="1"/>
    <col min="7683" max="7683" width="7.125" style="16" customWidth="1"/>
    <col min="7684" max="7688" width="7.5" style="16" customWidth="1"/>
    <col min="7689" max="7693" width="6.25" style="16" customWidth="1"/>
    <col min="7694" max="7698" width="7.5" style="16" customWidth="1"/>
    <col min="7699" max="7703" width="6.25" style="16" customWidth="1"/>
    <col min="7704" max="7708" width="7.5" style="16" customWidth="1"/>
    <col min="7709" max="7711" width="10.375" style="16" customWidth="1"/>
    <col min="7712" max="7714" width="10" style="16" customWidth="1"/>
    <col min="7715" max="7715" width="18.625" style="16" bestFit="1" customWidth="1"/>
    <col min="7716" max="7716" width="21.375" style="16" bestFit="1" customWidth="1"/>
    <col min="7717" max="7717" width="18.375" style="16" bestFit="1" customWidth="1"/>
    <col min="7718" max="7721" width="18.375" style="16" customWidth="1"/>
    <col min="7722" max="7722" width="14.625" style="16" bestFit="1" customWidth="1"/>
    <col min="7723" max="7723" width="11.75" style="16" bestFit="1" customWidth="1"/>
    <col min="7724" max="7724" width="13.625" style="16" bestFit="1" customWidth="1"/>
    <col min="7725" max="7725" width="13.5" style="16" bestFit="1" customWidth="1"/>
    <col min="7726" max="7726" width="9" style="16"/>
    <col min="7727" max="7728" width="10" style="16" customWidth="1"/>
    <col min="7729" max="7936" width="9" style="16"/>
    <col min="7937" max="7937" width="8.125" style="16" customWidth="1"/>
    <col min="7938" max="7938" width="3.625" style="16" customWidth="1"/>
    <col min="7939" max="7939" width="7.125" style="16" customWidth="1"/>
    <col min="7940" max="7944" width="7.5" style="16" customWidth="1"/>
    <col min="7945" max="7949" width="6.25" style="16" customWidth="1"/>
    <col min="7950" max="7954" width="7.5" style="16" customWidth="1"/>
    <col min="7955" max="7959" width="6.25" style="16" customWidth="1"/>
    <col min="7960" max="7964" width="7.5" style="16" customWidth="1"/>
    <col min="7965" max="7967" width="10.375" style="16" customWidth="1"/>
    <col min="7968" max="7970" width="10" style="16" customWidth="1"/>
    <col min="7971" max="7971" width="18.625" style="16" bestFit="1" customWidth="1"/>
    <col min="7972" max="7972" width="21.375" style="16" bestFit="1" customWidth="1"/>
    <col min="7973" max="7973" width="18.375" style="16" bestFit="1" customWidth="1"/>
    <col min="7974" max="7977" width="18.375" style="16" customWidth="1"/>
    <col min="7978" max="7978" width="14.625" style="16" bestFit="1" customWidth="1"/>
    <col min="7979" max="7979" width="11.75" style="16" bestFit="1" customWidth="1"/>
    <col min="7980" max="7980" width="13.625" style="16" bestFit="1" customWidth="1"/>
    <col min="7981" max="7981" width="13.5" style="16" bestFit="1" customWidth="1"/>
    <col min="7982" max="7982" width="9" style="16"/>
    <col min="7983" max="7984" width="10" style="16" customWidth="1"/>
    <col min="7985" max="8192" width="9" style="16"/>
    <col min="8193" max="8193" width="8.125" style="16" customWidth="1"/>
    <col min="8194" max="8194" width="3.625" style="16" customWidth="1"/>
    <col min="8195" max="8195" width="7.125" style="16" customWidth="1"/>
    <col min="8196" max="8200" width="7.5" style="16" customWidth="1"/>
    <col min="8201" max="8205" width="6.25" style="16" customWidth="1"/>
    <col min="8206" max="8210" width="7.5" style="16" customWidth="1"/>
    <col min="8211" max="8215" width="6.25" style="16" customWidth="1"/>
    <col min="8216" max="8220" width="7.5" style="16" customWidth="1"/>
    <col min="8221" max="8223" width="10.375" style="16" customWidth="1"/>
    <col min="8224" max="8226" width="10" style="16" customWidth="1"/>
    <col min="8227" max="8227" width="18.625" style="16" bestFit="1" customWidth="1"/>
    <col min="8228" max="8228" width="21.375" style="16" bestFit="1" customWidth="1"/>
    <col min="8229" max="8229" width="18.375" style="16" bestFit="1" customWidth="1"/>
    <col min="8230" max="8233" width="18.375" style="16" customWidth="1"/>
    <col min="8234" max="8234" width="14.625" style="16" bestFit="1" customWidth="1"/>
    <col min="8235" max="8235" width="11.75" style="16" bestFit="1" customWidth="1"/>
    <col min="8236" max="8236" width="13.625" style="16" bestFit="1" customWidth="1"/>
    <col min="8237" max="8237" width="13.5" style="16" bestFit="1" customWidth="1"/>
    <col min="8238" max="8238" width="9" style="16"/>
    <col min="8239" max="8240" width="10" style="16" customWidth="1"/>
    <col min="8241" max="8448" width="9" style="16"/>
    <col min="8449" max="8449" width="8.125" style="16" customWidth="1"/>
    <col min="8450" max="8450" width="3.625" style="16" customWidth="1"/>
    <col min="8451" max="8451" width="7.125" style="16" customWidth="1"/>
    <col min="8452" max="8456" width="7.5" style="16" customWidth="1"/>
    <col min="8457" max="8461" width="6.25" style="16" customWidth="1"/>
    <col min="8462" max="8466" width="7.5" style="16" customWidth="1"/>
    <col min="8467" max="8471" width="6.25" style="16" customWidth="1"/>
    <col min="8472" max="8476" width="7.5" style="16" customWidth="1"/>
    <col min="8477" max="8479" width="10.375" style="16" customWidth="1"/>
    <col min="8480" max="8482" width="10" style="16" customWidth="1"/>
    <col min="8483" max="8483" width="18.625" style="16" bestFit="1" customWidth="1"/>
    <col min="8484" max="8484" width="21.375" style="16" bestFit="1" customWidth="1"/>
    <col min="8485" max="8485" width="18.375" style="16" bestFit="1" customWidth="1"/>
    <col min="8486" max="8489" width="18.375" style="16" customWidth="1"/>
    <col min="8490" max="8490" width="14.625" style="16" bestFit="1" customWidth="1"/>
    <col min="8491" max="8491" width="11.75" style="16" bestFit="1" customWidth="1"/>
    <col min="8492" max="8492" width="13.625" style="16" bestFit="1" customWidth="1"/>
    <col min="8493" max="8493" width="13.5" style="16" bestFit="1" customWidth="1"/>
    <col min="8494" max="8494" width="9" style="16"/>
    <col min="8495" max="8496" width="10" style="16" customWidth="1"/>
    <col min="8497" max="8704" width="9" style="16"/>
    <col min="8705" max="8705" width="8.125" style="16" customWidth="1"/>
    <col min="8706" max="8706" width="3.625" style="16" customWidth="1"/>
    <col min="8707" max="8707" width="7.125" style="16" customWidth="1"/>
    <col min="8708" max="8712" width="7.5" style="16" customWidth="1"/>
    <col min="8713" max="8717" width="6.25" style="16" customWidth="1"/>
    <col min="8718" max="8722" width="7.5" style="16" customWidth="1"/>
    <col min="8723" max="8727" width="6.25" style="16" customWidth="1"/>
    <col min="8728" max="8732" width="7.5" style="16" customWidth="1"/>
    <col min="8733" max="8735" width="10.375" style="16" customWidth="1"/>
    <col min="8736" max="8738" width="10" style="16" customWidth="1"/>
    <col min="8739" max="8739" width="18.625" style="16" bestFit="1" customWidth="1"/>
    <col min="8740" max="8740" width="21.375" style="16" bestFit="1" customWidth="1"/>
    <col min="8741" max="8741" width="18.375" style="16" bestFit="1" customWidth="1"/>
    <col min="8742" max="8745" width="18.375" style="16" customWidth="1"/>
    <col min="8746" max="8746" width="14.625" style="16" bestFit="1" customWidth="1"/>
    <col min="8747" max="8747" width="11.75" style="16" bestFit="1" customWidth="1"/>
    <col min="8748" max="8748" width="13.625" style="16" bestFit="1" customWidth="1"/>
    <col min="8749" max="8749" width="13.5" style="16" bestFit="1" customWidth="1"/>
    <col min="8750" max="8750" width="9" style="16"/>
    <col min="8751" max="8752" width="10" style="16" customWidth="1"/>
    <col min="8753" max="8960" width="9" style="16"/>
    <col min="8961" max="8961" width="8.125" style="16" customWidth="1"/>
    <col min="8962" max="8962" width="3.625" style="16" customWidth="1"/>
    <col min="8963" max="8963" width="7.125" style="16" customWidth="1"/>
    <col min="8964" max="8968" width="7.5" style="16" customWidth="1"/>
    <col min="8969" max="8973" width="6.25" style="16" customWidth="1"/>
    <col min="8974" max="8978" width="7.5" style="16" customWidth="1"/>
    <col min="8979" max="8983" width="6.25" style="16" customWidth="1"/>
    <col min="8984" max="8988" width="7.5" style="16" customWidth="1"/>
    <col min="8989" max="8991" width="10.375" style="16" customWidth="1"/>
    <col min="8992" max="8994" width="10" style="16" customWidth="1"/>
    <col min="8995" max="8995" width="18.625" style="16" bestFit="1" customWidth="1"/>
    <col min="8996" max="8996" width="21.375" style="16" bestFit="1" customWidth="1"/>
    <col min="8997" max="8997" width="18.375" style="16" bestFit="1" customWidth="1"/>
    <col min="8998" max="9001" width="18.375" style="16" customWidth="1"/>
    <col min="9002" max="9002" width="14.625" style="16" bestFit="1" customWidth="1"/>
    <col min="9003" max="9003" width="11.75" style="16" bestFit="1" customWidth="1"/>
    <col min="9004" max="9004" width="13.625" style="16" bestFit="1" customWidth="1"/>
    <col min="9005" max="9005" width="13.5" style="16" bestFit="1" customWidth="1"/>
    <col min="9006" max="9006" width="9" style="16"/>
    <col min="9007" max="9008" width="10" style="16" customWidth="1"/>
    <col min="9009" max="9216" width="9" style="16"/>
    <col min="9217" max="9217" width="8.125" style="16" customWidth="1"/>
    <col min="9218" max="9218" width="3.625" style="16" customWidth="1"/>
    <col min="9219" max="9219" width="7.125" style="16" customWidth="1"/>
    <col min="9220" max="9224" width="7.5" style="16" customWidth="1"/>
    <col min="9225" max="9229" width="6.25" style="16" customWidth="1"/>
    <col min="9230" max="9234" width="7.5" style="16" customWidth="1"/>
    <col min="9235" max="9239" width="6.25" style="16" customWidth="1"/>
    <col min="9240" max="9244" width="7.5" style="16" customWidth="1"/>
    <col min="9245" max="9247" width="10.375" style="16" customWidth="1"/>
    <col min="9248" max="9250" width="10" style="16" customWidth="1"/>
    <col min="9251" max="9251" width="18.625" style="16" bestFit="1" customWidth="1"/>
    <col min="9252" max="9252" width="21.375" style="16" bestFit="1" customWidth="1"/>
    <col min="9253" max="9253" width="18.375" style="16" bestFit="1" customWidth="1"/>
    <col min="9254" max="9257" width="18.375" style="16" customWidth="1"/>
    <col min="9258" max="9258" width="14.625" style="16" bestFit="1" customWidth="1"/>
    <col min="9259" max="9259" width="11.75" style="16" bestFit="1" customWidth="1"/>
    <col min="9260" max="9260" width="13.625" style="16" bestFit="1" customWidth="1"/>
    <col min="9261" max="9261" width="13.5" style="16" bestFit="1" customWidth="1"/>
    <col min="9262" max="9262" width="9" style="16"/>
    <col min="9263" max="9264" width="10" style="16" customWidth="1"/>
    <col min="9265" max="9472" width="9" style="16"/>
    <col min="9473" max="9473" width="8.125" style="16" customWidth="1"/>
    <col min="9474" max="9474" width="3.625" style="16" customWidth="1"/>
    <col min="9475" max="9475" width="7.125" style="16" customWidth="1"/>
    <col min="9476" max="9480" width="7.5" style="16" customWidth="1"/>
    <col min="9481" max="9485" width="6.25" style="16" customWidth="1"/>
    <col min="9486" max="9490" width="7.5" style="16" customWidth="1"/>
    <col min="9491" max="9495" width="6.25" style="16" customWidth="1"/>
    <col min="9496" max="9500" width="7.5" style="16" customWidth="1"/>
    <col min="9501" max="9503" width="10.375" style="16" customWidth="1"/>
    <col min="9504" max="9506" width="10" style="16" customWidth="1"/>
    <col min="9507" max="9507" width="18.625" style="16" bestFit="1" customWidth="1"/>
    <col min="9508" max="9508" width="21.375" style="16" bestFit="1" customWidth="1"/>
    <col min="9509" max="9509" width="18.375" style="16" bestFit="1" customWidth="1"/>
    <col min="9510" max="9513" width="18.375" style="16" customWidth="1"/>
    <col min="9514" max="9514" width="14.625" style="16" bestFit="1" customWidth="1"/>
    <col min="9515" max="9515" width="11.75" style="16" bestFit="1" customWidth="1"/>
    <col min="9516" max="9516" width="13.625" style="16" bestFit="1" customWidth="1"/>
    <col min="9517" max="9517" width="13.5" style="16" bestFit="1" customWidth="1"/>
    <col min="9518" max="9518" width="9" style="16"/>
    <col min="9519" max="9520" width="10" style="16" customWidth="1"/>
    <col min="9521" max="9728" width="9" style="16"/>
    <col min="9729" max="9729" width="8.125" style="16" customWidth="1"/>
    <col min="9730" max="9730" width="3.625" style="16" customWidth="1"/>
    <col min="9731" max="9731" width="7.125" style="16" customWidth="1"/>
    <col min="9732" max="9736" width="7.5" style="16" customWidth="1"/>
    <col min="9737" max="9741" width="6.25" style="16" customWidth="1"/>
    <col min="9742" max="9746" width="7.5" style="16" customWidth="1"/>
    <col min="9747" max="9751" width="6.25" style="16" customWidth="1"/>
    <col min="9752" max="9756" width="7.5" style="16" customWidth="1"/>
    <col min="9757" max="9759" width="10.375" style="16" customWidth="1"/>
    <col min="9760" max="9762" width="10" style="16" customWidth="1"/>
    <col min="9763" max="9763" width="18.625" style="16" bestFit="1" customWidth="1"/>
    <col min="9764" max="9764" width="21.375" style="16" bestFit="1" customWidth="1"/>
    <col min="9765" max="9765" width="18.375" style="16" bestFit="1" customWidth="1"/>
    <col min="9766" max="9769" width="18.375" style="16" customWidth="1"/>
    <col min="9770" max="9770" width="14.625" style="16" bestFit="1" customWidth="1"/>
    <col min="9771" max="9771" width="11.75" style="16" bestFit="1" customWidth="1"/>
    <col min="9772" max="9772" width="13.625" style="16" bestFit="1" customWidth="1"/>
    <col min="9773" max="9773" width="13.5" style="16" bestFit="1" customWidth="1"/>
    <col min="9774" max="9774" width="9" style="16"/>
    <col min="9775" max="9776" width="10" style="16" customWidth="1"/>
    <col min="9777" max="9984" width="9" style="16"/>
    <col min="9985" max="9985" width="8.125" style="16" customWidth="1"/>
    <col min="9986" max="9986" width="3.625" style="16" customWidth="1"/>
    <col min="9987" max="9987" width="7.125" style="16" customWidth="1"/>
    <col min="9988" max="9992" width="7.5" style="16" customWidth="1"/>
    <col min="9993" max="9997" width="6.25" style="16" customWidth="1"/>
    <col min="9998" max="10002" width="7.5" style="16" customWidth="1"/>
    <col min="10003" max="10007" width="6.25" style="16" customWidth="1"/>
    <col min="10008" max="10012" width="7.5" style="16" customWidth="1"/>
    <col min="10013" max="10015" width="10.375" style="16" customWidth="1"/>
    <col min="10016" max="10018" width="10" style="16" customWidth="1"/>
    <col min="10019" max="10019" width="18.625" style="16" bestFit="1" customWidth="1"/>
    <col min="10020" max="10020" width="21.375" style="16" bestFit="1" customWidth="1"/>
    <col min="10021" max="10021" width="18.375" style="16" bestFit="1" customWidth="1"/>
    <col min="10022" max="10025" width="18.375" style="16" customWidth="1"/>
    <col min="10026" max="10026" width="14.625" style="16" bestFit="1" customWidth="1"/>
    <col min="10027" max="10027" width="11.75" style="16" bestFit="1" customWidth="1"/>
    <col min="10028" max="10028" width="13.625" style="16" bestFit="1" customWidth="1"/>
    <col min="10029" max="10029" width="13.5" style="16" bestFit="1" customWidth="1"/>
    <col min="10030" max="10030" width="9" style="16"/>
    <col min="10031" max="10032" width="10" style="16" customWidth="1"/>
    <col min="10033" max="10240" width="9" style="16"/>
    <col min="10241" max="10241" width="8.125" style="16" customWidth="1"/>
    <col min="10242" max="10242" width="3.625" style="16" customWidth="1"/>
    <col min="10243" max="10243" width="7.125" style="16" customWidth="1"/>
    <col min="10244" max="10248" width="7.5" style="16" customWidth="1"/>
    <col min="10249" max="10253" width="6.25" style="16" customWidth="1"/>
    <col min="10254" max="10258" width="7.5" style="16" customWidth="1"/>
    <col min="10259" max="10263" width="6.25" style="16" customWidth="1"/>
    <col min="10264" max="10268" width="7.5" style="16" customWidth="1"/>
    <col min="10269" max="10271" width="10.375" style="16" customWidth="1"/>
    <col min="10272" max="10274" width="10" style="16" customWidth="1"/>
    <col min="10275" max="10275" width="18.625" style="16" bestFit="1" customWidth="1"/>
    <col min="10276" max="10276" width="21.375" style="16" bestFit="1" customWidth="1"/>
    <col min="10277" max="10277" width="18.375" style="16" bestFit="1" customWidth="1"/>
    <col min="10278" max="10281" width="18.375" style="16" customWidth="1"/>
    <col min="10282" max="10282" width="14.625" style="16" bestFit="1" customWidth="1"/>
    <col min="10283" max="10283" width="11.75" style="16" bestFit="1" customWidth="1"/>
    <col min="10284" max="10284" width="13.625" style="16" bestFit="1" customWidth="1"/>
    <col min="10285" max="10285" width="13.5" style="16" bestFit="1" customWidth="1"/>
    <col min="10286" max="10286" width="9" style="16"/>
    <col min="10287" max="10288" width="10" style="16" customWidth="1"/>
    <col min="10289" max="10496" width="9" style="16"/>
    <col min="10497" max="10497" width="8.125" style="16" customWidth="1"/>
    <col min="10498" max="10498" width="3.625" style="16" customWidth="1"/>
    <col min="10499" max="10499" width="7.125" style="16" customWidth="1"/>
    <col min="10500" max="10504" width="7.5" style="16" customWidth="1"/>
    <col min="10505" max="10509" width="6.25" style="16" customWidth="1"/>
    <col min="10510" max="10514" width="7.5" style="16" customWidth="1"/>
    <col min="10515" max="10519" width="6.25" style="16" customWidth="1"/>
    <col min="10520" max="10524" width="7.5" style="16" customWidth="1"/>
    <col min="10525" max="10527" width="10.375" style="16" customWidth="1"/>
    <col min="10528" max="10530" width="10" style="16" customWidth="1"/>
    <col min="10531" max="10531" width="18.625" style="16" bestFit="1" customWidth="1"/>
    <col min="10532" max="10532" width="21.375" style="16" bestFit="1" customWidth="1"/>
    <col min="10533" max="10533" width="18.375" style="16" bestFit="1" customWidth="1"/>
    <col min="10534" max="10537" width="18.375" style="16" customWidth="1"/>
    <col min="10538" max="10538" width="14.625" style="16" bestFit="1" customWidth="1"/>
    <col min="10539" max="10539" width="11.75" style="16" bestFit="1" customWidth="1"/>
    <col min="10540" max="10540" width="13.625" style="16" bestFit="1" customWidth="1"/>
    <col min="10541" max="10541" width="13.5" style="16" bestFit="1" customWidth="1"/>
    <col min="10542" max="10542" width="9" style="16"/>
    <col min="10543" max="10544" width="10" style="16" customWidth="1"/>
    <col min="10545" max="10752" width="9" style="16"/>
    <col min="10753" max="10753" width="8.125" style="16" customWidth="1"/>
    <col min="10754" max="10754" width="3.625" style="16" customWidth="1"/>
    <col min="10755" max="10755" width="7.125" style="16" customWidth="1"/>
    <col min="10756" max="10760" width="7.5" style="16" customWidth="1"/>
    <col min="10761" max="10765" width="6.25" style="16" customWidth="1"/>
    <col min="10766" max="10770" width="7.5" style="16" customWidth="1"/>
    <col min="10771" max="10775" width="6.25" style="16" customWidth="1"/>
    <col min="10776" max="10780" width="7.5" style="16" customWidth="1"/>
    <col min="10781" max="10783" width="10.375" style="16" customWidth="1"/>
    <col min="10784" max="10786" width="10" style="16" customWidth="1"/>
    <col min="10787" max="10787" width="18.625" style="16" bestFit="1" customWidth="1"/>
    <col min="10788" max="10788" width="21.375" style="16" bestFit="1" customWidth="1"/>
    <col min="10789" max="10789" width="18.375" style="16" bestFit="1" customWidth="1"/>
    <col min="10790" max="10793" width="18.375" style="16" customWidth="1"/>
    <col min="10794" max="10794" width="14.625" style="16" bestFit="1" customWidth="1"/>
    <col min="10795" max="10795" width="11.75" style="16" bestFit="1" customWidth="1"/>
    <col min="10796" max="10796" width="13.625" style="16" bestFit="1" customWidth="1"/>
    <col min="10797" max="10797" width="13.5" style="16" bestFit="1" customWidth="1"/>
    <col min="10798" max="10798" width="9" style="16"/>
    <col min="10799" max="10800" width="10" style="16" customWidth="1"/>
    <col min="10801" max="11008" width="9" style="16"/>
    <col min="11009" max="11009" width="8.125" style="16" customWidth="1"/>
    <col min="11010" max="11010" width="3.625" style="16" customWidth="1"/>
    <col min="11011" max="11011" width="7.125" style="16" customWidth="1"/>
    <col min="11012" max="11016" width="7.5" style="16" customWidth="1"/>
    <col min="11017" max="11021" width="6.25" style="16" customWidth="1"/>
    <col min="11022" max="11026" width="7.5" style="16" customWidth="1"/>
    <col min="11027" max="11031" width="6.25" style="16" customWidth="1"/>
    <col min="11032" max="11036" width="7.5" style="16" customWidth="1"/>
    <col min="11037" max="11039" width="10.375" style="16" customWidth="1"/>
    <col min="11040" max="11042" width="10" style="16" customWidth="1"/>
    <col min="11043" max="11043" width="18.625" style="16" bestFit="1" customWidth="1"/>
    <col min="11044" max="11044" width="21.375" style="16" bestFit="1" customWidth="1"/>
    <col min="11045" max="11045" width="18.375" style="16" bestFit="1" customWidth="1"/>
    <col min="11046" max="11049" width="18.375" style="16" customWidth="1"/>
    <col min="11050" max="11050" width="14.625" style="16" bestFit="1" customWidth="1"/>
    <col min="11051" max="11051" width="11.75" style="16" bestFit="1" customWidth="1"/>
    <col min="11052" max="11052" width="13.625" style="16" bestFit="1" customWidth="1"/>
    <col min="11053" max="11053" width="13.5" style="16" bestFit="1" customWidth="1"/>
    <col min="11054" max="11054" width="9" style="16"/>
    <col min="11055" max="11056" width="10" style="16" customWidth="1"/>
    <col min="11057" max="11264" width="9" style="16"/>
    <col min="11265" max="11265" width="8.125" style="16" customWidth="1"/>
    <col min="11266" max="11266" width="3.625" style="16" customWidth="1"/>
    <col min="11267" max="11267" width="7.125" style="16" customWidth="1"/>
    <col min="11268" max="11272" width="7.5" style="16" customWidth="1"/>
    <col min="11273" max="11277" width="6.25" style="16" customWidth="1"/>
    <col min="11278" max="11282" width="7.5" style="16" customWidth="1"/>
    <col min="11283" max="11287" width="6.25" style="16" customWidth="1"/>
    <col min="11288" max="11292" width="7.5" style="16" customWidth="1"/>
    <col min="11293" max="11295" width="10.375" style="16" customWidth="1"/>
    <col min="11296" max="11298" width="10" style="16" customWidth="1"/>
    <col min="11299" max="11299" width="18.625" style="16" bestFit="1" customWidth="1"/>
    <col min="11300" max="11300" width="21.375" style="16" bestFit="1" customWidth="1"/>
    <col min="11301" max="11301" width="18.375" style="16" bestFit="1" customWidth="1"/>
    <col min="11302" max="11305" width="18.375" style="16" customWidth="1"/>
    <col min="11306" max="11306" width="14.625" style="16" bestFit="1" customWidth="1"/>
    <col min="11307" max="11307" width="11.75" style="16" bestFit="1" customWidth="1"/>
    <col min="11308" max="11308" width="13.625" style="16" bestFit="1" customWidth="1"/>
    <col min="11309" max="11309" width="13.5" style="16" bestFit="1" customWidth="1"/>
    <col min="11310" max="11310" width="9" style="16"/>
    <col min="11311" max="11312" width="10" style="16" customWidth="1"/>
    <col min="11313" max="11520" width="9" style="16"/>
    <col min="11521" max="11521" width="8.125" style="16" customWidth="1"/>
    <col min="11522" max="11522" width="3.625" style="16" customWidth="1"/>
    <col min="11523" max="11523" width="7.125" style="16" customWidth="1"/>
    <col min="11524" max="11528" width="7.5" style="16" customWidth="1"/>
    <col min="11529" max="11533" width="6.25" style="16" customWidth="1"/>
    <col min="11534" max="11538" width="7.5" style="16" customWidth="1"/>
    <col min="11539" max="11543" width="6.25" style="16" customWidth="1"/>
    <col min="11544" max="11548" width="7.5" style="16" customWidth="1"/>
    <col min="11549" max="11551" width="10.375" style="16" customWidth="1"/>
    <col min="11552" max="11554" width="10" style="16" customWidth="1"/>
    <col min="11555" max="11555" width="18.625" style="16" bestFit="1" customWidth="1"/>
    <col min="11556" max="11556" width="21.375" style="16" bestFit="1" customWidth="1"/>
    <col min="11557" max="11557" width="18.375" style="16" bestFit="1" customWidth="1"/>
    <col min="11558" max="11561" width="18.375" style="16" customWidth="1"/>
    <col min="11562" max="11562" width="14.625" style="16" bestFit="1" customWidth="1"/>
    <col min="11563" max="11563" width="11.75" style="16" bestFit="1" customWidth="1"/>
    <col min="11564" max="11564" width="13.625" style="16" bestFit="1" customWidth="1"/>
    <col min="11565" max="11565" width="13.5" style="16" bestFit="1" customWidth="1"/>
    <col min="11566" max="11566" width="9" style="16"/>
    <col min="11567" max="11568" width="10" style="16" customWidth="1"/>
    <col min="11569" max="11776" width="9" style="16"/>
    <col min="11777" max="11777" width="8.125" style="16" customWidth="1"/>
    <col min="11778" max="11778" width="3.625" style="16" customWidth="1"/>
    <col min="11779" max="11779" width="7.125" style="16" customWidth="1"/>
    <col min="11780" max="11784" width="7.5" style="16" customWidth="1"/>
    <col min="11785" max="11789" width="6.25" style="16" customWidth="1"/>
    <col min="11790" max="11794" width="7.5" style="16" customWidth="1"/>
    <col min="11795" max="11799" width="6.25" style="16" customWidth="1"/>
    <col min="11800" max="11804" width="7.5" style="16" customWidth="1"/>
    <col min="11805" max="11807" width="10.375" style="16" customWidth="1"/>
    <col min="11808" max="11810" width="10" style="16" customWidth="1"/>
    <col min="11811" max="11811" width="18.625" style="16" bestFit="1" customWidth="1"/>
    <col min="11812" max="11812" width="21.375" style="16" bestFit="1" customWidth="1"/>
    <col min="11813" max="11813" width="18.375" style="16" bestFit="1" customWidth="1"/>
    <col min="11814" max="11817" width="18.375" style="16" customWidth="1"/>
    <col min="11818" max="11818" width="14.625" style="16" bestFit="1" customWidth="1"/>
    <col min="11819" max="11819" width="11.75" style="16" bestFit="1" customWidth="1"/>
    <col min="11820" max="11820" width="13.625" style="16" bestFit="1" customWidth="1"/>
    <col min="11821" max="11821" width="13.5" style="16" bestFit="1" customWidth="1"/>
    <col min="11822" max="11822" width="9" style="16"/>
    <col min="11823" max="11824" width="10" style="16" customWidth="1"/>
    <col min="11825" max="12032" width="9" style="16"/>
    <col min="12033" max="12033" width="8.125" style="16" customWidth="1"/>
    <col min="12034" max="12034" width="3.625" style="16" customWidth="1"/>
    <col min="12035" max="12035" width="7.125" style="16" customWidth="1"/>
    <col min="12036" max="12040" width="7.5" style="16" customWidth="1"/>
    <col min="12041" max="12045" width="6.25" style="16" customWidth="1"/>
    <col min="12046" max="12050" width="7.5" style="16" customWidth="1"/>
    <col min="12051" max="12055" width="6.25" style="16" customWidth="1"/>
    <col min="12056" max="12060" width="7.5" style="16" customWidth="1"/>
    <col min="12061" max="12063" width="10.375" style="16" customWidth="1"/>
    <col min="12064" max="12066" width="10" style="16" customWidth="1"/>
    <col min="12067" max="12067" width="18.625" style="16" bestFit="1" customWidth="1"/>
    <col min="12068" max="12068" width="21.375" style="16" bestFit="1" customWidth="1"/>
    <col min="12069" max="12069" width="18.375" style="16" bestFit="1" customWidth="1"/>
    <col min="12070" max="12073" width="18.375" style="16" customWidth="1"/>
    <col min="12074" max="12074" width="14.625" style="16" bestFit="1" customWidth="1"/>
    <col min="12075" max="12075" width="11.75" style="16" bestFit="1" customWidth="1"/>
    <col min="12076" max="12076" width="13.625" style="16" bestFit="1" customWidth="1"/>
    <col min="12077" max="12077" width="13.5" style="16" bestFit="1" customWidth="1"/>
    <col min="12078" max="12078" width="9" style="16"/>
    <col min="12079" max="12080" width="10" style="16" customWidth="1"/>
    <col min="12081" max="12288" width="9" style="16"/>
    <col min="12289" max="12289" width="8.125" style="16" customWidth="1"/>
    <col min="12290" max="12290" width="3.625" style="16" customWidth="1"/>
    <col min="12291" max="12291" width="7.125" style="16" customWidth="1"/>
    <col min="12292" max="12296" width="7.5" style="16" customWidth="1"/>
    <col min="12297" max="12301" width="6.25" style="16" customWidth="1"/>
    <col min="12302" max="12306" width="7.5" style="16" customWidth="1"/>
    <col min="12307" max="12311" width="6.25" style="16" customWidth="1"/>
    <col min="12312" max="12316" width="7.5" style="16" customWidth="1"/>
    <col min="12317" max="12319" width="10.375" style="16" customWidth="1"/>
    <col min="12320" max="12322" width="10" style="16" customWidth="1"/>
    <col min="12323" max="12323" width="18.625" style="16" bestFit="1" customWidth="1"/>
    <col min="12324" max="12324" width="21.375" style="16" bestFit="1" customWidth="1"/>
    <col min="12325" max="12325" width="18.375" style="16" bestFit="1" customWidth="1"/>
    <col min="12326" max="12329" width="18.375" style="16" customWidth="1"/>
    <col min="12330" max="12330" width="14.625" style="16" bestFit="1" customWidth="1"/>
    <col min="12331" max="12331" width="11.75" style="16" bestFit="1" customWidth="1"/>
    <col min="12332" max="12332" width="13.625" style="16" bestFit="1" customWidth="1"/>
    <col min="12333" max="12333" width="13.5" style="16" bestFit="1" customWidth="1"/>
    <col min="12334" max="12334" width="9" style="16"/>
    <col min="12335" max="12336" width="10" style="16" customWidth="1"/>
    <col min="12337" max="12544" width="9" style="16"/>
    <col min="12545" max="12545" width="8.125" style="16" customWidth="1"/>
    <col min="12546" max="12546" width="3.625" style="16" customWidth="1"/>
    <col min="12547" max="12547" width="7.125" style="16" customWidth="1"/>
    <col min="12548" max="12552" width="7.5" style="16" customWidth="1"/>
    <col min="12553" max="12557" width="6.25" style="16" customWidth="1"/>
    <col min="12558" max="12562" width="7.5" style="16" customWidth="1"/>
    <col min="12563" max="12567" width="6.25" style="16" customWidth="1"/>
    <col min="12568" max="12572" width="7.5" style="16" customWidth="1"/>
    <col min="12573" max="12575" width="10.375" style="16" customWidth="1"/>
    <col min="12576" max="12578" width="10" style="16" customWidth="1"/>
    <col min="12579" max="12579" width="18.625" style="16" bestFit="1" customWidth="1"/>
    <col min="12580" max="12580" width="21.375" style="16" bestFit="1" customWidth="1"/>
    <col min="12581" max="12581" width="18.375" style="16" bestFit="1" customWidth="1"/>
    <col min="12582" max="12585" width="18.375" style="16" customWidth="1"/>
    <col min="12586" max="12586" width="14.625" style="16" bestFit="1" customWidth="1"/>
    <col min="12587" max="12587" width="11.75" style="16" bestFit="1" customWidth="1"/>
    <col min="12588" max="12588" width="13.625" style="16" bestFit="1" customWidth="1"/>
    <col min="12589" max="12589" width="13.5" style="16" bestFit="1" customWidth="1"/>
    <col min="12590" max="12590" width="9" style="16"/>
    <col min="12591" max="12592" width="10" style="16" customWidth="1"/>
    <col min="12593" max="12800" width="9" style="16"/>
    <col min="12801" max="12801" width="8.125" style="16" customWidth="1"/>
    <col min="12802" max="12802" width="3.625" style="16" customWidth="1"/>
    <col min="12803" max="12803" width="7.125" style="16" customWidth="1"/>
    <col min="12804" max="12808" width="7.5" style="16" customWidth="1"/>
    <col min="12809" max="12813" width="6.25" style="16" customWidth="1"/>
    <col min="12814" max="12818" width="7.5" style="16" customWidth="1"/>
    <col min="12819" max="12823" width="6.25" style="16" customWidth="1"/>
    <col min="12824" max="12828" width="7.5" style="16" customWidth="1"/>
    <col min="12829" max="12831" width="10.375" style="16" customWidth="1"/>
    <col min="12832" max="12834" width="10" style="16" customWidth="1"/>
    <col min="12835" max="12835" width="18.625" style="16" bestFit="1" customWidth="1"/>
    <col min="12836" max="12836" width="21.375" style="16" bestFit="1" customWidth="1"/>
    <col min="12837" max="12837" width="18.375" style="16" bestFit="1" customWidth="1"/>
    <col min="12838" max="12841" width="18.375" style="16" customWidth="1"/>
    <col min="12842" max="12842" width="14.625" style="16" bestFit="1" customWidth="1"/>
    <col min="12843" max="12843" width="11.75" style="16" bestFit="1" customWidth="1"/>
    <col min="12844" max="12844" width="13.625" style="16" bestFit="1" customWidth="1"/>
    <col min="12845" max="12845" width="13.5" style="16" bestFit="1" customWidth="1"/>
    <col min="12846" max="12846" width="9" style="16"/>
    <col min="12847" max="12848" width="10" style="16" customWidth="1"/>
    <col min="12849" max="13056" width="9" style="16"/>
    <col min="13057" max="13057" width="8.125" style="16" customWidth="1"/>
    <col min="13058" max="13058" width="3.625" style="16" customWidth="1"/>
    <col min="13059" max="13059" width="7.125" style="16" customWidth="1"/>
    <col min="13060" max="13064" width="7.5" style="16" customWidth="1"/>
    <col min="13065" max="13069" width="6.25" style="16" customWidth="1"/>
    <col min="13070" max="13074" width="7.5" style="16" customWidth="1"/>
    <col min="13075" max="13079" width="6.25" style="16" customWidth="1"/>
    <col min="13080" max="13084" width="7.5" style="16" customWidth="1"/>
    <col min="13085" max="13087" width="10.375" style="16" customWidth="1"/>
    <col min="13088" max="13090" width="10" style="16" customWidth="1"/>
    <col min="13091" max="13091" width="18.625" style="16" bestFit="1" customWidth="1"/>
    <col min="13092" max="13092" width="21.375" style="16" bestFit="1" customWidth="1"/>
    <col min="13093" max="13093" width="18.375" style="16" bestFit="1" customWidth="1"/>
    <col min="13094" max="13097" width="18.375" style="16" customWidth="1"/>
    <col min="13098" max="13098" width="14.625" style="16" bestFit="1" customWidth="1"/>
    <col min="13099" max="13099" width="11.75" style="16" bestFit="1" customWidth="1"/>
    <col min="13100" max="13100" width="13.625" style="16" bestFit="1" customWidth="1"/>
    <col min="13101" max="13101" width="13.5" style="16" bestFit="1" customWidth="1"/>
    <col min="13102" max="13102" width="9" style="16"/>
    <col min="13103" max="13104" width="10" style="16" customWidth="1"/>
    <col min="13105" max="13312" width="9" style="16"/>
    <col min="13313" max="13313" width="8.125" style="16" customWidth="1"/>
    <col min="13314" max="13314" width="3.625" style="16" customWidth="1"/>
    <col min="13315" max="13315" width="7.125" style="16" customWidth="1"/>
    <col min="13316" max="13320" width="7.5" style="16" customWidth="1"/>
    <col min="13321" max="13325" width="6.25" style="16" customWidth="1"/>
    <col min="13326" max="13330" width="7.5" style="16" customWidth="1"/>
    <col min="13331" max="13335" width="6.25" style="16" customWidth="1"/>
    <col min="13336" max="13340" width="7.5" style="16" customWidth="1"/>
    <col min="13341" max="13343" width="10.375" style="16" customWidth="1"/>
    <col min="13344" max="13346" width="10" style="16" customWidth="1"/>
    <col min="13347" max="13347" width="18.625" style="16" bestFit="1" customWidth="1"/>
    <col min="13348" max="13348" width="21.375" style="16" bestFit="1" customWidth="1"/>
    <col min="13349" max="13349" width="18.375" style="16" bestFit="1" customWidth="1"/>
    <col min="13350" max="13353" width="18.375" style="16" customWidth="1"/>
    <col min="13354" max="13354" width="14.625" style="16" bestFit="1" customWidth="1"/>
    <col min="13355" max="13355" width="11.75" style="16" bestFit="1" customWidth="1"/>
    <col min="13356" max="13356" width="13.625" style="16" bestFit="1" customWidth="1"/>
    <col min="13357" max="13357" width="13.5" style="16" bestFit="1" customWidth="1"/>
    <col min="13358" max="13358" width="9" style="16"/>
    <col min="13359" max="13360" width="10" style="16" customWidth="1"/>
    <col min="13361" max="13568" width="9" style="16"/>
    <col min="13569" max="13569" width="8.125" style="16" customWidth="1"/>
    <col min="13570" max="13570" width="3.625" style="16" customWidth="1"/>
    <col min="13571" max="13571" width="7.125" style="16" customWidth="1"/>
    <col min="13572" max="13576" width="7.5" style="16" customWidth="1"/>
    <col min="13577" max="13581" width="6.25" style="16" customWidth="1"/>
    <col min="13582" max="13586" width="7.5" style="16" customWidth="1"/>
    <col min="13587" max="13591" width="6.25" style="16" customWidth="1"/>
    <col min="13592" max="13596" width="7.5" style="16" customWidth="1"/>
    <col min="13597" max="13599" width="10.375" style="16" customWidth="1"/>
    <col min="13600" max="13602" width="10" style="16" customWidth="1"/>
    <col min="13603" max="13603" width="18.625" style="16" bestFit="1" customWidth="1"/>
    <col min="13604" max="13604" width="21.375" style="16" bestFit="1" customWidth="1"/>
    <col min="13605" max="13605" width="18.375" style="16" bestFit="1" customWidth="1"/>
    <col min="13606" max="13609" width="18.375" style="16" customWidth="1"/>
    <col min="13610" max="13610" width="14.625" style="16" bestFit="1" customWidth="1"/>
    <col min="13611" max="13611" width="11.75" style="16" bestFit="1" customWidth="1"/>
    <col min="13612" max="13612" width="13.625" style="16" bestFit="1" customWidth="1"/>
    <col min="13613" max="13613" width="13.5" style="16" bestFit="1" customWidth="1"/>
    <col min="13614" max="13614" width="9" style="16"/>
    <col min="13615" max="13616" width="10" style="16" customWidth="1"/>
    <col min="13617" max="13824" width="9" style="16"/>
    <col min="13825" max="13825" width="8.125" style="16" customWidth="1"/>
    <col min="13826" max="13826" width="3.625" style="16" customWidth="1"/>
    <col min="13827" max="13827" width="7.125" style="16" customWidth="1"/>
    <col min="13828" max="13832" width="7.5" style="16" customWidth="1"/>
    <col min="13833" max="13837" width="6.25" style="16" customWidth="1"/>
    <col min="13838" max="13842" width="7.5" style="16" customWidth="1"/>
    <col min="13843" max="13847" width="6.25" style="16" customWidth="1"/>
    <col min="13848" max="13852" width="7.5" style="16" customWidth="1"/>
    <col min="13853" max="13855" width="10.375" style="16" customWidth="1"/>
    <col min="13856" max="13858" width="10" style="16" customWidth="1"/>
    <col min="13859" max="13859" width="18.625" style="16" bestFit="1" customWidth="1"/>
    <col min="13860" max="13860" width="21.375" style="16" bestFit="1" customWidth="1"/>
    <col min="13861" max="13861" width="18.375" style="16" bestFit="1" customWidth="1"/>
    <col min="13862" max="13865" width="18.375" style="16" customWidth="1"/>
    <col min="13866" max="13866" width="14.625" style="16" bestFit="1" customWidth="1"/>
    <col min="13867" max="13867" width="11.75" style="16" bestFit="1" customWidth="1"/>
    <col min="13868" max="13868" width="13.625" style="16" bestFit="1" customWidth="1"/>
    <col min="13869" max="13869" width="13.5" style="16" bestFit="1" customWidth="1"/>
    <col min="13870" max="13870" width="9" style="16"/>
    <col min="13871" max="13872" width="10" style="16" customWidth="1"/>
    <col min="13873" max="14080" width="9" style="16"/>
    <col min="14081" max="14081" width="8.125" style="16" customWidth="1"/>
    <col min="14082" max="14082" width="3.625" style="16" customWidth="1"/>
    <col min="14083" max="14083" width="7.125" style="16" customWidth="1"/>
    <col min="14084" max="14088" width="7.5" style="16" customWidth="1"/>
    <col min="14089" max="14093" width="6.25" style="16" customWidth="1"/>
    <col min="14094" max="14098" width="7.5" style="16" customWidth="1"/>
    <col min="14099" max="14103" width="6.25" style="16" customWidth="1"/>
    <col min="14104" max="14108" width="7.5" style="16" customWidth="1"/>
    <col min="14109" max="14111" width="10.375" style="16" customWidth="1"/>
    <col min="14112" max="14114" width="10" style="16" customWidth="1"/>
    <col min="14115" max="14115" width="18.625" style="16" bestFit="1" customWidth="1"/>
    <col min="14116" max="14116" width="21.375" style="16" bestFit="1" customWidth="1"/>
    <col min="14117" max="14117" width="18.375" style="16" bestFit="1" customWidth="1"/>
    <col min="14118" max="14121" width="18.375" style="16" customWidth="1"/>
    <col min="14122" max="14122" width="14.625" style="16" bestFit="1" customWidth="1"/>
    <col min="14123" max="14123" width="11.75" style="16" bestFit="1" customWidth="1"/>
    <col min="14124" max="14124" width="13.625" style="16" bestFit="1" customWidth="1"/>
    <col min="14125" max="14125" width="13.5" style="16" bestFit="1" customWidth="1"/>
    <col min="14126" max="14126" width="9" style="16"/>
    <col min="14127" max="14128" width="10" style="16" customWidth="1"/>
    <col min="14129" max="14336" width="9" style="16"/>
    <col min="14337" max="14337" width="8.125" style="16" customWidth="1"/>
    <col min="14338" max="14338" width="3.625" style="16" customWidth="1"/>
    <col min="14339" max="14339" width="7.125" style="16" customWidth="1"/>
    <col min="14340" max="14344" width="7.5" style="16" customWidth="1"/>
    <col min="14345" max="14349" width="6.25" style="16" customWidth="1"/>
    <col min="14350" max="14354" width="7.5" style="16" customWidth="1"/>
    <col min="14355" max="14359" width="6.25" style="16" customWidth="1"/>
    <col min="14360" max="14364" width="7.5" style="16" customWidth="1"/>
    <col min="14365" max="14367" width="10.375" style="16" customWidth="1"/>
    <col min="14368" max="14370" width="10" style="16" customWidth="1"/>
    <col min="14371" max="14371" width="18.625" style="16" bestFit="1" customWidth="1"/>
    <col min="14372" max="14372" width="21.375" style="16" bestFit="1" customWidth="1"/>
    <col min="14373" max="14373" width="18.375" style="16" bestFit="1" customWidth="1"/>
    <col min="14374" max="14377" width="18.375" style="16" customWidth="1"/>
    <col min="14378" max="14378" width="14.625" style="16" bestFit="1" customWidth="1"/>
    <col min="14379" max="14379" width="11.75" style="16" bestFit="1" customWidth="1"/>
    <col min="14380" max="14380" width="13.625" style="16" bestFit="1" customWidth="1"/>
    <col min="14381" max="14381" width="13.5" style="16" bestFit="1" customWidth="1"/>
    <col min="14382" max="14382" width="9" style="16"/>
    <col min="14383" max="14384" width="10" style="16" customWidth="1"/>
    <col min="14385" max="14592" width="9" style="16"/>
    <col min="14593" max="14593" width="8.125" style="16" customWidth="1"/>
    <col min="14594" max="14594" width="3.625" style="16" customWidth="1"/>
    <col min="14595" max="14595" width="7.125" style="16" customWidth="1"/>
    <col min="14596" max="14600" width="7.5" style="16" customWidth="1"/>
    <col min="14601" max="14605" width="6.25" style="16" customWidth="1"/>
    <col min="14606" max="14610" width="7.5" style="16" customWidth="1"/>
    <col min="14611" max="14615" width="6.25" style="16" customWidth="1"/>
    <col min="14616" max="14620" width="7.5" style="16" customWidth="1"/>
    <col min="14621" max="14623" width="10.375" style="16" customWidth="1"/>
    <col min="14624" max="14626" width="10" style="16" customWidth="1"/>
    <col min="14627" max="14627" width="18.625" style="16" bestFit="1" customWidth="1"/>
    <col min="14628" max="14628" width="21.375" style="16" bestFit="1" customWidth="1"/>
    <col min="14629" max="14629" width="18.375" style="16" bestFit="1" customWidth="1"/>
    <col min="14630" max="14633" width="18.375" style="16" customWidth="1"/>
    <col min="14634" max="14634" width="14.625" style="16" bestFit="1" customWidth="1"/>
    <col min="14635" max="14635" width="11.75" style="16" bestFit="1" customWidth="1"/>
    <col min="14636" max="14636" width="13.625" style="16" bestFit="1" customWidth="1"/>
    <col min="14637" max="14637" width="13.5" style="16" bestFit="1" customWidth="1"/>
    <col min="14638" max="14638" width="9" style="16"/>
    <col min="14639" max="14640" width="10" style="16" customWidth="1"/>
    <col min="14641" max="14848" width="9" style="16"/>
    <col min="14849" max="14849" width="8.125" style="16" customWidth="1"/>
    <col min="14850" max="14850" width="3.625" style="16" customWidth="1"/>
    <col min="14851" max="14851" width="7.125" style="16" customWidth="1"/>
    <col min="14852" max="14856" width="7.5" style="16" customWidth="1"/>
    <col min="14857" max="14861" width="6.25" style="16" customWidth="1"/>
    <col min="14862" max="14866" width="7.5" style="16" customWidth="1"/>
    <col min="14867" max="14871" width="6.25" style="16" customWidth="1"/>
    <col min="14872" max="14876" width="7.5" style="16" customWidth="1"/>
    <col min="14877" max="14879" width="10.375" style="16" customWidth="1"/>
    <col min="14880" max="14882" width="10" style="16" customWidth="1"/>
    <col min="14883" max="14883" width="18.625" style="16" bestFit="1" customWidth="1"/>
    <col min="14884" max="14884" width="21.375" style="16" bestFit="1" customWidth="1"/>
    <col min="14885" max="14885" width="18.375" style="16" bestFit="1" customWidth="1"/>
    <col min="14886" max="14889" width="18.375" style="16" customWidth="1"/>
    <col min="14890" max="14890" width="14.625" style="16" bestFit="1" customWidth="1"/>
    <col min="14891" max="14891" width="11.75" style="16" bestFit="1" customWidth="1"/>
    <col min="14892" max="14892" width="13.625" style="16" bestFit="1" customWidth="1"/>
    <col min="14893" max="14893" width="13.5" style="16" bestFit="1" customWidth="1"/>
    <col min="14894" max="14894" width="9" style="16"/>
    <col min="14895" max="14896" width="10" style="16" customWidth="1"/>
    <col min="14897" max="15104" width="9" style="16"/>
    <col min="15105" max="15105" width="8.125" style="16" customWidth="1"/>
    <col min="15106" max="15106" width="3.625" style="16" customWidth="1"/>
    <col min="15107" max="15107" width="7.125" style="16" customWidth="1"/>
    <col min="15108" max="15112" width="7.5" style="16" customWidth="1"/>
    <col min="15113" max="15117" width="6.25" style="16" customWidth="1"/>
    <col min="15118" max="15122" width="7.5" style="16" customWidth="1"/>
    <col min="15123" max="15127" width="6.25" style="16" customWidth="1"/>
    <col min="15128" max="15132" width="7.5" style="16" customWidth="1"/>
    <col min="15133" max="15135" width="10.375" style="16" customWidth="1"/>
    <col min="15136" max="15138" width="10" style="16" customWidth="1"/>
    <col min="15139" max="15139" width="18.625" style="16" bestFit="1" customWidth="1"/>
    <col min="15140" max="15140" width="21.375" style="16" bestFit="1" customWidth="1"/>
    <col min="15141" max="15141" width="18.375" style="16" bestFit="1" customWidth="1"/>
    <col min="15142" max="15145" width="18.375" style="16" customWidth="1"/>
    <col min="15146" max="15146" width="14.625" style="16" bestFit="1" customWidth="1"/>
    <col min="15147" max="15147" width="11.75" style="16" bestFit="1" customWidth="1"/>
    <col min="15148" max="15148" width="13.625" style="16" bestFit="1" customWidth="1"/>
    <col min="15149" max="15149" width="13.5" style="16" bestFit="1" customWidth="1"/>
    <col min="15150" max="15150" width="9" style="16"/>
    <col min="15151" max="15152" width="10" style="16" customWidth="1"/>
    <col min="15153" max="15360" width="9" style="16"/>
    <col min="15361" max="15361" width="8.125" style="16" customWidth="1"/>
    <col min="15362" max="15362" width="3.625" style="16" customWidth="1"/>
    <col min="15363" max="15363" width="7.125" style="16" customWidth="1"/>
    <col min="15364" max="15368" width="7.5" style="16" customWidth="1"/>
    <col min="15369" max="15373" width="6.25" style="16" customWidth="1"/>
    <col min="15374" max="15378" width="7.5" style="16" customWidth="1"/>
    <col min="15379" max="15383" width="6.25" style="16" customWidth="1"/>
    <col min="15384" max="15388" width="7.5" style="16" customWidth="1"/>
    <col min="15389" max="15391" width="10.375" style="16" customWidth="1"/>
    <col min="15392" max="15394" width="10" style="16" customWidth="1"/>
    <col min="15395" max="15395" width="18.625" style="16" bestFit="1" customWidth="1"/>
    <col min="15396" max="15396" width="21.375" style="16" bestFit="1" customWidth="1"/>
    <col min="15397" max="15397" width="18.375" style="16" bestFit="1" customWidth="1"/>
    <col min="15398" max="15401" width="18.375" style="16" customWidth="1"/>
    <col min="15402" max="15402" width="14.625" style="16" bestFit="1" customWidth="1"/>
    <col min="15403" max="15403" width="11.75" style="16" bestFit="1" customWidth="1"/>
    <col min="15404" max="15404" width="13.625" style="16" bestFit="1" customWidth="1"/>
    <col min="15405" max="15405" width="13.5" style="16" bestFit="1" customWidth="1"/>
    <col min="15406" max="15406" width="9" style="16"/>
    <col min="15407" max="15408" width="10" style="16" customWidth="1"/>
    <col min="15409" max="15616" width="9" style="16"/>
    <col min="15617" max="15617" width="8.125" style="16" customWidth="1"/>
    <col min="15618" max="15618" width="3.625" style="16" customWidth="1"/>
    <col min="15619" max="15619" width="7.125" style="16" customWidth="1"/>
    <col min="15620" max="15624" width="7.5" style="16" customWidth="1"/>
    <col min="15625" max="15629" width="6.25" style="16" customWidth="1"/>
    <col min="15630" max="15634" width="7.5" style="16" customWidth="1"/>
    <col min="15635" max="15639" width="6.25" style="16" customWidth="1"/>
    <col min="15640" max="15644" width="7.5" style="16" customWidth="1"/>
    <col min="15645" max="15647" width="10.375" style="16" customWidth="1"/>
    <col min="15648" max="15650" width="10" style="16" customWidth="1"/>
    <col min="15651" max="15651" width="18.625" style="16" bestFit="1" customWidth="1"/>
    <col min="15652" max="15652" width="21.375" style="16" bestFit="1" customWidth="1"/>
    <col min="15653" max="15653" width="18.375" style="16" bestFit="1" customWidth="1"/>
    <col min="15654" max="15657" width="18.375" style="16" customWidth="1"/>
    <col min="15658" max="15658" width="14.625" style="16" bestFit="1" customWidth="1"/>
    <col min="15659" max="15659" width="11.75" style="16" bestFit="1" customWidth="1"/>
    <col min="15660" max="15660" width="13.625" style="16" bestFit="1" customWidth="1"/>
    <col min="15661" max="15661" width="13.5" style="16" bestFit="1" customWidth="1"/>
    <col min="15662" max="15662" width="9" style="16"/>
    <col min="15663" max="15664" width="10" style="16" customWidth="1"/>
    <col min="15665" max="15872" width="9" style="16"/>
    <col min="15873" max="15873" width="8.125" style="16" customWidth="1"/>
    <col min="15874" max="15874" width="3.625" style="16" customWidth="1"/>
    <col min="15875" max="15875" width="7.125" style="16" customWidth="1"/>
    <col min="15876" max="15880" width="7.5" style="16" customWidth="1"/>
    <col min="15881" max="15885" width="6.25" style="16" customWidth="1"/>
    <col min="15886" max="15890" width="7.5" style="16" customWidth="1"/>
    <col min="15891" max="15895" width="6.25" style="16" customWidth="1"/>
    <col min="15896" max="15900" width="7.5" style="16" customWidth="1"/>
    <col min="15901" max="15903" width="10.375" style="16" customWidth="1"/>
    <col min="15904" max="15906" width="10" style="16" customWidth="1"/>
    <col min="15907" max="15907" width="18.625" style="16" bestFit="1" customWidth="1"/>
    <col min="15908" max="15908" width="21.375" style="16" bestFit="1" customWidth="1"/>
    <col min="15909" max="15909" width="18.375" style="16" bestFit="1" customWidth="1"/>
    <col min="15910" max="15913" width="18.375" style="16" customWidth="1"/>
    <col min="15914" max="15914" width="14.625" style="16" bestFit="1" customWidth="1"/>
    <col min="15915" max="15915" width="11.75" style="16" bestFit="1" customWidth="1"/>
    <col min="15916" max="15916" width="13.625" style="16" bestFit="1" customWidth="1"/>
    <col min="15917" max="15917" width="13.5" style="16" bestFit="1" customWidth="1"/>
    <col min="15918" max="15918" width="9" style="16"/>
    <col min="15919" max="15920" width="10" style="16" customWidth="1"/>
    <col min="15921" max="16128" width="9" style="16"/>
    <col min="16129" max="16129" width="8.125" style="16" customWidth="1"/>
    <col min="16130" max="16130" width="3.625" style="16" customWidth="1"/>
    <col min="16131" max="16131" width="7.125" style="16" customWidth="1"/>
    <col min="16132" max="16136" width="7.5" style="16" customWidth="1"/>
    <col min="16137" max="16141" width="6.25" style="16" customWidth="1"/>
    <col min="16142" max="16146" width="7.5" style="16" customWidth="1"/>
    <col min="16147" max="16151" width="6.25" style="16" customWidth="1"/>
    <col min="16152" max="16156" width="7.5" style="16" customWidth="1"/>
    <col min="16157" max="16159" width="10.375" style="16" customWidth="1"/>
    <col min="16160" max="16162" width="10" style="16" customWidth="1"/>
    <col min="16163" max="16163" width="18.625" style="16" bestFit="1" customWidth="1"/>
    <col min="16164" max="16164" width="21.375" style="16" bestFit="1" customWidth="1"/>
    <col min="16165" max="16165" width="18.375" style="16" bestFit="1" customWidth="1"/>
    <col min="16166" max="16169" width="18.375" style="16" customWidth="1"/>
    <col min="16170" max="16170" width="14.625" style="16" bestFit="1" customWidth="1"/>
    <col min="16171" max="16171" width="11.75" style="16" bestFit="1" customWidth="1"/>
    <col min="16172" max="16172" width="13.625" style="16" bestFit="1" customWidth="1"/>
    <col min="16173" max="16173" width="13.5" style="16" bestFit="1" customWidth="1"/>
    <col min="16174" max="16174" width="9" style="16"/>
    <col min="16175" max="16176" width="10" style="16" customWidth="1"/>
    <col min="16177" max="16384" width="9" style="16"/>
  </cols>
  <sheetData>
    <row r="1" spans="1:45" ht="23.25" customHeight="1">
      <c r="A1" s="660" t="s">
        <v>525</v>
      </c>
      <c r="B1" s="660"/>
      <c r="C1" s="660"/>
      <c r="D1" s="660"/>
      <c r="E1" s="660"/>
      <c r="F1" s="660"/>
      <c r="G1" s="660"/>
      <c r="H1" s="660"/>
      <c r="AI1" s="17"/>
      <c r="AJ1" s="17"/>
      <c r="AK1" s="17"/>
      <c r="AL1" s="17"/>
      <c r="AM1" s="17"/>
      <c r="AN1" s="17"/>
      <c r="AO1" s="17"/>
      <c r="AP1" s="17"/>
      <c r="AQ1" s="17"/>
      <c r="AS1" s="17"/>
    </row>
    <row r="2" spans="1:45" ht="18.75" customHeight="1">
      <c r="A2" s="664" t="s">
        <v>30</v>
      </c>
      <c r="B2" s="23">
        <v>1</v>
      </c>
      <c r="C2" s="664" t="s">
        <v>183</v>
      </c>
      <c r="D2" s="664" t="s">
        <v>31</v>
      </c>
      <c r="E2" s="664"/>
      <c r="F2" s="664"/>
      <c r="G2" s="664"/>
      <c r="H2" s="664"/>
      <c r="I2" s="664" t="s">
        <v>32</v>
      </c>
      <c r="J2" s="664"/>
      <c r="K2" s="664"/>
      <c r="L2" s="664"/>
      <c r="M2" s="664"/>
      <c r="N2" s="664" t="s">
        <v>33</v>
      </c>
      <c r="O2" s="664"/>
      <c r="P2" s="664"/>
      <c r="Q2" s="664"/>
      <c r="R2" s="664"/>
      <c r="S2" s="657" t="s">
        <v>184</v>
      </c>
      <c r="T2" s="658"/>
      <c r="U2" s="658"/>
      <c r="V2" s="658"/>
      <c r="W2" s="659"/>
      <c r="X2" s="664" t="s">
        <v>185</v>
      </c>
      <c r="Y2" s="664"/>
      <c r="Z2" s="664"/>
      <c r="AA2" s="664"/>
      <c r="AB2" s="664"/>
      <c r="AC2" s="665" t="s">
        <v>186</v>
      </c>
      <c r="AD2" s="665" t="s">
        <v>187</v>
      </c>
      <c r="AE2" s="665" t="s">
        <v>188</v>
      </c>
      <c r="AF2" s="665" t="s">
        <v>189</v>
      </c>
      <c r="AI2" s="663" t="s">
        <v>54</v>
      </c>
      <c r="AJ2" s="663"/>
      <c r="AK2" s="18" t="s">
        <v>55</v>
      </c>
      <c r="AL2" s="18"/>
      <c r="AM2" s="18"/>
      <c r="AN2" s="18"/>
      <c r="AO2" s="18"/>
      <c r="AP2" s="641" t="s">
        <v>56</v>
      </c>
      <c r="AQ2" s="641" t="s">
        <v>57</v>
      </c>
      <c r="AR2" s="622" t="s">
        <v>190</v>
      </c>
      <c r="AS2" s="641" t="s">
        <v>58</v>
      </c>
    </row>
    <row r="3" spans="1:45" ht="18.75" customHeight="1">
      <c r="A3" s="664"/>
      <c r="B3" s="23">
        <v>1</v>
      </c>
      <c r="C3" s="664"/>
      <c r="D3" s="23" t="s">
        <v>35</v>
      </c>
      <c r="E3" s="23" t="s">
        <v>36</v>
      </c>
      <c r="F3" s="23" t="s">
        <v>5</v>
      </c>
      <c r="G3" s="23" t="s">
        <v>6</v>
      </c>
      <c r="H3" s="23" t="s">
        <v>7</v>
      </c>
      <c r="I3" s="23" t="s">
        <v>35</v>
      </c>
      <c r="J3" s="23" t="s">
        <v>36</v>
      </c>
      <c r="K3" s="23" t="s">
        <v>5</v>
      </c>
      <c r="L3" s="23" t="s">
        <v>6</v>
      </c>
      <c r="M3" s="23" t="s">
        <v>7</v>
      </c>
      <c r="N3" s="23" t="s">
        <v>35</v>
      </c>
      <c r="O3" s="23" t="s">
        <v>36</v>
      </c>
      <c r="P3" s="23" t="s">
        <v>5</v>
      </c>
      <c r="Q3" s="23" t="s">
        <v>6</v>
      </c>
      <c r="R3" s="23" t="s">
        <v>7</v>
      </c>
      <c r="S3" s="23" t="s">
        <v>35</v>
      </c>
      <c r="T3" s="23" t="s">
        <v>36</v>
      </c>
      <c r="U3" s="23" t="s">
        <v>5</v>
      </c>
      <c r="V3" s="23" t="s">
        <v>6</v>
      </c>
      <c r="W3" s="23" t="s">
        <v>191</v>
      </c>
      <c r="X3" s="23" t="s">
        <v>35</v>
      </c>
      <c r="Y3" s="23" t="s">
        <v>36</v>
      </c>
      <c r="Z3" s="23" t="s">
        <v>5</v>
      </c>
      <c r="AA3" s="23" t="s">
        <v>192</v>
      </c>
      <c r="AB3" s="23" t="s">
        <v>191</v>
      </c>
      <c r="AC3" s="665"/>
      <c r="AD3" s="665"/>
      <c r="AE3" s="665"/>
      <c r="AF3" s="665"/>
      <c r="AI3" s="663"/>
      <c r="AJ3" s="663"/>
      <c r="AK3" s="18" t="s">
        <v>35</v>
      </c>
      <c r="AL3" s="18">
        <v>2020</v>
      </c>
      <c r="AM3" s="18">
        <v>2025</v>
      </c>
      <c r="AN3" s="18">
        <v>2030</v>
      </c>
      <c r="AO3" s="18">
        <v>2035</v>
      </c>
      <c r="AP3" s="643"/>
      <c r="AQ3" s="643"/>
      <c r="AR3" s="623"/>
      <c r="AS3" s="643"/>
    </row>
    <row r="4" spans="1:45" ht="18" customHeight="1">
      <c r="A4" s="664" t="s">
        <v>43</v>
      </c>
      <c r="B4" s="23">
        <v>1</v>
      </c>
      <c r="C4" s="59" t="s">
        <v>494</v>
      </c>
      <c r="D4" s="406">
        <f>SUM(D5:D7)</f>
        <v>258</v>
      </c>
      <c r="E4" s="406">
        <f>SUM(E5:E7)</f>
        <v>256</v>
      </c>
      <c r="F4" s="406">
        <f>SUM(F5:F7)</f>
        <v>241</v>
      </c>
      <c r="G4" s="406">
        <f>SUM(G5:G7)</f>
        <v>230</v>
      </c>
      <c r="H4" s="406">
        <f>SUM(H5:H7)</f>
        <v>223</v>
      </c>
      <c r="I4" s="379">
        <f>ROUND(N4/D4,2)</f>
        <v>0.9</v>
      </c>
      <c r="J4" s="379">
        <f>ROUND(O4/E4,2)</f>
        <v>0.9</v>
      </c>
      <c r="K4" s="379">
        <f>ROUND(P4/F4,2)</f>
        <v>0.9</v>
      </c>
      <c r="L4" s="379">
        <f>ROUND(Q4/G4,2)</f>
        <v>0.9</v>
      </c>
      <c r="M4" s="379">
        <f>ROUND(R4/H4,2)</f>
        <v>0.9</v>
      </c>
      <c r="N4" s="407">
        <f>SUM(N5:N7)</f>
        <v>233</v>
      </c>
      <c r="O4" s="407">
        <f>SUM(O5:O7)</f>
        <v>231</v>
      </c>
      <c r="P4" s="407">
        <f>SUM(P5:P7)</f>
        <v>217</v>
      </c>
      <c r="Q4" s="407">
        <f>SUM(Q5:Q7)</f>
        <v>207</v>
      </c>
      <c r="R4" s="407">
        <f>SUM(R5:R7)</f>
        <v>201</v>
      </c>
      <c r="S4" s="4">
        <v>408</v>
      </c>
      <c r="T4" s="4">
        <v>408</v>
      </c>
      <c r="U4" s="4">
        <v>408</v>
      </c>
      <c r="V4" s="4">
        <v>408</v>
      </c>
      <c r="W4" s="4">
        <v>408</v>
      </c>
      <c r="X4" s="23">
        <f>SUM(X5:X7)</f>
        <v>95</v>
      </c>
      <c r="Y4" s="23">
        <f>SUM(Y5:Y7)</f>
        <v>94</v>
      </c>
      <c r="Z4" s="23">
        <f>SUM(Z5:Z7)</f>
        <v>88</v>
      </c>
      <c r="AA4" s="23">
        <f>SUM(AA5:AA7)</f>
        <v>85</v>
      </c>
      <c r="AB4" s="23">
        <f>SUM(AB5:AB7)</f>
        <v>82</v>
      </c>
      <c r="AC4" s="21"/>
      <c r="AD4" s="21"/>
      <c r="AE4" s="21"/>
      <c r="AF4" s="21"/>
      <c r="AI4" s="665" t="s">
        <v>68</v>
      </c>
      <c r="AJ4" s="18" t="s">
        <v>2</v>
      </c>
      <c r="AK4" s="23">
        <v>3403</v>
      </c>
      <c r="AL4" s="23">
        <v>3609</v>
      </c>
      <c r="AM4" s="23">
        <v>5019</v>
      </c>
      <c r="AN4" s="23">
        <v>5019</v>
      </c>
      <c r="AO4" s="23">
        <v>5019</v>
      </c>
      <c r="AP4" s="18"/>
      <c r="AQ4" s="24"/>
      <c r="AR4" s="24"/>
      <c r="AS4" s="24"/>
    </row>
    <row r="5" spans="1:45" ht="18" customHeight="1">
      <c r="A5" s="664"/>
      <c r="B5" s="60">
        <v>2</v>
      </c>
      <c r="C5" s="60" t="s">
        <v>495</v>
      </c>
      <c r="D5" s="408">
        <f>[2]은하면!D5</f>
        <v>122</v>
      </c>
      <c r="E5" s="408">
        <f>[2]은하면!E5</f>
        <v>121</v>
      </c>
      <c r="F5" s="408">
        <f>[2]은하면!F5</f>
        <v>114</v>
      </c>
      <c r="G5" s="408">
        <f>[2]은하면!G5</f>
        <v>109</v>
      </c>
      <c r="H5" s="408">
        <f>[2]은하면!H5</f>
        <v>105</v>
      </c>
      <c r="I5" s="351">
        <v>90</v>
      </c>
      <c r="J5" s="351">
        <v>90</v>
      </c>
      <c r="K5" s="351">
        <v>90</v>
      </c>
      <c r="L5" s="351">
        <v>90</v>
      </c>
      <c r="M5" s="351">
        <v>90</v>
      </c>
      <c r="N5" s="409">
        <f t="shared" ref="N5:R15" si="0">ROUND(D5*I5/100,0)</f>
        <v>110</v>
      </c>
      <c r="O5" s="409">
        <f t="shared" si="0"/>
        <v>109</v>
      </c>
      <c r="P5" s="409">
        <f t="shared" si="0"/>
        <v>103</v>
      </c>
      <c r="Q5" s="409">
        <f t="shared" si="0"/>
        <v>98</v>
      </c>
      <c r="R5" s="409">
        <f t="shared" si="0"/>
        <v>95</v>
      </c>
      <c r="S5" s="60">
        <v>408</v>
      </c>
      <c r="T5" s="60">
        <v>408</v>
      </c>
      <c r="U5" s="60">
        <v>408</v>
      </c>
      <c r="V5" s="60">
        <v>408</v>
      </c>
      <c r="W5" s="60">
        <v>408</v>
      </c>
      <c r="X5" s="60">
        <f>ROUND(N5*(S5/1000),0)</f>
        <v>45</v>
      </c>
      <c r="Y5" s="60">
        <f>ROUND(O5*(T5/1000),0)</f>
        <v>44</v>
      </c>
      <c r="Z5" s="60">
        <f>ROUND(P5*(U5/1000),0)</f>
        <v>42</v>
      </c>
      <c r="AA5" s="60">
        <f>ROUND(Q5*(V5/1000),0)</f>
        <v>40</v>
      </c>
      <c r="AB5" s="60">
        <f>ROUND(R5*(W5/1000),0)</f>
        <v>39</v>
      </c>
      <c r="AC5" s="23" t="s">
        <v>88</v>
      </c>
      <c r="AD5" s="23" t="s">
        <v>88</v>
      </c>
      <c r="AE5" s="23" t="s">
        <v>88</v>
      </c>
      <c r="AF5" s="23" t="s">
        <v>88</v>
      </c>
      <c r="AI5" s="665"/>
      <c r="AJ5" s="18" t="s">
        <v>70</v>
      </c>
      <c r="AK5" s="23">
        <v>3403</v>
      </c>
      <c r="AL5" s="23">
        <v>3394</v>
      </c>
      <c r="AM5" s="23">
        <v>4590</v>
      </c>
      <c r="AN5" s="23">
        <v>4590</v>
      </c>
      <c r="AO5" s="23">
        <v>4590</v>
      </c>
      <c r="AP5" s="18"/>
      <c r="AQ5" s="24"/>
      <c r="AR5" s="24"/>
      <c r="AS5" s="24"/>
    </row>
    <row r="6" spans="1:45" ht="18" customHeight="1">
      <c r="A6" s="664"/>
      <c r="B6" s="60">
        <v>2</v>
      </c>
      <c r="C6" s="60" t="s">
        <v>496</v>
      </c>
      <c r="D6" s="408">
        <f>[2]은하면!D6</f>
        <v>82</v>
      </c>
      <c r="E6" s="408">
        <f>[2]은하면!E6</f>
        <v>81</v>
      </c>
      <c r="F6" s="408">
        <f>[2]은하면!F6</f>
        <v>77</v>
      </c>
      <c r="G6" s="408">
        <f>[2]은하면!G6</f>
        <v>73</v>
      </c>
      <c r="H6" s="408">
        <f>[2]은하면!H6</f>
        <v>71</v>
      </c>
      <c r="I6" s="351">
        <v>90</v>
      </c>
      <c r="J6" s="351">
        <v>90</v>
      </c>
      <c r="K6" s="351">
        <v>90</v>
      </c>
      <c r="L6" s="351">
        <v>90</v>
      </c>
      <c r="M6" s="351">
        <v>90</v>
      </c>
      <c r="N6" s="409">
        <f t="shared" si="0"/>
        <v>74</v>
      </c>
      <c r="O6" s="409">
        <f t="shared" si="0"/>
        <v>73</v>
      </c>
      <c r="P6" s="409">
        <f t="shared" si="0"/>
        <v>69</v>
      </c>
      <c r="Q6" s="409">
        <f t="shared" si="0"/>
        <v>66</v>
      </c>
      <c r="R6" s="409">
        <f t="shared" si="0"/>
        <v>64</v>
      </c>
      <c r="S6" s="60">
        <v>408</v>
      </c>
      <c r="T6" s="60">
        <v>408</v>
      </c>
      <c r="U6" s="60">
        <v>408</v>
      </c>
      <c r="V6" s="60">
        <v>408</v>
      </c>
      <c r="W6" s="60">
        <v>408</v>
      </c>
      <c r="X6" s="60">
        <f t="shared" ref="X6:AB36" si="1">ROUND(N6*(S6/1000),0)</f>
        <v>30</v>
      </c>
      <c r="Y6" s="60">
        <f t="shared" si="1"/>
        <v>30</v>
      </c>
      <c r="Z6" s="60">
        <f t="shared" si="1"/>
        <v>28</v>
      </c>
      <c r="AA6" s="60">
        <f t="shared" si="1"/>
        <v>27</v>
      </c>
      <c r="AB6" s="60">
        <f t="shared" si="1"/>
        <v>26</v>
      </c>
      <c r="AC6" s="23" t="s">
        <v>88</v>
      </c>
      <c r="AD6" s="23" t="s">
        <v>88</v>
      </c>
      <c r="AE6" s="23" t="s">
        <v>88</v>
      </c>
      <c r="AF6" s="23" t="s">
        <v>88</v>
      </c>
      <c r="AI6" s="665"/>
      <c r="AJ6" s="18" t="s">
        <v>72</v>
      </c>
      <c r="AK6" s="23">
        <v>1231</v>
      </c>
      <c r="AL6" s="23">
        <v>1231</v>
      </c>
      <c r="AM6" s="23">
        <v>1231</v>
      </c>
      <c r="AN6" s="23">
        <v>1231</v>
      </c>
      <c r="AO6" s="23">
        <v>1231</v>
      </c>
      <c r="AP6" s="18" t="s">
        <v>47</v>
      </c>
      <c r="AQ6" s="24" t="s">
        <v>195</v>
      </c>
      <c r="AR6" s="24" t="s">
        <v>73</v>
      </c>
      <c r="AS6" s="18" t="s">
        <v>74</v>
      </c>
    </row>
    <row r="7" spans="1:45" ht="18" customHeight="1">
      <c r="A7" s="664"/>
      <c r="B7" s="60">
        <v>2</v>
      </c>
      <c r="C7" s="60" t="s">
        <v>497</v>
      </c>
      <c r="D7" s="408">
        <f>[2]은하면!D7</f>
        <v>54</v>
      </c>
      <c r="E7" s="408">
        <f>[2]은하면!E7</f>
        <v>54</v>
      </c>
      <c r="F7" s="408">
        <f>[2]은하면!F7</f>
        <v>50</v>
      </c>
      <c r="G7" s="408">
        <f>[2]은하면!G7</f>
        <v>48</v>
      </c>
      <c r="H7" s="408">
        <f>[2]은하면!H7</f>
        <v>47</v>
      </c>
      <c r="I7" s="351">
        <v>90</v>
      </c>
      <c r="J7" s="351">
        <v>90</v>
      </c>
      <c r="K7" s="351">
        <v>90</v>
      </c>
      <c r="L7" s="351">
        <v>90</v>
      </c>
      <c r="M7" s="351">
        <v>90</v>
      </c>
      <c r="N7" s="409">
        <f t="shared" si="0"/>
        <v>49</v>
      </c>
      <c r="O7" s="409">
        <f t="shared" si="0"/>
        <v>49</v>
      </c>
      <c r="P7" s="409">
        <f t="shared" si="0"/>
        <v>45</v>
      </c>
      <c r="Q7" s="409">
        <f t="shared" si="0"/>
        <v>43</v>
      </c>
      <c r="R7" s="409">
        <f t="shared" si="0"/>
        <v>42</v>
      </c>
      <c r="S7" s="60">
        <v>408</v>
      </c>
      <c r="T7" s="60">
        <v>408</v>
      </c>
      <c r="U7" s="60">
        <v>408</v>
      </c>
      <c r="V7" s="60">
        <v>408</v>
      </c>
      <c r="W7" s="60">
        <v>408</v>
      </c>
      <c r="X7" s="60">
        <f t="shared" si="1"/>
        <v>20</v>
      </c>
      <c r="Y7" s="60">
        <f t="shared" si="1"/>
        <v>20</v>
      </c>
      <c r="Z7" s="60">
        <f t="shared" si="1"/>
        <v>18</v>
      </c>
      <c r="AA7" s="60">
        <f t="shared" si="1"/>
        <v>18</v>
      </c>
      <c r="AB7" s="60">
        <f t="shared" si="1"/>
        <v>17</v>
      </c>
      <c r="AC7" s="23" t="s">
        <v>88</v>
      </c>
      <c r="AD7" s="23" t="s">
        <v>88</v>
      </c>
      <c r="AE7" s="23" t="s">
        <v>88</v>
      </c>
      <c r="AF7" s="23" t="s">
        <v>88</v>
      </c>
      <c r="AI7" s="665"/>
      <c r="AJ7" s="18" t="s">
        <v>76</v>
      </c>
      <c r="AK7" s="23"/>
      <c r="AL7" s="23"/>
      <c r="AM7" s="23"/>
      <c r="AN7" s="23"/>
      <c r="AO7" s="23"/>
      <c r="AP7" s="27" t="s">
        <v>38</v>
      </c>
      <c r="AQ7" s="28" t="s">
        <v>196</v>
      </c>
      <c r="AR7" s="24" t="s">
        <v>196</v>
      </c>
      <c r="AS7" s="27" t="s">
        <v>77</v>
      </c>
    </row>
    <row r="8" spans="1:45" ht="18" customHeight="1">
      <c r="A8" s="664"/>
      <c r="B8" s="23">
        <v>1</v>
      </c>
      <c r="C8" s="59" t="s">
        <v>498</v>
      </c>
      <c r="D8" s="578">
        <f>[2]은하면!D8</f>
        <v>132</v>
      </c>
      <c r="E8" s="578">
        <f>[2]은하면!E8</f>
        <v>131</v>
      </c>
      <c r="F8" s="578">
        <f>[2]은하면!F8</f>
        <v>123</v>
      </c>
      <c r="G8" s="578">
        <f>[2]은하면!G8</f>
        <v>118</v>
      </c>
      <c r="H8" s="578">
        <f>[2]은하면!H8</f>
        <v>114</v>
      </c>
      <c r="I8" s="405">
        <v>85</v>
      </c>
      <c r="J8" s="405">
        <v>85</v>
      </c>
      <c r="K8" s="405">
        <v>85</v>
      </c>
      <c r="L8" s="405">
        <v>85</v>
      </c>
      <c r="M8" s="405">
        <v>85</v>
      </c>
      <c r="N8" s="407">
        <f t="shared" si="0"/>
        <v>112</v>
      </c>
      <c r="O8" s="407">
        <f t="shared" si="0"/>
        <v>111</v>
      </c>
      <c r="P8" s="407">
        <f t="shared" si="0"/>
        <v>105</v>
      </c>
      <c r="Q8" s="407">
        <f t="shared" si="0"/>
        <v>100</v>
      </c>
      <c r="R8" s="407">
        <f t="shared" si="0"/>
        <v>97</v>
      </c>
      <c r="S8" s="4">
        <v>408</v>
      </c>
      <c r="T8" s="4">
        <v>408</v>
      </c>
      <c r="U8" s="4">
        <v>408</v>
      </c>
      <c r="V8" s="4">
        <v>408</v>
      </c>
      <c r="W8" s="4">
        <v>408</v>
      </c>
      <c r="X8" s="69">
        <f t="shared" si="1"/>
        <v>46</v>
      </c>
      <c r="Y8" s="69">
        <f t="shared" si="1"/>
        <v>45</v>
      </c>
      <c r="Z8" s="69">
        <f t="shared" si="1"/>
        <v>43</v>
      </c>
      <c r="AA8" s="69">
        <f t="shared" si="1"/>
        <v>41</v>
      </c>
      <c r="AB8" s="69">
        <f t="shared" si="1"/>
        <v>40</v>
      </c>
      <c r="AC8" s="23" t="s">
        <v>88</v>
      </c>
      <c r="AD8" s="23" t="s">
        <v>88</v>
      </c>
      <c r="AE8" s="23" t="s">
        <v>88</v>
      </c>
      <c r="AF8" s="23" t="s">
        <v>88</v>
      </c>
      <c r="AI8" s="665"/>
      <c r="AJ8" s="18" t="s">
        <v>79</v>
      </c>
      <c r="AK8" s="23">
        <v>339</v>
      </c>
      <c r="AL8" s="23">
        <v>339</v>
      </c>
      <c r="AM8" s="23">
        <v>339</v>
      </c>
      <c r="AN8" s="23">
        <v>339</v>
      </c>
      <c r="AO8" s="23">
        <v>339</v>
      </c>
      <c r="AP8" s="18" t="s">
        <v>43</v>
      </c>
      <c r="AQ8" s="24" t="s">
        <v>197</v>
      </c>
      <c r="AR8" s="24" t="s">
        <v>197</v>
      </c>
      <c r="AS8" s="18" t="s">
        <v>81</v>
      </c>
    </row>
    <row r="9" spans="1:45" ht="18" customHeight="1">
      <c r="A9" s="664"/>
      <c r="B9" s="23">
        <v>1</v>
      </c>
      <c r="C9" s="59" t="s">
        <v>499</v>
      </c>
      <c r="D9" s="406">
        <f>SUM(D10:D11)</f>
        <v>229</v>
      </c>
      <c r="E9" s="406">
        <f>SUM(E10:E11)</f>
        <v>227</v>
      </c>
      <c r="F9" s="406">
        <f>SUM(F10:F11)</f>
        <v>214</v>
      </c>
      <c r="G9" s="406">
        <f>SUM(G10:G11)</f>
        <v>204</v>
      </c>
      <c r="H9" s="406">
        <f>SUM(H10:H11)</f>
        <v>197</v>
      </c>
      <c r="I9" s="379">
        <f>ROUND(N9/D9,2)</f>
        <v>0.85</v>
      </c>
      <c r="J9" s="379">
        <f>ROUND(O9/E9,2)</f>
        <v>0.85</v>
      </c>
      <c r="K9" s="379">
        <f>ROUND(P9/F9,2)</f>
        <v>0.85</v>
      </c>
      <c r="L9" s="379">
        <f>ROUND(Q9/G9,2)</f>
        <v>0.85</v>
      </c>
      <c r="M9" s="379">
        <f>ROUND(R9/H9,2)</f>
        <v>0.85</v>
      </c>
      <c r="N9" s="407">
        <f>SUM(N10:N11)</f>
        <v>195</v>
      </c>
      <c r="O9" s="407">
        <f>SUM(O10:O11)</f>
        <v>193</v>
      </c>
      <c r="P9" s="407">
        <f>SUM(P10:P11)</f>
        <v>182</v>
      </c>
      <c r="Q9" s="407">
        <f>SUM(Q10:Q11)</f>
        <v>174</v>
      </c>
      <c r="R9" s="407">
        <f>SUM(R10:R11)</f>
        <v>167</v>
      </c>
      <c r="S9" s="4">
        <v>408</v>
      </c>
      <c r="T9" s="4">
        <v>408</v>
      </c>
      <c r="U9" s="4">
        <v>408</v>
      </c>
      <c r="V9" s="4">
        <v>408</v>
      </c>
      <c r="W9" s="4">
        <v>408</v>
      </c>
      <c r="X9" s="23">
        <f>SUM(X10:X11)</f>
        <v>80</v>
      </c>
      <c r="Y9" s="23">
        <f>SUM(Y10:Y11)</f>
        <v>78</v>
      </c>
      <c r="Z9" s="23">
        <f>SUM(Z10:Z11)</f>
        <v>74</v>
      </c>
      <c r="AA9" s="23">
        <f>SUM(AA10:AA11)</f>
        <v>71</v>
      </c>
      <c r="AB9" s="23">
        <f>SUM(AB10:AB11)</f>
        <v>68</v>
      </c>
      <c r="AC9" s="21"/>
      <c r="AD9" s="21"/>
      <c r="AE9" s="21"/>
      <c r="AF9" s="21"/>
      <c r="AI9" s="665"/>
      <c r="AJ9" s="18" t="s">
        <v>83</v>
      </c>
      <c r="AK9" s="23">
        <v>84</v>
      </c>
      <c r="AL9" s="23">
        <v>84</v>
      </c>
      <c r="AM9" s="23">
        <v>84</v>
      </c>
      <c r="AN9" s="23">
        <v>84</v>
      </c>
      <c r="AO9" s="23">
        <v>84</v>
      </c>
      <c r="AP9" s="18" t="s">
        <v>44</v>
      </c>
      <c r="AQ9" s="24" t="s">
        <v>198</v>
      </c>
      <c r="AR9" s="24" t="s">
        <v>84</v>
      </c>
      <c r="AS9" s="18" t="s">
        <v>85</v>
      </c>
    </row>
    <row r="10" spans="1:45" ht="18" customHeight="1">
      <c r="A10" s="664"/>
      <c r="B10" s="60">
        <v>2</v>
      </c>
      <c r="C10" s="60" t="s">
        <v>274</v>
      </c>
      <c r="D10" s="408">
        <f>[2]은하면!D10</f>
        <v>106</v>
      </c>
      <c r="E10" s="408">
        <f>[2]은하면!E10</f>
        <v>105</v>
      </c>
      <c r="F10" s="408">
        <f>[2]은하면!F10</f>
        <v>99</v>
      </c>
      <c r="G10" s="408">
        <f>[2]은하면!G10</f>
        <v>94</v>
      </c>
      <c r="H10" s="408">
        <f>[2]은하면!H10</f>
        <v>91</v>
      </c>
      <c r="I10" s="351">
        <v>85</v>
      </c>
      <c r="J10" s="351">
        <v>85</v>
      </c>
      <c r="K10" s="351">
        <v>85</v>
      </c>
      <c r="L10" s="351">
        <v>85</v>
      </c>
      <c r="M10" s="351">
        <v>85</v>
      </c>
      <c r="N10" s="409">
        <f t="shared" si="0"/>
        <v>90</v>
      </c>
      <c r="O10" s="409">
        <f t="shared" si="0"/>
        <v>89</v>
      </c>
      <c r="P10" s="409">
        <f t="shared" si="0"/>
        <v>84</v>
      </c>
      <c r="Q10" s="409">
        <f t="shared" si="0"/>
        <v>80</v>
      </c>
      <c r="R10" s="409">
        <f t="shared" si="0"/>
        <v>77</v>
      </c>
      <c r="S10" s="60">
        <v>408</v>
      </c>
      <c r="T10" s="60">
        <v>408</v>
      </c>
      <c r="U10" s="60">
        <v>408</v>
      </c>
      <c r="V10" s="60">
        <v>408</v>
      </c>
      <c r="W10" s="60">
        <v>408</v>
      </c>
      <c r="X10" s="60">
        <f t="shared" si="1"/>
        <v>37</v>
      </c>
      <c r="Y10" s="60">
        <f t="shared" si="1"/>
        <v>36</v>
      </c>
      <c r="Z10" s="60">
        <f t="shared" si="1"/>
        <v>34</v>
      </c>
      <c r="AA10" s="60">
        <f t="shared" si="1"/>
        <v>33</v>
      </c>
      <c r="AB10" s="60">
        <f t="shared" si="1"/>
        <v>31</v>
      </c>
      <c r="AC10" s="60" t="s">
        <v>88</v>
      </c>
      <c r="AD10" s="23" t="s">
        <v>88</v>
      </c>
      <c r="AE10" s="23" t="s">
        <v>88</v>
      </c>
      <c r="AF10" s="23" t="s">
        <v>88</v>
      </c>
      <c r="AI10" s="665"/>
      <c r="AJ10" s="18" t="s">
        <v>87</v>
      </c>
      <c r="AK10" s="23">
        <v>34</v>
      </c>
      <c r="AL10" s="23">
        <v>34</v>
      </c>
      <c r="AM10" s="23">
        <v>34</v>
      </c>
      <c r="AN10" s="23">
        <v>34</v>
      </c>
      <c r="AO10" s="23">
        <v>34</v>
      </c>
      <c r="AP10" s="18" t="s">
        <v>43</v>
      </c>
      <c r="AQ10" s="24" t="s">
        <v>198</v>
      </c>
      <c r="AR10" s="24" t="s">
        <v>88</v>
      </c>
      <c r="AS10" s="18" t="s">
        <v>89</v>
      </c>
    </row>
    <row r="11" spans="1:45" ht="18" customHeight="1">
      <c r="A11" s="664"/>
      <c r="B11" s="60">
        <v>2</v>
      </c>
      <c r="C11" s="60" t="s">
        <v>500</v>
      </c>
      <c r="D11" s="408">
        <f>[2]은하면!D11</f>
        <v>123</v>
      </c>
      <c r="E11" s="408">
        <f>[2]은하면!E11</f>
        <v>122</v>
      </c>
      <c r="F11" s="408">
        <f>[2]은하면!F11</f>
        <v>115</v>
      </c>
      <c r="G11" s="408">
        <f>[2]은하면!G11</f>
        <v>110</v>
      </c>
      <c r="H11" s="408">
        <f>[2]은하면!H11</f>
        <v>106</v>
      </c>
      <c r="I11" s="351">
        <v>85</v>
      </c>
      <c r="J11" s="351">
        <v>85</v>
      </c>
      <c r="K11" s="351">
        <v>85</v>
      </c>
      <c r="L11" s="351">
        <v>85</v>
      </c>
      <c r="M11" s="351">
        <v>85</v>
      </c>
      <c r="N11" s="409">
        <f t="shared" si="0"/>
        <v>105</v>
      </c>
      <c r="O11" s="409">
        <f t="shared" si="0"/>
        <v>104</v>
      </c>
      <c r="P11" s="409">
        <f t="shared" si="0"/>
        <v>98</v>
      </c>
      <c r="Q11" s="409">
        <f t="shared" si="0"/>
        <v>94</v>
      </c>
      <c r="R11" s="409">
        <f t="shared" si="0"/>
        <v>90</v>
      </c>
      <c r="S11" s="60">
        <v>408</v>
      </c>
      <c r="T11" s="60">
        <v>408</v>
      </c>
      <c r="U11" s="60">
        <v>408</v>
      </c>
      <c r="V11" s="60">
        <v>408</v>
      </c>
      <c r="W11" s="60">
        <v>408</v>
      </c>
      <c r="X11" s="60">
        <f t="shared" si="1"/>
        <v>43</v>
      </c>
      <c r="Y11" s="60">
        <f t="shared" si="1"/>
        <v>42</v>
      </c>
      <c r="Z11" s="60">
        <f t="shared" si="1"/>
        <v>40</v>
      </c>
      <c r="AA11" s="60">
        <f t="shared" si="1"/>
        <v>38</v>
      </c>
      <c r="AB11" s="60">
        <f t="shared" si="1"/>
        <v>37</v>
      </c>
      <c r="AC11" s="60" t="s">
        <v>88</v>
      </c>
      <c r="AD11" s="23" t="s">
        <v>88</v>
      </c>
      <c r="AE11" s="23" t="s">
        <v>88</v>
      </c>
      <c r="AF11" s="23" t="s">
        <v>88</v>
      </c>
      <c r="AI11" s="665"/>
      <c r="AJ11" s="18" t="s">
        <v>91</v>
      </c>
      <c r="AK11" s="23">
        <v>111</v>
      </c>
      <c r="AL11" s="23">
        <v>111</v>
      </c>
      <c r="AM11" s="23">
        <v>111</v>
      </c>
      <c r="AN11" s="23">
        <v>111</v>
      </c>
      <c r="AO11" s="23">
        <v>111</v>
      </c>
      <c r="AP11" s="27" t="s">
        <v>46</v>
      </c>
      <c r="AQ11" s="28" t="s">
        <v>199</v>
      </c>
      <c r="AR11" s="24" t="s">
        <v>92</v>
      </c>
      <c r="AS11" s="27" t="s">
        <v>93</v>
      </c>
    </row>
    <row r="12" spans="1:45" ht="18" customHeight="1">
      <c r="A12" s="664"/>
      <c r="B12" s="23">
        <v>1</v>
      </c>
      <c r="C12" s="59" t="s">
        <v>501</v>
      </c>
      <c r="D12" s="578">
        <f>[2]은하면!D12</f>
        <v>202</v>
      </c>
      <c r="E12" s="578">
        <f>[2]은하면!E12</f>
        <v>200</v>
      </c>
      <c r="F12" s="578">
        <f>[2]은하면!F12</f>
        <v>189</v>
      </c>
      <c r="G12" s="578">
        <f>[2]은하면!G12</f>
        <v>180</v>
      </c>
      <c r="H12" s="578">
        <f>[2]은하면!H12</f>
        <v>174</v>
      </c>
      <c r="I12" s="405">
        <v>85</v>
      </c>
      <c r="J12" s="405">
        <v>85</v>
      </c>
      <c r="K12" s="405">
        <v>85</v>
      </c>
      <c r="L12" s="405">
        <v>85</v>
      </c>
      <c r="M12" s="405">
        <v>85</v>
      </c>
      <c r="N12" s="407">
        <f t="shared" si="0"/>
        <v>172</v>
      </c>
      <c r="O12" s="407">
        <f t="shared" si="0"/>
        <v>170</v>
      </c>
      <c r="P12" s="407">
        <f t="shared" si="0"/>
        <v>161</v>
      </c>
      <c r="Q12" s="407">
        <f t="shared" si="0"/>
        <v>153</v>
      </c>
      <c r="R12" s="407">
        <f t="shared" si="0"/>
        <v>148</v>
      </c>
      <c r="S12" s="4">
        <v>408</v>
      </c>
      <c r="T12" s="4">
        <v>408</v>
      </c>
      <c r="U12" s="4">
        <v>408</v>
      </c>
      <c r="V12" s="4">
        <v>408</v>
      </c>
      <c r="W12" s="4">
        <v>408</v>
      </c>
      <c r="X12" s="69">
        <f t="shared" si="1"/>
        <v>70</v>
      </c>
      <c r="Y12" s="69">
        <f t="shared" si="1"/>
        <v>69</v>
      </c>
      <c r="Z12" s="69">
        <f t="shared" si="1"/>
        <v>66</v>
      </c>
      <c r="AA12" s="69">
        <f t="shared" si="1"/>
        <v>62</v>
      </c>
      <c r="AB12" s="69">
        <f t="shared" si="1"/>
        <v>60</v>
      </c>
      <c r="AC12" s="60" t="s">
        <v>88</v>
      </c>
      <c r="AD12" s="23" t="s">
        <v>88</v>
      </c>
      <c r="AE12" s="23" t="s">
        <v>88</v>
      </c>
      <c r="AF12" s="23" t="s">
        <v>88</v>
      </c>
      <c r="AI12" s="665"/>
      <c r="AJ12" s="18" t="s">
        <v>95</v>
      </c>
      <c r="AK12" s="23">
        <v>294</v>
      </c>
      <c r="AL12" s="23">
        <v>294</v>
      </c>
      <c r="AM12" s="23">
        <v>294</v>
      </c>
      <c r="AN12" s="23">
        <v>294</v>
      </c>
      <c r="AO12" s="23">
        <v>294</v>
      </c>
      <c r="AP12" s="27" t="s">
        <v>38</v>
      </c>
      <c r="AQ12" s="28" t="s">
        <v>200</v>
      </c>
      <c r="AR12" s="28" t="s">
        <v>200</v>
      </c>
      <c r="AS12" s="27" t="s">
        <v>96</v>
      </c>
    </row>
    <row r="13" spans="1:45" ht="18" customHeight="1">
      <c r="A13" s="664"/>
      <c r="B13" s="23">
        <v>1</v>
      </c>
      <c r="C13" s="59" t="s">
        <v>502</v>
      </c>
      <c r="D13" s="406">
        <f>SUM(D14:D15)</f>
        <v>342</v>
      </c>
      <c r="E13" s="406">
        <f>SUM(E14:E15)</f>
        <v>339</v>
      </c>
      <c r="F13" s="406">
        <f>SUM(F14:F15)</f>
        <v>319</v>
      </c>
      <c r="G13" s="406">
        <f>SUM(G14:G15)</f>
        <v>305</v>
      </c>
      <c r="H13" s="406">
        <f>SUM(H14:H15)</f>
        <v>295</v>
      </c>
      <c r="I13" s="379">
        <f>ROUND(N13/D13,2)</f>
        <v>0.85</v>
      </c>
      <c r="J13" s="379">
        <f>ROUND(O13/E13,2)</f>
        <v>0.85</v>
      </c>
      <c r="K13" s="379">
        <f>ROUND(P13/F13,2)</f>
        <v>0.85</v>
      </c>
      <c r="L13" s="379">
        <f>ROUND(Q13/G13,2)</f>
        <v>0.85</v>
      </c>
      <c r="M13" s="379">
        <f>ROUND(R13/H13,2)</f>
        <v>0.85</v>
      </c>
      <c r="N13" s="407">
        <f>SUM(N14:N15)</f>
        <v>291</v>
      </c>
      <c r="O13" s="407">
        <f>SUM(O14:O15)</f>
        <v>288</v>
      </c>
      <c r="P13" s="407">
        <f>SUM(P14:P15)</f>
        <v>271</v>
      </c>
      <c r="Q13" s="407">
        <f>SUM(Q14:Q15)</f>
        <v>259</v>
      </c>
      <c r="R13" s="407">
        <f>SUM(R14:R15)</f>
        <v>251</v>
      </c>
      <c r="S13" s="4">
        <v>408</v>
      </c>
      <c r="T13" s="4">
        <v>408</v>
      </c>
      <c r="U13" s="4">
        <v>408</v>
      </c>
      <c r="V13" s="4">
        <v>408</v>
      </c>
      <c r="W13" s="4">
        <v>408</v>
      </c>
      <c r="X13" s="23">
        <f>SUM(X14:X15)</f>
        <v>119</v>
      </c>
      <c r="Y13" s="23">
        <f>SUM(Y14:Y15)</f>
        <v>118</v>
      </c>
      <c r="Z13" s="23">
        <f>SUM(Z14:Z15)</f>
        <v>110</v>
      </c>
      <c r="AA13" s="23">
        <f>SUM(AA14:AA15)</f>
        <v>106</v>
      </c>
      <c r="AB13" s="23">
        <f>SUM(AB14:AB15)</f>
        <v>103</v>
      </c>
      <c r="AC13" s="21"/>
      <c r="AD13" s="21"/>
      <c r="AE13" s="21"/>
      <c r="AF13" s="21"/>
      <c r="AI13" s="665"/>
      <c r="AJ13" s="18" t="s">
        <v>98</v>
      </c>
      <c r="AK13" s="23">
        <v>105</v>
      </c>
      <c r="AL13" s="23">
        <v>1301</v>
      </c>
      <c r="AM13" s="23">
        <v>2497</v>
      </c>
      <c r="AN13" s="23">
        <v>2497</v>
      </c>
      <c r="AO13" s="23">
        <v>2497</v>
      </c>
      <c r="AP13" s="27" t="s">
        <v>46</v>
      </c>
      <c r="AQ13" s="28" t="s">
        <v>201</v>
      </c>
      <c r="AR13" s="24" t="s">
        <v>99</v>
      </c>
      <c r="AS13" s="27" t="s">
        <v>93</v>
      </c>
    </row>
    <row r="14" spans="1:45" ht="18" customHeight="1">
      <c r="A14" s="664"/>
      <c r="B14" s="60">
        <v>2</v>
      </c>
      <c r="C14" s="60" t="s">
        <v>503</v>
      </c>
      <c r="D14" s="408">
        <f>[2]은하면!D14</f>
        <v>223</v>
      </c>
      <c r="E14" s="408">
        <f>[2]은하면!E14</f>
        <v>221</v>
      </c>
      <c r="F14" s="408">
        <f>[2]은하면!F14</f>
        <v>208</v>
      </c>
      <c r="G14" s="408">
        <f>[2]은하면!G14</f>
        <v>199</v>
      </c>
      <c r="H14" s="408">
        <f>[2]은하면!H14</f>
        <v>192</v>
      </c>
      <c r="I14" s="351">
        <v>85</v>
      </c>
      <c r="J14" s="351">
        <v>85</v>
      </c>
      <c r="K14" s="351">
        <v>85</v>
      </c>
      <c r="L14" s="351">
        <v>85</v>
      </c>
      <c r="M14" s="351">
        <v>85</v>
      </c>
      <c r="N14" s="409">
        <f t="shared" si="0"/>
        <v>190</v>
      </c>
      <c r="O14" s="409">
        <f t="shared" si="0"/>
        <v>188</v>
      </c>
      <c r="P14" s="409">
        <f t="shared" si="0"/>
        <v>177</v>
      </c>
      <c r="Q14" s="409">
        <f t="shared" si="0"/>
        <v>169</v>
      </c>
      <c r="R14" s="409">
        <f t="shared" si="0"/>
        <v>163</v>
      </c>
      <c r="S14" s="60">
        <v>408</v>
      </c>
      <c r="T14" s="60">
        <v>408</v>
      </c>
      <c r="U14" s="60">
        <v>408</v>
      </c>
      <c r="V14" s="60">
        <v>408</v>
      </c>
      <c r="W14" s="60">
        <v>408</v>
      </c>
      <c r="X14" s="60">
        <f t="shared" si="1"/>
        <v>78</v>
      </c>
      <c r="Y14" s="60">
        <f t="shared" si="1"/>
        <v>77</v>
      </c>
      <c r="Z14" s="60">
        <f t="shared" si="1"/>
        <v>72</v>
      </c>
      <c r="AA14" s="60">
        <f t="shared" si="1"/>
        <v>69</v>
      </c>
      <c r="AB14" s="60">
        <f t="shared" si="1"/>
        <v>67</v>
      </c>
      <c r="AC14" s="60" t="s">
        <v>526</v>
      </c>
      <c r="AD14" s="23" t="s">
        <v>526</v>
      </c>
      <c r="AE14" s="23" t="s">
        <v>526</v>
      </c>
      <c r="AF14" s="23" t="s">
        <v>526</v>
      </c>
      <c r="AI14" s="665"/>
      <c r="AJ14" s="18" t="s">
        <v>101</v>
      </c>
      <c r="AK14" s="23"/>
      <c r="AL14" s="23">
        <v>215</v>
      </c>
      <c r="AM14" s="23">
        <v>429</v>
      </c>
      <c r="AN14" s="23">
        <v>429</v>
      </c>
      <c r="AO14" s="23">
        <v>429</v>
      </c>
      <c r="AP14" s="18"/>
      <c r="AQ14" s="24"/>
      <c r="AR14" s="24"/>
      <c r="AS14" s="24"/>
    </row>
    <row r="15" spans="1:45" ht="18" customHeight="1">
      <c r="A15" s="664"/>
      <c r="B15" s="60">
        <v>2</v>
      </c>
      <c r="C15" s="60" t="s">
        <v>504</v>
      </c>
      <c r="D15" s="408">
        <f>[2]은하면!D15</f>
        <v>119</v>
      </c>
      <c r="E15" s="408">
        <f>[2]은하면!E15</f>
        <v>118</v>
      </c>
      <c r="F15" s="408">
        <f>[2]은하면!F15</f>
        <v>111</v>
      </c>
      <c r="G15" s="408">
        <f>[2]은하면!G15</f>
        <v>106</v>
      </c>
      <c r="H15" s="408">
        <f>[2]은하면!H15</f>
        <v>103</v>
      </c>
      <c r="I15" s="351">
        <v>85</v>
      </c>
      <c r="J15" s="351">
        <v>85</v>
      </c>
      <c r="K15" s="351">
        <v>85</v>
      </c>
      <c r="L15" s="351">
        <v>85</v>
      </c>
      <c r="M15" s="351">
        <v>85</v>
      </c>
      <c r="N15" s="409">
        <f t="shared" si="0"/>
        <v>101</v>
      </c>
      <c r="O15" s="409">
        <f t="shared" si="0"/>
        <v>100</v>
      </c>
      <c r="P15" s="409">
        <f t="shared" si="0"/>
        <v>94</v>
      </c>
      <c r="Q15" s="409">
        <f t="shared" si="0"/>
        <v>90</v>
      </c>
      <c r="R15" s="409">
        <f t="shared" si="0"/>
        <v>88</v>
      </c>
      <c r="S15" s="60">
        <v>408</v>
      </c>
      <c r="T15" s="60">
        <v>408</v>
      </c>
      <c r="U15" s="60">
        <v>408</v>
      </c>
      <c r="V15" s="60">
        <v>408</v>
      </c>
      <c r="W15" s="60">
        <v>408</v>
      </c>
      <c r="X15" s="60">
        <f t="shared" si="1"/>
        <v>41</v>
      </c>
      <c r="Y15" s="60">
        <f t="shared" si="1"/>
        <v>41</v>
      </c>
      <c r="Z15" s="60">
        <f t="shared" si="1"/>
        <v>38</v>
      </c>
      <c r="AA15" s="60">
        <f t="shared" si="1"/>
        <v>37</v>
      </c>
      <c r="AB15" s="60">
        <f t="shared" si="1"/>
        <v>36</v>
      </c>
      <c r="AC15" s="60" t="s">
        <v>88</v>
      </c>
      <c r="AD15" s="23" t="s">
        <v>88</v>
      </c>
      <c r="AE15" s="23" t="s">
        <v>88</v>
      </c>
      <c r="AF15" s="23" t="s">
        <v>88</v>
      </c>
      <c r="AI15" s="665"/>
      <c r="AJ15" s="18" t="s">
        <v>103</v>
      </c>
      <c r="AK15" s="23"/>
      <c r="AL15" s="23">
        <v>215</v>
      </c>
      <c r="AM15" s="23">
        <v>429</v>
      </c>
      <c r="AN15" s="23">
        <v>429</v>
      </c>
      <c r="AO15" s="23">
        <v>429</v>
      </c>
      <c r="AP15" s="18" t="s">
        <v>46</v>
      </c>
      <c r="AQ15" s="24"/>
      <c r="AR15" s="24" t="s">
        <v>105</v>
      </c>
      <c r="AS15" s="18" t="s">
        <v>106</v>
      </c>
    </row>
    <row r="16" spans="1:45" ht="18" customHeight="1">
      <c r="A16" s="664"/>
      <c r="B16" s="23">
        <v>1</v>
      </c>
      <c r="C16" s="59" t="s">
        <v>505</v>
      </c>
      <c r="D16" s="406">
        <f>SUM(D17:D20)</f>
        <v>262</v>
      </c>
      <c r="E16" s="406">
        <f>SUM(E17:E20)</f>
        <v>259</v>
      </c>
      <c r="F16" s="406">
        <f>SUM(F17:F20)</f>
        <v>244</v>
      </c>
      <c r="G16" s="406">
        <f>SUM(G17:G20)</f>
        <v>234</v>
      </c>
      <c r="H16" s="406">
        <f>SUM(H17:H20)</f>
        <v>225</v>
      </c>
      <c r="I16" s="379">
        <f>ROUND(N16/D16,2)</f>
        <v>0.69</v>
      </c>
      <c r="J16" s="379">
        <f>ROUND(O16/E16,2)</f>
        <v>0.69</v>
      </c>
      <c r="K16" s="379">
        <f>ROUND(P16/F16,2)</f>
        <v>0.69</v>
      </c>
      <c r="L16" s="379">
        <f>ROUND(Q16/G16,2)</f>
        <v>0.69</v>
      </c>
      <c r="M16" s="379">
        <f>ROUND(R16/H16,2)</f>
        <v>0.69</v>
      </c>
      <c r="N16" s="407">
        <f>SUM(N17:N20)</f>
        <v>181</v>
      </c>
      <c r="O16" s="407">
        <f>SUM(O17:O20)</f>
        <v>179</v>
      </c>
      <c r="P16" s="407">
        <f>SUM(P17:P20)</f>
        <v>168</v>
      </c>
      <c r="Q16" s="407">
        <f>SUM(Q17:Q20)</f>
        <v>162</v>
      </c>
      <c r="R16" s="407">
        <f>SUM(R17:R20)</f>
        <v>155</v>
      </c>
      <c r="S16" s="4">
        <v>408</v>
      </c>
      <c r="T16" s="4">
        <v>408</v>
      </c>
      <c r="U16" s="4">
        <v>408</v>
      </c>
      <c r="V16" s="4">
        <v>408</v>
      </c>
      <c r="W16" s="4">
        <v>408</v>
      </c>
      <c r="X16" s="23">
        <f>SUM(X17:X20)</f>
        <v>73</v>
      </c>
      <c r="Y16" s="23">
        <f>SUM(Y17:Y20)</f>
        <v>73</v>
      </c>
      <c r="Z16" s="23">
        <f>SUM(Z17:Z20)</f>
        <v>68</v>
      </c>
      <c r="AA16" s="23">
        <f>SUM(AA17:AA20)</f>
        <v>66</v>
      </c>
      <c r="AB16" s="23">
        <f>SUM(AB17:AB20)</f>
        <v>64</v>
      </c>
      <c r="AC16" s="21"/>
      <c r="AD16" s="21"/>
      <c r="AE16" s="21"/>
      <c r="AF16" s="21"/>
      <c r="AI16" s="17"/>
      <c r="AJ16" s="17"/>
      <c r="AK16" s="17"/>
      <c r="AL16" s="17"/>
      <c r="AM16" s="17"/>
      <c r="AN16" s="17"/>
      <c r="AO16" s="17"/>
      <c r="AP16" s="17"/>
      <c r="AQ16" s="17"/>
      <c r="AR16" s="30"/>
      <c r="AS16" s="17"/>
    </row>
    <row r="17" spans="1:45" ht="18" customHeight="1">
      <c r="A17" s="664"/>
      <c r="B17" s="60">
        <v>2</v>
      </c>
      <c r="C17" s="60" t="s">
        <v>506</v>
      </c>
      <c r="D17" s="408">
        <f>[2]은하면!D17</f>
        <v>70</v>
      </c>
      <c r="E17" s="408">
        <f>[2]은하면!E17</f>
        <v>69</v>
      </c>
      <c r="F17" s="408">
        <f>[2]은하면!F17</f>
        <v>65</v>
      </c>
      <c r="G17" s="408">
        <f>[2]은하면!G17</f>
        <v>62</v>
      </c>
      <c r="H17" s="408">
        <f>[2]은하면!H17</f>
        <v>60</v>
      </c>
      <c r="I17" s="351">
        <v>85</v>
      </c>
      <c r="J17" s="351">
        <v>85</v>
      </c>
      <c r="K17" s="351">
        <v>85</v>
      </c>
      <c r="L17" s="351">
        <v>85</v>
      </c>
      <c r="M17" s="351">
        <v>85</v>
      </c>
      <c r="N17" s="409">
        <f t="shared" ref="N17:R24" si="2">ROUND(D17*I17/100,0)</f>
        <v>60</v>
      </c>
      <c r="O17" s="409">
        <f t="shared" si="2"/>
        <v>59</v>
      </c>
      <c r="P17" s="409">
        <f t="shared" si="2"/>
        <v>55</v>
      </c>
      <c r="Q17" s="409">
        <f t="shared" si="2"/>
        <v>53</v>
      </c>
      <c r="R17" s="409">
        <f t="shared" si="2"/>
        <v>51</v>
      </c>
      <c r="S17" s="60">
        <v>408</v>
      </c>
      <c r="T17" s="60">
        <v>408</v>
      </c>
      <c r="U17" s="60">
        <v>408</v>
      </c>
      <c r="V17" s="60">
        <v>408</v>
      </c>
      <c r="W17" s="60">
        <v>408</v>
      </c>
      <c r="X17" s="60">
        <f t="shared" si="1"/>
        <v>24</v>
      </c>
      <c r="Y17" s="60">
        <f t="shared" si="1"/>
        <v>24</v>
      </c>
      <c r="Z17" s="60">
        <f t="shared" si="1"/>
        <v>22</v>
      </c>
      <c r="AA17" s="60">
        <f>ROUND(Q17*(V17/1000),0)</f>
        <v>22</v>
      </c>
      <c r="AB17" s="60">
        <f t="shared" si="1"/>
        <v>21</v>
      </c>
      <c r="AC17" s="60" t="s">
        <v>88</v>
      </c>
      <c r="AD17" s="23" t="s">
        <v>88</v>
      </c>
      <c r="AE17" s="23" t="s">
        <v>88</v>
      </c>
      <c r="AF17" s="23" t="s">
        <v>88</v>
      </c>
      <c r="AI17" s="663" t="s">
        <v>54</v>
      </c>
      <c r="AJ17" s="663"/>
      <c r="AK17" s="18" t="s">
        <v>109</v>
      </c>
      <c r="AL17" s="18"/>
      <c r="AM17" s="18"/>
      <c r="AN17" s="18"/>
      <c r="AO17" s="18"/>
      <c r="AP17" s="663" t="s">
        <v>56</v>
      </c>
      <c r="AQ17" s="663" t="s">
        <v>57</v>
      </c>
      <c r="AR17" s="622" t="s">
        <v>190</v>
      </c>
      <c r="AS17" s="663" t="s">
        <v>58</v>
      </c>
    </row>
    <row r="18" spans="1:45" ht="18" customHeight="1">
      <c r="A18" s="664"/>
      <c r="B18" s="60">
        <v>2</v>
      </c>
      <c r="C18" s="60" t="s">
        <v>322</v>
      </c>
      <c r="D18" s="408">
        <f>[2]은하면!D18</f>
        <v>49</v>
      </c>
      <c r="E18" s="408">
        <f>[2]은하면!E18</f>
        <v>49</v>
      </c>
      <c r="F18" s="408">
        <f>[2]은하면!F18</f>
        <v>46</v>
      </c>
      <c r="G18" s="408">
        <f>[2]은하면!G18</f>
        <v>44</v>
      </c>
      <c r="H18" s="408">
        <f>[2]은하면!H18</f>
        <v>42</v>
      </c>
      <c r="I18" s="351">
        <v>0</v>
      </c>
      <c r="J18" s="351">
        <v>0</v>
      </c>
      <c r="K18" s="351">
        <v>0</v>
      </c>
      <c r="L18" s="351">
        <v>0</v>
      </c>
      <c r="M18" s="351">
        <v>0</v>
      </c>
      <c r="N18" s="409">
        <f t="shared" si="2"/>
        <v>0</v>
      </c>
      <c r="O18" s="409">
        <f t="shared" si="2"/>
        <v>0</v>
      </c>
      <c r="P18" s="409">
        <f t="shared" si="2"/>
        <v>0</v>
      </c>
      <c r="Q18" s="409">
        <f t="shared" si="2"/>
        <v>0</v>
      </c>
      <c r="R18" s="409">
        <f t="shared" si="2"/>
        <v>0</v>
      </c>
      <c r="S18" s="60">
        <v>408</v>
      </c>
      <c r="T18" s="60">
        <v>408</v>
      </c>
      <c r="U18" s="60">
        <v>408</v>
      </c>
      <c r="V18" s="60">
        <v>408</v>
      </c>
      <c r="W18" s="60">
        <v>408</v>
      </c>
      <c r="X18" s="60">
        <f t="shared" si="1"/>
        <v>0</v>
      </c>
      <c r="Y18" s="60">
        <f t="shared" si="1"/>
        <v>0</v>
      </c>
      <c r="Z18" s="60">
        <f t="shared" si="1"/>
        <v>0</v>
      </c>
      <c r="AA18" s="60">
        <f t="shared" si="1"/>
        <v>0</v>
      </c>
      <c r="AB18" s="60">
        <f t="shared" si="1"/>
        <v>0</v>
      </c>
      <c r="AC18" s="60"/>
      <c r="AD18" s="23"/>
      <c r="AE18" s="23"/>
      <c r="AF18" s="23"/>
      <c r="AI18" s="663"/>
      <c r="AJ18" s="663"/>
      <c r="AK18" s="18" t="s">
        <v>35</v>
      </c>
      <c r="AL18" s="18">
        <v>2020</v>
      </c>
      <c r="AM18" s="18">
        <v>2025</v>
      </c>
      <c r="AN18" s="18">
        <v>2030</v>
      </c>
      <c r="AO18" s="18">
        <v>2035</v>
      </c>
      <c r="AP18" s="663"/>
      <c r="AQ18" s="663"/>
      <c r="AR18" s="623"/>
      <c r="AS18" s="663"/>
    </row>
    <row r="19" spans="1:45" ht="18" customHeight="1">
      <c r="A19" s="664"/>
      <c r="B19" s="60">
        <v>2</v>
      </c>
      <c r="C19" s="60" t="s">
        <v>507</v>
      </c>
      <c r="D19" s="408">
        <f>[2]은하면!D19</f>
        <v>84</v>
      </c>
      <c r="E19" s="408">
        <f>[2]은하면!E19</f>
        <v>83</v>
      </c>
      <c r="F19" s="408">
        <f>[2]은하면!F19</f>
        <v>78</v>
      </c>
      <c r="G19" s="408">
        <f>[2]은하면!G19</f>
        <v>75</v>
      </c>
      <c r="H19" s="408">
        <f>[2]은하면!H19</f>
        <v>72</v>
      </c>
      <c r="I19" s="351">
        <v>85</v>
      </c>
      <c r="J19" s="351">
        <v>85</v>
      </c>
      <c r="K19" s="351">
        <v>85</v>
      </c>
      <c r="L19" s="351">
        <v>85</v>
      </c>
      <c r="M19" s="351">
        <v>85</v>
      </c>
      <c r="N19" s="409">
        <f t="shared" si="2"/>
        <v>71</v>
      </c>
      <c r="O19" s="409">
        <f t="shared" si="2"/>
        <v>71</v>
      </c>
      <c r="P19" s="409">
        <f t="shared" si="2"/>
        <v>66</v>
      </c>
      <c r="Q19" s="409">
        <f t="shared" si="2"/>
        <v>64</v>
      </c>
      <c r="R19" s="409">
        <f t="shared" si="2"/>
        <v>61</v>
      </c>
      <c r="S19" s="60">
        <v>408</v>
      </c>
      <c r="T19" s="60">
        <v>408</v>
      </c>
      <c r="U19" s="60">
        <v>408</v>
      </c>
      <c r="V19" s="60">
        <v>408</v>
      </c>
      <c r="W19" s="60">
        <v>408</v>
      </c>
      <c r="X19" s="60">
        <f t="shared" si="1"/>
        <v>29</v>
      </c>
      <c r="Y19" s="60">
        <f t="shared" si="1"/>
        <v>29</v>
      </c>
      <c r="Z19" s="60">
        <f t="shared" si="1"/>
        <v>27</v>
      </c>
      <c r="AA19" s="60">
        <f t="shared" si="1"/>
        <v>26</v>
      </c>
      <c r="AB19" s="60">
        <f t="shared" si="1"/>
        <v>25</v>
      </c>
      <c r="AC19" s="60" t="s">
        <v>88</v>
      </c>
      <c r="AD19" s="23" t="s">
        <v>88</v>
      </c>
      <c r="AE19" s="23" t="s">
        <v>88</v>
      </c>
      <c r="AF19" s="23" t="s">
        <v>88</v>
      </c>
      <c r="AI19" s="663" t="s">
        <v>113</v>
      </c>
      <c r="AJ19" s="663"/>
      <c r="AK19" s="23">
        <v>1268</v>
      </c>
      <c r="AL19" s="23">
        <v>1814</v>
      </c>
      <c r="AM19" s="23">
        <v>1814</v>
      </c>
      <c r="AN19" s="23">
        <v>1814</v>
      </c>
      <c r="AO19" s="23">
        <v>1814</v>
      </c>
      <c r="AP19" s="18"/>
      <c r="AQ19" s="32"/>
      <c r="AR19" s="32"/>
      <c r="AS19" s="32"/>
    </row>
    <row r="20" spans="1:45" ht="18" customHeight="1">
      <c r="A20" s="664"/>
      <c r="B20" s="60">
        <v>2</v>
      </c>
      <c r="C20" s="60" t="s">
        <v>508</v>
      </c>
      <c r="D20" s="408">
        <f>[2]은하면!D20</f>
        <v>59</v>
      </c>
      <c r="E20" s="408">
        <f>[2]은하면!E20</f>
        <v>58</v>
      </c>
      <c r="F20" s="408">
        <f>[2]은하면!F20</f>
        <v>55</v>
      </c>
      <c r="G20" s="408">
        <f>[2]은하면!G20</f>
        <v>53</v>
      </c>
      <c r="H20" s="408">
        <f>[2]은하면!H20</f>
        <v>51</v>
      </c>
      <c r="I20" s="351">
        <v>85</v>
      </c>
      <c r="J20" s="351">
        <v>85</v>
      </c>
      <c r="K20" s="351">
        <v>85</v>
      </c>
      <c r="L20" s="351">
        <v>85</v>
      </c>
      <c r="M20" s="351">
        <v>85</v>
      </c>
      <c r="N20" s="409">
        <f t="shared" si="2"/>
        <v>50</v>
      </c>
      <c r="O20" s="409">
        <f t="shared" si="2"/>
        <v>49</v>
      </c>
      <c r="P20" s="409">
        <f t="shared" si="2"/>
        <v>47</v>
      </c>
      <c r="Q20" s="409">
        <f t="shared" si="2"/>
        <v>45</v>
      </c>
      <c r="R20" s="409">
        <f t="shared" si="2"/>
        <v>43</v>
      </c>
      <c r="S20" s="60">
        <v>408</v>
      </c>
      <c r="T20" s="60">
        <v>408</v>
      </c>
      <c r="U20" s="60">
        <v>408</v>
      </c>
      <c r="V20" s="60">
        <v>408</v>
      </c>
      <c r="W20" s="60">
        <v>408</v>
      </c>
      <c r="X20" s="60">
        <f t="shared" si="1"/>
        <v>20</v>
      </c>
      <c r="Y20" s="60">
        <f t="shared" si="1"/>
        <v>20</v>
      </c>
      <c r="Z20" s="60">
        <f t="shared" si="1"/>
        <v>19</v>
      </c>
      <c r="AA20" s="60">
        <f t="shared" si="1"/>
        <v>18</v>
      </c>
      <c r="AB20" s="60">
        <f t="shared" si="1"/>
        <v>18</v>
      </c>
      <c r="AC20" s="60" t="s">
        <v>88</v>
      </c>
      <c r="AD20" s="23" t="s">
        <v>88</v>
      </c>
      <c r="AE20" s="23" t="s">
        <v>88</v>
      </c>
      <c r="AF20" s="23" t="s">
        <v>88</v>
      </c>
      <c r="AI20" s="663" t="s">
        <v>115</v>
      </c>
      <c r="AJ20" s="18" t="s">
        <v>2</v>
      </c>
      <c r="AK20" s="23"/>
      <c r="AL20" s="23">
        <v>546</v>
      </c>
      <c r="AM20" s="23">
        <v>546</v>
      </c>
      <c r="AN20" s="23">
        <v>546</v>
      </c>
      <c r="AO20" s="23">
        <v>546</v>
      </c>
      <c r="AP20" s="18"/>
      <c r="AQ20" s="32"/>
      <c r="AR20" s="32"/>
      <c r="AS20" s="32"/>
    </row>
    <row r="21" spans="1:45" ht="18" customHeight="1">
      <c r="A21" s="664"/>
      <c r="B21" s="23">
        <v>1</v>
      </c>
      <c r="C21" s="59" t="s">
        <v>509</v>
      </c>
      <c r="D21" s="578">
        <f>[2]은하면!D21</f>
        <v>182</v>
      </c>
      <c r="E21" s="578">
        <f>[2]은하면!E21</f>
        <v>180</v>
      </c>
      <c r="F21" s="578">
        <f>[2]은하면!F21</f>
        <v>170</v>
      </c>
      <c r="G21" s="578">
        <f>[2]은하면!G21</f>
        <v>162</v>
      </c>
      <c r="H21" s="578">
        <f>[2]은하면!H21</f>
        <v>157</v>
      </c>
      <c r="I21" s="405">
        <v>85</v>
      </c>
      <c r="J21" s="405">
        <v>85</v>
      </c>
      <c r="K21" s="405">
        <v>85</v>
      </c>
      <c r="L21" s="405">
        <v>85</v>
      </c>
      <c r="M21" s="405">
        <v>85</v>
      </c>
      <c r="N21" s="407">
        <f t="shared" si="2"/>
        <v>155</v>
      </c>
      <c r="O21" s="407">
        <f t="shared" si="2"/>
        <v>153</v>
      </c>
      <c r="P21" s="407">
        <f t="shared" si="2"/>
        <v>145</v>
      </c>
      <c r="Q21" s="407">
        <f t="shared" si="2"/>
        <v>138</v>
      </c>
      <c r="R21" s="407">
        <f t="shared" si="2"/>
        <v>133</v>
      </c>
      <c r="S21" s="4">
        <v>408</v>
      </c>
      <c r="T21" s="4">
        <v>408</v>
      </c>
      <c r="U21" s="4">
        <v>408</v>
      </c>
      <c r="V21" s="4">
        <v>408</v>
      </c>
      <c r="W21" s="4">
        <v>408</v>
      </c>
      <c r="X21" s="69">
        <f t="shared" si="1"/>
        <v>63</v>
      </c>
      <c r="Y21" s="69">
        <f t="shared" si="1"/>
        <v>62</v>
      </c>
      <c r="Z21" s="69">
        <f t="shared" si="1"/>
        <v>59</v>
      </c>
      <c r="AA21" s="69">
        <f t="shared" si="1"/>
        <v>56</v>
      </c>
      <c r="AB21" s="69">
        <f t="shared" si="1"/>
        <v>54</v>
      </c>
      <c r="AC21" s="60" t="s">
        <v>88</v>
      </c>
      <c r="AD21" s="23" t="s">
        <v>88</v>
      </c>
      <c r="AE21" s="23" t="s">
        <v>88</v>
      </c>
      <c r="AF21" s="23" t="s">
        <v>88</v>
      </c>
      <c r="AI21" s="663"/>
      <c r="AJ21" s="18" t="s">
        <v>117</v>
      </c>
      <c r="AK21" s="23"/>
      <c r="AL21" s="23">
        <v>473</v>
      </c>
      <c r="AM21" s="23">
        <v>473</v>
      </c>
      <c r="AN21" s="23">
        <v>473</v>
      </c>
      <c r="AO21" s="23">
        <v>473</v>
      </c>
      <c r="AP21" s="18" t="s">
        <v>23</v>
      </c>
      <c r="AR21" s="18" t="s">
        <v>118</v>
      </c>
      <c r="AS21" s="18" t="s">
        <v>23</v>
      </c>
    </row>
    <row r="22" spans="1:45" ht="18" customHeight="1">
      <c r="A22" s="664"/>
      <c r="B22" s="23">
        <v>1</v>
      </c>
      <c r="C22" s="59" t="s">
        <v>510</v>
      </c>
      <c r="D22" s="406">
        <f>SUM(D23:D24)</f>
        <v>166</v>
      </c>
      <c r="E22" s="406">
        <f>SUM(E23:E24)</f>
        <v>164</v>
      </c>
      <c r="F22" s="406">
        <f>SUM(F23:F24)</f>
        <v>155</v>
      </c>
      <c r="G22" s="406">
        <f>SUM(G23:G24)</f>
        <v>148</v>
      </c>
      <c r="H22" s="406">
        <f>SUM(H23:H24)</f>
        <v>143</v>
      </c>
      <c r="I22" s="379">
        <f>ROUND(N22/D22,2)</f>
        <v>0.86</v>
      </c>
      <c r="J22" s="379">
        <f>ROUND(O22/E22,2)</f>
        <v>0.85</v>
      </c>
      <c r="K22" s="379">
        <f>ROUND(P22/F22,2)</f>
        <v>0.85</v>
      </c>
      <c r="L22" s="379">
        <f>ROUND(Q22/G22,2)</f>
        <v>0.85</v>
      </c>
      <c r="M22" s="379">
        <f>ROUND(R22/H22,2)</f>
        <v>0.85</v>
      </c>
      <c r="N22" s="407">
        <f>SUM(N23:N24)</f>
        <v>142</v>
      </c>
      <c r="O22" s="407">
        <f>SUM(O23:O24)</f>
        <v>140</v>
      </c>
      <c r="P22" s="407">
        <f>SUM(P23:P24)</f>
        <v>132</v>
      </c>
      <c r="Q22" s="407">
        <f>SUM(Q23:Q24)</f>
        <v>126</v>
      </c>
      <c r="R22" s="407">
        <f>SUM(R23:R24)</f>
        <v>122</v>
      </c>
      <c r="S22" s="4">
        <v>408</v>
      </c>
      <c r="T22" s="4">
        <v>408</v>
      </c>
      <c r="U22" s="4">
        <v>408</v>
      </c>
      <c r="V22" s="4">
        <v>408</v>
      </c>
      <c r="W22" s="4">
        <v>408</v>
      </c>
      <c r="X22" s="23">
        <f>SUM(X23:X24)</f>
        <v>58</v>
      </c>
      <c r="Y22" s="23">
        <f>SUM(Y23:Y24)</f>
        <v>57</v>
      </c>
      <c r="Z22" s="23">
        <f>SUM(Z23:Z24)</f>
        <v>53</v>
      </c>
      <c r="AA22" s="23">
        <f>SUM(AA23:AA24)</f>
        <v>52</v>
      </c>
      <c r="AB22" s="23">
        <f>SUM(AB23:AB24)</f>
        <v>50</v>
      </c>
      <c r="AC22" s="21"/>
      <c r="AD22" s="21"/>
      <c r="AE22" s="21"/>
      <c r="AF22" s="21"/>
      <c r="AI22" s="663"/>
      <c r="AJ22" s="18" t="s">
        <v>203</v>
      </c>
      <c r="AK22" s="23">
        <v>73</v>
      </c>
      <c r="AL22" s="23">
        <v>73</v>
      </c>
      <c r="AM22" s="23">
        <v>73</v>
      </c>
      <c r="AN22" s="23">
        <v>73</v>
      </c>
      <c r="AO22" s="23">
        <v>73</v>
      </c>
      <c r="AP22" s="18" t="s">
        <v>9</v>
      </c>
      <c r="AQ22" s="18" t="s">
        <v>204</v>
      </c>
      <c r="AR22" s="18" t="s">
        <v>204</v>
      </c>
      <c r="AS22" s="18" t="s">
        <v>9</v>
      </c>
    </row>
    <row r="23" spans="1:45" ht="18" customHeight="1">
      <c r="A23" s="664"/>
      <c r="B23" s="60">
        <v>2</v>
      </c>
      <c r="C23" s="60" t="s">
        <v>511</v>
      </c>
      <c r="D23" s="408">
        <f>[2]은하면!D23</f>
        <v>63</v>
      </c>
      <c r="E23" s="408">
        <f>[2]은하면!E23</f>
        <v>62</v>
      </c>
      <c r="F23" s="408">
        <f>[2]은하면!F23</f>
        <v>59</v>
      </c>
      <c r="G23" s="408">
        <f>[2]은하면!G23</f>
        <v>56</v>
      </c>
      <c r="H23" s="408">
        <f>[2]은하면!H23</f>
        <v>54</v>
      </c>
      <c r="I23" s="351">
        <v>85</v>
      </c>
      <c r="J23" s="351">
        <v>85</v>
      </c>
      <c r="K23" s="351">
        <v>85</v>
      </c>
      <c r="L23" s="351">
        <v>85</v>
      </c>
      <c r="M23" s="351">
        <v>85</v>
      </c>
      <c r="N23" s="409">
        <f t="shared" si="2"/>
        <v>54</v>
      </c>
      <c r="O23" s="409">
        <f t="shared" si="2"/>
        <v>53</v>
      </c>
      <c r="P23" s="409">
        <f t="shared" si="2"/>
        <v>50</v>
      </c>
      <c r="Q23" s="409">
        <f t="shared" si="2"/>
        <v>48</v>
      </c>
      <c r="R23" s="409">
        <f t="shared" si="2"/>
        <v>46</v>
      </c>
      <c r="S23" s="60">
        <v>408</v>
      </c>
      <c r="T23" s="60">
        <v>408</v>
      </c>
      <c r="U23" s="60">
        <v>408</v>
      </c>
      <c r="V23" s="60">
        <v>408</v>
      </c>
      <c r="W23" s="60">
        <v>408</v>
      </c>
      <c r="X23" s="60">
        <f t="shared" si="1"/>
        <v>22</v>
      </c>
      <c r="Y23" s="60">
        <f t="shared" si="1"/>
        <v>22</v>
      </c>
      <c r="Z23" s="60">
        <f t="shared" si="1"/>
        <v>20</v>
      </c>
      <c r="AA23" s="60">
        <f t="shared" si="1"/>
        <v>20</v>
      </c>
      <c r="AB23" s="60">
        <f t="shared" si="1"/>
        <v>19</v>
      </c>
      <c r="AC23" s="60" t="s">
        <v>88</v>
      </c>
      <c r="AD23" s="23" t="s">
        <v>88</v>
      </c>
      <c r="AE23" s="23" t="s">
        <v>88</v>
      </c>
      <c r="AF23" s="23" t="s">
        <v>88</v>
      </c>
      <c r="AI23" s="663" t="s">
        <v>121</v>
      </c>
      <c r="AJ23" s="18" t="s">
        <v>2</v>
      </c>
      <c r="AK23" s="23">
        <v>1084</v>
      </c>
      <c r="AL23" s="23">
        <v>1084</v>
      </c>
      <c r="AM23" s="23">
        <v>1084</v>
      </c>
      <c r="AN23" s="23">
        <v>1084</v>
      </c>
      <c r="AO23" s="23">
        <v>1084</v>
      </c>
      <c r="AP23" s="18"/>
      <c r="AQ23" s="32"/>
      <c r="AR23" s="32"/>
      <c r="AS23" s="18"/>
    </row>
    <row r="24" spans="1:45" ht="18" customHeight="1">
      <c r="A24" s="664"/>
      <c r="B24" s="60">
        <v>2</v>
      </c>
      <c r="C24" s="60" t="s">
        <v>512</v>
      </c>
      <c r="D24" s="408">
        <f>[2]은하면!D24</f>
        <v>103</v>
      </c>
      <c r="E24" s="408">
        <f>[2]은하면!E24</f>
        <v>102</v>
      </c>
      <c r="F24" s="408">
        <f>[2]은하면!F24</f>
        <v>96</v>
      </c>
      <c r="G24" s="408">
        <f>[2]은하면!G24</f>
        <v>92</v>
      </c>
      <c r="H24" s="408">
        <f>[2]은하면!H24</f>
        <v>89</v>
      </c>
      <c r="I24" s="351">
        <v>85</v>
      </c>
      <c r="J24" s="351">
        <v>85</v>
      </c>
      <c r="K24" s="351">
        <v>85</v>
      </c>
      <c r="L24" s="351">
        <v>85</v>
      </c>
      <c r="M24" s="351">
        <v>85</v>
      </c>
      <c r="N24" s="409">
        <f t="shared" si="2"/>
        <v>88</v>
      </c>
      <c r="O24" s="409">
        <f t="shared" si="2"/>
        <v>87</v>
      </c>
      <c r="P24" s="409">
        <f t="shared" si="2"/>
        <v>82</v>
      </c>
      <c r="Q24" s="409">
        <f t="shared" si="2"/>
        <v>78</v>
      </c>
      <c r="R24" s="409">
        <f t="shared" si="2"/>
        <v>76</v>
      </c>
      <c r="S24" s="60">
        <v>408</v>
      </c>
      <c r="T24" s="60">
        <v>408</v>
      </c>
      <c r="U24" s="60">
        <v>408</v>
      </c>
      <c r="V24" s="60">
        <v>408</v>
      </c>
      <c r="W24" s="60">
        <v>408</v>
      </c>
      <c r="X24" s="60">
        <f t="shared" si="1"/>
        <v>36</v>
      </c>
      <c r="Y24" s="60">
        <f t="shared" si="1"/>
        <v>35</v>
      </c>
      <c r="Z24" s="60">
        <f t="shared" si="1"/>
        <v>33</v>
      </c>
      <c r="AA24" s="60">
        <f t="shared" si="1"/>
        <v>32</v>
      </c>
      <c r="AB24" s="60">
        <f t="shared" si="1"/>
        <v>31</v>
      </c>
      <c r="AC24" s="60" t="s">
        <v>88</v>
      </c>
      <c r="AD24" s="23" t="s">
        <v>88</v>
      </c>
      <c r="AE24" s="23" t="s">
        <v>88</v>
      </c>
      <c r="AF24" s="23" t="s">
        <v>88</v>
      </c>
      <c r="AI24" s="663"/>
      <c r="AJ24" s="18" t="s">
        <v>123</v>
      </c>
      <c r="AK24" s="23">
        <v>685</v>
      </c>
      <c r="AL24" s="23">
        <v>685</v>
      </c>
      <c r="AM24" s="23">
        <v>685</v>
      </c>
      <c r="AN24" s="23">
        <v>685</v>
      </c>
      <c r="AO24" s="23">
        <v>685</v>
      </c>
      <c r="AP24" s="18" t="s">
        <v>9</v>
      </c>
      <c r="AQ24" s="18" t="s">
        <v>204</v>
      </c>
      <c r="AR24" s="18" t="s">
        <v>204</v>
      </c>
      <c r="AS24" s="18" t="s">
        <v>9</v>
      </c>
    </row>
    <row r="25" spans="1:45" ht="18" customHeight="1">
      <c r="A25" s="664"/>
      <c r="B25" s="23">
        <v>1</v>
      </c>
      <c r="C25" s="59" t="s">
        <v>513</v>
      </c>
      <c r="D25" s="406">
        <f>SUM(D26:D27)</f>
        <v>168</v>
      </c>
      <c r="E25" s="406">
        <f>SUM(E26:E27)</f>
        <v>166</v>
      </c>
      <c r="F25" s="406">
        <f>SUM(F26:F27)</f>
        <v>157</v>
      </c>
      <c r="G25" s="406">
        <f>SUM(G26:G27)</f>
        <v>149</v>
      </c>
      <c r="H25" s="406">
        <f>SUM(H26:H27)</f>
        <v>145</v>
      </c>
      <c r="I25" s="379">
        <f>ROUND(N25/D25,2)</f>
        <v>0.85</v>
      </c>
      <c r="J25" s="379">
        <f>ROUND(O25/E25,2)</f>
        <v>0.85</v>
      </c>
      <c r="K25" s="379">
        <f>ROUND(P25/F25,2)</f>
        <v>0.85</v>
      </c>
      <c r="L25" s="379">
        <f>ROUND(Q25/G25,2)</f>
        <v>0.85</v>
      </c>
      <c r="M25" s="379">
        <f>ROUND(R25/H25,2)</f>
        <v>0.85</v>
      </c>
      <c r="N25" s="407">
        <f>SUM(N26:N27)</f>
        <v>143</v>
      </c>
      <c r="O25" s="407">
        <f>SUM(O26:O27)</f>
        <v>141</v>
      </c>
      <c r="P25" s="407">
        <f>SUM(P26:P27)</f>
        <v>134</v>
      </c>
      <c r="Q25" s="407">
        <f>SUM(Q26:Q27)</f>
        <v>127</v>
      </c>
      <c r="R25" s="407">
        <f>SUM(R26:R27)</f>
        <v>123</v>
      </c>
      <c r="S25" s="4">
        <v>408</v>
      </c>
      <c r="T25" s="4">
        <v>408</v>
      </c>
      <c r="U25" s="4">
        <v>408</v>
      </c>
      <c r="V25" s="4">
        <v>408</v>
      </c>
      <c r="W25" s="4">
        <v>408</v>
      </c>
      <c r="X25" s="23">
        <f>SUM(X26:X27)</f>
        <v>58</v>
      </c>
      <c r="Y25" s="23">
        <f>SUM(Y26:Y27)</f>
        <v>58</v>
      </c>
      <c r="Z25" s="23">
        <f>SUM(Z26:Z27)</f>
        <v>55</v>
      </c>
      <c r="AA25" s="23">
        <f>SUM(AA26:AA27)</f>
        <v>51</v>
      </c>
      <c r="AB25" s="23">
        <f>SUM(AB26:AB27)</f>
        <v>51</v>
      </c>
      <c r="AC25" s="21"/>
      <c r="AD25" s="21"/>
      <c r="AE25" s="21"/>
      <c r="AF25" s="21"/>
      <c r="AI25" s="663"/>
      <c r="AJ25" s="18" t="s">
        <v>125</v>
      </c>
      <c r="AK25" s="23">
        <v>348</v>
      </c>
      <c r="AL25" s="23">
        <v>348</v>
      </c>
      <c r="AM25" s="23">
        <v>348</v>
      </c>
      <c r="AN25" s="23">
        <v>348</v>
      </c>
      <c r="AO25" s="23">
        <v>348</v>
      </c>
      <c r="AP25" s="18" t="s">
        <v>9</v>
      </c>
      <c r="AQ25" s="18" t="s">
        <v>204</v>
      </c>
      <c r="AR25" s="18" t="s">
        <v>204</v>
      </c>
      <c r="AS25" s="18" t="s">
        <v>9</v>
      </c>
    </row>
    <row r="26" spans="1:45" ht="18" customHeight="1">
      <c r="A26" s="664"/>
      <c r="B26" s="60">
        <v>2</v>
      </c>
      <c r="C26" s="60" t="s">
        <v>514</v>
      </c>
      <c r="D26" s="408">
        <f>[2]은하면!D26</f>
        <v>79</v>
      </c>
      <c r="E26" s="408">
        <f>[2]은하면!E26</f>
        <v>78</v>
      </c>
      <c r="F26" s="408">
        <f>[2]은하면!F26</f>
        <v>74</v>
      </c>
      <c r="G26" s="408">
        <f>[2]은하면!G26</f>
        <v>70</v>
      </c>
      <c r="H26" s="408">
        <f>[2]은하면!H26</f>
        <v>68</v>
      </c>
      <c r="I26" s="351">
        <v>85</v>
      </c>
      <c r="J26" s="351">
        <v>85</v>
      </c>
      <c r="K26" s="351">
        <v>85</v>
      </c>
      <c r="L26" s="351">
        <v>85</v>
      </c>
      <c r="M26" s="351">
        <v>85</v>
      </c>
      <c r="N26" s="409">
        <f t="shared" ref="N26:R27" si="3">ROUND(D26*I26/100,0)</f>
        <v>67</v>
      </c>
      <c r="O26" s="409">
        <f t="shared" si="3"/>
        <v>66</v>
      </c>
      <c r="P26" s="409">
        <f t="shared" si="3"/>
        <v>63</v>
      </c>
      <c r="Q26" s="409">
        <f t="shared" si="3"/>
        <v>60</v>
      </c>
      <c r="R26" s="409">
        <f t="shared" si="3"/>
        <v>58</v>
      </c>
      <c r="S26" s="60">
        <v>408</v>
      </c>
      <c r="T26" s="60">
        <v>408</v>
      </c>
      <c r="U26" s="60">
        <v>408</v>
      </c>
      <c r="V26" s="60">
        <v>408</v>
      </c>
      <c r="W26" s="60">
        <v>408</v>
      </c>
      <c r="X26" s="60">
        <f t="shared" si="1"/>
        <v>27</v>
      </c>
      <c r="Y26" s="60">
        <f t="shared" si="1"/>
        <v>27</v>
      </c>
      <c r="Z26" s="60">
        <f t="shared" si="1"/>
        <v>26</v>
      </c>
      <c r="AA26" s="60">
        <f t="shared" si="1"/>
        <v>24</v>
      </c>
      <c r="AB26" s="60">
        <f t="shared" si="1"/>
        <v>24</v>
      </c>
      <c r="AC26" s="60" t="s">
        <v>88</v>
      </c>
      <c r="AD26" s="23" t="s">
        <v>88</v>
      </c>
      <c r="AE26" s="23" t="s">
        <v>88</v>
      </c>
      <c r="AF26" s="23" t="s">
        <v>88</v>
      </c>
      <c r="AI26" s="663"/>
      <c r="AJ26" s="18" t="s">
        <v>205</v>
      </c>
      <c r="AK26" s="23">
        <v>51</v>
      </c>
      <c r="AL26" s="23">
        <v>51</v>
      </c>
      <c r="AM26" s="23">
        <v>51</v>
      </c>
      <c r="AN26" s="23">
        <v>51</v>
      </c>
      <c r="AO26" s="23">
        <v>51</v>
      </c>
      <c r="AP26" s="18" t="s">
        <v>9</v>
      </c>
      <c r="AQ26" s="18" t="s">
        <v>204</v>
      </c>
      <c r="AR26" s="18" t="s">
        <v>204</v>
      </c>
      <c r="AS26" s="18" t="s">
        <v>9</v>
      </c>
    </row>
    <row r="27" spans="1:45" ht="18" customHeight="1">
      <c r="A27" s="664"/>
      <c r="B27" s="60">
        <v>2</v>
      </c>
      <c r="C27" s="60" t="s">
        <v>515</v>
      </c>
      <c r="D27" s="408">
        <f>[2]은하면!D27</f>
        <v>89</v>
      </c>
      <c r="E27" s="408">
        <f>[2]은하면!E27</f>
        <v>88</v>
      </c>
      <c r="F27" s="408">
        <f>[2]은하면!F27</f>
        <v>83</v>
      </c>
      <c r="G27" s="408">
        <f>[2]은하면!G27</f>
        <v>79</v>
      </c>
      <c r="H27" s="408">
        <f>[2]은하면!H27</f>
        <v>77</v>
      </c>
      <c r="I27" s="351">
        <v>85</v>
      </c>
      <c r="J27" s="351">
        <v>85</v>
      </c>
      <c r="K27" s="351">
        <v>85</v>
      </c>
      <c r="L27" s="351">
        <v>85</v>
      </c>
      <c r="M27" s="351">
        <v>85</v>
      </c>
      <c r="N27" s="409">
        <f t="shared" si="3"/>
        <v>76</v>
      </c>
      <c r="O27" s="409">
        <f t="shared" si="3"/>
        <v>75</v>
      </c>
      <c r="P27" s="409">
        <f t="shared" si="3"/>
        <v>71</v>
      </c>
      <c r="Q27" s="409">
        <f t="shared" si="3"/>
        <v>67</v>
      </c>
      <c r="R27" s="409">
        <f t="shared" si="3"/>
        <v>65</v>
      </c>
      <c r="S27" s="60">
        <v>408</v>
      </c>
      <c r="T27" s="60">
        <v>408</v>
      </c>
      <c r="U27" s="60">
        <v>408</v>
      </c>
      <c r="V27" s="60">
        <v>408</v>
      </c>
      <c r="W27" s="60">
        <v>408</v>
      </c>
      <c r="X27" s="60">
        <f t="shared" si="1"/>
        <v>31</v>
      </c>
      <c r="Y27" s="60">
        <f t="shared" si="1"/>
        <v>31</v>
      </c>
      <c r="Z27" s="60">
        <f t="shared" si="1"/>
        <v>29</v>
      </c>
      <c r="AA27" s="60">
        <f t="shared" si="1"/>
        <v>27</v>
      </c>
      <c r="AB27" s="60">
        <f t="shared" si="1"/>
        <v>27</v>
      </c>
      <c r="AC27" s="60" t="s">
        <v>88</v>
      </c>
      <c r="AD27" s="23" t="s">
        <v>88</v>
      </c>
      <c r="AE27" s="23" t="s">
        <v>88</v>
      </c>
      <c r="AF27" s="23" t="s">
        <v>88</v>
      </c>
      <c r="AI27" s="663" t="s">
        <v>128</v>
      </c>
      <c r="AJ27" s="18" t="s">
        <v>2</v>
      </c>
      <c r="AK27" s="23">
        <v>184</v>
      </c>
      <c r="AL27" s="23">
        <v>184</v>
      </c>
      <c r="AM27" s="23">
        <v>184</v>
      </c>
      <c r="AN27" s="23">
        <v>184</v>
      </c>
      <c r="AO27" s="23">
        <v>184</v>
      </c>
      <c r="AP27" s="18"/>
      <c r="AQ27" s="18"/>
      <c r="AR27" s="18"/>
      <c r="AS27" s="18"/>
    </row>
    <row r="28" spans="1:45" ht="18" customHeight="1">
      <c r="A28" s="664"/>
      <c r="B28" s="23">
        <v>1</v>
      </c>
      <c r="C28" s="59" t="s">
        <v>516</v>
      </c>
      <c r="D28" s="406">
        <f>SUM(D29:D32)</f>
        <v>289</v>
      </c>
      <c r="E28" s="406">
        <f>SUM(E29:E32)</f>
        <v>286</v>
      </c>
      <c r="F28" s="406">
        <f>SUM(F29:F32)</f>
        <v>270</v>
      </c>
      <c r="G28" s="406">
        <f>SUM(G29:G32)</f>
        <v>258</v>
      </c>
      <c r="H28" s="406">
        <f>SUM(H29:H32)</f>
        <v>250</v>
      </c>
      <c r="I28" s="379">
        <f>ROUND(N28/D28,2)</f>
        <v>0.85</v>
      </c>
      <c r="J28" s="379">
        <f>ROUND(O28/E28,2)</f>
        <v>0.85</v>
      </c>
      <c r="K28" s="379">
        <f>ROUND(P28/F28,2)</f>
        <v>0.85</v>
      </c>
      <c r="L28" s="379">
        <f>ROUND(Q28/G28,2)</f>
        <v>0.85</v>
      </c>
      <c r="M28" s="379">
        <f>ROUND(R28/H28,2)</f>
        <v>0.85</v>
      </c>
      <c r="N28" s="407">
        <f>SUM(N29:N32)</f>
        <v>246</v>
      </c>
      <c r="O28" s="407">
        <f>SUM(O29:O32)</f>
        <v>243</v>
      </c>
      <c r="P28" s="407">
        <f>SUM(P29:P32)</f>
        <v>229</v>
      </c>
      <c r="Q28" s="407">
        <f>SUM(Q29:Q32)</f>
        <v>219</v>
      </c>
      <c r="R28" s="407">
        <f>SUM(R29:R32)</f>
        <v>213</v>
      </c>
      <c r="S28" s="4">
        <v>408</v>
      </c>
      <c r="T28" s="4">
        <v>408</v>
      </c>
      <c r="U28" s="4">
        <v>408</v>
      </c>
      <c r="V28" s="4">
        <v>408</v>
      </c>
      <c r="W28" s="4">
        <v>408</v>
      </c>
      <c r="X28" s="23">
        <f>SUM(X29:X32)</f>
        <v>101</v>
      </c>
      <c r="Y28" s="23">
        <f>SUM(Y29:Y32)</f>
        <v>100</v>
      </c>
      <c r="Z28" s="23">
        <f>SUM(Z29:Z32)</f>
        <v>94</v>
      </c>
      <c r="AA28" s="23">
        <f>SUM(AA29:AA32)</f>
        <v>88</v>
      </c>
      <c r="AB28" s="23">
        <f>SUM(AB29:AB32)</f>
        <v>87</v>
      </c>
      <c r="AC28" s="21"/>
      <c r="AD28" s="21"/>
      <c r="AE28" s="21"/>
      <c r="AF28" s="21"/>
      <c r="AI28" s="663"/>
      <c r="AJ28" s="18" t="s">
        <v>130</v>
      </c>
      <c r="AK28" s="23">
        <v>184</v>
      </c>
      <c r="AL28" s="23">
        <v>184</v>
      </c>
      <c r="AM28" s="23">
        <v>184</v>
      </c>
      <c r="AN28" s="23">
        <v>184</v>
      </c>
      <c r="AO28" s="23">
        <v>184</v>
      </c>
      <c r="AP28" s="18" t="s">
        <v>9</v>
      </c>
      <c r="AQ28" s="18" t="s">
        <v>204</v>
      </c>
      <c r="AR28" s="18" t="s">
        <v>204</v>
      </c>
      <c r="AS28" s="18" t="s">
        <v>9</v>
      </c>
    </row>
    <row r="29" spans="1:45" ht="18" customHeight="1">
      <c r="A29" s="664"/>
      <c r="B29" s="60">
        <v>2</v>
      </c>
      <c r="C29" s="60" t="s">
        <v>517</v>
      </c>
      <c r="D29" s="408">
        <f>[2]은하면!D29</f>
        <v>82</v>
      </c>
      <c r="E29" s="408">
        <f>[2]은하면!E29</f>
        <v>81</v>
      </c>
      <c r="F29" s="408">
        <f>[2]은하면!F29</f>
        <v>77</v>
      </c>
      <c r="G29" s="408">
        <f>[2]은하면!G29</f>
        <v>73</v>
      </c>
      <c r="H29" s="408">
        <f>[2]은하면!H29</f>
        <v>71</v>
      </c>
      <c r="I29" s="351">
        <v>85</v>
      </c>
      <c r="J29" s="351">
        <v>85</v>
      </c>
      <c r="K29" s="351">
        <v>85</v>
      </c>
      <c r="L29" s="351">
        <v>85</v>
      </c>
      <c r="M29" s="351">
        <v>85</v>
      </c>
      <c r="N29" s="409">
        <f t="shared" ref="N29:R32" si="4">ROUND(D29*I29/100,0)</f>
        <v>70</v>
      </c>
      <c r="O29" s="409">
        <f t="shared" si="4"/>
        <v>69</v>
      </c>
      <c r="P29" s="409">
        <f t="shared" si="4"/>
        <v>65</v>
      </c>
      <c r="Q29" s="409">
        <f t="shared" si="4"/>
        <v>62</v>
      </c>
      <c r="R29" s="409">
        <f t="shared" si="4"/>
        <v>60</v>
      </c>
      <c r="S29" s="60">
        <v>408</v>
      </c>
      <c r="T29" s="60">
        <v>408</v>
      </c>
      <c r="U29" s="60">
        <v>408</v>
      </c>
      <c r="V29" s="60">
        <v>408</v>
      </c>
      <c r="W29" s="60">
        <v>408</v>
      </c>
      <c r="X29" s="60">
        <f t="shared" si="1"/>
        <v>29</v>
      </c>
      <c r="Y29" s="60">
        <f t="shared" si="1"/>
        <v>28</v>
      </c>
      <c r="Z29" s="60">
        <f t="shared" si="1"/>
        <v>27</v>
      </c>
      <c r="AA29" s="60">
        <f t="shared" si="1"/>
        <v>25</v>
      </c>
      <c r="AB29" s="60">
        <f>ROUND(R29*(W29/1000),0)+1</f>
        <v>25</v>
      </c>
      <c r="AC29" s="60" t="s">
        <v>88</v>
      </c>
      <c r="AD29" s="23" t="s">
        <v>88</v>
      </c>
      <c r="AE29" s="23" t="s">
        <v>88</v>
      </c>
      <c r="AF29" s="23" t="s">
        <v>88</v>
      </c>
      <c r="AI29" s="17"/>
      <c r="AJ29" s="17"/>
      <c r="AK29" s="17"/>
      <c r="AL29" s="17"/>
      <c r="AM29" s="17"/>
      <c r="AN29" s="17"/>
      <c r="AO29" s="17"/>
      <c r="AP29" s="17"/>
      <c r="AQ29" s="17"/>
      <c r="AS29" s="17"/>
    </row>
    <row r="30" spans="1:45" ht="18" customHeight="1">
      <c r="A30" s="664"/>
      <c r="B30" s="60">
        <v>2</v>
      </c>
      <c r="C30" s="60" t="s">
        <v>518</v>
      </c>
      <c r="D30" s="408">
        <f>[2]은하면!D30</f>
        <v>76</v>
      </c>
      <c r="E30" s="408">
        <f>[2]은하면!E30</f>
        <v>75</v>
      </c>
      <c r="F30" s="408">
        <f>[2]은하면!F30</f>
        <v>71</v>
      </c>
      <c r="G30" s="408">
        <f>[2]은하면!G30</f>
        <v>68</v>
      </c>
      <c r="H30" s="408">
        <f>[2]은하면!H30</f>
        <v>66</v>
      </c>
      <c r="I30" s="351">
        <v>85</v>
      </c>
      <c r="J30" s="351">
        <v>85</v>
      </c>
      <c r="K30" s="351">
        <v>85</v>
      </c>
      <c r="L30" s="351">
        <v>85</v>
      </c>
      <c r="M30" s="351">
        <v>85</v>
      </c>
      <c r="N30" s="409">
        <f t="shared" si="4"/>
        <v>65</v>
      </c>
      <c r="O30" s="409">
        <f t="shared" si="4"/>
        <v>64</v>
      </c>
      <c r="P30" s="409">
        <f t="shared" si="4"/>
        <v>60</v>
      </c>
      <c r="Q30" s="409">
        <f t="shared" si="4"/>
        <v>58</v>
      </c>
      <c r="R30" s="409">
        <f t="shared" si="4"/>
        <v>56</v>
      </c>
      <c r="S30" s="60">
        <v>408</v>
      </c>
      <c r="T30" s="60">
        <v>408</v>
      </c>
      <c r="U30" s="60">
        <v>408</v>
      </c>
      <c r="V30" s="60">
        <v>408</v>
      </c>
      <c r="W30" s="60">
        <v>408</v>
      </c>
      <c r="X30" s="60">
        <f t="shared" si="1"/>
        <v>27</v>
      </c>
      <c r="Y30" s="60">
        <f>ROUND(O30*(T30/1000),0)+1</f>
        <v>27</v>
      </c>
      <c r="Z30" s="60">
        <f t="shared" si="1"/>
        <v>24</v>
      </c>
      <c r="AA30" s="60">
        <f>ROUND(Q30*(V30/1000),0)-1</f>
        <v>23</v>
      </c>
      <c r="AB30" s="60">
        <f t="shared" si="1"/>
        <v>23</v>
      </c>
      <c r="AC30" s="60" t="s">
        <v>88</v>
      </c>
      <c r="AD30" s="23" t="s">
        <v>88</v>
      </c>
      <c r="AE30" s="23" t="s">
        <v>88</v>
      </c>
      <c r="AF30" s="23" t="s">
        <v>88</v>
      </c>
      <c r="AI30" s="17" t="s">
        <v>133</v>
      </c>
      <c r="AJ30" s="17"/>
      <c r="AK30" s="33"/>
      <c r="AL30" s="33"/>
      <c r="AM30" s="33"/>
      <c r="AN30" s="33"/>
      <c r="AO30" s="33"/>
      <c r="AP30" s="33"/>
      <c r="AQ30" s="17"/>
      <c r="AS30" s="17"/>
    </row>
    <row r="31" spans="1:45" ht="18" customHeight="1">
      <c r="A31" s="664"/>
      <c r="B31" s="60">
        <v>2</v>
      </c>
      <c r="C31" s="60" t="s">
        <v>519</v>
      </c>
      <c r="D31" s="408">
        <f>[2]은하면!D31</f>
        <v>58</v>
      </c>
      <c r="E31" s="408">
        <f>[2]은하면!E31</f>
        <v>57</v>
      </c>
      <c r="F31" s="408">
        <f>[2]은하면!F31</f>
        <v>54</v>
      </c>
      <c r="G31" s="408">
        <f>[2]은하면!G31</f>
        <v>52</v>
      </c>
      <c r="H31" s="408">
        <f>[2]은하면!H31</f>
        <v>50</v>
      </c>
      <c r="I31" s="351">
        <v>85</v>
      </c>
      <c r="J31" s="351">
        <v>85</v>
      </c>
      <c r="K31" s="351">
        <v>85</v>
      </c>
      <c r="L31" s="351">
        <v>85</v>
      </c>
      <c r="M31" s="351">
        <v>85</v>
      </c>
      <c r="N31" s="409">
        <f t="shared" si="4"/>
        <v>49</v>
      </c>
      <c r="O31" s="409">
        <f t="shared" si="4"/>
        <v>48</v>
      </c>
      <c r="P31" s="409">
        <f t="shared" si="4"/>
        <v>46</v>
      </c>
      <c r="Q31" s="409">
        <f t="shared" si="4"/>
        <v>44</v>
      </c>
      <c r="R31" s="409">
        <f t="shared" si="4"/>
        <v>43</v>
      </c>
      <c r="S31" s="60">
        <v>408</v>
      </c>
      <c r="T31" s="60">
        <v>408</v>
      </c>
      <c r="U31" s="60">
        <v>408</v>
      </c>
      <c r="V31" s="60">
        <v>408</v>
      </c>
      <c r="W31" s="60">
        <v>408</v>
      </c>
      <c r="X31" s="60">
        <f t="shared" si="1"/>
        <v>20</v>
      </c>
      <c r="Y31" s="60">
        <f t="shared" si="1"/>
        <v>20</v>
      </c>
      <c r="Z31" s="60">
        <f t="shared" si="1"/>
        <v>19</v>
      </c>
      <c r="AA31" s="60">
        <f t="shared" si="1"/>
        <v>18</v>
      </c>
      <c r="AB31" s="60">
        <f t="shared" si="1"/>
        <v>18</v>
      </c>
      <c r="AC31" s="60" t="s">
        <v>88</v>
      </c>
      <c r="AD31" s="23" t="s">
        <v>88</v>
      </c>
      <c r="AE31" s="23" t="s">
        <v>88</v>
      </c>
      <c r="AF31" s="23" t="s">
        <v>88</v>
      </c>
      <c r="AI31" s="639" t="s">
        <v>0</v>
      </c>
      <c r="AJ31" s="640"/>
      <c r="AK31" s="18">
        <v>2015</v>
      </c>
      <c r="AL31" s="18">
        <v>2020</v>
      </c>
      <c r="AM31" s="18">
        <v>2025</v>
      </c>
      <c r="AN31" s="18">
        <v>2030</v>
      </c>
      <c r="AO31" s="18">
        <v>2035</v>
      </c>
      <c r="AP31" s="18" t="s">
        <v>135</v>
      </c>
      <c r="AQ31" s="17"/>
      <c r="AS31" s="17"/>
    </row>
    <row r="32" spans="1:45" ht="18" customHeight="1">
      <c r="A32" s="664"/>
      <c r="B32" s="60">
        <v>2</v>
      </c>
      <c r="C32" s="60" t="s">
        <v>520</v>
      </c>
      <c r="D32" s="408">
        <f>[2]은하면!D32</f>
        <v>73</v>
      </c>
      <c r="E32" s="408">
        <f>[2]은하면!E32</f>
        <v>73</v>
      </c>
      <c r="F32" s="408">
        <f>[2]은하면!F32</f>
        <v>68</v>
      </c>
      <c r="G32" s="408">
        <f>[2]은하면!G32</f>
        <v>65</v>
      </c>
      <c r="H32" s="408">
        <f>[2]은하면!H32</f>
        <v>63</v>
      </c>
      <c r="I32" s="351">
        <v>85</v>
      </c>
      <c r="J32" s="351">
        <v>85</v>
      </c>
      <c r="K32" s="351">
        <v>85</v>
      </c>
      <c r="L32" s="351">
        <v>85</v>
      </c>
      <c r="M32" s="351">
        <v>85</v>
      </c>
      <c r="N32" s="409">
        <f t="shared" si="4"/>
        <v>62</v>
      </c>
      <c r="O32" s="409">
        <f t="shared" si="4"/>
        <v>62</v>
      </c>
      <c r="P32" s="409">
        <f t="shared" si="4"/>
        <v>58</v>
      </c>
      <c r="Q32" s="409">
        <f t="shared" si="4"/>
        <v>55</v>
      </c>
      <c r="R32" s="409">
        <f t="shared" si="4"/>
        <v>54</v>
      </c>
      <c r="S32" s="60">
        <v>408</v>
      </c>
      <c r="T32" s="60">
        <v>408</v>
      </c>
      <c r="U32" s="60">
        <v>408</v>
      </c>
      <c r="V32" s="60">
        <v>408</v>
      </c>
      <c r="W32" s="60">
        <v>408</v>
      </c>
      <c r="X32" s="60">
        <f t="shared" si="1"/>
        <v>25</v>
      </c>
      <c r="Y32" s="60">
        <f t="shared" si="1"/>
        <v>25</v>
      </c>
      <c r="Z32" s="60">
        <f>ROUND(P32*(U32/1000),0)</f>
        <v>24</v>
      </c>
      <c r="AA32" s="60">
        <f t="shared" si="1"/>
        <v>22</v>
      </c>
      <c r="AB32" s="60">
        <f>ROUND(R32*(W32/1000),0)-1</f>
        <v>21</v>
      </c>
      <c r="AC32" s="60" t="s">
        <v>88</v>
      </c>
      <c r="AD32" s="23" t="s">
        <v>88</v>
      </c>
      <c r="AE32" s="23" t="s">
        <v>88</v>
      </c>
      <c r="AF32" s="23" t="s">
        <v>88</v>
      </c>
      <c r="AI32" s="641" t="s">
        <v>137</v>
      </c>
      <c r="AJ32" s="34" t="s">
        <v>198</v>
      </c>
      <c r="AK32" s="35">
        <f t="shared" ref="AK32:AO37" si="5">AK39+AK46+AK53</f>
        <v>857</v>
      </c>
      <c r="AL32" s="35">
        <f t="shared" si="5"/>
        <v>849</v>
      </c>
      <c r="AM32" s="35">
        <f t="shared" si="5"/>
        <v>803</v>
      </c>
      <c r="AN32" s="35">
        <f t="shared" si="5"/>
        <v>768</v>
      </c>
      <c r="AO32" s="35">
        <f t="shared" si="5"/>
        <v>743</v>
      </c>
      <c r="AP32" s="18"/>
      <c r="AQ32" s="17"/>
      <c r="AS32" s="17"/>
    </row>
    <row r="33" spans="1:45" ht="18" customHeight="1">
      <c r="A33" s="664"/>
      <c r="B33" s="23">
        <v>1</v>
      </c>
      <c r="C33" s="59" t="s">
        <v>521</v>
      </c>
      <c r="D33" s="406">
        <f>SUM(D34:D36)</f>
        <v>398</v>
      </c>
      <c r="E33" s="406">
        <f>SUM(E34:E36)</f>
        <v>397</v>
      </c>
      <c r="F33" s="406">
        <f>SUM(F34:F36)</f>
        <v>373</v>
      </c>
      <c r="G33" s="406">
        <f>SUM(G34:G36)</f>
        <v>354</v>
      </c>
      <c r="H33" s="406">
        <f>SUM(H34:H36)</f>
        <v>344</v>
      </c>
      <c r="I33" s="379">
        <f>ROUND(N33/D33,2)</f>
        <v>0.85</v>
      </c>
      <c r="J33" s="379">
        <f>ROUND(O33/E33,2)</f>
        <v>0.85</v>
      </c>
      <c r="K33" s="379">
        <f>ROUND(P33/F33,2)</f>
        <v>0.85</v>
      </c>
      <c r="L33" s="379">
        <f>ROUND(Q33/G33,2)</f>
        <v>0.85</v>
      </c>
      <c r="M33" s="379">
        <f>ROUND(R33/H33,2)</f>
        <v>0.85</v>
      </c>
      <c r="N33" s="407">
        <f>SUM(N34:N36)</f>
        <v>339</v>
      </c>
      <c r="O33" s="407">
        <f>SUM(O34:O36)</f>
        <v>338</v>
      </c>
      <c r="P33" s="407">
        <f>SUM(P34:P36)</f>
        <v>317</v>
      </c>
      <c r="Q33" s="407">
        <f>SUM(Q34:Q36)</f>
        <v>302</v>
      </c>
      <c r="R33" s="407">
        <f>SUM(R34:R36)</f>
        <v>293</v>
      </c>
      <c r="S33" s="4">
        <v>408</v>
      </c>
      <c r="T33" s="4">
        <v>408</v>
      </c>
      <c r="U33" s="4">
        <v>408</v>
      </c>
      <c r="V33" s="4">
        <v>408</v>
      </c>
      <c r="W33" s="4">
        <v>408</v>
      </c>
      <c r="X33" s="23">
        <f>SUM(X34:X36)</f>
        <v>138</v>
      </c>
      <c r="Y33" s="23">
        <f>SUM(Y34:Y36)</f>
        <v>138</v>
      </c>
      <c r="Z33" s="23">
        <f>SUM(Z34:Z36)</f>
        <v>131</v>
      </c>
      <c r="AA33" s="23">
        <f>SUM(AA34:AA36)</f>
        <v>125</v>
      </c>
      <c r="AB33" s="23">
        <f>SUM(AB34:AB36)</f>
        <v>117</v>
      </c>
      <c r="AC33" s="21"/>
      <c r="AD33" s="21"/>
      <c r="AE33" s="21"/>
      <c r="AF33" s="21"/>
      <c r="AI33" s="642"/>
      <c r="AJ33" s="34" t="s">
        <v>526</v>
      </c>
      <c r="AK33" s="35">
        <f t="shared" si="5"/>
        <v>78</v>
      </c>
      <c r="AL33" s="35">
        <f t="shared" si="5"/>
        <v>77</v>
      </c>
      <c r="AM33" s="35">
        <f t="shared" si="5"/>
        <v>72</v>
      </c>
      <c r="AN33" s="35">
        <f t="shared" si="5"/>
        <v>69</v>
      </c>
      <c r="AO33" s="35">
        <f t="shared" si="5"/>
        <v>67</v>
      </c>
      <c r="AP33" s="18"/>
      <c r="AQ33" s="17"/>
      <c r="AS33" s="17"/>
    </row>
    <row r="34" spans="1:45" ht="18" customHeight="1">
      <c r="A34" s="664"/>
      <c r="B34" s="60">
        <v>2</v>
      </c>
      <c r="C34" s="60" t="s">
        <v>522</v>
      </c>
      <c r="D34" s="408">
        <f>[2]은하면!D34</f>
        <v>183</v>
      </c>
      <c r="E34" s="408">
        <f>[2]은하면!E34</f>
        <v>182</v>
      </c>
      <c r="F34" s="408">
        <f>[2]은하면!F34</f>
        <v>171</v>
      </c>
      <c r="G34" s="408">
        <f>[2]은하면!G34</f>
        <v>163</v>
      </c>
      <c r="H34" s="408">
        <f>[2]은하면!H34</f>
        <v>158</v>
      </c>
      <c r="I34" s="351">
        <v>85</v>
      </c>
      <c r="J34" s="351">
        <v>85</v>
      </c>
      <c r="K34" s="351">
        <v>85</v>
      </c>
      <c r="L34" s="351">
        <v>85</v>
      </c>
      <c r="M34" s="351">
        <v>85</v>
      </c>
      <c r="N34" s="409">
        <f t="shared" ref="N34:R36" si="6">ROUND(D34*I34/100,0)</f>
        <v>156</v>
      </c>
      <c r="O34" s="409">
        <f t="shared" si="6"/>
        <v>155</v>
      </c>
      <c r="P34" s="409">
        <f t="shared" si="6"/>
        <v>145</v>
      </c>
      <c r="Q34" s="409">
        <f t="shared" si="6"/>
        <v>139</v>
      </c>
      <c r="R34" s="409">
        <f>ROUNDUP(H34*M34/100,0)</f>
        <v>135</v>
      </c>
      <c r="S34" s="60">
        <v>408</v>
      </c>
      <c r="T34" s="60">
        <v>408</v>
      </c>
      <c r="U34" s="60">
        <v>408</v>
      </c>
      <c r="V34" s="60">
        <v>408</v>
      </c>
      <c r="W34" s="60">
        <v>408</v>
      </c>
      <c r="X34" s="60">
        <f t="shared" si="1"/>
        <v>64</v>
      </c>
      <c r="Y34" s="60">
        <f>ROUND(O34*(T34/1000),0)+1</f>
        <v>64</v>
      </c>
      <c r="Z34" s="60">
        <f t="shared" si="1"/>
        <v>59</v>
      </c>
      <c r="AA34" s="60">
        <f>ROUND(Q34*(V34/1000),0)-1</f>
        <v>56</v>
      </c>
      <c r="AB34" s="60">
        <f>ROUND(R34*(W34/1000),0)-1</f>
        <v>54</v>
      </c>
      <c r="AC34" s="60" t="s">
        <v>88</v>
      </c>
      <c r="AD34" s="23" t="s">
        <v>88</v>
      </c>
      <c r="AE34" s="23" t="s">
        <v>88</v>
      </c>
      <c r="AF34" s="23" t="s">
        <v>88</v>
      </c>
      <c r="AI34" s="642"/>
      <c r="AJ34" s="34" t="s">
        <v>197</v>
      </c>
      <c r="AK34" s="35">
        <f t="shared" si="5"/>
        <v>339</v>
      </c>
      <c r="AL34" s="35">
        <f t="shared" si="5"/>
        <v>339</v>
      </c>
      <c r="AM34" s="35">
        <f t="shared" si="5"/>
        <v>339</v>
      </c>
      <c r="AN34" s="35">
        <f t="shared" si="5"/>
        <v>339</v>
      </c>
      <c r="AO34" s="35">
        <f t="shared" si="5"/>
        <v>339</v>
      </c>
      <c r="AP34" s="18"/>
      <c r="AQ34" s="17"/>
      <c r="AS34" s="17"/>
    </row>
    <row r="35" spans="1:45" ht="18" customHeight="1">
      <c r="A35" s="664"/>
      <c r="B35" s="60">
        <v>2</v>
      </c>
      <c r="C35" s="60" t="s">
        <v>523</v>
      </c>
      <c r="D35" s="408">
        <f>[2]은하면!D35</f>
        <v>93</v>
      </c>
      <c r="E35" s="408">
        <f>[2]은하면!E35</f>
        <v>93</v>
      </c>
      <c r="F35" s="408">
        <f>[2]은하면!F35</f>
        <v>87</v>
      </c>
      <c r="G35" s="408">
        <f>[2]은하면!G35</f>
        <v>83</v>
      </c>
      <c r="H35" s="408">
        <f>[2]은하면!H35</f>
        <v>80</v>
      </c>
      <c r="I35" s="351">
        <v>85</v>
      </c>
      <c r="J35" s="351">
        <v>85</v>
      </c>
      <c r="K35" s="351">
        <v>85</v>
      </c>
      <c r="L35" s="351">
        <v>85</v>
      </c>
      <c r="M35" s="351">
        <v>85</v>
      </c>
      <c r="N35" s="409">
        <f t="shared" si="6"/>
        <v>79</v>
      </c>
      <c r="O35" s="409">
        <f t="shared" si="6"/>
        <v>79</v>
      </c>
      <c r="P35" s="409">
        <f t="shared" si="6"/>
        <v>74</v>
      </c>
      <c r="Q35" s="409">
        <f>ROUNDUP(G35*L35/100,0)</f>
        <v>71</v>
      </c>
      <c r="R35" s="409">
        <f t="shared" si="6"/>
        <v>68</v>
      </c>
      <c r="S35" s="60">
        <v>408</v>
      </c>
      <c r="T35" s="60">
        <v>408</v>
      </c>
      <c r="U35" s="60">
        <v>408</v>
      </c>
      <c r="V35" s="60">
        <v>408</v>
      </c>
      <c r="W35" s="60">
        <v>408</v>
      </c>
      <c r="X35" s="60">
        <f t="shared" si="1"/>
        <v>32</v>
      </c>
      <c r="Y35" s="60">
        <f t="shared" si="1"/>
        <v>32</v>
      </c>
      <c r="Z35" s="60">
        <f>ROUND(P35*(U35/1000),0)+1</f>
        <v>31</v>
      </c>
      <c r="AA35" s="60">
        <f>ROUND(Q35*(V35/1000),0)+1</f>
        <v>30</v>
      </c>
      <c r="AB35" s="60">
        <f>ROUND(R35*(W35/1000),0)-1</f>
        <v>27</v>
      </c>
      <c r="AC35" s="60" t="s">
        <v>88</v>
      </c>
      <c r="AD35" s="23" t="s">
        <v>88</v>
      </c>
      <c r="AE35" s="23" t="s">
        <v>88</v>
      </c>
      <c r="AF35" s="23" t="s">
        <v>88</v>
      </c>
      <c r="AI35" s="642"/>
      <c r="AJ35" s="3"/>
      <c r="AK35" s="35">
        <f t="shared" si="5"/>
        <v>0</v>
      </c>
      <c r="AL35" s="35">
        <f t="shared" si="5"/>
        <v>0</v>
      </c>
      <c r="AM35" s="35">
        <f t="shared" si="5"/>
        <v>0</v>
      </c>
      <c r="AN35" s="35">
        <f t="shared" si="5"/>
        <v>0</v>
      </c>
      <c r="AO35" s="35">
        <f t="shared" si="5"/>
        <v>0</v>
      </c>
      <c r="AP35" s="3"/>
      <c r="AQ35" s="17"/>
      <c r="AS35" s="17"/>
    </row>
    <row r="36" spans="1:45" ht="18" customHeight="1">
      <c r="A36" s="664"/>
      <c r="B36" s="60">
        <v>2</v>
      </c>
      <c r="C36" s="60" t="s">
        <v>524</v>
      </c>
      <c r="D36" s="408">
        <f>[2]은하면!D36</f>
        <v>122</v>
      </c>
      <c r="E36" s="408">
        <f>[2]은하면!E36</f>
        <v>122</v>
      </c>
      <c r="F36" s="408">
        <f>[2]은하면!F36</f>
        <v>115</v>
      </c>
      <c r="G36" s="408">
        <f>[2]은하면!G36</f>
        <v>108</v>
      </c>
      <c r="H36" s="408">
        <f>[2]은하면!H36</f>
        <v>106</v>
      </c>
      <c r="I36" s="351">
        <v>85</v>
      </c>
      <c r="J36" s="351">
        <v>85</v>
      </c>
      <c r="K36" s="351">
        <v>85</v>
      </c>
      <c r="L36" s="351">
        <v>85</v>
      </c>
      <c r="M36" s="351">
        <v>85</v>
      </c>
      <c r="N36" s="409">
        <f t="shared" si="6"/>
        <v>104</v>
      </c>
      <c r="O36" s="409">
        <f t="shared" si="6"/>
        <v>104</v>
      </c>
      <c r="P36" s="409">
        <f t="shared" si="6"/>
        <v>98</v>
      </c>
      <c r="Q36" s="409">
        <f>ROUNDUP(G36*L36/100,0)</f>
        <v>92</v>
      </c>
      <c r="R36" s="409">
        <f t="shared" si="6"/>
        <v>90</v>
      </c>
      <c r="S36" s="60">
        <v>408</v>
      </c>
      <c r="T36" s="60">
        <v>408</v>
      </c>
      <c r="U36" s="60">
        <v>408</v>
      </c>
      <c r="V36" s="60">
        <v>408</v>
      </c>
      <c r="W36" s="60">
        <v>408</v>
      </c>
      <c r="X36" s="60">
        <f t="shared" si="1"/>
        <v>42</v>
      </c>
      <c r="Y36" s="60">
        <f t="shared" si="1"/>
        <v>42</v>
      </c>
      <c r="Z36" s="60">
        <f>ROUND(P36*(U36/1000),0)+1</f>
        <v>41</v>
      </c>
      <c r="AA36" s="60">
        <f>ROUND(Q36*(V36/1000),0)+1</f>
        <v>39</v>
      </c>
      <c r="AB36" s="60">
        <f>ROUND(R36*(W36/1000),0)-1</f>
        <v>36</v>
      </c>
      <c r="AC36" s="60" t="s">
        <v>88</v>
      </c>
      <c r="AD36" s="23" t="s">
        <v>88</v>
      </c>
      <c r="AE36" s="23" t="s">
        <v>88</v>
      </c>
      <c r="AF36" s="23" t="s">
        <v>88</v>
      </c>
      <c r="AI36" s="642"/>
      <c r="AJ36" s="3"/>
      <c r="AK36" s="35">
        <f t="shared" si="5"/>
        <v>0</v>
      </c>
      <c r="AL36" s="35">
        <f t="shared" si="5"/>
        <v>0</v>
      </c>
      <c r="AM36" s="35">
        <f t="shared" si="5"/>
        <v>0</v>
      </c>
      <c r="AN36" s="35">
        <f t="shared" si="5"/>
        <v>0</v>
      </c>
      <c r="AO36" s="35">
        <f t="shared" si="5"/>
        <v>0</v>
      </c>
      <c r="AP36" s="3"/>
      <c r="AQ36" s="17"/>
      <c r="AS36" s="17"/>
    </row>
    <row r="37" spans="1:45" ht="18" customHeight="1">
      <c r="A37" s="664"/>
      <c r="B37" s="23">
        <v>1</v>
      </c>
      <c r="C37" s="23" t="s">
        <v>208</v>
      </c>
      <c r="D37" s="91">
        <f>SUM(D4,D8,D9,D12,D13,D16,D21,D22,D25,D28,D33)</f>
        <v>2628</v>
      </c>
      <c r="E37" s="91">
        <f>SUM(E4,E8,E9,E12,E13,E16,E21,E22,E25,E28,E33)</f>
        <v>2605</v>
      </c>
      <c r="F37" s="91">
        <f>SUM(F4,F8,F9,F12,F13,F16,F21,F22,F25,F28,F33)</f>
        <v>2455</v>
      </c>
      <c r="G37" s="91">
        <f>SUM(G4,G8,G9,G12,G13,G16,G21,G22,G25,G28,G33)</f>
        <v>2342</v>
      </c>
      <c r="H37" s="91">
        <f>SUM(H4,H8,H9,H12,H13,H16,H21,H22,H25,H28,H33)</f>
        <v>2267</v>
      </c>
      <c r="I37" s="79">
        <f>ROUND((N37/D37)*100,1)</f>
        <v>84.1</v>
      </c>
      <c r="J37" s="79">
        <f>ROUND((O37/E37)*100,1)</f>
        <v>84</v>
      </c>
      <c r="K37" s="79">
        <f>ROUND((P37/F37)*100,1)</f>
        <v>84</v>
      </c>
      <c r="L37" s="79">
        <f>ROUND((Q37/G37)*100,1)</f>
        <v>84</v>
      </c>
      <c r="M37" s="79">
        <f>ROUND((R37/H37)*100,1)</f>
        <v>83.9</v>
      </c>
      <c r="N37" s="92">
        <f>SUMIF($B$4:$B$36,1,N$4:N$36)</f>
        <v>2209</v>
      </c>
      <c r="O37" s="92">
        <f>SUMIF($B$4:$B$36,1,O$4:O$36)</f>
        <v>2187</v>
      </c>
      <c r="P37" s="92">
        <f>SUMIF($B$4:$B$36,1,P$4:P$36)</f>
        <v>2061</v>
      </c>
      <c r="Q37" s="92">
        <f>SUMIF($B$4:$B$36,1,Q$4:Q$36)</f>
        <v>1967</v>
      </c>
      <c r="R37" s="92">
        <f>SUMIF($B$4:$B$36,1,R$4:R$36)</f>
        <v>1903</v>
      </c>
      <c r="S37" s="23">
        <f>AVERAGE(S4:S33)</f>
        <v>408</v>
      </c>
      <c r="T37" s="23">
        <f>AVERAGE(T4:T33)</f>
        <v>408</v>
      </c>
      <c r="U37" s="23">
        <f>AVERAGE(U4:U33)</f>
        <v>408</v>
      </c>
      <c r="V37" s="23">
        <f>AVERAGE(V4:V33)</f>
        <v>408</v>
      </c>
      <c r="W37" s="23">
        <f>AVERAGE(W4:W33)</f>
        <v>408</v>
      </c>
      <c r="X37" s="23">
        <f>SUM(X4,X8,X9,X12,X13,X16,X21,X22,X25,X28,X33)</f>
        <v>901</v>
      </c>
      <c r="Y37" s="23">
        <f>SUM(Y4,Y8,Y9,Y12,Y13,Y16,Y21,Y22,Y25,Y28,Y33)</f>
        <v>892</v>
      </c>
      <c r="Z37" s="23">
        <f>SUM(Z4,Z8,Z9,Z12,Z13,Z16,Z21,Z22,Z25,Z28,Z33)</f>
        <v>841</v>
      </c>
      <c r="AA37" s="23">
        <f>SUM(AA4,AA8,AA9,AA12,AA13,AA16,AA21,AA22,AA25,AA28,AA33)</f>
        <v>803</v>
      </c>
      <c r="AB37" s="23">
        <f>SUM(AB4,AB8,AB9,AB12,AB13,AB16,AB21,AB22,AB25,AB28,AB33)</f>
        <v>776</v>
      </c>
      <c r="AC37" s="23"/>
      <c r="AD37" s="23"/>
      <c r="AE37" s="23"/>
      <c r="AF37" s="23"/>
      <c r="AI37" s="642"/>
      <c r="AJ37" s="3"/>
      <c r="AK37" s="35">
        <f t="shared" si="5"/>
        <v>0</v>
      </c>
      <c r="AL37" s="35">
        <f t="shared" si="5"/>
        <v>0</v>
      </c>
      <c r="AM37" s="35">
        <f t="shared" si="5"/>
        <v>0</v>
      </c>
      <c r="AN37" s="35">
        <f t="shared" si="5"/>
        <v>0</v>
      </c>
      <c r="AO37" s="35">
        <f t="shared" si="5"/>
        <v>0</v>
      </c>
      <c r="AP37" s="3"/>
      <c r="AQ37" s="17"/>
      <c r="AS37" s="17"/>
    </row>
    <row r="38" spans="1:45" ht="18" customHeight="1">
      <c r="B38" s="82"/>
      <c r="E38" s="47" t="b">
        <f>E37=E53</f>
        <v>1</v>
      </c>
      <c r="F38" s="47" t="b">
        <f>F37=F53</f>
        <v>1</v>
      </c>
      <c r="G38" s="47" t="b">
        <f>G37=G53</f>
        <v>1</v>
      </c>
      <c r="H38" s="47" t="b">
        <f>H37=H53</f>
        <v>1</v>
      </c>
      <c r="I38" s="47">
        <v>100</v>
      </c>
      <c r="N38" s="47">
        <f>N37/D37</f>
        <v>0.84056316590563163</v>
      </c>
      <c r="O38" s="47">
        <f>O37/E37</f>
        <v>0.83953934740882918</v>
      </c>
      <c r="P38" s="47">
        <f>P37/F37</f>
        <v>0.83951120162932791</v>
      </c>
      <c r="Q38" s="47">
        <f>Q37/G37</f>
        <v>0.83988044406490181</v>
      </c>
      <c r="R38" s="47">
        <f>R37/H37</f>
        <v>0.83943537715041905</v>
      </c>
      <c r="T38" s="86"/>
      <c r="U38" s="86"/>
      <c r="V38" s="86"/>
      <c r="W38" s="86"/>
      <c r="X38" s="29">
        <f>ROUND(N37*(S37/1000),0)</f>
        <v>901</v>
      </c>
      <c r="Y38" s="29">
        <f>ROUND(O37*(T37/1000),0)</f>
        <v>892</v>
      </c>
      <c r="Z38" s="29">
        <f>ROUND(P37*(U37/1000),0)</f>
        <v>841</v>
      </c>
      <c r="AA38" s="29">
        <f>ROUND(Q37*(V37/1000),0)</f>
        <v>803</v>
      </c>
      <c r="AB38" s="29">
        <f>ROUND(R37*(W37/1000),0)</f>
        <v>776</v>
      </c>
      <c r="AI38" s="643"/>
      <c r="AJ38" s="36" t="s">
        <v>2</v>
      </c>
      <c r="AK38" s="37">
        <f>SUM(AK32:AK37)</f>
        <v>1274</v>
      </c>
      <c r="AL38" s="37">
        <f>SUM(AL32:AL37)</f>
        <v>1265</v>
      </c>
      <c r="AM38" s="37">
        <f>SUM(AM32:AM37)</f>
        <v>1214</v>
      </c>
      <c r="AN38" s="37">
        <f>SUM(AN32:AN37)</f>
        <v>1176</v>
      </c>
      <c r="AO38" s="37">
        <f>SUM(AO32:AO37)</f>
        <v>1149</v>
      </c>
      <c r="AP38" s="38"/>
      <c r="AQ38" s="17"/>
      <c r="AS38" s="17"/>
    </row>
    <row r="39" spans="1:45" ht="18" customHeight="1">
      <c r="B39" s="82"/>
      <c r="N39" s="93">
        <f>D37*I37/100</f>
        <v>2210.1479999999997</v>
      </c>
      <c r="O39" s="93">
        <f>E37*J37/100</f>
        <v>2188.1999999999998</v>
      </c>
      <c r="P39" s="93">
        <f>F37*K37/100</f>
        <v>2062.1999999999998</v>
      </c>
      <c r="Q39" s="93">
        <f>G37*L37/100</f>
        <v>1967.28</v>
      </c>
      <c r="R39" s="93">
        <f>H37*M37/100</f>
        <v>1902.0130000000001</v>
      </c>
      <c r="T39" s="86"/>
      <c r="U39" s="86"/>
      <c r="V39" s="86"/>
      <c r="W39" s="86"/>
      <c r="AI39" s="641" t="s">
        <v>145</v>
      </c>
      <c r="AJ39" s="34" t="s">
        <v>198</v>
      </c>
      <c r="AK39" s="23">
        <f t="shared" ref="AK39:AK44" si="7">SUMIF($AC$4:$AC$48,$AJ39,X$4:X$48)</f>
        <v>823</v>
      </c>
      <c r="AL39" s="23">
        <f t="shared" ref="AL39:AL44" si="8">SUMIF($AD$4:$AD$48,$AJ39,Y$4:Y$48)</f>
        <v>815</v>
      </c>
      <c r="AM39" s="23">
        <f t="shared" ref="AM39:AM44" si="9">SUMIF($AE$4:$AE$48,$AJ39,Z$4:Z$48)</f>
        <v>769</v>
      </c>
      <c r="AN39" s="23">
        <f t="shared" ref="AN39:AO44" si="10">SUMIF($AF$4:$AF$48,$AJ39,AA$4:AA$48)</f>
        <v>734</v>
      </c>
      <c r="AO39" s="23">
        <f t="shared" si="10"/>
        <v>709</v>
      </c>
      <c r="AP39" s="18"/>
      <c r="AQ39" s="17"/>
      <c r="AS39" s="17"/>
    </row>
    <row r="40" spans="1:45" ht="18" customHeight="1">
      <c r="B40" s="94"/>
      <c r="T40" s="86"/>
      <c r="U40" s="86"/>
      <c r="V40" s="86"/>
      <c r="W40" s="6" t="s">
        <v>209</v>
      </c>
      <c r="X40" s="616" t="s">
        <v>210</v>
      </c>
      <c r="Y40" s="617"/>
      <c r="Z40" s="617"/>
      <c r="AA40" s="617"/>
      <c r="AB40" s="618"/>
      <c r="AI40" s="642"/>
      <c r="AJ40" s="34" t="s">
        <v>526</v>
      </c>
      <c r="AK40" s="23">
        <f t="shared" si="7"/>
        <v>78</v>
      </c>
      <c r="AL40" s="23">
        <f t="shared" si="8"/>
        <v>77</v>
      </c>
      <c r="AM40" s="23">
        <f t="shared" si="9"/>
        <v>72</v>
      </c>
      <c r="AN40" s="23">
        <f t="shared" si="10"/>
        <v>69</v>
      </c>
      <c r="AO40" s="23">
        <f t="shared" si="10"/>
        <v>67</v>
      </c>
      <c r="AP40" s="18"/>
      <c r="AQ40" s="17"/>
      <c r="AS40" s="17"/>
    </row>
    <row r="41" spans="1:45" ht="18" customHeight="1">
      <c r="B41" s="94"/>
      <c r="T41" s="86"/>
      <c r="U41" s="86"/>
      <c r="V41" s="86"/>
      <c r="W41" s="619" t="s">
        <v>43</v>
      </c>
      <c r="X41" s="6"/>
      <c r="Y41" s="6" t="s">
        <v>36</v>
      </c>
      <c r="Z41" s="6" t="s">
        <v>211</v>
      </c>
      <c r="AA41" s="6" t="s">
        <v>6</v>
      </c>
      <c r="AB41" s="6" t="s">
        <v>7</v>
      </c>
      <c r="AI41" s="642"/>
      <c r="AJ41" s="34" t="s">
        <v>197</v>
      </c>
      <c r="AK41" s="23">
        <f t="shared" si="7"/>
        <v>0</v>
      </c>
      <c r="AL41" s="23">
        <f t="shared" si="8"/>
        <v>0</v>
      </c>
      <c r="AM41" s="23">
        <f t="shared" si="9"/>
        <v>0</v>
      </c>
      <c r="AN41" s="23">
        <f t="shared" si="10"/>
        <v>0</v>
      </c>
      <c r="AO41" s="23">
        <f t="shared" si="10"/>
        <v>0</v>
      </c>
      <c r="AP41" s="18"/>
      <c r="AQ41" s="17"/>
      <c r="AS41" s="17"/>
    </row>
    <row r="42" spans="1:45" ht="18" customHeight="1">
      <c r="B42" s="94"/>
      <c r="T42" s="86"/>
      <c r="U42" s="86"/>
      <c r="V42" s="86"/>
      <c r="W42" s="619"/>
      <c r="X42" s="6"/>
      <c r="Y42" s="6">
        <f>총용수수요량!L17</f>
        <v>892</v>
      </c>
      <c r="Z42" s="6">
        <f>총용수수요량!L31</f>
        <v>841</v>
      </c>
      <c r="AA42" s="6">
        <f>총용수수요량!L45</f>
        <v>803</v>
      </c>
      <c r="AB42" s="6">
        <f>총용수수요량!L59</f>
        <v>776</v>
      </c>
      <c r="AI42" s="642"/>
      <c r="AJ42" s="3"/>
      <c r="AK42" s="23">
        <f t="shared" si="7"/>
        <v>0</v>
      </c>
      <c r="AL42" s="23">
        <f t="shared" si="8"/>
        <v>0</v>
      </c>
      <c r="AM42" s="23">
        <f t="shared" si="9"/>
        <v>0</v>
      </c>
      <c r="AN42" s="23">
        <f t="shared" si="10"/>
        <v>0</v>
      </c>
      <c r="AO42" s="23">
        <f t="shared" si="10"/>
        <v>0</v>
      </c>
      <c r="AP42" s="3"/>
      <c r="AQ42" s="17"/>
      <c r="AS42" s="17"/>
    </row>
    <row r="43" spans="1:45" ht="18" customHeight="1">
      <c r="B43" s="94"/>
      <c r="T43" s="86"/>
      <c r="U43" s="86"/>
      <c r="V43" s="86"/>
      <c r="W43" s="82"/>
      <c r="Y43" s="83" t="b">
        <f>Y37=Y42</f>
        <v>1</v>
      </c>
      <c r="Z43" s="83" t="b">
        <f>Z37=Z42</f>
        <v>1</v>
      </c>
      <c r="AA43" s="83" t="b">
        <f>AA37=AA42</f>
        <v>1</v>
      </c>
      <c r="AB43" s="83" t="b">
        <f>AB37=AB42</f>
        <v>1</v>
      </c>
      <c r="AI43" s="642"/>
      <c r="AJ43" s="3"/>
      <c r="AK43" s="23">
        <f t="shared" si="7"/>
        <v>0</v>
      </c>
      <c r="AL43" s="23">
        <f t="shared" si="8"/>
        <v>0</v>
      </c>
      <c r="AM43" s="23">
        <f t="shared" si="9"/>
        <v>0</v>
      </c>
      <c r="AN43" s="23">
        <f t="shared" si="10"/>
        <v>0</v>
      </c>
      <c r="AO43" s="23">
        <f t="shared" si="10"/>
        <v>0</v>
      </c>
      <c r="AP43" s="3"/>
      <c r="AQ43" s="17"/>
      <c r="AS43" s="17"/>
    </row>
    <row r="44" spans="1:45" ht="18" customHeight="1">
      <c r="B44" s="94"/>
      <c r="T44" s="86"/>
      <c r="U44" s="86"/>
      <c r="V44" s="86"/>
      <c r="X44" s="81" t="b">
        <f>X38=AK45</f>
        <v>1</v>
      </c>
      <c r="Y44" s="81" t="b">
        <f>Y42=AL45</f>
        <v>1</v>
      </c>
      <c r="Z44" s="81" t="b">
        <f>Z42=AM45</f>
        <v>1</v>
      </c>
      <c r="AA44" s="81" t="b">
        <f>AA42=AN45</f>
        <v>1</v>
      </c>
      <c r="AB44" s="81" t="b">
        <f>AB42=AO45</f>
        <v>1</v>
      </c>
      <c r="AI44" s="642"/>
      <c r="AJ44" s="3"/>
      <c r="AK44" s="23">
        <f t="shared" si="7"/>
        <v>0</v>
      </c>
      <c r="AL44" s="23">
        <f t="shared" si="8"/>
        <v>0</v>
      </c>
      <c r="AM44" s="23">
        <f t="shared" si="9"/>
        <v>0</v>
      </c>
      <c r="AN44" s="23">
        <f t="shared" si="10"/>
        <v>0</v>
      </c>
      <c r="AO44" s="23">
        <f t="shared" si="10"/>
        <v>0</v>
      </c>
      <c r="AP44" s="3"/>
      <c r="AQ44" s="17"/>
      <c r="AS44" s="17"/>
    </row>
    <row r="45" spans="1:45" ht="18" customHeight="1">
      <c r="B45" s="94"/>
      <c r="O45" s="47" t="s">
        <v>527</v>
      </c>
      <c r="T45" s="86"/>
      <c r="U45" s="86"/>
      <c r="V45" s="86"/>
      <c r="W45" s="86"/>
      <c r="AI45" s="643"/>
      <c r="AJ45" s="36" t="s">
        <v>2</v>
      </c>
      <c r="AK45" s="37">
        <f>SUM(AK39:AK44)</f>
        <v>901</v>
      </c>
      <c r="AL45" s="37">
        <f>SUM(AL39:AL44)</f>
        <v>892</v>
      </c>
      <c r="AM45" s="37">
        <f>SUM(AM39:AM44)</f>
        <v>841</v>
      </c>
      <c r="AN45" s="37">
        <f>SUM(AN39:AN44)</f>
        <v>803</v>
      </c>
      <c r="AO45" s="37">
        <f>SUM(AO39:AO44)</f>
        <v>776</v>
      </c>
      <c r="AP45" s="39"/>
      <c r="AQ45" s="17"/>
      <c r="AS45" s="17"/>
    </row>
    <row r="46" spans="1:45" ht="18" customHeight="1">
      <c r="B46" s="94"/>
      <c r="T46" s="86"/>
      <c r="U46" s="86"/>
      <c r="V46" s="86"/>
      <c r="W46" s="86"/>
      <c r="AI46" s="641" t="s">
        <v>153</v>
      </c>
      <c r="AJ46" s="34" t="s">
        <v>198</v>
      </c>
      <c r="AK46" s="23">
        <f t="array" ref="AK46">SUM(($AQ$4:$AQ$15=$AJ46)*($AP$4:$AP$15=$AP46)*(AK$4:AK$15))</f>
        <v>34</v>
      </c>
      <c r="AL46" s="23">
        <f t="array" ref="AL46">SUM(($AR$4:$AR$15=$AJ46)*($AP$4:$AP$15=$AP46)*(AL$4:AL$15))</f>
        <v>34</v>
      </c>
      <c r="AM46" s="23">
        <f t="array" ref="AM46">SUM(($AR$4:$AR$15=$AJ46)*($AP$4:$AP$15=$AP46)*(AM$4:AM$15))</f>
        <v>34</v>
      </c>
      <c r="AN46" s="23">
        <f t="array" ref="AN46">SUM(($AR$4:$AR$15=$AJ46)*($AP$4:$AP$15=$AP46)*(AN$4:AN$15))</f>
        <v>34</v>
      </c>
      <c r="AO46" s="23">
        <f t="array" ref="AO46">SUM(($AR$4:$AR$15=$AJ46)*($AP$4:$AP$15=$AP46)*(AO$4:AO$15))</f>
        <v>34</v>
      </c>
      <c r="AP46" s="18" t="s">
        <v>43</v>
      </c>
      <c r="AQ46" s="17"/>
      <c r="AS46" s="17"/>
    </row>
    <row r="47" spans="1:45" ht="18" customHeight="1">
      <c r="B47" s="94"/>
      <c r="T47" s="86"/>
      <c r="U47" s="86"/>
      <c r="V47" s="86"/>
      <c r="W47" s="86"/>
      <c r="AI47" s="642"/>
      <c r="AJ47" s="34" t="s">
        <v>526</v>
      </c>
      <c r="AK47" s="23">
        <f t="array" ref="AK47">SUM(($AQ$4:$AQ$15=$AJ47)*($AP$4:$AP$15=$AP47)*(AK$4:AK$15))</f>
        <v>0</v>
      </c>
      <c r="AL47" s="23">
        <f t="array" ref="AL47">SUM(($AR$4:$AR$15=$AJ47)*($AP$4:$AP$15=$AP47)*(AL$4:AL$15))</f>
        <v>0</v>
      </c>
      <c r="AM47" s="23">
        <f t="array" ref="AM47">SUM(($AR$4:$AR$15=$AJ47)*($AP$4:$AP$15=$AP47)*(AM$4:AM$15))</f>
        <v>0</v>
      </c>
      <c r="AN47" s="23">
        <f t="array" ref="AN47">SUM(($AR$4:$AR$15=$AJ47)*($AP$4:$AP$15=$AP47)*(AN$4:AN$15))</f>
        <v>0</v>
      </c>
      <c r="AO47" s="23">
        <f t="array" ref="AO47">SUM(($AR$4:$AR$15=$AJ47)*($AP$4:$AP$15=$AP47)*(AO$4:AO$15))</f>
        <v>0</v>
      </c>
      <c r="AP47" s="18" t="s">
        <v>43</v>
      </c>
      <c r="AQ47" s="17"/>
      <c r="AS47" s="17"/>
    </row>
    <row r="48" spans="1:45" ht="18" customHeight="1">
      <c r="B48" s="94"/>
      <c r="T48" s="86"/>
      <c r="U48" s="86"/>
      <c r="V48" s="86"/>
      <c r="W48" s="86"/>
      <c r="AI48" s="642"/>
      <c r="AJ48" s="34" t="s">
        <v>197</v>
      </c>
      <c r="AK48" s="23">
        <f t="array" ref="AK48">SUM(($AQ$4:$AQ$15=$AJ48)*($AP$4:$AP$15=$AP48)*(AK$4:AK$15))</f>
        <v>339</v>
      </c>
      <c r="AL48" s="23">
        <f t="array" ref="AL48">SUM(($AR$4:$AR$15=$AJ48)*($AP$4:$AP$15=$AP48)*(AL$4:AL$15))</f>
        <v>339</v>
      </c>
      <c r="AM48" s="23">
        <f t="array" ref="AM48">SUM(($AR$4:$AR$15=$AJ48)*($AP$4:$AP$15=$AP48)*(AM$4:AM$15))</f>
        <v>339</v>
      </c>
      <c r="AN48" s="23">
        <f t="array" ref="AN48">SUM(($AR$4:$AR$15=$AJ48)*($AP$4:$AP$15=$AP48)*(AN$4:AN$15))</f>
        <v>339</v>
      </c>
      <c r="AO48" s="23">
        <f t="array" ref="AO48">SUM(($AR$4:$AR$15=$AJ48)*($AP$4:$AP$15=$AP48)*(AO$4:AO$15))</f>
        <v>339</v>
      </c>
      <c r="AP48" s="18" t="s">
        <v>43</v>
      </c>
      <c r="AQ48" s="17"/>
      <c r="AS48" s="17"/>
    </row>
    <row r="49" spans="2:45" ht="18" customHeight="1">
      <c r="B49" s="94"/>
      <c r="T49" s="86"/>
      <c r="U49" s="86"/>
      <c r="V49" s="86"/>
      <c r="W49" s="86"/>
      <c r="AI49" s="642"/>
      <c r="AJ49" s="3"/>
      <c r="AK49" s="23">
        <f t="array" ref="AK49">SUM(($AQ$4:$AQ$15=$AJ49)*($AP$4:$AP$15=$AP49)*(AK$4:AK$15))</f>
        <v>0</v>
      </c>
      <c r="AL49" s="23">
        <f t="array" ref="AL49">SUM(($AR$4:$AR$15=$AJ49)*($AP$4:$AP$15=$AP49)*(AL$4:AL$15))</f>
        <v>0</v>
      </c>
      <c r="AM49" s="23">
        <f t="array" ref="AM49">SUM(($AR$4:$AR$15=$AJ49)*($AP$4:$AP$15=$AP49)*(AM$4:AM$15))</f>
        <v>0</v>
      </c>
      <c r="AN49" s="23">
        <f t="array" ref="AN49">SUM(($AR$4:$AR$15=$AJ49)*($AP$4:$AP$15=$AP49)*(AN$4:AN$15))</f>
        <v>0</v>
      </c>
      <c r="AO49" s="23">
        <f t="array" ref="AO49">SUM(($AR$4:$AR$15=$AJ49)*($AP$4:$AP$15=$AP49)*(AO$4:AO$15))</f>
        <v>0</v>
      </c>
      <c r="AP49" s="18" t="s">
        <v>43</v>
      </c>
      <c r="AQ49" s="33"/>
      <c r="AS49" s="33"/>
    </row>
    <row r="50" spans="2:45" ht="18" customHeight="1">
      <c r="B50" s="94"/>
      <c r="E50" s="47" t="s">
        <v>212</v>
      </c>
      <c r="F50" s="47" t="s">
        <v>213</v>
      </c>
      <c r="G50" s="47" t="s">
        <v>173</v>
      </c>
      <c r="H50" s="47" t="s">
        <v>174</v>
      </c>
      <c r="T50" s="86"/>
      <c r="U50" s="86"/>
      <c r="V50" s="86"/>
      <c r="W50" s="86"/>
      <c r="AI50" s="642"/>
      <c r="AJ50" s="3"/>
      <c r="AK50" s="23">
        <f t="array" ref="AK50">SUM(($AQ$4:$AQ$15=$AJ50)*($AP$4:$AP$15=$AP50)*(AK$4:AK$15))</f>
        <v>0</v>
      </c>
      <c r="AL50" s="23">
        <f t="array" ref="AL50">SUM(($AR$4:$AR$15=$AJ50)*($AP$4:$AP$15=$AP50)*(AL$4:AL$15))</f>
        <v>0</v>
      </c>
      <c r="AM50" s="23">
        <f t="array" ref="AM50">SUM(($AR$4:$AR$15=$AJ50)*($AP$4:$AP$15=$AP50)*(AM$4:AM$15))</f>
        <v>0</v>
      </c>
      <c r="AN50" s="23">
        <f t="array" ref="AN50">SUM(($AR$4:$AR$15=$AJ50)*($AP$4:$AP$15=$AP50)*(AN$4:AN$15))</f>
        <v>0</v>
      </c>
      <c r="AO50" s="23">
        <f t="array" ref="AO50">SUM(($AR$4:$AR$15=$AJ50)*($AP$4:$AP$15=$AP50)*(AO$4:AO$15))</f>
        <v>0</v>
      </c>
      <c r="AP50" s="18" t="s">
        <v>43</v>
      </c>
      <c r="AQ50" s="40"/>
      <c r="AS50" s="40"/>
    </row>
    <row r="51" spans="2:45" ht="18" customHeight="1">
      <c r="B51" s="94"/>
      <c r="C51" s="47" t="s">
        <v>2</v>
      </c>
      <c r="D51" s="48"/>
      <c r="E51" s="49">
        <f>E53+E60</f>
        <v>2605</v>
      </c>
      <c r="F51" s="49">
        <f>F53+F60</f>
        <v>2455</v>
      </c>
      <c r="G51" s="49">
        <f>G53+G60</f>
        <v>2342</v>
      </c>
      <c r="H51" s="49">
        <f>H53+H60</f>
        <v>2267</v>
      </c>
      <c r="J51" s="46"/>
      <c r="K51" s="46"/>
      <c r="L51" s="46"/>
      <c r="M51" s="46"/>
      <c r="N51" s="46"/>
      <c r="T51" s="86"/>
      <c r="U51" s="86"/>
      <c r="V51" s="86"/>
      <c r="W51" s="86"/>
      <c r="AI51" s="642"/>
      <c r="AJ51" s="3"/>
      <c r="AK51" s="23">
        <f t="array" ref="AK51">SUM(($AQ$4:$AQ$15=$AJ51)*($AP$4:$AP$15=$AP51)*(AK$4:AK$15))</f>
        <v>0</v>
      </c>
      <c r="AL51" s="23">
        <f t="array" ref="AL51">SUM(($AR$4:$AR$15=$AJ51)*($AP$4:$AP$15=$AP51)*(AL$4:AL$15))</f>
        <v>0</v>
      </c>
      <c r="AM51" s="23">
        <f t="array" ref="AM51">SUM(($AR$4:$AR$15=$AJ51)*($AP$4:$AP$15=$AP51)*(AM$4:AM$15))</f>
        <v>0</v>
      </c>
      <c r="AN51" s="23">
        <f t="array" ref="AN51">SUM(($AR$4:$AR$15=$AJ51)*($AP$4:$AP$15=$AP51)*(AN$4:AN$15))</f>
        <v>0</v>
      </c>
      <c r="AO51" s="23">
        <f t="array" ref="AO51">SUM(($AR$4:$AR$15=$AJ51)*($AP$4:$AP$15=$AP51)*(AO$4:AO$15))</f>
        <v>0</v>
      </c>
      <c r="AP51" s="18" t="s">
        <v>43</v>
      </c>
      <c r="AQ51" s="41"/>
      <c r="AS51" s="41"/>
    </row>
    <row r="52" spans="2:45" ht="18" customHeight="1">
      <c r="B52" s="94"/>
      <c r="T52" s="86"/>
      <c r="U52" s="86"/>
      <c r="V52" s="86"/>
      <c r="W52" s="86"/>
      <c r="AI52" s="643"/>
      <c r="AJ52" s="36" t="s">
        <v>2</v>
      </c>
      <c r="AK52" s="37">
        <f>SUM(AK46:AK51)</f>
        <v>373</v>
      </c>
      <c r="AL52" s="37">
        <f>SUM(AL46:AL51)</f>
        <v>373</v>
      </c>
      <c r="AM52" s="37">
        <f>SUM(AM46:AM51)</f>
        <v>373</v>
      </c>
      <c r="AN52" s="37">
        <f>SUM(AN46:AN51)</f>
        <v>373</v>
      </c>
      <c r="AO52" s="37">
        <f>SUM(AO46:AO51)</f>
        <v>373</v>
      </c>
      <c r="AP52" s="38"/>
      <c r="AQ52" s="44"/>
      <c r="AS52" s="44"/>
    </row>
    <row r="53" spans="2:45" ht="18" customHeight="1">
      <c r="B53" s="94"/>
      <c r="C53" s="47" t="s">
        <v>175</v>
      </c>
      <c r="D53" s="48"/>
      <c r="E53" s="47">
        <f>'계획인구(최종)'!E112</f>
        <v>2605</v>
      </c>
      <c r="F53" s="47">
        <f>'계획인구(최종)'!F112</f>
        <v>2455</v>
      </c>
      <c r="G53" s="47">
        <f>'계획인구(최종)'!G112</f>
        <v>2342</v>
      </c>
      <c r="H53" s="47">
        <f>'계획인구(최종)'!H112</f>
        <v>2267</v>
      </c>
      <c r="T53" s="86"/>
      <c r="U53" s="86"/>
      <c r="V53" s="86"/>
      <c r="W53" s="86"/>
      <c r="AI53" s="663" t="s">
        <v>161</v>
      </c>
      <c r="AJ53" s="34" t="s">
        <v>198</v>
      </c>
      <c r="AK53" s="23">
        <f t="array" ref="AK53">SUM(($AQ$19:$AQ$28=$AJ53)*($AP$19:$AP$28=$AP53)*(AK$19:AK$28))</f>
        <v>0</v>
      </c>
      <c r="AL53" s="23">
        <f t="array" ref="AL53">SUM(($AR$19:$AR$28=$AJ53)*($AP$19:$AP$28=$AP53)*(AL$19:AL$28))</f>
        <v>0</v>
      </c>
      <c r="AM53" s="23">
        <f t="array" ref="AM53">SUM(($AR$19:$AR$28=$AJ53)*($AP$19:$AP$28=$AP53)*(AM$19:AM$28))</f>
        <v>0</v>
      </c>
      <c r="AN53" s="23">
        <f t="array" ref="AN53">SUM(($AR$19:$AR$28=$AJ53)*($AP$19:$AP$28=$AP53)*(AN$19:AN$28))</f>
        <v>0</v>
      </c>
      <c r="AO53" s="23">
        <f t="array" ref="AO53">SUM(($AR$19:$AR$28=$AJ53)*($AP$19:$AP$28=$AP53)*(AO$19:AO$28))</f>
        <v>0</v>
      </c>
      <c r="AP53" s="18" t="s">
        <v>43</v>
      </c>
      <c r="AQ53" s="44"/>
      <c r="AS53" s="44"/>
    </row>
    <row r="54" spans="2:45" ht="18" customHeight="1">
      <c r="B54" s="94"/>
      <c r="D54" s="48"/>
      <c r="T54" s="86"/>
      <c r="U54" s="86"/>
      <c r="V54" s="86"/>
      <c r="W54" s="86"/>
      <c r="AI54" s="663"/>
      <c r="AJ54" s="34" t="s">
        <v>526</v>
      </c>
      <c r="AK54" s="23">
        <f t="array" ref="AK54">SUM(($AQ$19:$AQ$28=$AJ54)*($AP$19:$AP$28=$AP54)*(AK$19:AK$28))</f>
        <v>0</v>
      </c>
      <c r="AL54" s="23">
        <f t="array" ref="AL54">SUM(($AR$19:$AR$28=$AJ54)*($AP$19:$AP$28=$AP54)*(AL$19:AL$28))</f>
        <v>0</v>
      </c>
      <c r="AM54" s="23">
        <f t="array" ref="AM54">SUM(($AR$19:$AR$28=$AJ54)*($AP$19:$AP$28=$AP54)*(AM$19:AM$28))</f>
        <v>0</v>
      </c>
      <c r="AN54" s="23">
        <f t="array" ref="AN54">SUM(($AR$19:$AR$28=$AJ54)*($AP$19:$AP$28=$AP54)*(AN$19:AN$28))</f>
        <v>0</v>
      </c>
      <c r="AO54" s="23">
        <f t="array" ref="AO54">SUM(($AR$19:$AR$28=$AJ54)*($AP$19:$AP$28=$AP54)*(AO$19:AO$28))</f>
        <v>0</v>
      </c>
      <c r="AP54" s="18" t="s">
        <v>43</v>
      </c>
      <c r="AQ54" s="44"/>
      <c r="AS54" s="44"/>
    </row>
    <row r="55" spans="2:45" ht="18" customHeight="1">
      <c r="B55" s="94"/>
      <c r="C55" s="47" t="s">
        <v>176</v>
      </c>
      <c r="D55" s="23"/>
      <c r="E55" s="6" t="s">
        <v>212</v>
      </c>
      <c r="F55" s="6" t="s">
        <v>213</v>
      </c>
      <c r="G55" s="6" t="s">
        <v>173</v>
      </c>
      <c r="H55" s="6" t="s">
        <v>174</v>
      </c>
      <c r="I55" s="638" t="s">
        <v>34</v>
      </c>
      <c r="J55" s="638"/>
      <c r="K55" s="638"/>
      <c r="T55" s="86"/>
      <c r="U55" s="86"/>
      <c r="V55" s="86"/>
      <c r="W55" s="86"/>
      <c r="AI55" s="663"/>
      <c r="AJ55" s="34" t="s">
        <v>197</v>
      </c>
      <c r="AK55" s="23">
        <f t="array" ref="AK55">SUM(($AQ$19:$AQ$28=$AJ55)*($AP$19:$AP$28=$AP55)*(AK$19:AK$28))</f>
        <v>0</v>
      </c>
      <c r="AL55" s="23">
        <f t="array" ref="AL55">SUM(($AR$19:$AR$28=$AJ55)*($AP$19:$AP$28=$AP55)*(AL$19:AL$28))</f>
        <v>0</v>
      </c>
      <c r="AM55" s="23">
        <f t="array" ref="AM55">SUM(($AR$19:$AR$28=$AJ55)*($AP$19:$AP$28=$AP55)*(AM$19:AM$28))</f>
        <v>0</v>
      </c>
      <c r="AN55" s="23">
        <f t="array" ref="AN55">SUM(($AR$19:$AR$28=$AJ55)*($AP$19:$AP$28=$AP55)*(AN$19:AN$28))</f>
        <v>0</v>
      </c>
      <c r="AO55" s="23">
        <f t="array" ref="AO55">SUM(($AR$19:$AR$28=$AJ55)*($AP$19:$AP$28=$AP55)*(AO$19:AO$28))</f>
        <v>0</v>
      </c>
      <c r="AP55" s="18" t="s">
        <v>43</v>
      </c>
      <c r="AQ55" s="44"/>
      <c r="AS55" s="44"/>
    </row>
    <row r="56" spans="2:45" ht="18" customHeight="1">
      <c r="B56" s="94"/>
      <c r="D56" s="6" t="s">
        <v>216</v>
      </c>
      <c r="E56" s="50"/>
      <c r="F56" s="50"/>
      <c r="G56" s="50"/>
      <c r="H56" s="50"/>
      <c r="I56" s="6"/>
      <c r="J56" s="6"/>
      <c r="K56" s="6"/>
      <c r="T56" s="86"/>
      <c r="U56" s="86"/>
      <c r="V56" s="86"/>
      <c r="W56" s="86"/>
      <c r="AI56" s="663"/>
      <c r="AJ56" s="3"/>
      <c r="AK56" s="23">
        <f t="array" ref="AK56">SUM(($AQ$19:$AQ$28=$AJ56)*($AP$19:$AP$28=$AP56)*(AK$19:AK$28))</f>
        <v>0</v>
      </c>
      <c r="AL56" s="23">
        <f t="array" ref="AL56">SUM(($AR$19:$AR$28=$AJ56)*($AP$19:$AP$28=$AP56)*(AL$19:AL$28))</f>
        <v>0</v>
      </c>
      <c r="AM56" s="23">
        <f t="array" ref="AM56">SUM(($AR$19:$AR$28=$AJ56)*($AP$19:$AP$28=$AP56)*(AM$19:AM$28))</f>
        <v>0</v>
      </c>
      <c r="AN56" s="23">
        <f t="array" ref="AN56">SUM(($AR$19:$AR$28=$AJ56)*($AP$19:$AP$28=$AP56)*(AN$19:AN$28))</f>
        <v>0</v>
      </c>
      <c r="AO56" s="23">
        <f t="array" ref="AO56">SUM(($AR$19:$AR$28=$AJ56)*($AP$19:$AP$28=$AP56)*(AO$19:AO$28))</f>
        <v>0</v>
      </c>
      <c r="AP56" s="18" t="s">
        <v>43</v>
      </c>
      <c r="AQ56" s="44"/>
      <c r="AS56" s="44"/>
    </row>
    <row r="57" spans="2:45" ht="18" customHeight="1">
      <c r="B57" s="94"/>
      <c r="D57" s="6" t="s">
        <v>217</v>
      </c>
      <c r="E57" s="50"/>
      <c r="F57" s="50"/>
      <c r="G57" s="50"/>
      <c r="H57" s="50"/>
      <c r="I57" s="6"/>
      <c r="J57" s="6"/>
      <c r="K57" s="6"/>
      <c r="T57" s="86"/>
      <c r="U57" s="86"/>
      <c r="V57" s="86"/>
      <c r="W57" s="86"/>
      <c r="AI57" s="663"/>
      <c r="AJ57" s="3"/>
      <c r="AK57" s="23">
        <f t="array" ref="AK57">SUM(($AQ$19:$AQ$28=$AJ57)*($AP$19:$AP$28=$AP57)*(AK$19:AK$28))</f>
        <v>0</v>
      </c>
      <c r="AL57" s="23">
        <f t="array" ref="AL57">SUM(($AR$19:$AR$28=$AJ57)*($AP$19:$AP$28=$AP57)*(AL$19:AL$28))</f>
        <v>0</v>
      </c>
      <c r="AM57" s="23">
        <f t="array" ref="AM57">SUM(($AR$19:$AR$28=$AJ57)*($AP$19:$AP$28=$AP57)*(AM$19:AM$28))</f>
        <v>0</v>
      </c>
      <c r="AN57" s="23">
        <f t="array" ref="AN57">SUM(($AR$19:$AR$28=$AJ57)*($AP$19:$AP$28=$AP57)*(AN$19:AN$28))</f>
        <v>0</v>
      </c>
      <c r="AO57" s="23">
        <f t="array" ref="AO57">SUM(($AR$19:$AR$28=$AJ57)*($AP$19:$AP$28=$AP57)*(AO$19:AO$28))</f>
        <v>0</v>
      </c>
      <c r="AP57" s="18" t="s">
        <v>43</v>
      </c>
      <c r="AQ57" s="44"/>
      <c r="AS57" s="44"/>
    </row>
    <row r="58" spans="2:45" ht="18" customHeight="1">
      <c r="B58" s="94"/>
      <c r="D58" s="6" t="s">
        <v>218</v>
      </c>
      <c r="E58" s="50"/>
      <c r="F58" s="50"/>
      <c r="G58" s="50"/>
      <c r="H58" s="50"/>
      <c r="I58" s="6"/>
      <c r="J58" s="6"/>
      <c r="K58" s="6"/>
      <c r="T58" s="86"/>
      <c r="U58" s="86"/>
      <c r="V58" s="86"/>
      <c r="W58" s="86"/>
      <c r="AI58" s="663"/>
      <c r="AJ58" s="3"/>
      <c r="AK58" s="23">
        <f t="array" ref="AK58">SUM(($AQ$19:$AQ$28=$AJ58)*($AP$19:$AP$28=$AP58)*(AK$19:AK$28))</f>
        <v>0</v>
      </c>
      <c r="AL58" s="23">
        <f t="array" ref="AL58">SUM(($AR$19:$AR$28=$AJ58)*($AP$19:$AP$28=$AP58)*(AL$19:AL$28))</f>
        <v>0</v>
      </c>
      <c r="AM58" s="23">
        <f t="array" ref="AM58">SUM(($AR$19:$AR$28=$AJ58)*($AP$19:$AP$28=$AP58)*(AM$19:AM$28))</f>
        <v>0</v>
      </c>
      <c r="AN58" s="23">
        <f t="array" ref="AN58">SUM(($AR$19:$AR$28=$AJ58)*($AP$19:$AP$28=$AP58)*(AN$19:AN$28))</f>
        <v>0</v>
      </c>
      <c r="AO58" s="23">
        <f t="array" ref="AO58">SUM(($AR$19:$AR$28=$AJ58)*($AP$19:$AP$28=$AP58)*(AO$19:AO$28))</f>
        <v>0</v>
      </c>
      <c r="AP58" s="18" t="s">
        <v>43</v>
      </c>
      <c r="AQ58" s="44"/>
      <c r="AS58" s="44"/>
    </row>
    <row r="59" spans="2:45" ht="18" customHeight="1">
      <c r="B59" s="94"/>
      <c r="D59" s="6" t="s">
        <v>219</v>
      </c>
      <c r="E59" s="50"/>
      <c r="F59" s="50"/>
      <c r="G59" s="50"/>
      <c r="H59" s="50"/>
      <c r="I59" s="6"/>
      <c r="J59" s="6"/>
      <c r="K59" s="6"/>
      <c r="T59" s="86"/>
      <c r="U59" s="86"/>
      <c r="V59" s="86"/>
      <c r="W59" s="86"/>
      <c r="AI59" s="663"/>
      <c r="AJ59" s="36" t="s">
        <v>2</v>
      </c>
      <c r="AK59" s="37">
        <f>SUM(AK53:AK58)</f>
        <v>0</v>
      </c>
      <c r="AL59" s="37">
        <f>SUM(AL53:AL58)</f>
        <v>0</v>
      </c>
      <c r="AM59" s="37">
        <f>SUM(AM53:AM58)</f>
        <v>0</v>
      </c>
      <c r="AN59" s="37">
        <f>SUM(AN53:AN58)</f>
        <v>0</v>
      </c>
      <c r="AO59" s="37">
        <f>SUM(AO53:AO58)</f>
        <v>0</v>
      </c>
      <c r="AP59" s="38"/>
      <c r="AQ59" s="44"/>
      <c r="AS59" s="44"/>
    </row>
    <row r="60" spans="2:45" ht="18" customHeight="1">
      <c r="B60" s="94"/>
      <c r="D60" s="6" t="s">
        <v>49</v>
      </c>
      <c r="E60" s="6">
        <f>SUM(E56:E59)</f>
        <v>0</v>
      </c>
      <c r="F60" s="6">
        <f>SUM(F56:F59)</f>
        <v>0</v>
      </c>
      <c r="G60" s="6">
        <f>SUM(G56:G59)</f>
        <v>0</v>
      </c>
      <c r="H60" s="6">
        <f>SUM(H56:H59)</f>
        <v>0</v>
      </c>
      <c r="I60" s="638"/>
      <c r="J60" s="638"/>
      <c r="K60" s="638"/>
      <c r="T60" s="86"/>
      <c r="U60" s="86"/>
      <c r="V60" s="86"/>
      <c r="W60" s="86"/>
      <c r="AI60" s="44"/>
      <c r="AJ60" s="44"/>
      <c r="AK60" s="44"/>
      <c r="AL60" s="44"/>
      <c r="AM60" s="44"/>
      <c r="AN60" s="44"/>
      <c r="AO60" s="44"/>
      <c r="AP60" s="44"/>
      <c r="AQ60" s="44"/>
      <c r="AS60" s="44"/>
    </row>
    <row r="61" spans="2:45" ht="18" customHeight="1">
      <c r="B61" s="94"/>
      <c r="T61" s="86"/>
      <c r="U61" s="86"/>
      <c r="V61" s="86"/>
      <c r="W61" s="86"/>
      <c r="AI61" s="44"/>
      <c r="AJ61" s="44"/>
      <c r="AK61" s="44"/>
      <c r="AL61" s="44"/>
      <c r="AM61" s="44"/>
      <c r="AN61" s="44"/>
      <c r="AO61" s="44"/>
      <c r="AP61" s="44"/>
      <c r="AQ61" s="44"/>
      <c r="AS61" s="44"/>
    </row>
    <row r="62" spans="2:45">
      <c r="B62" s="94"/>
      <c r="T62" s="86"/>
      <c r="U62" s="86"/>
      <c r="V62" s="86"/>
      <c r="W62" s="86"/>
      <c r="AI62" s="44"/>
      <c r="AJ62" s="44"/>
      <c r="AK62" s="44"/>
      <c r="AL62" s="44"/>
      <c r="AM62" s="44"/>
      <c r="AN62" s="44"/>
      <c r="AO62" s="44"/>
      <c r="AP62" s="44"/>
      <c r="AQ62" s="44"/>
      <c r="AS62" s="44"/>
    </row>
    <row r="63" spans="2:45">
      <c r="B63" s="94"/>
      <c r="T63" s="86"/>
      <c r="U63" s="86"/>
      <c r="V63" s="86"/>
      <c r="W63" s="86"/>
      <c r="AI63" s="44"/>
      <c r="AJ63" s="44"/>
      <c r="AK63" s="44"/>
      <c r="AL63" s="44"/>
      <c r="AM63" s="44"/>
      <c r="AN63" s="44"/>
      <c r="AO63" s="44"/>
      <c r="AP63" s="44"/>
      <c r="AQ63" s="44"/>
      <c r="AS63" s="44"/>
    </row>
    <row r="64" spans="2:45">
      <c r="B64" s="94"/>
      <c r="AI64" s="44"/>
      <c r="AJ64" s="44"/>
      <c r="AK64" s="44"/>
      <c r="AL64" s="44"/>
      <c r="AM64" s="44"/>
      <c r="AN64" s="44"/>
      <c r="AO64" s="44"/>
      <c r="AP64" s="44"/>
      <c r="AQ64" s="44"/>
      <c r="AS64" s="44"/>
    </row>
    <row r="65" spans="2:45">
      <c r="B65" s="94"/>
      <c r="AI65" s="44"/>
      <c r="AJ65" s="44"/>
      <c r="AK65" s="44"/>
      <c r="AL65" s="44"/>
      <c r="AM65" s="44"/>
      <c r="AN65" s="44"/>
      <c r="AO65" s="44"/>
      <c r="AP65" s="44"/>
      <c r="AQ65" s="44"/>
      <c r="AS65" s="44"/>
    </row>
    <row r="66" spans="2:45">
      <c r="B66" s="94"/>
      <c r="AI66" s="44"/>
      <c r="AJ66" s="44"/>
      <c r="AK66" s="44"/>
      <c r="AL66" s="44"/>
      <c r="AM66" s="44"/>
      <c r="AN66" s="44"/>
      <c r="AO66" s="44"/>
      <c r="AP66" s="44"/>
      <c r="AQ66" s="44"/>
      <c r="AS66" s="44"/>
    </row>
    <row r="67" spans="2:45">
      <c r="B67" s="94"/>
      <c r="AI67" s="44"/>
      <c r="AJ67" s="44"/>
      <c r="AK67" s="44"/>
      <c r="AL67" s="44"/>
      <c r="AM67" s="44"/>
      <c r="AN67" s="44"/>
      <c r="AO67" s="44"/>
      <c r="AP67" s="44"/>
      <c r="AQ67" s="44"/>
      <c r="AS67" s="44"/>
    </row>
    <row r="68" spans="2:45">
      <c r="B68" s="94"/>
      <c r="AI68" s="44"/>
      <c r="AJ68" s="44"/>
      <c r="AK68" s="44"/>
      <c r="AL68" s="44"/>
      <c r="AM68" s="44"/>
      <c r="AN68" s="44"/>
      <c r="AO68" s="44"/>
      <c r="AP68" s="44"/>
      <c r="AQ68" s="44"/>
      <c r="AS68" s="44"/>
    </row>
    <row r="69" spans="2:45">
      <c r="B69" s="94"/>
      <c r="AI69" s="44"/>
      <c r="AJ69" s="44"/>
      <c r="AK69" s="44"/>
      <c r="AL69" s="44"/>
      <c r="AM69" s="44"/>
      <c r="AN69" s="44"/>
      <c r="AO69" s="44"/>
      <c r="AP69" s="44"/>
      <c r="AQ69" s="44"/>
      <c r="AS69" s="44"/>
    </row>
    <row r="70" spans="2:45">
      <c r="B70" s="94"/>
      <c r="AI70" s="44"/>
      <c r="AJ70" s="44"/>
      <c r="AK70" s="44"/>
      <c r="AL70" s="44"/>
      <c r="AM70" s="44"/>
      <c r="AN70" s="44"/>
      <c r="AO70" s="44"/>
      <c r="AP70" s="44"/>
      <c r="AQ70" s="44"/>
      <c r="AS70" s="44"/>
    </row>
    <row r="71" spans="2:45">
      <c r="B71" s="94"/>
      <c r="AI71" s="44"/>
      <c r="AJ71" s="44"/>
      <c r="AK71" s="44"/>
      <c r="AL71" s="44"/>
      <c r="AM71" s="44"/>
      <c r="AN71" s="44"/>
      <c r="AO71" s="44"/>
      <c r="AP71" s="44"/>
      <c r="AQ71" s="44"/>
      <c r="AS71" s="44"/>
    </row>
    <row r="72" spans="2:45">
      <c r="B72" s="94"/>
      <c r="AI72" s="44"/>
      <c r="AJ72" s="44"/>
      <c r="AK72" s="44"/>
      <c r="AL72" s="44"/>
      <c r="AM72" s="44"/>
      <c r="AN72" s="44"/>
      <c r="AO72" s="44"/>
      <c r="AP72" s="44"/>
      <c r="AQ72" s="44"/>
      <c r="AS72" s="44"/>
    </row>
    <row r="73" spans="2:45">
      <c r="B73" s="94"/>
      <c r="AI73" s="44"/>
      <c r="AJ73" s="44"/>
      <c r="AK73" s="44"/>
      <c r="AL73" s="44"/>
      <c r="AM73" s="44"/>
      <c r="AN73" s="44"/>
      <c r="AO73" s="44"/>
      <c r="AP73" s="44"/>
      <c r="AQ73" s="44"/>
      <c r="AS73" s="44"/>
    </row>
    <row r="74" spans="2:45">
      <c r="B74" s="94"/>
      <c r="AI74" s="44"/>
      <c r="AJ74" s="44"/>
      <c r="AK74" s="44"/>
      <c r="AL74" s="44"/>
      <c r="AM74" s="44"/>
      <c r="AN74" s="44"/>
      <c r="AO74" s="44"/>
      <c r="AP74" s="44"/>
      <c r="AQ74" s="44"/>
      <c r="AS74" s="44"/>
    </row>
    <row r="75" spans="2:45">
      <c r="B75" s="94"/>
      <c r="AI75" s="44"/>
      <c r="AJ75" s="44"/>
      <c r="AK75" s="44"/>
      <c r="AL75" s="44"/>
      <c r="AM75" s="44"/>
      <c r="AN75" s="44"/>
      <c r="AO75" s="44"/>
      <c r="AP75" s="44"/>
      <c r="AQ75" s="44"/>
      <c r="AS75" s="44"/>
    </row>
    <row r="76" spans="2:45">
      <c r="B76" s="94"/>
      <c r="AI76" s="44"/>
      <c r="AJ76" s="44"/>
      <c r="AK76" s="44"/>
      <c r="AL76" s="44"/>
      <c r="AM76" s="44"/>
      <c r="AN76" s="44"/>
      <c r="AO76" s="44"/>
      <c r="AP76" s="44"/>
      <c r="AQ76" s="44"/>
      <c r="AS76" s="44"/>
    </row>
    <row r="77" spans="2:45">
      <c r="B77" s="94"/>
      <c r="AI77" s="44"/>
      <c r="AJ77" s="44"/>
      <c r="AK77" s="44"/>
      <c r="AL77" s="44"/>
      <c r="AM77" s="44"/>
      <c r="AN77" s="44"/>
      <c r="AO77" s="44"/>
      <c r="AP77" s="44"/>
      <c r="AQ77" s="44"/>
    </row>
    <row r="78" spans="2:45">
      <c r="B78" s="94"/>
      <c r="AI78" s="44"/>
      <c r="AJ78" s="44"/>
      <c r="AK78" s="44"/>
      <c r="AL78" s="44"/>
      <c r="AM78" s="44"/>
      <c r="AN78" s="44"/>
      <c r="AO78" s="44"/>
      <c r="AP78" s="44"/>
      <c r="AQ78" s="44"/>
    </row>
    <row r="79" spans="2:45">
      <c r="B79" s="94"/>
      <c r="AI79" s="44"/>
      <c r="AJ79" s="44"/>
      <c r="AK79" s="44"/>
      <c r="AL79" s="44"/>
      <c r="AM79" s="44"/>
      <c r="AN79" s="44"/>
      <c r="AO79" s="44"/>
      <c r="AP79" s="44"/>
      <c r="AQ79" s="44"/>
    </row>
    <row r="80" spans="2:45">
      <c r="B80" s="94"/>
      <c r="AI80" s="44"/>
      <c r="AJ80" s="44"/>
      <c r="AK80" s="44"/>
      <c r="AL80" s="44"/>
      <c r="AM80" s="44"/>
      <c r="AN80" s="44"/>
      <c r="AO80" s="44"/>
      <c r="AP80" s="44"/>
      <c r="AQ80" s="44"/>
    </row>
    <row r="81" spans="2:43">
      <c r="B81" s="94"/>
      <c r="AI81" s="44"/>
      <c r="AJ81" s="44"/>
      <c r="AK81" s="44"/>
      <c r="AL81" s="44"/>
      <c r="AM81" s="44"/>
      <c r="AN81" s="44"/>
      <c r="AO81" s="44"/>
      <c r="AP81" s="44"/>
      <c r="AQ81" s="44"/>
    </row>
    <row r="82" spans="2:43">
      <c r="B82" s="94"/>
      <c r="AI82" s="44"/>
      <c r="AJ82" s="44"/>
      <c r="AK82" s="44"/>
      <c r="AL82" s="44"/>
      <c r="AM82" s="44"/>
      <c r="AN82" s="44"/>
      <c r="AO82" s="44"/>
      <c r="AP82" s="44"/>
      <c r="AQ82" s="44"/>
    </row>
    <row r="83" spans="2:43">
      <c r="B83" s="94"/>
      <c r="AI83" s="44"/>
      <c r="AJ83" s="44"/>
      <c r="AK83" s="44"/>
      <c r="AL83" s="44"/>
      <c r="AM83" s="44"/>
      <c r="AN83" s="44"/>
      <c r="AO83" s="44"/>
      <c r="AP83" s="44"/>
      <c r="AQ83" s="44"/>
    </row>
    <row r="84" spans="2:43">
      <c r="B84" s="94"/>
      <c r="AI84" s="44"/>
      <c r="AJ84" s="44"/>
      <c r="AK84" s="44"/>
      <c r="AL84" s="44"/>
      <c r="AM84" s="44"/>
      <c r="AN84" s="44"/>
      <c r="AO84" s="44"/>
      <c r="AP84" s="44"/>
      <c r="AQ84" s="44"/>
    </row>
    <row r="85" spans="2:43">
      <c r="B85" s="94"/>
    </row>
    <row r="86" spans="2:43">
      <c r="B86" s="94"/>
    </row>
    <row r="98" spans="35:45">
      <c r="AI98" s="44"/>
      <c r="AJ98" s="44"/>
      <c r="AK98" s="44"/>
      <c r="AL98" s="44"/>
      <c r="AM98" s="44"/>
      <c r="AN98" s="44"/>
      <c r="AO98" s="44"/>
      <c r="AP98" s="44"/>
      <c r="AQ98" s="44"/>
      <c r="AS98" s="44"/>
    </row>
    <row r="99" spans="35:45">
      <c r="AI99" s="44"/>
      <c r="AJ99" s="44"/>
      <c r="AK99" s="44"/>
      <c r="AL99" s="44"/>
      <c r="AM99" s="44"/>
      <c r="AN99" s="44"/>
      <c r="AO99" s="44"/>
      <c r="AP99" s="44"/>
      <c r="AQ99" s="44"/>
      <c r="AS99" s="44"/>
    </row>
    <row r="100" spans="35:45">
      <c r="AI100" s="44"/>
      <c r="AJ100" s="44"/>
      <c r="AK100" s="44"/>
      <c r="AL100" s="44"/>
      <c r="AM100" s="44"/>
      <c r="AN100" s="44"/>
      <c r="AO100" s="44"/>
      <c r="AP100" s="44"/>
      <c r="AQ100" s="44"/>
      <c r="AS100" s="44"/>
    </row>
    <row r="101" spans="35:45">
      <c r="AI101" s="44"/>
      <c r="AJ101" s="44"/>
      <c r="AK101" s="44"/>
      <c r="AL101" s="44"/>
      <c r="AM101" s="44"/>
      <c r="AN101" s="44"/>
      <c r="AO101" s="44"/>
      <c r="AP101" s="44"/>
      <c r="AQ101" s="44"/>
      <c r="AS101" s="44"/>
    </row>
    <row r="102" spans="35:45">
      <c r="AI102" s="44"/>
      <c r="AJ102" s="44"/>
      <c r="AK102" s="44"/>
      <c r="AL102" s="44"/>
      <c r="AM102" s="44"/>
      <c r="AN102" s="44"/>
      <c r="AO102" s="44"/>
      <c r="AP102" s="44"/>
      <c r="AQ102" s="44"/>
      <c r="AS102" s="44"/>
    </row>
    <row r="103" spans="35:45">
      <c r="AI103" s="44"/>
      <c r="AJ103" s="44"/>
      <c r="AK103" s="44"/>
      <c r="AL103" s="44"/>
      <c r="AM103" s="44"/>
      <c r="AN103" s="44"/>
      <c r="AO103" s="44"/>
      <c r="AP103" s="44"/>
      <c r="AQ103" s="44"/>
      <c r="AS103" s="44"/>
    </row>
    <row r="104" spans="35:45">
      <c r="AI104" s="44"/>
      <c r="AJ104" s="44"/>
      <c r="AK104" s="44"/>
      <c r="AL104" s="44"/>
      <c r="AM104" s="44"/>
      <c r="AN104" s="44"/>
      <c r="AO104" s="44"/>
      <c r="AP104" s="44"/>
      <c r="AQ104" s="44"/>
      <c r="AS104" s="44"/>
    </row>
    <row r="105" spans="35:45">
      <c r="AI105" s="44"/>
      <c r="AJ105" s="44"/>
      <c r="AK105" s="44"/>
      <c r="AL105" s="44"/>
      <c r="AM105" s="44"/>
      <c r="AN105" s="44"/>
      <c r="AO105" s="44"/>
      <c r="AP105" s="44"/>
      <c r="AQ105" s="44"/>
      <c r="AS105" s="44"/>
    </row>
    <row r="106" spans="35:45">
      <c r="AI106" s="44"/>
      <c r="AJ106" s="44"/>
      <c r="AK106" s="44"/>
      <c r="AL106" s="44"/>
      <c r="AM106" s="44"/>
      <c r="AN106" s="44"/>
      <c r="AO106" s="44"/>
      <c r="AP106" s="44"/>
      <c r="AQ106" s="44"/>
      <c r="AS106" s="44"/>
    </row>
    <row r="107" spans="35:45">
      <c r="AI107" s="44"/>
      <c r="AJ107" s="44"/>
      <c r="AK107" s="44"/>
      <c r="AL107" s="44"/>
      <c r="AM107" s="44"/>
      <c r="AN107" s="44"/>
      <c r="AO107" s="44"/>
      <c r="AP107" s="44"/>
      <c r="AQ107" s="44"/>
      <c r="AS107" s="44"/>
    </row>
    <row r="108" spans="35:45">
      <c r="AI108" s="44"/>
      <c r="AJ108" s="44"/>
      <c r="AK108" s="44"/>
      <c r="AL108" s="44"/>
      <c r="AM108" s="44"/>
      <c r="AN108" s="44"/>
      <c r="AO108" s="44"/>
      <c r="AP108" s="44"/>
      <c r="AQ108" s="44"/>
      <c r="AS108" s="44"/>
    </row>
    <row r="109" spans="35:45">
      <c r="AI109" s="44"/>
      <c r="AJ109" s="44"/>
      <c r="AK109" s="44"/>
      <c r="AL109" s="44"/>
      <c r="AM109" s="44"/>
      <c r="AN109" s="44"/>
      <c r="AO109" s="44"/>
      <c r="AP109" s="44"/>
      <c r="AQ109" s="44"/>
      <c r="AS109" s="44"/>
    </row>
    <row r="110" spans="35:45">
      <c r="AI110" s="44"/>
      <c r="AJ110" s="44"/>
      <c r="AK110" s="44"/>
      <c r="AL110" s="44"/>
      <c r="AM110" s="44"/>
      <c r="AN110" s="44"/>
      <c r="AO110" s="44"/>
      <c r="AP110" s="44"/>
      <c r="AQ110" s="44"/>
      <c r="AS110" s="44"/>
    </row>
    <row r="111" spans="35:45">
      <c r="AI111" s="44"/>
      <c r="AJ111" s="44"/>
      <c r="AK111" s="44"/>
      <c r="AL111" s="44"/>
      <c r="AM111" s="44"/>
      <c r="AN111" s="44"/>
      <c r="AO111" s="44"/>
      <c r="AP111" s="44"/>
      <c r="AQ111" s="44"/>
      <c r="AS111" s="44"/>
    </row>
    <row r="112" spans="35:45">
      <c r="AI112" s="44"/>
      <c r="AJ112" s="44"/>
      <c r="AK112" s="44"/>
      <c r="AL112" s="44"/>
      <c r="AM112" s="44"/>
      <c r="AN112" s="44"/>
      <c r="AO112" s="44"/>
      <c r="AP112" s="44"/>
      <c r="AQ112" s="44"/>
      <c r="AS112" s="44"/>
    </row>
    <row r="113" spans="35:45">
      <c r="AI113" s="54"/>
      <c r="AJ113" s="54"/>
      <c r="AK113" s="44"/>
      <c r="AL113" s="44"/>
      <c r="AM113" s="44"/>
      <c r="AN113" s="44"/>
      <c r="AO113" s="44"/>
      <c r="AP113" s="44"/>
      <c r="AQ113" s="44"/>
      <c r="AS113" s="44"/>
    </row>
    <row r="114" spans="35:45">
      <c r="AI114" s="33"/>
      <c r="AJ114" s="55"/>
      <c r="AK114" s="44"/>
      <c r="AL114" s="44"/>
      <c r="AM114" s="44"/>
      <c r="AN114" s="44"/>
      <c r="AO114" s="44"/>
      <c r="AP114" s="44"/>
      <c r="AQ114" s="44"/>
      <c r="AS114" s="44"/>
    </row>
    <row r="115" spans="35:45">
      <c r="AI115" s="56"/>
      <c r="AJ115" s="56"/>
      <c r="AK115" s="44"/>
      <c r="AL115" s="44"/>
      <c r="AM115" s="44"/>
      <c r="AN115" s="44"/>
      <c r="AO115" s="44"/>
      <c r="AP115" s="44"/>
      <c r="AQ115" s="44"/>
      <c r="AS115" s="44"/>
    </row>
    <row r="116" spans="35:45">
      <c r="AI116" s="57"/>
      <c r="AJ116" s="57"/>
      <c r="AK116" s="44"/>
      <c r="AL116" s="44"/>
      <c r="AM116" s="44"/>
      <c r="AN116" s="44"/>
      <c r="AO116" s="44"/>
      <c r="AP116" s="44"/>
      <c r="AQ116" s="44"/>
      <c r="AS116" s="44"/>
    </row>
    <row r="117" spans="35:45">
      <c r="AI117" s="56"/>
      <c r="AJ117" s="56"/>
      <c r="AK117" s="44"/>
      <c r="AL117" s="44"/>
      <c r="AM117" s="44"/>
      <c r="AN117" s="44"/>
      <c r="AO117" s="44"/>
      <c r="AP117" s="44"/>
      <c r="AQ117" s="44"/>
      <c r="AS117" s="44"/>
    </row>
    <row r="118" spans="35:45">
      <c r="AI118" s="58"/>
      <c r="AJ118" s="58"/>
      <c r="AK118" s="44"/>
      <c r="AL118" s="44"/>
      <c r="AM118" s="44"/>
      <c r="AN118" s="44"/>
      <c r="AO118" s="44"/>
      <c r="AP118" s="44"/>
      <c r="AQ118" s="44"/>
      <c r="AS118" s="44"/>
    </row>
    <row r="119" spans="35:45">
      <c r="AI119" s="33"/>
      <c r="AJ119" s="33"/>
      <c r="AK119" s="44"/>
      <c r="AL119" s="44"/>
      <c r="AM119" s="44"/>
      <c r="AN119" s="44"/>
      <c r="AO119" s="44"/>
      <c r="AP119" s="44"/>
      <c r="AQ119" s="44"/>
      <c r="AS119" s="44"/>
    </row>
    <row r="120" spans="35:45">
      <c r="AI120" s="33"/>
      <c r="AJ120" s="33"/>
      <c r="AK120" s="44"/>
      <c r="AL120" s="44"/>
      <c r="AM120" s="44"/>
      <c r="AN120" s="44"/>
      <c r="AO120" s="44"/>
      <c r="AP120" s="44"/>
      <c r="AQ120" s="44"/>
      <c r="AS120" s="44"/>
    </row>
    <row r="121" spans="35:45">
      <c r="AI121" s="33"/>
      <c r="AJ121" s="33"/>
      <c r="AK121" s="44"/>
      <c r="AL121" s="44"/>
      <c r="AM121" s="44"/>
      <c r="AN121" s="44"/>
      <c r="AO121" s="44"/>
      <c r="AP121" s="44"/>
      <c r="AQ121" s="44"/>
      <c r="AS121" s="44"/>
    </row>
    <row r="122" spans="35:45">
      <c r="AI122" s="33"/>
      <c r="AJ122" s="33"/>
      <c r="AK122" s="44"/>
      <c r="AL122" s="44"/>
      <c r="AM122" s="44"/>
      <c r="AN122" s="44"/>
      <c r="AO122" s="44"/>
      <c r="AP122" s="44"/>
      <c r="AQ122" s="44"/>
      <c r="AS122" s="44"/>
    </row>
    <row r="123" spans="35:45">
      <c r="AI123" s="17"/>
      <c r="AJ123" s="17"/>
    </row>
    <row r="124" spans="35:45">
      <c r="AI124" s="17"/>
      <c r="AJ124" s="17"/>
    </row>
    <row r="125" spans="35:45">
      <c r="AI125" s="17"/>
      <c r="AJ125" s="17"/>
    </row>
    <row r="126" spans="35:45">
      <c r="AI126" s="17"/>
      <c r="AJ126" s="17"/>
    </row>
    <row r="127" spans="35:45">
      <c r="AI127" s="17"/>
      <c r="AJ127" s="17"/>
    </row>
    <row r="128" spans="35:45">
      <c r="AI128" s="17"/>
      <c r="AJ128" s="17"/>
    </row>
  </sheetData>
  <mergeCells count="37">
    <mergeCell ref="A1:H1"/>
    <mergeCell ref="A2:A3"/>
    <mergeCell ref="C2:C3"/>
    <mergeCell ref="D2:H2"/>
    <mergeCell ref="I2:M2"/>
    <mergeCell ref="AF2:AF3"/>
    <mergeCell ref="N2:R2"/>
    <mergeCell ref="AI27:AI28"/>
    <mergeCell ref="AI2:AJ3"/>
    <mergeCell ref="AP2:AP3"/>
    <mergeCell ref="S2:W2"/>
    <mergeCell ref="X2:AB2"/>
    <mergeCell ref="AC2:AC3"/>
    <mergeCell ref="AD2:AD3"/>
    <mergeCell ref="AE2:AE3"/>
    <mergeCell ref="A4:A37"/>
    <mergeCell ref="AI4:AI15"/>
    <mergeCell ref="AI17:AJ18"/>
    <mergeCell ref="AP17:AP18"/>
    <mergeCell ref="AQ17:AQ18"/>
    <mergeCell ref="AI20:AI22"/>
    <mergeCell ref="AI23:AI26"/>
    <mergeCell ref="AQ2:AQ3"/>
    <mergeCell ref="AR2:AR3"/>
    <mergeCell ref="AR17:AR18"/>
    <mergeCell ref="AS17:AS18"/>
    <mergeCell ref="AI19:AJ19"/>
    <mergeCell ref="AS2:AS3"/>
    <mergeCell ref="AI53:AI59"/>
    <mergeCell ref="I55:K55"/>
    <mergeCell ref="I60:K60"/>
    <mergeCell ref="AI31:AJ31"/>
    <mergeCell ref="AI32:AI38"/>
    <mergeCell ref="AI39:AI45"/>
    <mergeCell ref="X40:AB40"/>
    <mergeCell ref="W41:W42"/>
    <mergeCell ref="AI46:AI52"/>
  </mergeCells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AT128"/>
  <sheetViews>
    <sheetView topLeftCell="A31" workbookViewId="0">
      <selection activeCell="AD50" sqref="AD50"/>
    </sheetView>
  </sheetViews>
  <sheetFormatPr defaultRowHeight="16.5" outlineLevelCol="1"/>
  <cols>
    <col min="1" max="1" width="8.125" style="47" customWidth="1"/>
    <col min="2" max="2" width="3.625" style="47" customWidth="1" outlineLevel="1"/>
    <col min="3" max="3" width="7.125" style="47" customWidth="1"/>
    <col min="4" max="8" width="7.5" style="47" customWidth="1"/>
    <col min="9" max="13" width="6.25" style="47" customWidth="1"/>
    <col min="14" max="18" width="7.5" style="47" customWidth="1"/>
    <col min="19" max="23" width="6.25" style="47" customWidth="1"/>
    <col min="24" max="28" width="7.5" style="47" customWidth="1"/>
    <col min="29" max="31" width="10.375" style="48" customWidth="1"/>
    <col min="32" max="34" width="10" style="16" customWidth="1"/>
    <col min="35" max="35" width="18.625" style="16" bestFit="1" customWidth="1"/>
    <col min="36" max="36" width="21.375" style="16" bestFit="1" customWidth="1"/>
    <col min="37" max="37" width="18.375" style="16" bestFit="1" customWidth="1"/>
    <col min="38" max="41" width="18.375" style="16" customWidth="1"/>
    <col min="42" max="42" width="14.625" style="16" bestFit="1" customWidth="1"/>
    <col min="43" max="43" width="11.75" style="16" bestFit="1" customWidth="1"/>
    <col min="44" max="44" width="13.625" style="16" bestFit="1" customWidth="1"/>
    <col min="45" max="45" width="13.5" style="16" bestFit="1" customWidth="1"/>
    <col min="47" max="48" width="10" style="16" customWidth="1"/>
    <col min="49" max="256" width="9" style="16"/>
    <col min="257" max="257" width="8.125" style="16" customWidth="1"/>
    <col min="258" max="258" width="3.625" style="16" customWidth="1"/>
    <col min="259" max="259" width="7.125" style="16" customWidth="1"/>
    <col min="260" max="264" width="7.5" style="16" customWidth="1"/>
    <col min="265" max="269" width="6.25" style="16" customWidth="1"/>
    <col min="270" max="274" width="7.5" style="16" customWidth="1"/>
    <col min="275" max="279" width="6.25" style="16" customWidth="1"/>
    <col min="280" max="284" width="7.5" style="16" customWidth="1"/>
    <col min="285" max="287" width="10.375" style="16" customWidth="1"/>
    <col min="288" max="290" width="10" style="16" customWidth="1"/>
    <col min="291" max="291" width="18.625" style="16" bestFit="1" customWidth="1"/>
    <col min="292" max="292" width="21.375" style="16" bestFit="1" customWidth="1"/>
    <col min="293" max="293" width="18.375" style="16" bestFit="1" customWidth="1"/>
    <col min="294" max="297" width="18.375" style="16" customWidth="1"/>
    <col min="298" max="298" width="14.625" style="16" bestFit="1" customWidth="1"/>
    <col min="299" max="299" width="11.75" style="16" bestFit="1" customWidth="1"/>
    <col min="300" max="300" width="13.625" style="16" bestFit="1" customWidth="1"/>
    <col min="301" max="301" width="13.5" style="16" bestFit="1" customWidth="1"/>
    <col min="302" max="302" width="9" style="16"/>
    <col min="303" max="304" width="10" style="16" customWidth="1"/>
    <col min="305" max="512" width="9" style="16"/>
    <col min="513" max="513" width="8.125" style="16" customWidth="1"/>
    <col min="514" max="514" width="3.625" style="16" customWidth="1"/>
    <col min="515" max="515" width="7.125" style="16" customWidth="1"/>
    <col min="516" max="520" width="7.5" style="16" customWidth="1"/>
    <col min="521" max="525" width="6.25" style="16" customWidth="1"/>
    <col min="526" max="530" width="7.5" style="16" customWidth="1"/>
    <col min="531" max="535" width="6.25" style="16" customWidth="1"/>
    <col min="536" max="540" width="7.5" style="16" customWidth="1"/>
    <col min="541" max="543" width="10.375" style="16" customWidth="1"/>
    <col min="544" max="546" width="10" style="16" customWidth="1"/>
    <col min="547" max="547" width="18.625" style="16" bestFit="1" customWidth="1"/>
    <col min="548" max="548" width="21.375" style="16" bestFit="1" customWidth="1"/>
    <col min="549" max="549" width="18.375" style="16" bestFit="1" customWidth="1"/>
    <col min="550" max="553" width="18.375" style="16" customWidth="1"/>
    <col min="554" max="554" width="14.625" style="16" bestFit="1" customWidth="1"/>
    <col min="555" max="555" width="11.75" style="16" bestFit="1" customWidth="1"/>
    <col min="556" max="556" width="13.625" style="16" bestFit="1" customWidth="1"/>
    <col min="557" max="557" width="13.5" style="16" bestFit="1" customWidth="1"/>
    <col min="558" max="558" width="9" style="16"/>
    <col min="559" max="560" width="10" style="16" customWidth="1"/>
    <col min="561" max="768" width="9" style="16"/>
    <col min="769" max="769" width="8.125" style="16" customWidth="1"/>
    <col min="770" max="770" width="3.625" style="16" customWidth="1"/>
    <col min="771" max="771" width="7.125" style="16" customWidth="1"/>
    <col min="772" max="776" width="7.5" style="16" customWidth="1"/>
    <col min="777" max="781" width="6.25" style="16" customWidth="1"/>
    <col min="782" max="786" width="7.5" style="16" customWidth="1"/>
    <col min="787" max="791" width="6.25" style="16" customWidth="1"/>
    <col min="792" max="796" width="7.5" style="16" customWidth="1"/>
    <col min="797" max="799" width="10.375" style="16" customWidth="1"/>
    <col min="800" max="802" width="10" style="16" customWidth="1"/>
    <col min="803" max="803" width="18.625" style="16" bestFit="1" customWidth="1"/>
    <col min="804" max="804" width="21.375" style="16" bestFit="1" customWidth="1"/>
    <col min="805" max="805" width="18.375" style="16" bestFit="1" customWidth="1"/>
    <col min="806" max="809" width="18.375" style="16" customWidth="1"/>
    <col min="810" max="810" width="14.625" style="16" bestFit="1" customWidth="1"/>
    <col min="811" max="811" width="11.75" style="16" bestFit="1" customWidth="1"/>
    <col min="812" max="812" width="13.625" style="16" bestFit="1" customWidth="1"/>
    <col min="813" max="813" width="13.5" style="16" bestFit="1" customWidth="1"/>
    <col min="814" max="814" width="9" style="16"/>
    <col min="815" max="816" width="10" style="16" customWidth="1"/>
    <col min="817" max="1024" width="9" style="16"/>
    <col min="1025" max="1025" width="8.125" style="16" customWidth="1"/>
    <col min="1026" max="1026" width="3.625" style="16" customWidth="1"/>
    <col min="1027" max="1027" width="7.125" style="16" customWidth="1"/>
    <col min="1028" max="1032" width="7.5" style="16" customWidth="1"/>
    <col min="1033" max="1037" width="6.25" style="16" customWidth="1"/>
    <col min="1038" max="1042" width="7.5" style="16" customWidth="1"/>
    <col min="1043" max="1047" width="6.25" style="16" customWidth="1"/>
    <col min="1048" max="1052" width="7.5" style="16" customWidth="1"/>
    <col min="1053" max="1055" width="10.375" style="16" customWidth="1"/>
    <col min="1056" max="1058" width="10" style="16" customWidth="1"/>
    <col min="1059" max="1059" width="18.625" style="16" bestFit="1" customWidth="1"/>
    <col min="1060" max="1060" width="21.375" style="16" bestFit="1" customWidth="1"/>
    <col min="1061" max="1061" width="18.375" style="16" bestFit="1" customWidth="1"/>
    <col min="1062" max="1065" width="18.375" style="16" customWidth="1"/>
    <col min="1066" max="1066" width="14.625" style="16" bestFit="1" customWidth="1"/>
    <col min="1067" max="1067" width="11.75" style="16" bestFit="1" customWidth="1"/>
    <col min="1068" max="1068" width="13.625" style="16" bestFit="1" customWidth="1"/>
    <col min="1069" max="1069" width="13.5" style="16" bestFit="1" customWidth="1"/>
    <col min="1070" max="1070" width="9" style="16"/>
    <col min="1071" max="1072" width="10" style="16" customWidth="1"/>
    <col min="1073" max="1280" width="9" style="16"/>
    <col min="1281" max="1281" width="8.125" style="16" customWidth="1"/>
    <col min="1282" max="1282" width="3.625" style="16" customWidth="1"/>
    <col min="1283" max="1283" width="7.125" style="16" customWidth="1"/>
    <col min="1284" max="1288" width="7.5" style="16" customWidth="1"/>
    <col min="1289" max="1293" width="6.25" style="16" customWidth="1"/>
    <col min="1294" max="1298" width="7.5" style="16" customWidth="1"/>
    <col min="1299" max="1303" width="6.25" style="16" customWidth="1"/>
    <col min="1304" max="1308" width="7.5" style="16" customWidth="1"/>
    <col min="1309" max="1311" width="10.375" style="16" customWidth="1"/>
    <col min="1312" max="1314" width="10" style="16" customWidth="1"/>
    <col min="1315" max="1315" width="18.625" style="16" bestFit="1" customWidth="1"/>
    <col min="1316" max="1316" width="21.375" style="16" bestFit="1" customWidth="1"/>
    <col min="1317" max="1317" width="18.375" style="16" bestFit="1" customWidth="1"/>
    <col min="1318" max="1321" width="18.375" style="16" customWidth="1"/>
    <col min="1322" max="1322" width="14.625" style="16" bestFit="1" customWidth="1"/>
    <col min="1323" max="1323" width="11.75" style="16" bestFit="1" customWidth="1"/>
    <col min="1324" max="1324" width="13.625" style="16" bestFit="1" customWidth="1"/>
    <col min="1325" max="1325" width="13.5" style="16" bestFit="1" customWidth="1"/>
    <col min="1326" max="1326" width="9" style="16"/>
    <col min="1327" max="1328" width="10" style="16" customWidth="1"/>
    <col min="1329" max="1536" width="9" style="16"/>
    <col min="1537" max="1537" width="8.125" style="16" customWidth="1"/>
    <col min="1538" max="1538" width="3.625" style="16" customWidth="1"/>
    <col min="1539" max="1539" width="7.125" style="16" customWidth="1"/>
    <col min="1540" max="1544" width="7.5" style="16" customWidth="1"/>
    <col min="1545" max="1549" width="6.25" style="16" customWidth="1"/>
    <col min="1550" max="1554" width="7.5" style="16" customWidth="1"/>
    <col min="1555" max="1559" width="6.25" style="16" customWidth="1"/>
    <col min="1560" max="1564" width="7.5" style="16" customWidth="1"/>
    <col min="1565" max="1567" width="10.375" style="16" customWidth="1"/>
    <col min="1568" max="1570" width="10" style="16" customWidth="1"/>
    <col min="1571" max="1571" width="18.625" style="16" bestFit="1" customWidth="1"/>
    <col min="1572" max="1572" width="21.375" style="16" bestFit="1" customWidth="1"/>
    <col min="1573" max="1573" width="18.375" style="16" bestFit="1" customWidth="1"/>
    <col min="1574" max="1577" width="18.375" style="16" customWidth="1"/>
    <col min="1578" max="1578" width="14.625" style="16" bestFit="1" customWidth="1"/>
    <col min="1579" max="1579" width="11.75" style="16" bestFit="1" customWidth="1"/>
    <col min="1580" max="1580" width="13.625" style="16" bestFit="1" customWidth="1"/>
    <col min="1581" max="1581" width="13.5" style="16" bestFit="1" customWidth="1"/>
    <col min="1582" max="1582" width="9" style="16"/>
    <col min="1583" max="1584" width="10" style="16" customWidth="1"/>
    <col min="1585" max="1792" width="9" style="16"/>
    <col min="1793" max="1793" width="8.125" style="16" customWidth="1"/>
    <col min="1794" max="1794" width="3.625" style="16" customWidth="1"/>
    <col min="1795" max="1795" width="7.125" style="16" customWidth="1"/>
    <col min="1796" max="1800" width="7.5" style="16" customWidth="1"/>
    <col min="1801" max="1805" width="6.25" style="16" customWidth="1"/>
    <col min="1806" max="1810" width="7.5" style="16" customWidth="1"/>
    <col min="1811" max="1815" width="6.25" style="16" customWidth="1"/>
    <col min="1816" max="1820" width="7.5" style="16" customWidth="1"/>
    <col min="1821" max="1823" width="10.375" style="16" customWidth="1"/>
    <col min="1824" max="1826" width="10" style="16" customWidth="1"/>
    <col min="1827" max="1827" width="18.625" style="16" bestFit="1" customWidth="1"/>
    <col min="1828" max="1828" width="21.375" style="16" bestFit="1" customWidth="1"/>
    <col min="1829" max="1829" width="18.375" style="16" bestFit="1" customWidth="1"/>
    <col min="1830" max="1833" width="18.375" style="16" customWidth="1"/>
    <col min="1834" max="1834" width="14.625" style="16" bestFit="1" customWidth="1"/>
    <col min="1835" max="1835" width="11.75" style="16" bestFit="1" customWidth="1"/>
    <col min="1836" max="1836" width="13.625" style="16" bestFit="1" customWidth="1"/>
    <col min="1837" max="1837" width="13.5" style="16" bestFit="1" customWidth="1"/>
    <col min="1838" max="1838" width="9" style="16"/>
    <col min="1839" max="1840" width="10" style="16" customWidth="1"/>
    <col min="1841" max="2048" width="9" style="16"/>
    <col min="2049" max="2049" width="8.125" style="16" customWidth="1"/>
    <col min="2050" max="2050" width="3.625" style="16" customWidth="1"/>
    <col min="2051" max="2051" width="7.125" style="16" customWidth="1"/>
    <col min="2052" max="2056" width="7.5" style="16" customWidth="1"/>
    <col min="2057" max="2061" width="6.25" style="16" customWidth="1"/>
    <col min="2062" max="2066" width="7.5" style="16" customWidth="1"/>
    <col min="2067" max="2071" width="6.25" style="16" customWidth="1"/>
    <col min="2072" max="2076" width="7.5" style="16" customWidth="1"/>
    <col min="2077" max="2079" width="10.375" style="16" customWidth="1"/>
    <col min="2080" max="2082" width="10" style="16" customWidth="1"/>
    <col min="2083" max="2083" width="18.625" style="16" bestFit="1" customWidth="1"/>
    <col min="2084" max="2084" width="21.375" style="16" bestFit="1" customWidth="1"/>
    <col min="2085" max="2085" width="18.375" style="16" bestFit="1" customWidth="1"/>
    <col min="2086" max="2089" width="18.375" style="16" customWidth="1"/>
    <col min="2090" max="2090" width="14.625" style="16" bestFit="1" customWidth="1"/>
    <col min="2091" max="2091" width="11.75" style="16" bestFit="1" customWidth="1"/>
    <col min="2092" max="2092" width="13.625" style="16" bestFit="1" customWidth="1"/>
    <col min="2093" max="2093" width="13.5" style="16" bestFit="1" customWidth="1"/>
    <col min="2094" max="2094" width="9" style="16"/>
    <col min="2095" max="2096" width="10" style="16" customWidth="1"/>
    <col min="2097" max="2304" width="9" style="16"/>
    <col min="2305" max="2305" width="8.125" style="16" customWidth="1"/>
    <col min="2306" max="2306" width="3.625" style="16" customWidth="1"/>
    <col min="2307" max="2307" width="7.125" style="16" customWidth="1"/>
    <col min="2308" max="2312" width="7.5" style="16" customWidth="1"/>
    <col min="2313" max="2317" width="6.25" style="16" customWidth="1"/>
    <col min="2318" max="2322" width="7.5" style="16" customWidth="1"/>
    <col min="2323" max="2327" width="6.25" style="16" customWidth="1"/>
    <col min="2328" max="2332" width="7.5" style="16" customWidth="1"/>
    <col min="2333" max="2335" width="10.375" style="16" customWidth="1"/>
    <col min="2336" max="2338" width="10" style="16" customWidth="1"/>
    <col min="2339" max="2339" width="18.625" style="16" bestFit="1" customWidth="1"/>
    <col min="2340" max="2340" width="21.375" style="16" bestFit="1" customWidth="1"/>
    <col min="2341" max="2341" width="18.375" style="16" bestFit="1" customWidth="1"/>
    <col min="2342" max="2345" width="18.375" style="16" customWidth="1"/>
    <col min="2346" max="2346" width="14.625" style="16" bestFit="1" customWidth="1"/>
    <col min="2347" max="2347" width="11.75" style="16" bestFit="1" customWidth="1"/>
    <col min="2348" max="2348" width="13.625" style="16" bestFit="1" customWidth="1"/>
    <col min="2349" max="2349" width="13.5" style="16" bestFit="1" customWidth="1"/>
    <col min="2350" max="2350" width="9" style="16"/>
    <col min="2351" max="2352" width="10" style="16" customWidth="1"/>
    <col min="2353" max="2560" width="9" style="16"/>
    <col min="2561" max="2561" width="8.125" style="16" customWidth="1"/>
    <col min="2562" max="2562" width="3.625" style="16" customWidth="1"/>
    <col min="2563" max="2563" width="7.125" style="16" customWidth="1"/>
    <col min="2564" max="2568" width="7.5" style="16" customWidth="1"/>
    <col min="2569" max="2573" width="6.25" style="16" customWidth="1"/>
    <col min="2574" max="2578" width="7.5" style="16" customWidth="1"/>
    <col min="2579" max="2583" width="6.25" style="16" customWidth="1"/>
    <col min="2584" max="2588" width="7.5" style="16" customWidth="1"/>
    <col min="2589" max="2591" width="10.375" style="16" customWidth="1"/>
    <col min="2592" max="2594" width="10" style="16" customWidth="1"/>
    <col min="2595" max="2595" width="18.625" style="16" bestFit="1" customWidth="1"/>
    <col min="2596" max="2596" width="21.375" style="16" bestFit="1" customWidth="1"/>
    <col min="2597" max="2597" width="18.375" style="16" bestFit="1" customWidth="1"/>
    <col min="2598" max="2601" width="18.375" style="16" customWidth="1"/>
    <col min="2602" max="2602" width="14.625" style="16" bestFit="1" customWidth="1"/>
    <col min="2603" max="2603" width="11.75" style="16" bestFit="1" customWidth="1"/>
    <col min="2604" max="2604" width="13.625" style="16" bestFit="1" customWidth="1"/>
    <col min="2605" max="2605" width="13.5" style="16" bestFit="1" customWidth="1"/>
    <col min="2606" max="2606" width="9" style="16"/>
    <col min="2607" max="2608" width="10" style="16" customWidth="1"/>
    <col min="2609" max="2816" width="9" style="16"/>
    <col min="2817" max="2817" width="8.125" style="16" customWidth="1"/>
    <col min="2818" max="2818" width="3.625" style="16" customWidth="1"/>
    <col min="2819" max="2819" width="7.125" style="16" customWidth="1"/>
    <col min="2820" max="2824" width="7.5" style="16" customWidth="1"/>
    <col min="2825" max="2829" width="6.25" style="16" customWidth="1"/>
    <col min="2830" max="2834" width="7.5" style="16" customWidth="1"/>
    <col min="2835" max="2839" width="6.25" style="16" customWidth="1"/>
    <col min="2840" max="2844" width="7.5" style="16" customWidth="1"/>
    <col min="2845" max="2847" width="10.375" style="16" customWidth="1"/>
    <col min="2848" max="2850" width="10" style="16" customWidth="1"/>
    <col min="2851" max="2851" width="18.625" style="16" bestFit="1" customWidth="1"/>
    <col min="2852" max="2852" width="21.375" style="16" bestFit="1" customWidth="1"/>
    <col min="2853" max="2853" width="18.375" style="16" bestFit="1" customWidth="1"/>
    <col min="2854" max="2857" width="18.375" style="16" customWidth="1"/>
    <col min="2858" max="2858" width="14.625" style="16" bestFit="1" customWidth="1"/>
    <col min="2859" max="2859" width="11.75" style="16" bestFit="1" customWidth="1"/>
    <col min="2860" max="2860" width="13.625" style="16" bestFit="1" customWidth="1"/>
    <col min="2861" max="2861" width="13.5" style="16" bestFit="1" customWidth="1"/>
    <col min="2862" max="2862" width="9" style="16"/>
    <col min="2863" max="2864" width="10" style="16" customWidth="1"/>
    <col min="2865" max="3072" width="9" style="16"/>
    <col min="3073" max="3073" width="8.125" style="16" customWidth="1"/>
    <col min="3074" max="3074" width="3.625" style="16" customWidth="1"/>
    <col min="3075" max="3075" width="7.125" style="16" customWidth="1"/>
    <col min="3076" max="3080" width="7.5" style="16" customWidth="1"/>
    <col min="3081" max="3085" width="6.25" style="16" customWidth="1"/>
    <col min="3086" max="3090" width="7.5" style="16" customWidth="1"/>
    <col min="3091" max="3095" width="6.25" style="16" customWidth="1"/>
    <col min="3096" max="3100" width="7.5" style="16" customWidth="1"/>
    <col min="3101" max="3103" width="10.375" style="16" customWidth="1"/>
    <col min="3104" max="3106" width="10" style="16" customWidth="1"/>
    <col min="3107" max="3107" width="18.625" style="16" bestFit="1" customWidth="1"/>
    <col min="3108" max="3108" width="21.375" style="16" bestFit="1" customWidth="1"/>
    <col min="3109" max="3109" width="18.375" style="16" bestFit="1" customWidth="1"/>
    <col min="3110" max="3113" width="18.375" style="16" customWidth="1"/>
    <col min="3114" max="3114" width="14.625" style="16" bestFit="1" customWidth="1"/>
    <col min="3115" max="3115" width="11.75" style="16" bestFit="1" customWidth="1"/>
    <col min="3116" max="3116" width="13.625" style="16" bestFit="1" customWidth="1"/>
    <col min="3117" max="3117" width="13.5" style="16" bestFit="1" customWidth="1"/>
    <col min="3118" max="3118" width="9" style="16"/>
    <col min="3119" max="3120" width="10" style="16" customWidth="1"/>
    <col min="3121" max="3328" width="9" style="16"/>
    <col min="3329" max="3329" width="8.125" style="16" customWidth="1"/>
    <col min="3330" max="3330" width="3.625" style="16" customWidth="1"/>
    <col min="3331" max="3331" width="7.125" style="16" customWidth="1"/>
    <col min="3332" max="3336" width="7.5" style="16" customWidth="1"/>
    <col min="3337" max="3341" width="6.25" style="16" customWidth="1"/>
    <col min="3342" max="3346" width="7.5" style="16" customWidth="1"/>
    <col min="3347" max="3351" width="6.25" style="16" customWidth="1"/>
    <col min="3352" max="3356" width="7.5" style="16" customWidth="1"/>
    <col min="3357" max="3359" width="10.375" style="16" customWidth="1"/>
    <col min="3360" max="3362" width="10" style="16" customWidth="1"/>
    <col min="3363" max="3363" width="18.625" style="16" bestFit="1" customWidth="1"/>
    <col min="3364" max="3364" width="21.375" style="16" bestFit="1" customWidth="1"/>
    <col min="3365" max="3365" width="18.375" style="16" bestFit="1" customWidth="1"/>
    <col min="3366" max="3369" width="18.375" style="16" customWidth="1"/>
    <col min="3370" max="3370" width="14.625" style="16" bestFit="1" customWidth="1"/>
    <col min="3371" max="3371" width="11.75" style="16" bestFit="1" customWidth="1"/>
    <col min="3372" max="3372" width="13.625" style="16" bestFit="1" customWidth="1"/>
    <col min="3373" max="3373" width="13.5" style="16" bestFit="1" customWidth="1"/>
    <col min="3374" max="3374" width="9" style="16"/>
    <col min="3375" max="3376" width="10" style="16" customWidth="1"/>
    <col min="3377" max="3584" width="9" style="16"/>
    <col min="3585" max="3585" width="8.125" style="16" customWidth="1"/>
    <col min="3586" max="3586" width="3.625" style="16" customWidth="1"/>
    <col min="3587" max="3587" width="7.125" style="16" customWidth="1"/>
    <col min="3588" max="3592" width="7.5" style="16" customWidth="1"/>
    <col min="3593" max="3597" width="6.25" style="16" customWidth="1"/>
    <col min="3598" max="3602" width="7.5" style="16" customWidth="1"/>
    <col min="3603" max="3607" width="6.25" style="16" customWidth="1"/>
    <col min="3608" max="3612" width="7.5" style="16" customWidth="1"/>
    <col min="3613" max="3615" width="10.375" style="16" customWidth="1"/>
    <col min="3616" max="3618" width="10" style="16" customWidth="1"/>
    <col min="3619" max="3619" width="18.625" style="16" bestFit="1" customWidth="1"/>
    <col min="3620" max="3620" width="21.375" style="16" bestFit="1" customWidth="1"/>
    <col min="3621" max="3621" width="18.375" style="16" bestFit="1" customWidth="1"/>
    <col min="3622" max="3625" width="18.375" style="16" customWidth="1"/>
    <col min="3626" max="3626" width="14.625" style="16" bestFit="1" customWidth="1"/>
    <col min="3627" max="3627" width="11.75" style="16" bestFit="1" customWidth="1"/>
    <col min="3628" max="3628" width="13.625" style="16" bestFit="1" customWidth="1"/>
    <col min="3629" max="3629" width="13.5" style="16" bestFit="1" customWidth="1"/>
    <col min="3630" max="3630" width="9" style="16"/>
    <col min="3631" max="3632" width="10" style="16" customWidth="1"/>
    <col min="3633" max="3840" width="9" style="16"/>
    <col min="3841" max="3841" width="8.125" style="16" customWidth="1"/>
    <col min="3842" max="3842" width="3.625" style="16" customWidth="1"/>
    <col min="3843" max="3843" width="7.125" style="16" customWidth="1"/>
    <col min="3844" max="3848" width="7.5" style="16" customWidth="1"/>
    <col min="3849" max="3853" width="6.25" style="16" customWidth="1"/>
    <col min="3854" max="3858" width="7.5" style="16" customWidth="1"/>
    <col min="3859" max="3863" width="6.25" style="16" customWidth="1"/>
    <col min="3864" max="3868" width="7.5" style="16" customWidth="1"/>
    <col min="3869" max="3871" width="10.375" style="16" customWidth="1"/>
    <col min="3872" max="3874" width="10" style="16" customWidth="1"/>
    <col min="3875" max="3875" width="18.625" style="16" bestFit="1" customWidth="1"/>
    <col min="3876" max="3876" width="21.375" style="16" bestFit="1" customWidth="1"/>
    <col min="3877" max="3877" width="18.375" style="16" bestFit="1" customWidth="1"/>
    <col min="3878" max="3881" width="18.375" style="16" customWidth="1"/>
    <col min="3882" max="3882" width="14.625" style="16" bestFit="1" customWidth="1"/>
    <col min="3883" max="3883" width="11.75" style="16" bestFit="1" customWidth="1"/>
    <col min="3884" max="3884" width="13.625" style="16" bestFit="1" customWidth="1"/>
    <col min="3885" max="3885" width="13.5" style="16" bestFit="1" customWidth="1"/>
    <col min="3886" max="3886" width="9" style="16"/>
    <col min="3887" max="3888" width="10" style="16" customWidth="1"/>
    <col min="3889" max="4096" width="9" style="16"/>
    <col min="4097" max="4097" width="8.125" style="16" customWidth="1"/>
    <col min="4098" max="4098" width="3.625" style="16" customWidth="1"/>
    <col min="4099" max="4099" width="7.125" style="16" customWidth="1"/>
    <col min="4100" max="4104" width="7.5" style="16" customWidth="1"/>
    <col min="4105" max="4109" width="6.25" style="16" customWidth="1"/>
    <col min="4110" max="4114" width="7.5" style="16" customWidth="1"/>
    <col min="4115" max="4119" width="6.25" style="16" customWidth="1"/>
    <col min="4120" max="4124" width="7.5" style="16" customWidth="1"/>
    <col min="4125" max="4127" width="10.375" style="16" customWidth="1"/>
    <col min="4128" max="4130" width="10" style="16" customWidth="1"/>
    <col min="4131" max="4131" width="18.625" style="16" bestFit="1" customWidth="1"/>
    <col min="4132" max="4132" width="21.375" style="16" bestFit="1" customWidth="1"/>
    <col min="4133" max="4133" width="18.375" style="16" bestFit="1" customWidth="1"/>
    <col min="4134" max="4137" width="18.375" style="16" customWidth="1"/>
    <col min="4138" max="4138" width="14.625" style="16" bestFit="1" customWidth="1"/>
    <col min="4139" max="4139" width="11.75" style="16" bestFit="1" customWidth="1"/>
    <col min="4140" max="4140" width="13.625" style="16" bestFit="1" customWidth="1"/>
    <col min="4141" max="4141" width="13.5" style="16" bestFit="1" customWidth="1"/>
    <col min="4142" max="4142" width="9" style="16"/>
    <col min="4143" max="4144" width="10" style="16" customWidth="1"/>
    <col min="4145" max="4352" width="9" style="16"/>
    <col min="4353" max="4353" width="8.125" style="16" customWidth="1"/>
    <col min="4354" max="4354" width="3.625" style="16" customWidth="1"/>
    <col min="4355" max="4355" width="7.125" style="16" customWidth="1"/>
    <col min="4356" max="4360" width="7.5" style="16" customWidth="1"/>
    <col min="4361" max="4365" width="6.25" style="16" customWidth="1"/>
    <col min="4366" max="4370" width="7.5" style="16" customWidth="1"/>
    <col min="4371" max="4375" width="6.25" style="16" customWidth="1"/>
    <col min="4376" max="4380" width="7.5" style="16" customWidth="1"/>
    <col min="4381" max="4383" width="10.375" style="16" customWidth="1"/>
    <col min="4384" max="4386" width="10" style="16" customWidth="1"/>
    <col min="4387" max="4387" width="18.625" style="16" bestFit="1" customWidth="1"/>
    <col min="4388" max="4388" width="21.375" style="16" bestFit="1" customWidth="1"/>
    <col min="4389" max="4389" width="18.375" style="16" bestFit="1" customWidth="1"/>
    <col min="4390" max="4393" width="18.375" style="16" customWidth="1"/>
    <col min="4394" max="4394" width="14.625" style="16" bestFit="1" customWidth="1"/>
    <col min="4395" max="4395" width="11.75" style="16" bestFit="1" customWidth="1"/>
    <col min="4396" max="4396" width="13.625" style="16" bestFit="1" customWidth="1"/>
    <col min="4397" max="4397" width="13.5" style="16" bestFit="1" customWidth="1"/>
    <col min="4398" max="4398" width="9" style="16"/>
    <col min="4399" max="4400" width="10" style="16" customWidth="1"/>
    <col min="4401" max="4608" width="9" style="16"/>
    <col min="4609" max="4609" width="8.125" style="16" customWidth="1"/>
    <col min="4610" max="4610" width="3.625" style="16" customWidth="1"/>
    <col min="4611" max="4611" width="7.125" style="16" customWidth="1"/>
    <col min="4612" max="4616" width="7.5" style="16" customWidth="1"/>
    <col min="4617" max="4621" width="6.25" style="16" customWidth="1"/>
    <col min="4622" max="4626" width="7.5" style="16" customWidth="1"/>
    <col min="4627" max="4631" width="6.25" style="16" customWidth="1"/>
    <col min="4632" max="4636" width="7.5" style="16" customWidth="1"/>
    <col min="4637" max="4639" width="10.375" style="16" customWidth="1"/>
    <col min="4640" max="4642" width="10" style="16" customWidth="1"/>
    <col min="4643" max="4643" width="18.625" style="16" bestFit="1" customWidth="1"/>
    <col min="4644" max="4644" width="21.375" style="16" bestFit="1" customWidth="1"/>
    <col min="4645" max="4645" width="18.375" style="16" bestFit="1" customWidth="1"/>
    <col min="4646" max="4649" width="18.375" style="16" customWidth="1"/>
    <col min="4650" max="4650" width="14.625" style="16" bestFit="1" customWidth="1"/>
    <col min="4651" max="4651" width="11.75" style="16" bestFit="1" customWidth="1"/>
    <col min="4652" max="4652" width="13.625" style="16" bestFit="1" customWidth="1"/>
    <col min="4653" max="4653" width="13.5" style="16" bestFit="1" customWidth="1"/>
    <col min="4654" max="4654" width="9" style="16"/>
    <col min="4655" max="4656" width="10" style="16" customWidth="1"/>
    <col min="4657" max="4864" width="9" style="16"/>
    <col min="4865" max="4865" width="8.125" style="16" customWidth="1"/>
    <col min="4866" max="4866" width="3.625" style="16" customWidth="1"/>
    <col min="4867" max="4867" width="7.125" style="16" customWidth="1"/>
    <col min="4868" max="4872" width="7.5" style="16" customWidth="1"/>
    <col min="4873" max="4877" width="6.25" style="16" customWidth="1"/>
    <col min="4878" max="4882" width="7.5" style="16" customWidth="1"/>
    <col min="4883" max="4887" width="6.25" style="16" customWidth="1"/>
    <col min="4888" max="4892" width="7.5" style="16" customWidth="1"/>
    <col min="4893" max="4895" width="10.375" style="16" customWidth="1"/>
    <col min="4896" max="4898" width="10" style="16" customWidth="1"/>
    <col min="4899" max="4899" width="18.625" style="16" bestFit="1" customWidth="1"/>
    <col min="4900" max="4900" width="21.375" style="16" bestFit="1" customWidth="1"/>
    <col min="4901" max="4901" width="18.375" style="16" bestFit="1" customWidth="1"/>
    <col min="4902" max="4905" width="18.375" style="16" customWidth="1"/>
    <col min="4906" max="4906" width="14.625" style="16" bestFit="1" customWidth="1"/>
    <col min="4907" max="4907" width="11.75" style="16" bestFit="1" customWidth="1"/>
    <col min="4908" max="4908" width="13.625" style="16" bestFit="1" customWidth="1"/>
    <col min="4909" max="4909" width="13.5" style="16" bestFit="1" customWidth="1"/>
    <col min="4910" max="4910" width="9" style="16"/>
    <col min="4911" max="4912" width="10" style="16" customWidth="1"/>
    <col min="4913" max="5120" width="9" style="16"/>
    <col min="5121" max="5121" width="8.125" style="16" customWidth="1"/>
    <col min="5122" max="5122" width="3.625" style="16" customWidth="1"/>
    <col min="5123" max="5123" width="7.125" style="16" customWidth="1"/>
    <col min="5124" max="5128" width="7.5" style="16" customWidth="1"/>
    <col min="5129" max="5133" width="6.25" style="16" customWidth="1"/>
    <col min="5134" max="5138" width="7.5" style="16" customWidth="1"/>
    <col min="5139" max="5143" width="6.25" style="16" customWidth="1"/>
    <col min="5144" max="5148" width="7.5" style="16" customWidth="1"/>
    <col min="5149" max="5151" width="10.375" style="16" customWidth="1"/>
    <col min="5152" max="5154" width="10" style="16" customWidth="1"/>
    <col min="5155" max="5155" width="18.625" style="16" bestFit="1" customWidth="1"/>
    <col min="5156" max="5156" width="21.375" style="16" bestFit="1" customWidth="1"/>
    <col min="5157" max="5157" width="18.375" style="16" bestFit="1" customWidth="1"/>
    <col min="5158" max="5161" width="18.375" style="16" customWidth="1"/>
    <col min="5162" max="5162" width="14.625" style="16" bestFit="1" customWidth="1"/>
    <col min="5163" max="5163" width="11.75" style="16" bestFit="1" customWidth="1"/>
    <col min="5164" max="5164" width="13.625" style="16" bestFit="1" customWidth="1"/>
    <col min="5165" max="5165" width="13.5" style="16" bestFit="1" customWidth="1"/>
    <col min="5166" max="5166" width="9" style="16"/>
    <col min="5167" max="5168" width="10" style="16" customWidth="1"/>
    <col min="5169" max="5376" width="9" style="16"/>
    <col min="5377" max="5377" width="8.125" style="16" customWidth="1"/>
    <col min="5378" max="5378" width="3.625" style="16" customWidth="1"/>
    <col min="5379" max="5379" width="7.125" style="16" customWidth="1"/>
    <col min="5380" max="5384" width="7.5" style="16" customWidth="1"/>
    <col min="5385" max="5389" width="6.25" style="16" customWidth="1"/>
    <col min="5390" max="5394" width="7.5" style="16" customWidth="1"/>
    <col min="5395" max="5399" width="6.25" style="16" customWidth="1"/>
    <col min="5400" max="5404" width="7.5" style="16" customWidth="1"/>
    <col min="5405" max="5407" width="10.375" style="16" customWidth="1"/>
    <col min="5408" max="5410" width="10" style="16" customWidth="1"/>
    <col min="5411" max="5411" width="18.625" style="16" bestFit="1" customWidth="1"/>
    <col min="5412" max="5412" width="21.375" style="16" bestFit="1" customWidth="1"/>
    <col min="5413" max="5413" width="18.375" style="16" bestFit="1" customWidth="1"/>
    <col min="5414" max="5417" width="18.375" style="16" customWidth="1"/>
    <col min="5418" max="5418" width="14.625" style="16" bestFit="1" customWidth="1"/>
    <col min="5419" max="5419" width="11.75" style="16" bestFit="1" customWidth="1"/>
    <col min="5420" max="5420" width="13.625" style="16" bestFit="1" customWidth="1"/>
    <col min="5421" max="5421" width="13.5" style="16" bestFit="1" customWidth="1"/>
    <col min="5422" max="5422" width="9" style="16"/>
    <col min="5423" max="5424" width="10" style="16" customWidth="1"/>
    <col min="5425" max="5632" width="9" style="16"/>
    <col min="5633" max="5633" width="8.125" style="16" customWidth="1"/>
    <col min="5634" max="5634" width="3.625" style="16" customWidth="1"/>
    <col min="5635" max="5635" width="7.125" style="16" customWidth="1"/>
    <col min="5636" max="5640" width="7.5" style="16" customWidth="1"/>
    <col min="5641" max="5645" width="6.25" style="16" customWidth="1"/>
    <col min="5646" max="5650" width="7.5" style="16" customWidth="1"/>
    <col min="5651" max="5655" width="6.25" style="16" customWidth="1"/>
    <col min="5656" max="5660" width="7.5" style="16" customWidth="1"/>
    <col min="5661" max="5663" width="10.375" style="16" customWidth="1"/>
    <col min="5664" max="5666" width="10" style="16" customWidth="1"/>
    <col min="5667" max="5667" width="18.625" style="16" bestFit="1" customWidth="1"/>
    <col min="5668" max="5668" width="21.375" style="16" bestFit="1" customWidth="1"/>
    <col min="5669" max="5669" width="18.375" style="16" bestFit="1" customWidth="1"/>
    <col min="5670" max="5673" width="18.375" style="16" customWidth="1"/>
    <col min="5674" max="5674" width="14.625" style="16" bestFit="1" customWidth="1"/>
    <col min="5675" max="5675" width="11.75" style="16" bestFit="1" customWidth="1"/>
    <col min="5676" max="5676" width="13.625" style="16" bestFit="1" customWidth="1"/>
    <col min="5677" max="5677" width="13.5" style="16" bestFit="1" customWidth="1"/>
    <col min="5678" max="5678" width="9" style="16"/>
    <col min="5679" max="5680" width="10" style="16" customWidth="1"/>
    <col min="5681" max="5888" width="9" style="16"/>
    <col min="5889" max="5889" width="8.125" style="16" customWidth="1"/>
    <col min="5890" max="5890" width="3.625" style="16" customWidth="1"/>
    <col min="5891" max="5891" width="7.125" style="16" customWidth="1"/>
    <col min="5892" max="5896" width="7.5" style="16" customWidth="1"/>
    <col min="5897" max="5901" width="6.25" style="16" customWidth="1"/>
    <col min="5902" max="5906" width="7.5" style="16" customWidth="1"/>
    <col min="5907" max="5911" width="6.25" style="16" customWidth="1"/>
    <col min="5912" max="5916" width="7.5" style="16" customWidth="1"/>
    <col min="5917" max="5919" width="10.375" style="16" customWidth="1"/>
    <col min="5920" max="5922" width="10" style="16" customWidth="1"/>
    <col min="5923" max="5923" width="18.625" style="16" bestFit="1" customWidth="1"/>
    <col min="5924" max="5924" width="21.375" style="16" bestFit="1" customWidth="1"/>
    <col min="5925" max="5925" width="18.375" style="16" bestFit="1" customWidth="1"/>
    <col min="5926" max="5929" width="18.375" style="16" customWidth="1"/>
    <col min="5930" max="5930" width="14.625" style="16" bestFit="1" customWidth="1"/>
    <col min="5931" max="5931" width="11.75" style="16" bestFit="1" customWidth="1"/>
    <col min="5932" max="5932" width="13.625" style="16" bestFit="1" customWidth="1"/>
    <col min="5933" max="5933" width="13.5" style="16" bestFit="1" customWidth="1"/>
    <col min="5934" max="5934" width="9" style="16"/>
    <col min="5935" max="5936" width="10" style="16" customWidth="1"/>
    <col min="5937" max="6144" width="9" style="16"/>
    <col min="6145" max="6145" width="8.125" style="16" customWidth="1"/>
    <col min="6146" max="6146" width="3.625" style="16" customWidth="1"/>
    <col min="6147" max="6147" width="7.125" style="16" customWidth="1"/>
    <col min="6148" max="6152" width="7.5" style="16" customWidth="1"/>
    <col min="6153" max="6157" width="6.25" style="16" customWidth="1"/>
    <col min="6158" max="6162" width="7.5" style="16" customWidth="1"/>
    <col min="6163" max="6167" width="6.25" style="16" customWidth="1"/>
    <col min="6168" max="6172" width="7.5" style="16" customWidth="1"/>
    <col min="6173" max="6175" width="10.375" style="16" customWidth="1"/>
    <col min="6176" max="6178" width="10" style="16" customWidth="1"/>
    <col min="6179" max="6179" width="18.625" style="16" bestFit="1" customWidth="1"/>
    <col min="6180" max="6180" width="21.375" style="16" bestFit="1" customWidth="1"/>
    <col min="6181" max="6181" width="18.375" style="16" bestFit="1" customWidth="1"/>
    <col min="6182" max="6185" width="18.375" style="16" customWidth="1"/>
    <col min="6186" max="6186" width="14.625" style="16" bestFit="1" customWidth="1"/>
    <col min="6187" max="6187" width="11.75" style="16" bestFit="1" customWidth="1"/>
    <col min="6188" max="6188" width="13.625" style="16" bestFit="1" customWidth="1"/>
    <col min="6189" max="6189" width="13.5" style="16" bestFit="1" customWidth="1"/>
    <col min="6190" max="6190" width="9" style="16"/>
    <col min="6191" max="6192" width="10" style="16" customWidth="1"/>
    <col min="6193" max="6400" width="9" style="16"/>
    <col min="6401" max="6401" width="8.125" style="16" customWidth="1"/>
    <col min="6402" max="6402" width="3.625" style="16" customWidth="1"/>
    <col min="6403" max="6403" width="7.125" style="16" customWidth="1"/>
    <col min="6404" max="6408" width="7.5" style="16" customWidth="1"/>
    <col min="6409" max="6413" width="6.25" style="16" customWidth="1"/>
    <col min="6414" max="6418" width="7.5" style="16" customWidth="1"/>
    <col min="6419" max="6423" width="6.25" style="16" customWidth="1"/>
    <col min="6424" max="6428" width="7.5" style="16" customWidth="1"/>
    <col min="6429" max="6431" width="10.375" style="16" customWidth="1"/>
    <col min="6432" max="6434" width="10" style="16" customWidth="1"/>
    <col min="6435" max="6435" width="18.625" style="16" bestFit="1" customWidth="1"/>
    <col min="6436" max="6436" width="21.375" style="16" bestFit="1" customWidth="1"/>
    <col min="6437" max="6437" width="18.375" style="16" bestFit="1" customWidth="1"/>
    <col min="6438" max="6441" width="18.375" style="16" customWidth="1"/>
    <col min="6442" max="6442" width="14.625" style="16" bestFit="1" customWidth="1"/>
    <col min="6443" max="6443" width="11.75" style="16" bestFit="1" customWidth="1"/>
    <col min="6444" max="6444" width="13.625" style="16" bestFit="1" customWidth="1"/>
    <col min="6445" max="6445" width="13.5" style="16" bestFit="1" customWidth="1"/>
    <col min="6446" max="6446" width="9" style="16"/>
    <col min="6447" max="6448" width="10" style="16" customWidth="1"/>
    <col min="6449" max="6656" width="9" style="16"/>
    <col min="6657" max="6657" width="8.125" style="16" customWidth="1"/>
    <col min="6658" max="6658" width="3.625" style="16" customWidth="1"/>
    <col min="6659" max="6659" width="7.125" style="16" customWidth="1"/>
    <col min="6660" max="6664" width="7.5" style="16" customWidth="1"/>
    <col min="6665" max="6669" width="6.25" style="16" customWidth="1"/>
    <col min="6670" max="6674" width="7.5" style="16" customWidth="1"/>
    <col min="6675" max="6679" width="6.25" style="16" customWidth="1"/>
    <col min="6680" max="6684" width="7.5" style="16" customWidth="1"/>
    <col min="6685" max="6687" width="10.375" style="16" customWidth="1"/>
    <col min="6688" max="6690" width="10" style="16" customWidth="1"/>
    <col min="6691" max="6691" width="18.625" style="16" bestFit="1" customWidth="1"/>
    <col min="6692" max="6692" width="21.375" style="16" bestFit="1" customWidth="1"/>
    <col min="6693" max="6693" width="18.375" style="16" bestFit="1" customWidth="1"/>
    <col min="6694" max="6697" width="18.375" style="16" customWidth="1"/>
    <col min="6698" max="6698" width="14.625" style="16" bestFit="1" customWidth="1"/>
    <col min="6699" max="6699" width="11.75" style="16" bestFit="1" customWidth="1"/>
    <col min="6700" max="6700" width="13.625" style="16" bestFit="1" customWidth="1"/>
    <col min="6701" max="6701" width="13.5" style="16" bestFit="1" customWidth="1"/>
    <col min="6702" max="6702" width="9" style="16"/>
    <col min="6703" max="6704" width="10" style="16" customWidth="1"/>
    <col min="6705" max="6912" width="9" style="16"/>
    <col min="6913" max="6913" width="8.125" style="16" customWidth="1"/>
    <col min="6914" max="6914" width="3.625" style="16" customWidth="1"/>
    <col min="6915" max="6915" width="7.125" style="16" customWidth="1"/>
    <col min="6916" max="6920" width="7.5" style="16" customWidth="1"/>
    <col min="6921" max="6925" width="6.25" style="16" customWidth="1"/>
    <col min="6926" max="6930" width="7.5" style="16" customWidth="1"/>
    <col min="6931" max="6935" width="6.25" style="16" customWidth="1"/>
    <col min="6936" max="6940" width="7.5" style="16" customWidth="1"/>
    <col min="6941" max="6943" width="10.375" style="16" customWidth="1"/>
    <col min="6944" max="6946" width="10" style="16" customWidth="1"/>
    <col min="6947" max="6947" width="18.625" style="16" bestFit="1" customWidth="1"/>
    <col min="6948" max="6948" width="21.375" style="16" bestFit="1" customWidth="1"/>
    <col min="6949" max="6949" width="18.375" style="16" bestFit="1" customWidth="1"/>
    <col min="6950" max="6953" width="18.375" style="16" customWidth="1"/>
    <col min="6954" max="6954" width="14.625" style="16" bestFit="1" customWidth="1"/>
    <col min="6955" max="6955" width="11.75" style="16" bestFit="1" customWidth="1"/>
    <col min="6956" max="6956" width="13.625" style="16" bestFit="1" customWidth="1"/>
    <col min="6957" max="6957" width="13.5" style="16" bestFit="1" customWidth="1"/>
    <col min="6958" max="6958" width="9" style="16"/>
    <col min="6959" max="6960" width="10" style="16" customWidth="1"/>
    <col min="6961" max="7168" width="9" style="16"/>
    <col min="7169" max="7169" width="8.125" style="16" customWidth="1"/>
    <col min="7170" max="7170" width="3.625" style="16" customWidth="1"/>
    <col min="7171" max="7171" width="7.125" style="16" customWidth="1"/>
    <col min="7172" max="7176" width="7.5" style="16" customWidth="1"/>
    <col min="7177" max="7181" width="6.25" style="16" customWidth="1"/>
    <col min="7182" max="7186" width="7.5" style="16" customWidth="1"/>
    <col min="7187" max="7191" width="6.25" style="16" customWidth="1"/>
    <col min="7192" max="7196" width="7.5" style="16" customWidth="1"/>
    <col min="7197" max="7199" width="10.375" style="16" customWidth="1"/>
    <col min="7200" max="7202" width="10" style="16" customWidth="1"/>
    <col min="7203" max="7203" width="18.625" style="16" bestFit="1" customWidth="1"/>
    <col min="7204" max="7204" width="21.375" style="16" bestFit="1" customWidth="1"/>
    <col min="7205" max="7205" width="18.375" style="16" bestFit="1" customWidth="1"/>
    <col min="7206" max="7209" width="18.375" style="16" customWidth="1"/>
    <col min="7210" max="7210" width="14.625" style="16" bestFit="1" customWidth="1"/>
    <col min="7211" max="7211" width="11.75" style="16" bestFit="1" customWidth="1"/>
    <col min="7212" max="7212" width="13.625" style="16" bestFit="1" customWidth="1"/>
    <col min="7213" max="7213" width="13.5" style="16" bestFit="1" customWidth="1"/>
    <col min="7214" max="7214" width="9" style="16"/>
    <col min="7215" max="7216" width="10" style="16" customWidth="1"/>
    <col min="7217" max="7424" width="9" style="16"/>
    <col min="7425" max="7425" width="8.125" style="16" customWidth="1"/>
    <col min="7426" max="7426" width="3.625" style="16" customWidth="1"/>
    <col min="7427" max="7427" width="7.125" style="16" customWidth="1"/>
    <col min="7428" max="7432" width="7.5" style="16" customWidth="1"/>
    <col min="7433" max="7437" width="6.25" style="16" customWidth="1"/>
    <col min="7438" max="7442" width="7.5" style="16" customWidth="1"/>
    <col min="7443" max="7447" width="6.25" style="16" customWidth="1"/>
    <col min="7448" max="7452" width="7.5" style="16" customWidth="1"/>
    <col min="7453" max="7455" width="10.375" style="16" customWidth="1"/>
    <col min="7456" max="7458" width="10" style="16" customWidth="1"/>
    <col min="7459" max="7459" width="18.625" style="16" bestFit="1" customWidth="1"/>
    <col min="7460" max="7460" width="21.375" style="16" bestFit="1" customWidth="1"/>
    <col min="7461" max="7461" width="18.375" style="16" bestFit="1" customWidth="1"/>
    <col min="7462" max="7465" width="18.375" style="16" customWidth="1"/>
    <col min="7466" max="7466" width="14.625" style="16" bestFit="1" customWidth="1"/>
    <col min="7467" max="7467" width="11.75" style="16" bestFit="1" customWidth="1"/>
    <col min="7468" max="7468" width="13.625" style="16" bestFit="1" customWidth="1"/>
    <col min="7469" max="7469" width="13.5" style="16" bestFit="1" customWidth="1"/>
    <col min="7470" max="7470" width="9" style="16"/>
    <col min="7471" max="7472" width="10" style="16" customWidth="1"/>
    <col min="7473" max="7680" width="9" style="16"/>
    <col min="7681" max="7681" width="8.125" style="16" customWidth="1"/>
    <col min="7682" max="7682" width="3.625" style="16" customWidth="1"/>
    <col min="7683" max="7683" width="7.125" style="16" customWidth="1"/>
    <col min="7684" max="7688" width="7.5" style="16" customWidth="1"/>
    <col min="7689" max="7693" width="6.25" style="16" customWidth="1"/>
    <col min="7694" max="7698" width="7.5" style="16" customWidth="1"/>
    <col min="7699" max="7703" width="6.25" style="16" customWidth="1"/>
    <col min="7704" max="7708" width="7.5" style="16" customWidth="1"/>
    <col min="7709" max="7711" width="10.375" style="16" customWidth="1"/>
    <col min="7712" max="7714" width="10" style="16" customWidth="1"/>
    <col min="7715" max="7715" width="18.625" style="16" bestFit="1" customWidth="1"/>
    <col min="7716" max="7716" width="21.375" style="16" bestFit="1" customWidth="1"/>
    <col min="7717" max="7717" width="18.375" style="16" bestFit="1" customWidth="1"/>
    <col min="7718" max="7721" width="18.375" style="16" customWidth="1"/>
    <col min="7722" max="7722" width="14.625" style="16" bestFit="1" customWidth="1"/>
    <col min="7723" max="7723" width="11.75" style="16" bestFit="1" customWidth="1"/>
    <col min="7724" max="7724" width="13.625" style="16" bestFit="1" customWidth="1"/>
    <col min="7725" max="7725" width="13.5" style="16" bestFit="1" customWidth="1"/>
    <col min="7726" max="7726" width="9" style="16"/>
    <col min="7727" max="7728" width="10" style="16" customWidth="1"/>
    <col min="7729" max="7936" width="9" style="16"/>
    <col min="7937" max="7937" width="8.125" style="16" customWidth="1"/>
    <col min="7938" max="7938" width="3.625" style="16" customWidth="1"/>
    <col min="7939" max="7939" width="7.125" style="16" customWidth="1"/>
    <col min="7940" max="7944" width="7.5" style="16" customWidth="1"/>
    <col min="7945" max="7949" width="6.25" style="16" customWidth="1"/>
    <col min="7950" max="7954" width="7.5" style="16" customWidth="1"/>
    <col min="7955" max="7959" width="6.25" style="16" customWidth="1"/>
    <col min="7960" max="7964" width="7.5" style="16" customWidth="1"/>
    <col min="7965" max="7967" width="10.375" style="16" customWidth="1"/>
    <col min="7968" max="7970" width="10" style="16" customWidth="1"/>
    <col min="7971" max="7971" width="18.625" style="16" bestFit="1" customWidth="1"/>
    <col min="7972" max="7972" width="21.375" style="16" bestFit="1" customWidth="1"/>
    <col min="7973" max="7973" width="18.375" style="16" bestFit="1" customWidth="1"/>
    <col min="7974" max="7977" width="18.375" style="16" customWidth="1"/>
    <col min="7978" max="7978" width="14.625" style="16" bestFit="1" customWidth="1"/>
    <col min="7979" max="7979" width="11.75" style="16" bestFit="1" customWidth="1"/>
    <col min="7980" max="7980" width="13.625" style="16" bestFit="1" customWidth="1"/>
    <col min="7981" max="7981" width="13.5" style="16" bestFit="1" customWidth="1"/>
    <col min="7982" max="7982" width="9" style="16"/>
    <col min="7983" max="7984" width="10" style="16" customWidth="1"/>
    <col min="7985" max="8192" width="9" style="16"/>
    <col min="8193" max="8193" width="8.125" style="16" customWidth="1"/>
    <col min="8194" max="8194" width="3.625" style="16" customWidth="1"/>
    <col min="8195" max="8195" width="7.125" style="16" customWidth="1"/>
    <col min="8196" max="8200" width="7.5" style="16" customWidth="1"/>
    <col min="8201" max="8205" width="6.25" style="16" customWidth="1"/>
    <col min="8206" max="8210" width="7.5" style="16" customWidth="1"/>
    <col min="8211" max="8215" width="6.25" style="16" customWidth="1"/>
    <col min="8216" max="8220" width="7.5" style="16" customWidth="1"/>
    <col min="8221" max="8223" width="10.375" style="16" customWidth="1"/>
    <col min="8224" max="8226" width="10" style="16" customWidth="1"/>
    <col min="8227" max="8227" width="18.625" style="16" bestFit="1" customWidth="1"/>
    <col min="8228" max="8228" width="21.375" style="16" bestFit="1" customWidth="1"/>
    <col min="8229" max="8229" width="18.375" style="16" bestFit="1" customWidth="1"/>
    <col min="8230" max="8233" width="18.375" style="16" customWidth="1"/>
    <col min="8234" max="8234" width="14.625" style="16" bestFit="1" customWidth="1"/>
    <col min="8235" max="8235" width="11.75" style="16" bestFit="1" customWidth="1"/>
    <col min="8236" max="8236" width="13.625" style="16" bestFit="1" customWidth="1"/>
    <col min="8237" max="8237" width="13.5" style="16" bestFit="1" customWidth="1"/>
    <col min="8238" max="8238" width="9" style="16"/>
    <col min="8239" max="8240" width="10" style="16" customWidth="1"/>
    <col min="8241" max="8448" width="9" style="16"/>
    <col min="8449" max="8449" width="8.125" style="16" customWidth="1"/>
    <col min="8450" max="8450" width="3.625" style="16" customWidth="1"/>
    <col min="8451" max="8451" width="7.125" style="16" customWidth="1"/>
    <col min="8452" max="8456" width="7.5" style="16" customWidth="1"/>
    <col min="8457" max="8461" width="6.25" style="16" customWidth="1"/>
    <col min="8462" max="8466" width="7.5" style="16" customWidth="1"/>
    <col min="8467" max="8471" width="6.25" style="16" customWidth="1"/>
    <col min="8472" max="8476" width="7.5" style="16" customWidth="1"/>
    <col min="8477" max="8479" width="10.375" style="16" customWidth="1"/>
    <col min="8480" max="8482" width="10" style="16" customWidth="1"/>
    <col min="8483" max="8483" width="18.625" style="16" bestFit="1" customWidth="1"/>
    <col min="8484" max="8484" width="21.375" style="16" bestFit="1" customWidth="1"/>
    <col min="8485" max="8485" width="18.375" style="16" bestFit="1" customWidth="1"/>
    <col min="8486" max="8489" width="18.375" style="16" customWidth="1"/>
    <col min="8490" max="8490" width="14.625" style="16" bestFit="1" customWidth="1"/>
    <col min="8491" max="8491" width="11.75" style="16" bestFit="1" customWidth="1"/>
    <col min="8492" max="8492" width="13.625" style="16" bestFit="1" customWidth="1"/>
    <col min="8493" max="8493" width="13.5" style="16" bestFit="1" customWidth="1"/>
    <col min="8494" max="8494" width="9" style="16"/>
    <col min="8495" max="8496" width="10" style="16" customWidth="1"/>
    <col min="8497" max="8704" width="9" style="16"/>
    <col min="8705" max="8705" width="8.125" style="16" customWidth="1"/>
    <col min="8706" max="8706" width="3.625" style="16" customWidth="1"/>
    <col min="8707" max="8707" width="7.125" style="16" customWidth="1"/>
    <col min="8708" max="8712" width="7.5" style="16" customWidth="1"/>
    <col min="8713" max="8717" width="6.25" style="16" customWidth="1"/>
    <col min="8718" max="8722" width="7.5" style="16" customWidth="1"/>
    <col min="8723" max="8727" width="6.25" style="16" customWidth="1"/>
    <col min="8728" max="8732" width="7.5" style="16" customWidth="1"/>
    <col min="8733" max="8735" width="10.375" style="16" customWidth="1"/>
    <col min="8736" max="8738" width="10" style="16" customWidth="1"/>
    <col min="8739" max="8739" width="18.625" style="16" bestFit="1" customWidth="1"/>
    <col min="8740" max="8740" width="21.375" style="16" bestFit="1" customWidth="1"/>
    <col min="8741" max="8741" width="18.375" style="16" bestFit="1" customWidth="1"/>
    <col min="8742" max="8745" width="18.375" style="16" customWidth="1"/>
    <col min="8746" max="8746" width="14.625" style="16" bestFit="1" customWidth="1"/>
    <col min="8747" max="8747" width="11.75" style="16" bestFit="1" customWidth="1"/>
    <col min="8748" max="8748" width="13.625" style="16" bestFit="1" customWidth="1"/>
    <col min="8749" max="8749" width="13.5" style="16" bestFit="1" customWidth="1"/>
    <col min="8750" max="8750" width="9" style="16"/>
    <col min="8751" max="8752" width="10" style="16" customWidth="1"/>
    <col min="8753" max="8960" width="9" style="16"/>
    <col min="8961" max="8961" width="8.125" style="16" customWidth="1"/>
    <col min="8962" max="8962" width="3.625" style="16" customWidth="1"/>
    <col min="8963" max="8963" width="7.125" style="16" customWidth="1"/>
    <col min="8964" max="8968" width="7.5" style="16" customWidth="1"/>
    <col min="8969" max="8973" width="6.25" style="16" customWidth="1"/>
    <col min="8974" max="8978" width="7.5" style="16" customWidth="1"/>
    <col min="8979" max="8983" width="6.25" style="16" customWidth="1"/>
    <col min="8984" max="8988" width="7.5" style="16" customWidth="1"/>
    <col min="8989" max="8991" width="10.375" style="16" customWidth="1"/>
    <col min="8992" max="8994" width="10" style="16" customWidth="1"/>
    <col min="8995" max="8995" width="18.625" style="16" bestFit="1" customWidth="1"/>
    <col min="8996" max="8996" width="21.375" style="16" bestFit="1" customWidth="1"/>
    <col min="8997" max="8997" width="18.375" style="16" bestFit="1" customWidth="1"/>
    <col min="8998" max="9001" width="18.375" style="16" customWidth="1"/>
    <col min="9002" max="9002" width="14.625" style="16" bestFit="1" customWidth="1"/>
    <col min="9003" max="9003" width="11.75" style="16" bestFit="1" customWidth="1"/>
    <col min="9004" max="9004" width="13.625" style="16" bestFit="1" customWidth="1"/>
    <col min="9005" max="9005" width="13.5" style="16" bestFit="1" customWidth="1"/>
    <col min="9006" max="9006" width="9" style="16"/>
    <col min="9007" max="9008" width="10" style="16" customWidth="1"/>
    <col min="9009" max="9216" width="9" style="16"/>
    <col min="9217" max="9217" width="8.125" style="16" customWidth="1"/>
    <col min="9218" max="9218" width="3.625" style="16" customWidth="1"/>
    <col min="9219" max="9219" width="7.125" style="16" customWidth="1"/>
    <col min="9220" max="9224" width="7.5" style="16" customWidth="1"/>
    <col min="9225" max="9229" width="6.25" style="16" customWidth="1"/>
    <col min="9230" max="9234" width="7.5" style="16" customWidth="1"/>
    <col min="9235" max="9239" width="6.25" style="16" customWidth="1"/>
    <col min="9240" max="9244" width="7.5" style="16" customWidth="1"/>
    <col min="9245" max="9247" width="10.375" style="16" customWidth="1"/>
    <col min="9248" max="9250" width="10" style="16" customWidth="1"/>
    <col min="9251" max="9251" width="18.625" style="16" bestFit="1" customWidth="1"/>
    <col min="9252" max="9252" width="21.375" style="16" bestFit="1" customWidth="1"/>
    <col min="9253" max="9253" width="18.375" style="16" bestFit="1" customWidth="1"/>
    <col min="9254" max="9257" width="18.375" style="16" customWidth="1"/>
    <col min="9258" max="9258" width="14.625" style="16" bestFit="1" customWidth="1"/>
    <col min="9259" max="9259" width="11.75" style="16" bestFit="1" customWidth="1"/>
    <col min="9260" max="9260" width="13.625" style="16" bestFit="1" customWidth="1"/>
    <col min="9261" max="9261" width="13.5" style="16" bestFit="1" customWidth="1"/>
    <col min="9262" max="9262" width="9" style="16"/>
    <col min="9263" max="9264" width="10" style="16" customWidth="1"/>
    <col min="9265" max="9472" width="9" style="16"/>
    <col min="9473" max="9473" width="8.125" style="16" customWidth="1"/>
    <col min="9474" max="9474" width="3.625" style="16" customWidth="1"/>
    <col min="9475" max="9475" width="7.125" style="16" customWidth="1"/>
    <col min="9476" max="9480" width="7.5" style="16" customWidth="1"/>
    <col min="9481" max="9485" width="6.25" style="16" customWidth="1"/>
    <col min="9486" max="9490" width="7.5" style="16" customWidth="1"/>
    <col min="9491" max="9495" width="6.25" style="16" customWidth="1"/>
    <col min="9496" max="9500" width="7.5" style="16" customWidth="1"/>
    <col min="9501" max="9503" width="10.375" style="16" customWidth="1"/>
    <col min="9504" max="9506" width="10" style="16" customWidth="1"/>
    <col min="9507" max="9507" width="18.625" style="16" bestFit="1" customWidth="1"/>
    <col min="9508" max="9508" width="21.375" style="16" bestFit="1" customWidth="1"/>
    <col min="9509" max="9509" width="18.375" style="16" bestFit="1" customWidth="1"/>
    <col min="9510" max="9513" width="18.375" style="16" customWidth="1"/>
    <col min="9514" max="9514" width="14.625" style="16" bestFit="1" customWidth="1"/>
    <col min="9515" max="9515" width="11.75" style="16" bestFit="1" customWidth="1"/>
    <col min="9516" max="9516" width="13.625" style="16" bestFit="1" customWidth="1"/>
    <col min="9517" max="9517" width="13.5" style="16" bestFit="1" customWidth="1"/>
    <col min="9518" max="9518" width="9" style="16"/>
    <col min="9519" max="9520" width="10" style="16" customWidth="1"/>
    <col min="9521" max="9728" width="9" style="16"/>
    <col min="9729" max="9729" width="8.125" style="16" customWidth="1"/>
    <col min="9730" max="9730" width="3.625" style="16" customWidth="1"/>
    <col min="9731" max="9731" width="7.125" style="16" customWidth="1"/>
    <col min="9732" max="9736" width="7.5" style="16" customWidth="1"/>
    <col min="9737" max="9741" width="6.25" style="16" customWidth="1"/>
    <col min="9742" max="9746" width="7.5" style="16" customWidth="1"/>
    <col min="9747" max="9751" width="6.25" style="16" customWidth="1"/>
    <col min="9752" max="9756" width="7.5" style="16" customWidth="1"/>
    <col min="9757" max="9759" width="10.375" style="16" customWidth="1"/>
    <col min="9760" max="9762" width="10" style="16" customWidth="1"/>
    <col min="9763" max="9763" width="18.625" style="16" bestFit="1" customWidth="1"/>
    <col min="9764" max="9764" width="21.375" style="16" bestFit="1" customWidth="1"/>
    <col min="9765" max="9765" width="18.375" style="16" bestFit="1" customWidth="1"/>
    <col min="9766" max="9769" width="18.375" style="16" customWidth="1"/>
    <col min="9770" max="9770" width="14.625" style="16" bestFit="1" customWidth="1"/>
    <col min="9771" max="9771" width="11.75" style="16" bestFit="1" customWidth="1"/>
    <col min="9772" max="9772" width="13.625" style="16" bestFit="1" customWidth="1"/>
    <col min="9773" max="9773" width="13.5" style="16" bestFit="1" customWidth="1"/>
    <col min="9774" max="9774" width="9" style="16"/>
    <col min="9775" max="9776" width="10" style="16" customWidth="1"/>
    <col min="9777" max="9984" width="9" style="16"/>
    <col min="9985" max="9985" width="8.125" style="16" customWidth="1"/>
    <col min="9986" max="9986" width="3.625" style="16" customWidth="1"/>
    <col min="9987" max="9987" width="7.125" style="16" customWidth="1"/>
    <col min="9988" max="9992" width="7.5" style="16" customWidth="1"/>
    <col min="9993" max="9997" width="6.25" style="16" customWidth="1"/>
    <col min="9998" max="10002" width="7.5" style="16" customWidth="1"/>
    <col min="10003" max="10007" width="6.25" style="16" customWidth="1"/>
    <col min="10008" max="10012" width="7.5" style="16" customWidth="1"/>
    <col min="10013" max="10015" width="10.375" style="16" customWidth="1"/>
    <col min="10016" max="10018" width="10" style="16" customWidth="1"/>
    <col min="10019" max="10019" width="18.625" style="16" bestFit="1" customWidth="1"/>
    <col min="10020" max="10020" width="21.375" style="16" bestFit="1" customWidth="1"/>
    <col min="10021" max="10021" width="18.375" style="16" bestFit="1" customWidth="1"/>
    <col min="10022" max="10025" width="18.375" style="16" customWidth="1"/>
    <col min="10026" max="10026" width="14.625" style="16" bestFit="1" customWidth="1"/>
    <col min="10027" max="10027" width="11.75" style="16" bestFit="1" customWidth="1"/>
    <col min="10028" max="10028" width="13.625" style="16" bestFit="1" customWidth="1"/>
    <col min="10029" max="10029" width="13.5" style="16" bestFit="1" customWidth="1"/>
    <col min="10030" max="10030" width="9" style="16"/>
    <col min="10031" max="10032" width="10" style="16" customWidth="1"/>
    <col min="10033" max="10240" width="9" style="16"/>
    <col min="10241" max="10241" width="8.125" style="16" customWidth="1"/>
    <col min="10242" max="10242" width="3.625" style="16" customWidth="1"/>
    <col min="10243" max="10243" width="7.125" style="16" customWidth="1"/>
    <col min="10244" max="10248" width="7.5" style="16" customWidth="1"/>
    <col min="10249" max="10253" width="6.25" style="16" customWidth="1"/>
    <col min="10254" max="10258" width="7.5" style="16" customWidth="1"/>
    <col min="10259" max="10263" width="6.25" style="16" customWidth="1"/>
    <col min="10264" max="10268" width="7.5" style="16" customWidth="1"/>
    <col min="10269" max="10271" width="10.375" style="16" customWidth="1"/>
    <col min="10272" max="10274" width="10" style="16" customWidth="1"/>
    <col min="10275" max="10275" width="18.625" style="16" bestFit="1" customWidth="1"/>
    <col min="10276" max="10276" width="21.375" style="16" bestFit="1" customWidth="1"/>
    <col min="10277" max="10277" width="18.375" style="16" bestFit="1" customWidth="1"/>
    <col min="10278" max="10281" width="18.375" style="16" customWidth="1"/>
    <col min="10282" max="10282" width="14.625" style="16" bestFit="1" customWidth="1"/>
    <col min="10283" max="10283" width="11.75" style="16" bestFit="1" customWidth="1"/>
    <col min="10284" max="10284" width="13.625" style="16" bestFit="1" customWidth="1"/>
    <col min="10285" max="10285" width="13.5" style="16" bestFit="1" customWidth="1"/>
    <col min="10286" max="10286" width="9" style="16"/>
    <col min="10287" max="10288" width="10" style="16" customWidth="1"/>
    <col min="10289" max="10496" width="9" style="16"/>
    <col min="10497" max="10497" width="8.125" style="16" customWidth="1"/>
    <col min="10498" max="10498" width="3.625" style="16" customWidth="1"/>
    <col min="10499" max="10499" width="7.125" style="16" customWidth="1"/>
    <col min="10500" max="10504" width="7.5" style="16" customWidth="1"/>
    <col min="10505" max="10509" width="6.25" style="16" customWidth="1"/>
    <col min="10510" max="10514" width="7.5" style="16" customWidth="1"/>
    <col min="10515" max="10519" width="6.25" style="16" customWidth="1"/>
    <col min="10520" max="10524" width="7.5" style="16" customWidth="1"/>
    <col min="10525" max="10527" width="10.375" style="16" customWidth="1"/>
    <col min="10528" max="10530" width="10" style="16" customWidth="1"/>
    <col min="10531" max="10531" width="18.625" style="16" bestFit="1" customWidth="1"/>
    <col min="10532" max="10532" width="21.375" style="16" bestFit="1" customWidth="1"/>
    <col min="10533" max="10533" width="18.375" style="16" bestFit="1" customWidth="1"/>
    <col min="10534" max="10537" width="18.375" style="16" customWidth="1"/>
    <col min="10538" max="10538" width="14.625" style="16" bestFit="1" customWidth="1"/>
    <col min="10539" max="10539" width="11.75" style="16" bestFit="1" customWidth="1"/>
    <col min="10540" max="10540" width="13.625" style="16" bestFit="1" customWidth="1"/>
    <col min="10541" max="10541" width="13.5" style="16" bestFit="1" customWidth="1"/>
    <col min="10542" max="10542" width="9" style="16"/>
    <col min="10543" max="10544" width="10" style="16" customWidth="1"/>
    <col min="10545" max="10752" width="9" style="16"/>
    <col min="10753" max="10753" width="8.125" style="16" customWidth="1"/>
    <col min="10754" max="10754" width="3.625" style="16" customWidth="1"/>
    <col min="10755" max="10755" width="7.125" style="16" customWidth="1"/>
    <col min="10756" max="10760" width="7.5" style="16" customWidth="1"/>
    <col min="10761" max="10765" width="6.25" style="16" customWidth="1"/>
    <col min="10766" max="10770" width="7.5" style="16" customWidth="1"/>
    <col min="10771" max="10775" width="6.25" style="16" customWidth="1"/>
    <col min="10776" max="10780" width="7.5" style="16" customWidth="1"/>
    <col min="10781" max="10783" width="10.375" style="16" customWidth="1"/>
    <col min="10784" max="10786" width="10" style="16" customWidth="1"/>
    <col min="10787" max="10787" width="18.625" style="16" bestFit="1" customWidth="1"/>
    <col min="10788" max="10788" width="21.375" style="16" bestFit="1" customWidth="1"/>
    <col min="10789" max="10789" width="18.375" style="16" bestFit="1" customWidth="1"/>
    <col min="10790" max="10793" width="18.375" style="16" customWidth="1"/>
    <col min="10794" max="10794" width="14.625" style="16" bestFit="1" customWidth="1"/>
    <col min="10795" max="10795" width="11.75" style="16" bestFit="1" customWidth="1"/>
    <col min="10796" max="10796" width="13.625" style="16" bestFit="1" customWidth="1"/>
    <col min="10797" max="10797" width="13.5" style="16" bestFit="1" customWidth="1"/>
    <col min="10798" max="10798" width="9" style="16"/>
    <col min="10799" max="10800" width="10" style="16" customWidth="1"/>
    <col min="10801" max="11008" width="9" style="16"/>
    <col min="11009" max="11009" width="8.125" style="16" customWidth="1"/>
    <col min="11010" max="11010" width="3.625" style="16" customWidth="1"/>
    <col min="11011" max="11011" width="7.125" style="16" customWidth="1"/>
    <col min="11012" max="11016" width="7.5" style="16" customWidth="1"/>
    <col min="11017" max="11021" width="6.25" style="16" customWidth="1"/>
    <col min="11022" max="11026" width="7.5" style="16" customWidth="1"/>
    <col min="11027" max="11031" width="6.25" style="16" customWidth="1"/>
    <col min="11032" max="11036" width="7.5" style="16" customWidth="1"/>
    <col min="11037" max="11039" width="10.375" style="16" customWidth="1"/>
    <col min="11040" max="11042" width="10" style="16" customWidth="1"/>
    <col min="11043" max="11043" width="18.625" style="16" bestFit="1" customWidth="1"/>
    <col min="11044" max="11044" width="21.375" style="16" bestFit="1" customWidth="1"/>
    <col min="11045" max="11045" width="18.375" style="16" bestFit="1" customWidth="1"/>
    <col min="11046" max="11049" width="18.375" style="16" customWidth="1"/>
    <col min="11050" max="11050" width="14.625" style="16" bestFit="1" customWidth="1"/>
    <col min="11051" max="11051" width="11.75" style="16" bestFit="1" customWidth="1"/>
    <col min="11052" max="11052" width="13.625" style="16" bestFit="1" customWidth="1"/>
    <col min="11053" max="11053" width="13.5" style="16" bestFit="1" customWidth="1"/>
    <col min="11054" max="11054" width="9" style="16"/>
    <col min="11055" max="11056" width="10" style="16" customWidth="1"/>
    <col min="11057" max="11264" width="9" style="16"/>
    <col min="11265" max="11265" width="8.125" style="16" customWidth="1"/>
    <col min="11266" max="11266" width="3.625" style="16" customWidth="1"/>
    <col min="11267" max="11267" width="7.125" style="16" customWidth="1"/>
    <col min="11268" max="11272" width="7.5" style="16" customWidth="1"/>
    <col min="11273" max="11277" width="6.25" style="16" customWidth="1"/>
    <col min="11278" max="11282" width="7.5" style="16" customWidth="1"/>
    <col min="11283" max="11287" width="6.25" style="16" customWidth="1"/>
    <col min="11288" max="11292" width="7.5" style="16" customWidth="1"/>
    <col min="11293" max="11295" width="10.375" style="16" customWidth="1"/>
    <col min="11296" max="11298" width="10" style="16" customWidth="1"/>
    <col min="11299" max="11299" width="18.625" style="16" bestFit="1" customWidth="1"/>
    <col min="11300" max="11300" width="21.375" style="16" bestFit="1" customWidth="1"/>
    <col min="11301" max="11301" width="18.375" style="16" bestFit="1" customWidth="1"/>
    <col min="11302" max="11305" width="18.375" style="16" customWidth="1"/>
    <col min="11306" max="11306" width="14.625" style="16" bestFit="1" customWidth="1"/>
    <col min="11307" max="11307" width="11.75" style="16" bestFit="1" customWidth="1"/>
    <col min="11308" max="11308" width="13.625" style="16" bestFit="1" customWidth="1"/>
    <col min="11309" max="11309" width="13.5" style="16" bestFit="1" customWidth="1"/>
    <col min="11310" max="11310" width="9" style="16"/>
    <col min="11311" max="11312" width="10" style="16" customWidth="1"/>
    <col min="11313" max="11520" width="9" style="16"/>
    <col min="11521" max="11521" width="8.125" style="16" customWidth="1"/>
    <col min="11522" max="11522" width="3.625" style="16" customWidth="1"/>
    <col min="11523" max="11523" width="7.125" style="16" customWidth="1"/>
    <col min="11524" max="11528" width="7.5" style="16" customWidth="1"/>
    <col min="11529" max="11533" width="6.25" style="16" customWidth="1"/>
    <col min="11534" max="11538" width="7.5" style="16" customWidth="1"/>
    <col min="11539" max="11543" width="6.25" style="16" customWidth="1"/>
    <col min="11544" max="11548" width="7.5" style="16" customWidth="1"/>
    <col min="11549" max="11551" width="10.375" style="16" customWidth="1"/>
    <col min="11552" max="11554" width="10" style="16" customWidth="1"/>
    <col min="11555" max="11555" width="18.625" style="16" bestFit="1" customWidth="1"/>
    <col min="11556" max="11556" width="21.375" style="16" bestFit="1" customWidth="1"/>
    <col min="11557" max="11557" width="18.375" style="16" bestFit="1" customWidth="1"/>
    <col min="11558" max="11561" width="18.375" style="16" customWidth="1"/>
    <col min="11562" max="11562" width="14.625" style="16" bestFit="1" customWidth="1"/>
    <col min="11563" max="11563" width="11.75" style="16" bestFit="1" customWidth="1"/>
    <col min="11564" max="11564" width="13.625" style="16" bestFit="1" customWidth="1"/>
    <col min="11565" max="11565" width="13.5" style="16" bestFit="1" customWidth="1"/>
    <col min="11566" max="11566" width="9" style="16"/>
    <col min="11567" max="11568" width="10" style="16" customWidth="1"/>
    <col min="11569" max="11776" width="9" style="16"/>
    <col min="11777" max="11777" width="8.125" style="16" customWidth="1"/>
    <col min="11778" max="11778" width="3.625" style="16" customWidth="1"/>
    <col min="11779" max="11779" width="7.125" style="16" customWidth="1"/>
    <col min="11780" max="11784" width="7.5" style="16" customWidth="1"/>
    <col min="11785" max="11789" width="6.25" style="16" customWidth="1"/>
    <col min="11790" max="11794" width="7.5" style="16" customWidth="1"/>
    <col min="11795" max="11799" width="6.25" style="16" customWidth="1"/>
    <col min="11800" max="11804" width="7.5" style="16" customWidth="1"/>
    <col min="11805" max="11807" width="10.375" style="16" customWidth="1"/>
    <col min="11808" max="11810" width="10" style="16" customWidth="1"/>
    <col min="11811" max="11811" width="18.625" style="16" bestFit="1" customWidth="1"/>
    <col min="11812" max="11812" width="21.375" style="16" bestFit="1" customWidth="1"/>
    <col min="11813" max="11813" width="18.375" style="16" bestFit="1" customWidth="1"/>
    <col min="11814" max="11817" width="18.375" style="16" customWidth="1"/>
    <col min="11818" max="11818" width="14.625" style="16" bestFit="1" customWidth="1"/>
    <col min="11819" max="11819" width="11.75" style="16" bestFit="1" customWidth="1"/>
    <col min="11820" max="11820" width="13.625" style="16" bestFit="1" customWidth="1"/>
    <col min="11821" max="11821" width="13.5" style="16" bestFit="1" customWidth="1"/>
    <col min="11822" max="11822" width="9" style="16"/>
    <col min="11823" max="11824" width="10" style="16" customWidth="1"/>
    <col min="11825" max="12032" width="9" style="16"/>
    <col min="12033" max="12033" width="8.125" style="16" customWidth="1"/>
    <col min="12034" max="12034" width="3.625" style="16" customWidth="1"/>
    <col min="12035" max="12035" width="7.125" style="16" customWidth="1"/>
    <col min="12036" max="12040" width="7.5" style="16" customWidth="1"/>
    <col min="12041" max="12045" width="6.25" style="16" customWidth="1"/>
    <col min="12046" max="12050" width="7.5" style="16" customWidth="1"/>
    <col min="12051" max="12055" width="6.25" style="16" customWidth="1"/>
    <col min="12056" max="12060" width="7.5" style="16" customWidth="1"/>
    <col min="12061" max="12063" width="10.375" style="16" customWidth="1"/>
    <col min="12064" max="12066" width="10" style="16" customWidth="1"/>
    <col min="12067" max="12067" width="18.625" style="16" bestFit="1" customWidth="1"/>
    <col min="12068" max="12068" width="21.375" style="16" bestFit="1" customWidth="1"/>
    <col min="12069" max="12069" width="18.375" style="16" bestFit="1" customWidth="1"/>
    <col min="12070" max="12073" width="18.375" style="16" customWidth="1"/>
    <col min="12074" max="12074" width="14.625" style="16" bestFit="1" customWidth="1"/>
    <col min="12075" max="12075" width="11.75" style="16" bestFit="1" customWidth="1"/>
    <col min="12076" max="12076" width="13.625" style="16" bestFit="1" customWidth="1"/>
    <col min="12077" max="12077" width="13.5" style="16" bestFit="1" customWidth="1"/>
    <col min="12078" max="12078" width="9" style="16"/>
    <col min="12079" max="12080" width="10" style="16" customWidth="1"/>
    <col min="12081" max="12288" width="9" style="16"/>
    <col min="12289" max="12289" width="8.125" style="16" customWidth="1"/>
    <col min="12290" max="12290" width="3.625" style="16" customWidth="1"/>
    <col min="12291" max="12291" width="7.125" style="16" customWidth="1"/>
    <col min="12292" max="12296" width="7.5" style="16" customWidth="1"/>
    <col min="12297" max="12301" width="6.25" style="16" customWidth="1"/>
    <col min="12302" max="12306" width="7.5" style="16" customWidth="1"/>
    <col min="12307" max="12311" width="6.25" style="16" customWidth="1"/>
    <col min="12312" max="12316" width="7.5" style="16" customWidth="1"/>
    <col min="12317" max="12319" width="10.375" style="16" customWidth="1"/>
    <col min="12320" max="12322" width="10" style="16" customWidth="1"/>
    <col min="12323" max="12323" width="18.625" style="16" bestFit="1" customWidth="1"/>
    <col min="12324" max="12324" width="21.375" style="16" bestFit="1" customWidth="1"/>
    <col min="12325" max="12325" width="18.375" style="16" bestFit="1" customWidth="1"/>
    <col min="12326" max="12329" width="18.375" style="16" customWidth="1"/>
    <col min="12330" max="12330" width="14.625" style="16" bestFit="1" customWidth="1"/>
    <col min="12331" max="12331" width="11.75" style="16" bestFit="1" customWidth="1"/>
    <col min="12332" max="12332" width="13.625" style="16" bestFit="1" customWidth="1"/>
    <col min="12333" max="12333" width="13.5" style="16" bestFit="1" customWidth="1"/>
    <col min="12334" max="12334" width="9" style="16"/>
    <col min="12335" max="12336" width="10" style="16" customWidth="1"/>
    <col min="12337" max="12544" width="9" style="16"/>
    <col min="12545" max="12545" width="8.125" style="16" customWidth="1"/>
    <col min="12546" max="12546" width="3.625" style="16" customWidth="1"/>
    <col min="12547" max="12547" width="7.125" style="16" customWidth="1"/>
    <col min="12548" max="12552" width="7.5" style="16" customWidth="1"/>
    <col min="12553" max="12557" width="6.25" style="16" customWidth="1"/>
    <col min="12558" max="12562" width="7.5" style="16" customWidth="1"/>
    <col min="12563" max="12567" width="6.25" style="16" customWidth="1"/>
    <col min="12568" max="12572" width="7.5" style="16" customWidth="1"/>
    <col min="12573" max="12575" width="10.375" style="16" customWidth="1"/>
    <col min="12576" max="12578" width="10" style="16" customWidth="1"/>
    <col min="12579" max="12579" width="18.625" style="16" bestFit="1" customWidth="1"/>
    <col min="12580" max="12580" width="21.375" style="16" bestFit="1" customWidth="1"/>
    <col min="12581" max="12581" width="18.375" style="16" bestFit="1" customWidth="1"/>
    <col min="12582" max="12585" width="18.375" style="16" customWidth="1"/>
    <col min="12586" max="12586" width="14.625" style="16" bestFit="1" customWidth="1"/>
    <col min="12587" max="12587" width="11.75" style="16" bestFit="1" customWidth="1"/>
    <col min="12588" max="12588" width="13.625" style="16" bestFit="1" customWidth="1"/>
    <col min="12589" max="12589" width="13.5" style="16" bestFit="1" customWidth="1"/>
    <col min="12590" max="12590" width="9" style="16"/>
    <col min="12591" max="12592" width="10" style="16" customWidth="1"/>
    <col min="12593" max="12800" width="9" style="16"/>
    <col min="12801" max="12801" width="8.125" style="16" customWidth="1"/>
    <col min="12802" max="12802" width="3.625" style="16" customWidth="1"/>
    <col min="12803" max="12803" width="7.125" style="16" customWidth="1"/>
    <col min="12804" max="12808" width="7.5" style="16" customWidth="1"/>
    <col min="12809" max="12813" width="6.25" style="16" customWidth="1"/>
    <col min="12814" max="12818" width="7.5" style="16" customWidth="1"/>
    <col min="12819" max="12823" width="6.25" style="16" customWidth="1"/>
    <col min="12824" max="12828" width="7.5" style="16" customWidth="1"/>
    <col min="12829" max="12831" width="10.375" style="16" customWidth="1"/>
    <col min="12832" max="12834" width="10" style="16" customWidth="1"/>
    <col min="12835" max="12835" width="18.625" style="16" bestFit="1" customWidth="1"/>
    <col min="12836" max="12836" width="21.375" style="16" bestFit="1" customWidth="1"/>
    <col min="12837" max="12837" width="18.375" style="16" bestFit="1" customWidth="1"/>
    <col min="12838" max="12841" width="18.375" style="16" customWidth="1"/>
    <col min="12842" max="12842" width="14.625" style="16" bestFit="1" customWidth="1"/>
    <col min="12843" max="12843" width="11.75" style="16" bestFit="1" customWidth="1"/>
    <col min="12844" max="12844" width="13.625" style="16" bestFit="1" customWidth="1"/>
    <col min="12845" max="12845" width="13.5" style="16" bestFit="1" customWidth="1"/>
    <col min="12846" max="12846" width="9" style="16"/>
    <col min="12847" max="12848" width="10" style="16" customWidth="1"/>
    <col min="12849" max="13056" width="9" style="16"/>
    <col min="13057" max="13057" width="8.125" style="16" customWidth="1"/>
    <col min="13058" max="13058" width="3.625" style="16" customWidth="1"/>
    <col min="13059" max="13059" width="7.125" style="16" customWidth="1"/>
    <col min="13060" max="13064" width="7.5" style="16" customWidth="1"/>
    <col min="13065" max="13069" width="6.25" style="16" customWidth="1"/>
    <col min="13070" max="13074" width="7.5" style="16" customWidth="1"/>
    <col min="13075" max="13079" width="6.25" style="16" customWidth="1"/>
    <col min="13080" max="13084" width="7.5" style="16" customWidth="1"/>
    <col min="13085" max="13087" width="10.375" style="16" customWidth="1"/>
    <col min="13088" max="13090" width="10" style="16" customWidth="1"/>
    <col min="13091" max="13091" width="18.625" style="16" bestFit="1" customWidth="1"/>
    <col min="13092" max="13092" width="21.375" style="16" bestFit="1" customWidth="1"/>
    <col min="13093" max="13093" width="18.375" style="16" bestFit="1" customWidth="1"/>
    <col min="13094" max="13097" width="18.375" style="16" customWidth="1"/>
    <col min="13098" max="13098" width="14.625" style="16" bestFit="1" customWidth="1"/>
    <col min="13099" max="13099" width="11.75" style="16" bestFit="1" customWidth="1"/>
    <col min="13100" max="13100" width="13.625" style="16" bestFit="1" customWidth="1"/>
    <col min="13101" max="13101" width="13.5" style="16" bestFit="1" customWidth="1"/>
    <col min="13102" max="13102" width="9" style="16"/>
    <col min="13103" max="13104" width="10" style="16" customWidth="1"/>
    <col min="13105" max="13312" width="9" style="16"/>
    <col min="13313" max="13313" width="8.125" style="16" customWidth="1"/>
    <col min="13314" max="13314" width="3.625" style="16" customWidth="1"/>
    <col min="13315" max="13315" width="7.125" style="16" customWidth="1"/>
    <col min="13316" max="13320" width="7.5" style="16" customWidth="1"/>
    <col min="13321" max="13325" width="6.25" style="16" customWidth="1"/>
    <col min="13326" max="13330" width="7.5" style="16" customWidth="1"/>
    <col min="13331" max="13335" width="6.25" style="16" customWidth="1"/>
    <col min="13336" max="13340" width="7.5" style="16" customWidth="1"/>
    <col min="13341" max="13343" width="10.375" style="16" customWidth="1"/>
    <col min="13344" max="13346" width="10" style="16" customWidth="1"/>
    <col min="13347" max="13347" width="18.625" style="16" bestFit="1" customWidth="1"/>
    <col min="13348" max="13348" width="21.375" style="16" bestFit="1" customWidth="1"/>
    <col min="13349" max="13349" width="18.375" style="16" bestFit="1" customWidth="1"/>
    <col min="13350" max="13353" width="18.375" style="16" customWidth="1"/>
    <col min="13354" max="13354" width="14.625" style="16" bestFit="1" customWidth="1"/>
    <col min="13355" max="13355" width="11.75" style="16" bestFit="1" customWidth="1"/>
    <col min="13356" max="13356" width="13.625" style="16" bestFit="1" customWidth="1"/>
    <col min="13357" max="13357" width="13.5" style="16" bestFit="1" customWidth="1"/>
    <col min="13358" max="13358" width="9" style="16"/>
    <col min="13359" max="13360" width="10" style="16" customWidth="1"/>
    <col min="13361" max="13568" width="9" style="16"/>
    <col min="13569" max="13569" width="8.125" style="16" customWidth="1"/>
    <col min="13570" max="13570" width="3.625" style="16" customWidth="1"/>
    <col min="13571" max="13571" width="7.125" style="16" customWidth="1"/>
    <col min="13572" max="13576" width="7.5" style="16" customWidth="1"/>
    <col min="13577" max="13581" width="6.25" style="16" customWidth="1"/>
    <col min="13582" max="13586" width="7.5" style="16" customWidth="1"/>
    <col min="13587" max="13591" width="6.25" style="16" customWidth="1"/>
    <col min="13592" max="13596" width="7.5" style="16" customWidth="1"/>
    <col min="13597" max="13599" width="10.375" style="16" customWidth="1"/>
    <col min="13600" max="13602" width="10" style="16" customWidth="1"/>
    <col min="13603" max="13603" width="18.625" style="16" bestFit="1" customWidth="1"/>
    <col min="13604" max="13604" width="21.375" style="16" bestFit="1" customWidth="1"/>
    <col min="13605" max="13605" width="18.375" style="16" bestFit="1" customWidth="1"/>
    <col min="13606" max="13609" width="18.375" style="16" customWidth="1"/>
    <col min="13610" max="13610" width="14.625" style="16" bestFit="1" customWidth="1"/>
    <col min="13611" max="13611" width="11.75" style="16" bestFit="1" customWidth="1"/>
    <col min="13612" max="13612" width="13.625" style="16" bestFit="1" customWidth="1"/>
    <col min="13613" max="13613" width="13.5" style="16" bestFit="1" customWidth="1"/>
    <col min="13614" max="13614" width="9" style="16"/>
    <col min="13615" max="13616" width="10" style="16" customWidth="1"/>
    <col min="13617" max="13824" width="9" style="16"/>
    <col min="13825" max="13825" width="8.125" style="16" customWidth="1"/>
    <col min="13826" max="13826" width="3.625" style="16" customWidth="1"/>
    <col min="13827" max="13827" width="7.125" style="16" customWidth="1"/>
    <col min="13828" max="13832" width="7.5" style="16" customWidth="1"/>
    <col min="13833" max="13837" width="6.25" style="16" customWidth="1"/>
    <col min="13838" max="13842" width="7.5" style="16" customWidth="1"/>
    <col min="13843" max="13847" width="6.25" style="16" customWidth="1"/>
    <col min="13848" max="13852" width="7.5" style="16" customWidth="1"/>
    <col min="13853" max="13855" width="10.375" style="16" customWidth="1"/>
    <col min="13856" max="13858" width="10" style="16" customWidth="1"/>
    <col min="13859" max="13859" width="18.625" style="16" bestFit="1" customWidth="1"/>
    <col min="13860" max="13860" width="21.375" style="16" bestFit="1" customWidth="1"/>
    <col min="13861" max="13861" width="18.375" style="16" bestFit="1" customWidth="1"/>
    <col min="13862" max="13865" width="18.375" style="16" customWidth="1"/>
    <col min="13866" max="13866" width="14.625" style="16" bestFit="1" customWidth="1"/>
    <col min="13867" max="13867" width="11.75" style="16" bestFit="1" customWidth="1"/>
    <col min="13868" max="13868" width="13.625" style="16" bestFit="1" customWidth="1"/>
    <col min="13869" max="13869" width="13.5" style="16" bestFit="1" customWidth="1"/>
    <col min="13870" max="13870" width="9" style="16"/>
    <col min="13871" max="13872" width="10" style="16" customWidth="1"/>
    <col min="13873" max="14080" width="9" style="16"/>
    <col min="14081" max="14081" width="8.125" style="16" customWidth="1"/>
    <col min="14082" max="14082" width="3.625" style="16" customWidth="1"/>
    <col min="14083" max="14083" width="7.125" style="16" customWidth="1"/>
    <col min="14084" max="14088" width="7.5" style="16" customWidth="1"/>
    <col min="14089" max="14093" width="6.25" style="16" customWidth="1"/>
    <col min="14094" max="14098" width="7.5" style="16" customWidth="1"/>
    <col min="14099" max="14103" width="6.25" style="16" customWidth="1"/>
    <col min="14104" max="14108" width="7.5" style="16" customWidth="1"/>
    <col min="14109" max="14111" width="10.375" style="16" customWidth="1"/>
    <col min="14112" max="14114" width="10" style="16" customWidth="1"/>
    <col min="14115" max="14115" width="18.625" style="16" bestFit="1" customWidth="1"/>
    <col min="14116" max="14116" width="21.375" style="16" bestFit="1" customWidth="1"/>
    <col min="14117" max="14117" width="18.375" style="16" bestFit="1" customWidth="1"/>
    <col min="14118" max="14121" width="18.375" style="16" customWidth="1"/>
    <col min="14122" max="14122" width="14.625" style="16" bestFit="1" customWidth="1"/>
    <col min="14123" max="14123" width="11.75" style="16" bestFit="1" customWidth="1"/>
    <col min="14124" max="14124" width="13.625" style="16" bestFit="1" customWidth="1"/>
    <col min="14125" max="14125" width="13.5" style="16" bestFit="1" customWidth="1"/>
    <col min="14126" max="14126" width="9" style="16"/>
    <col min="14127" max="14128" width="10" style="16" customWidth="1"/>
    <col min="14129" max="14336" width="9" style="16"/>
    <col min="14337" max="14337" width="8.125" style="16" customWidth="1"/>
    <col min="14338" max="14338" width="3.625" style="16" customWidth="1"/>
    <col min="14339" max="14339" width="7.125" style="16" customWidth="1"/>
    <col min="14340" max="14344" width="7.5" style="16" customWidth="1"/>
    <col min="14345" max="14349" width="6.25" style="16" customWidth="1"/>
    <col min="14350" max="14354" width="7.5" style="16" customWidth="1"/>
    <col min="14355" max="14359" width="6.25" style="16" customWidth="1"/>
    <col min="14360" max="14364" width="7.5" style="16" customWidth="1"/>
    <col min="14365" max="14367" width="10.375" style="16" customWidth="1"/>
    <col min="14368" max="14370" width="10" style="16" customWidth="1"/>
    <col min="14371" max="14371" width="18.625" style="16" bestFit="1" customWidth="1"/>
    <col min="14372" max="14372" width="21.375" style="16" bestFit="1" customWidth="1"/>
    <col min="14373" max="14373" width="18.375" style="16" bestFit="1" customWidth="1"/>
    <col min="14374" max="14377" width="18.375" style="16" customWidth="1"/>
    <col min="14378" max="14378" width="14.625" style="16" bestFit="1" customWidth="1"/>
    <col min="14379" max="14379" width="11.75" style="16" bestFit="1" customWidth="1"/>
    <col min="14380" max="14380" width="13.625" style="16" bestFit="1" customWidth="1"/>
    <col min="14381" max="14381" width="13.5" style="16" bestFit="1" customWidth="1"/>
    <col min="14382" max="14382" width="9" style="16"/>
    <col min="14383" max="14384" width="10" style="16" customWidth="1"/>
    <col min="14385" max="14592" width="9" style="16"/>
    <col min="14593" max="14593" width="8.125" style="16" customWidth="1"/>
    <col min="14594" max="14594" width="3.625" style="16" customWidth="1"/>
    <col min="14595" max="14595" width="7.125" style="16" customWidth="1"/>
    <col min="14596" max="14600" width="7.5" style="16" customWidth="1"/>
    <col min="14601" max="14605" width="6.25" style="16" customWidth="1"/>
    <col min="14606" max="14610" width="7.5" style="16" customWidth="1"/>
    <col min="14611" max="14615" width="6.25" style="16" customWidth="1"/>
    <col min="14616" max="14620" width="7.5" style="16" customWidth="1"/>
    <col min="14621" max="14623" width="10.375" style="16" customWidth="1"/>
    <col min="14624" max="14626" width="10" style="16" customWidth="1"/>
    <col min="14627" max="14627" width="18.625" style="16" bestFit="1" customWidth="1"/>
    <col min="14628" max="14628" width="21.375" style="16" bestFit="1" customWidth="1"/>
    <col min="14629" max="14629" width="18.375" style="16" bestFit="1" customWidth="1"/>
    <col min="14630" max="14633" width="18.375" style="16" customWidth="1"/>
    <col min="14634" max="14634" width="14.625" style="16" bestFit="1" customWidth="1"/>
    <col min="14635" max="14635" width="11.75" style="16" bestFit="1" customWidth="1"/>
    <col min="14636" max="14636" width="13.625" style="16" bestFit="1" customWidth="1"/>
    <col min="14637" max="14637" width="13.5" style="16" bestFit="1" customWidth="1"/>
    <col min="14638" max="14638" width="9" style="16"/>
    <col min="14639" max="14640" width="10" style="16" customWidth="1"/>
    <col min="14641" max="14848" width="9" style="16"/>
    <col min="14849" max="14849" width="8.125" style="16" customWidth="1"/>
    <col min="14850" max="14850" width="3.625" style="16" customWidth="1"/>
    <col min="14851" max="14851" width="7.125" style="16" customWidth="1"/>
    <col min="14852" max="14856" width="7.5" style="16" customWidth="1"/>
    <col min="14857" max="14861" width="6.25" style="16" customWidth="1"/>
    <col min="14862" max="14866" width="7.5" style="16" customWidth="1"/>
    <col min="14867" max="14871" width="6.25" style="16" customWidth="1"/>
    <col min="14872" max="14876" width="7.5" style="16" customWidth="1"/>
    <col min="14877" max="14879" width="10.375" style="16" customWidth="1"/>
    <col min="14880" max="14882" width="10" style="16" customWidth="1"/>
    <col min="14883" max="14883" width="18.625" style="16" bestFit="1" customWidth="1"/>
    <col min="14884" max="14884" width="21.375" style="16" bestFit="1" customWidth="1"/>
    <col min="14885" max="14885" width="18.375" style="16" bestFit="1" customWidth="1"/>
    <col min="14886" max="14889" width="18.375" style="16" customWidth="1"/>
    <col min="14890" max="14890" width="14.625" style="16" bestFit="1" customWidth="1"/>
    <col min="14891" max="14891" width="11.75" style="16" bestFit="1" customWidth="1"/>
    <col min="14892" max="14892" width="13.625" style="16" bestFit="1" customWidth="1"/>
    <col min="14893" max="14893" width="13.5" style="16" bestFit="1" customWidth="1"/>
    <col min="14894" max="14894" width="9" style="16"/>
    <col min="14895" max="14896" width="10" style="16" customWidth="1"/>
    <col min="14897" max="15104" width="9" style="16"/>
    <col min="15105" max="15105" width="8.125" style="16" customWidth="1"/>
    <col min="15106" max="15106" width="3.625" style="16" customWidth="1"/>
    <col min="15107" max="15107" width="7.125" style="16" customWidth="1"/>
    <col min="15108" max="15112" width="7.5" style="16" customWidth="1"/>
    <col min="15113" max="15117" width="6.25" style="16" customWidth="1"/>
    <col min="15118" max="15122" width="7.5" style="16" customWidth="1"/>
    <col min="15123" max="15127" width="6.25" style="16" customWidth="1"/>
    <col min="15128" max="15132" width="7.5" style="16" customWidth="1"/>
    <col min="15133" max="15135" width="10.375" style="16" customWidth="1"/>
    <col min="15136" max="15138" width="10" style="16" customWidth="1"/>
    <col min="15139" max="15139" width="18.625" style="16" bestFit="1" customWidth="1"/>
    <col min="15140" max="15140" width="21.375" style="16" bestFit="1" customWidth="1"/>
    <col min="15141" max="15141" width="18.375" style="16" bestFit="1" customWidth="1"/>
    <col min="15142" max="15145" width="18.375" style="16" customWidth="1"/>
    <col min="15146" max="15146" width="14.625" style="16" bestFit="1" customWidth="1"/>
    <col min="15147" max="15147" width="11.75" style="16" bestFit="1" customWidth="1"/>
    <col min="15148" max="15148" width="13.625" style="16" bestFit="1" customWidth="1"/>
    <col min="15149" max="15149" width="13.5" style="16" bestFit="1" customWidth="1"/>
    <col min="15150" max="15150" width="9" style="16"/>
    <col min="15151" max="15152" width="10" style="16" customWidth="1"/>
    <col min="15153" max="15360" width="9" style="16"/>
    <col min="15361" max="15361" width="8.125" style="16" customWidth="1"/>
    <col min="15362" max="15362" width="3.625" style="16" customWidth="1"/>
    <col min="15363" max="15363" width="7.125" style="16" customWidth="1"/>
    <col min="15364" max="15368" width="7.5" style="16" customWidth="1"/>
    <col min="15369" max="15373" width="6.25" style="16" customWidth="1"/>
    <col min="15374" max="15378" width="7.5" style="16" customWidth="1"/>
    <col min="15379" max="15383" width="6.25" style="16" customWidth="1"/>
    <col min="15384" max="15388" width="7.5" style="16" customWidth="1"/>
    <col min="15389" max="15391" width="10.375" style="16" customWidth="1"/>
    <col min="15392" max="15394" width="10" style="16" customWidth="1"/>
    <col min="15395" max="15395" width="18.625" style="16" bestFit="1" customWidth="1"/>
    <col min="15396" max="15396" width="21.375" style="16" bestFit="1" customWidth="1"/>
    <col min="15397" max="15397" width="18.375" style="16" bestFit="1" customWidth="1"/>
    <col min="15398" max="15401" width="18.375" style="16" customWidth="1"/>
    <col min="15402" max="15402" width="14.625" style="16" bestFit="1" customWidth="1"/>
    <col min="15403" max="15403" width="11.75" style="16" bestFit="1" customWidth="1"/>
    <col min="15404" max="15404" width="13.625" style="16" bestFit="1" customWidth="1"/>
    <col min="15405" max="15405" width="13.5" style="16" bestFit="1" customWidth="1"/>
    <col min="15406" max="15406" width="9" style="16"/>
    <col min="15407" max="15408" width="10" style="16" customWidth="1"/>
    <col min="15409" max="15616" width="9" style="16"/>
    <col min="15617" max="15617" width="8.125" style="16" customWidth="1"/>
    <col min="15618" max="15618" width="3.625" style="16" customWidth="1"/>
    <col min="15619" max="15619" width="7.125" style="16" customWidth="1"/>
    <col min="15620" max="15624" width="7.5" style="16" customWidth="1"/>
    <col min="15625" max="15629" width="6.25" style="16" customWidth="1"/>
    <col min="15630" max="15634" width="7.5" style="16" customWidth="1"/>
    <col min="15635" max="15639" width="6.25" style="16" customWidth="1"/>
    <col min="15640" max="15644" width="7.5" style="16" customWidth="1"/>
    <col min="15645" max="15647" width="10.375" style="16" customWidth="1"/>
    <col min="15648" max="15650" width="10" style="16" customWidth="1"/>
    <col min="15651" max="15651" width="18.625" style="16" bestFit="1" customWidth="1"/>
    <col min="15652" max="15652" width="21.375" style="16" bestFit="1" customWidth="1"/>
    <col min="15653" max="15653" width="18.375" style="16" bestFit="1" customWidth="1"/>
    <col min="15654" max="15657" width="18.375" style="16" customWidth="1"/>
    <col min="15658" max="15658" width="14.625" style="16" bestFit="1" customWidth="1"/>
    <col min="15659" max="15659" width="11.75" style="16" bestFit="1" customWidth="1"/>
    <col min="15660" max="15660" width="13.625" style="16" bestFit="1" customWidth="1"/>
    <col min="15661" max="15661" width="13.5" style="16" bestFit="1" customWidth="1"/>
    <col min="15662" max="15662" width="9" style="16"/>
    <col min="15663" max="15664" width="10" style="16" customWidth="1"/>
    <col min="15665" max="15872" width="9" style="16"/>
    <col min="15873" max="15873" width="8.125" style="16" customWidth="1"/>
    <col min="15874" max="15874" width="3.625" style="16" customWidth="1"/>
    <col min="15875" max="15875" width="7.125" style="16" customWidth="1"/>
    <col min="15876" max="15880" width="7.5" style="16" customWidth="1"/>
    <col min="15881" max="15885" width="6.25" style="16" customWidth="1"/>
    <col min="15886" max="15890" width="7.5" style="16" customWidth="1"/>
    <col min="15891" max="15895" width="6.25" style="16" customWidth="1"/>
    <col min="15896" max="15900" width="7.5" style="16" customWidth="1"/>
    <col min="15901" max="15903" width="10.375" style="16" customWidth="1"/>
    <col min="15904" max="15906" width="10" style="16" customWidth="1"/>
    <col min="15907" max="15907" width="18.625" style="16" bestFit="1" customWidth="1"/>
    <col min="15908" max="15908" width="21.375" style="16" bestFit="1" customWidth="1"/>
    <col min="15909" max="15909" width="18.375" style="16" bestFit="1" customWidth="1"/>
    <col min="15910" max="15913" width="18.375" style="16" customWidth="1"/>
    <col min="15914" max="15914" width="14.625" style="16" bestFit="1" customWidth="1"/>
    <col min="15915" max="15915" width="11.75" style="16" bestFit="1" customWidth="1"/>
    <col min="15916" max="15916" width="13.625" style="16" bestFit="1" customWidth="1"/>
    <col min="15917" max="15917" width="13.5" style="16" bestFit="1" customWidth="1"/>
    <col min="15918" max="15918" width="9" style="16"/>
    <col min="15919" max="15920" width="10" style="16" customWidth="1"/>
    <col min="15921" max="16128" width="9" style="16"/>
    <col min="16129" max="16129" width="8.125" style="16" customWidth="1"/>
    <col min="16130" max="16130" width="3.625" style="16" customWidth="1"/>
    <col min="16131" max="16131" width="7.125" style="16" customWidth="1"/>
    <col min="16132" max="16136" width="7.5" style="16" customWidth="1"/>
    <col min="16137" max="16141" width="6.25" style="16" customWidth="1"/>
    <col min="16142" max="16146" width="7.5" style="16" customWidth="1"/>
    <col min="16147" max="16151" width="6.25" style="16" customWidth="1"/>
    <col min="16152" max="16156" width="7.5" style="16" customWidth="1"/>
    <col min="16157" max="16159" width="10.375" style="16" customWidth="1"/>
    <col min="16160" max="16162" width="10" style="16" customWidth="1"/>
    <col min="16163" max="16163" width="18.625" style="16" bestFit="1" customWidth="1"/>
    <col min="16164" max="16164" width="21.375" style="16" bestFit="1" customWidth="1"/>
    <col min="16165" max="16165" width="18.375" style="16" bestFit="1" customWidth="1"/>
    <col min="16166" max="16169" width="18.375" style="16" customWidth="1"/>
    <col min="16170" max="16170" width="14.625" style="16" bestFit="1" customWidth="1"/>
    <col min="16171" max="16171" width="11.75" style="16" bestFit="1" customWidth="1"/>
    <col min="16172" max="16172" width="13.625" style="16" bestFit="1" customWidth="1"/>
    <col min="16173" max="16173" width="13.5" style="16" bestFit="1" customWidth="1"/>
    <col min="16174" max="16174" width="9" style="16"/>
    <col min="16175" max="16176" width="10" style="16" customWidth="1"/>
    <col min="16177" max="16384" width="9" style="16"/>
  </cols>
  <sheetData>
    <row r="1" spans="1:45" ht="23.25" customHeight="1">
      <c r="A1" s="660" t="s">
        <v>559</v>
      </c>
      <c r="B1" s="660"/>
      <c r="C1" s="660"/>
      <c r="D1" s="660"/>
      <c r="E1" s="660"/>
      <c r="F1" s="660"/>
      <c r="G1" s="660"/>
      <c r="H1" s="660"/>
      <c r="AI1" s="17"/>
      <c r="AJ1" s="17"/>
      <c r="AK1" s="17"/>
      <c r="AL1" s="17"/>
      <c r="AM1" s="17"/>
      <c r="AN1" s="17"/>
      <c r="AO1" s="17"/>
      <c r="AP1" s="17"/>
      <c r="AQ1" s="17"/>
      <c r="AS1" s="17"/>
    </row>
    <row r="2" spans="1:45" ht="18.75" customHeight="1">
      <c r="A2" s="661" t="s">
        <v>30</v>
      </c>
      <c r="B2" s="23">
        <v>1</v>
      </c>
      <c r="C2" s="661" t="s">
        <v>183</v>
      </c>
      <c r="D2" s="657" t="s">
        <v>31</v>
      </c>
      <c r="E2" s="658"/>
      <c r="F2" s="658"/>
      <c r="G2" s="658"/>
      <c r="H2" s="659"/>
      <c r="I2" s="657" t="s">
        <v>32</v>
      </c>
      <c r="J2" s="658"/>
      <c r="K2" s="658"/>
      <c r="L2" s="658"/>
      <c r="M2" s="659"/>
      <c r="N2" s="657" t="s">
        <v>33</v>
      </c>
      <c r="O2" s="658"/>
      <c r="P2" s="658"/>
      <c r="Q2" s="658"/>
      <c r="R2" s="659"/>
      <c r="S2" s="657" t="s">
        <v>184</v>
      </c>
      <c r="T2" s="658"/>
      <c r="U2" s="658"/>
      <c r="V2" s="658"/>
      <c r="W2" s="659"/>
      <c r="X2" s="657" t="s">
        <v>185</v>
      </c>
      <c r="Y2" s="658"/>
      <c r="Z2" s="658"/>
      <c r="AA2" s="658"/>
      <c r="AB2" s="659"/>
      <c r="AC2" s="648" t="s">
        <v>186</v>
      </c>
      <c r="AD2" s="648" t="s">
        <v>187</v>
      </c>
      <c r="AE2" s="648" t="s">
        <v>188</v>
      </c>
      <c r="AF2" s="648" t="s">
        <v>189</v>
      </c>
      <c r="AI2" s="651" t="s">
        <v>54</v>
      </c>
      <c r="AJ2" s="652"/>
      <c r="AK2" s="18" t="s">
        <v>55</v>
      </c>
      <c r="AL2" s="18"/>
      <c r="AM2" s="18"/>
      <c r="AN2" s="18"/>
      <c r="AO2" s="18"/>
      <c r="AP2" s="641" t="s">
        <v>56</v>
      </c>
      <c r="AQ2" s="641" t="s">
        <v>57</v>
      </c>
      <c r="AR2" s="622" t="s">
        <v>190</v>
      </c>
      <c r="AS2" s="641" t="s">
        <v>58</v>
      </c>
    </row>
    <row r="3" spans="1:45" ht="18.75" customHeight="1">
      <c r="A3" s="662"/>
      <c r="B3" s="23">
        <v>1</v>
      </c>
      <c r="C3" s="662"/>
      <c r="D3" s="23" t="s">
        <v>35</v>
      </c>
      <c r="E3" s="23" t="s">
        <v>36</v>
      </c>
      <c r="F3" s="23" t="s">
        <v>5</v>
      </c>
      <c r="G3" s="23" t="s">
        <v>6</v>
      </c>
      <c r="H3" s="23" t="s">
        <v>7</v>
      </c>
      <c r="I3" s="23" t="s">
        <v>35</v>
      </c>
      <c r="J3" s="23" t="s">
        <v>36</v>
      </c>
      <c r="K3" s="23" t="s">
        <v>5</v>
      </c>
      <c r="L3" s="23" t="s">
        <v>6</v>
      </c>
      <c r="M3" s="23" t="s">
        <v>7</v>
      </c>
      <c r="N3" s="23" t="s">
        <v>35</v>
      </c>
      <c r="O3" s="23" t="s">
        <v>36</v>
      </c>
      <c r="P3" s="23" t="s">
        <v>5</v>
      </c>
      <c r="Q3" s="23" t="s">
        <v>6</v>
      </c>
      <c r="R3" s="23" t="s">
        <v>7</v>
      </c>
      <c r="S3" s="23" t="s">
        <v>35</v>
      </c>
      <c r="T3" s="23" t="s">
        <v>36</v>
      </c>
      <c r="U3" s="23" t="s">
        <v>5</v>
      </c>
      <c r="V3" s="23" t="s">
        <v>6</v>
      </c>
      <c r="W3" s="23" t="s">
        <v>191</v>
      </c>
      <c r="X3" s="23" t="s">
        <v>35</v>
      </c>
      <c r="Y3" s="23" t="s">
        <v>36</v>
      </c>
      <c r="Z3" s="23" t="s">
        <v>5</v>
      </c>
      <c r="AA3" s="23" t="s">
        <v>192</v>
      </c>
      <c r="AB3" s="23" t="s">
        <v>191</v>
      </c>
      <c r="AC3" s="650"/>
      <c r="AD3" s="650"/>
      <c r="AE3" s="650"/>
      <c r="AF3" s="650"/>
      <c r="AI3" s="655"/>
      <c r="AJ3" s="656"/>
      <c r="AK3" s="18" t="s">
        <v>35</v>
      </c>
      <c r="AL3" s="18">
        <v>2020</v>
      </c>
      <c r="AM3" s="18">
        <v>2025</v>
      </c>
      <c r="AN3" s="18">
        <v>2030</v>
      </c>
      <c r="AO3" s="18">
        <v>2035</v>
      </c>
      <c r="AP3" s="643"/>
      <c r="AQ3" s="643"/>
      <c r="AR3" s="623"/>
      <c r="AS3" s="643"/>
    </row>
    <row r="4" spans="1:45" ht="18" customHeight="1">
      <c r="A4" s="661" t="s">
        <v>44</v>
      </c>
      <c r="B4" s="23">
        <v>1</v>
      </c>
      <c r="C4" s="59" t="s">
        <v>528</v>
      </c>
      <c r="D4" s="410">
        <f>SUM(D5:D6)</f>
        <v>425</v>
      </c>
      <c r="E4" s="410">
        <f>SUM(E5:E6)</f>
        <v>413</v>
      </c>
      <c r="F4" s="410">
        <f>SUM(F5:F6)</f>
        <v>390</v>
      </c>
      <c r="G4" s="410">
        <f>SUM(G5:G6)</f>
        <v>372</v>
      </c>
      <c r="H4" s="410">
        <f>SUM(H5:H6)</f>
        <v>360</v>
      </c>
      <c r="I4" s="379">
        <f>ROUND(N4/D4,2)</f>
        <v>0.9</v>
      </c>
      <c r="J4" s="379">
        <f>ROUND(O4/E4,2)</f>
        <v>0.9</v>
      </c>
      <c r="K4" s="379">
        <f>ROUND(P4/F4,2)</f>
        <v>0.9</v>
      </c>
      <c r="L4" s="379">
        <f>ROUND(Q4/G4,2)</f>
        <v>0.9</v>
      </c>
      <c r="M4" s="379">
        <f>ROUND(R4/H4,2)</f>
        <v>0.9</v>
      </c>
      <c r="N4" s="397">
        <f>SUM(N5:N6)</f>
        <v>382</v>
      </c>
      <c r="O4" s="397">
        <f>SUM(O5:O6)</f>
        <v>372</v>
      </c>
      <c r="P4" s="397">
        <f>SUM(P5:P6)</f>
        <v>351</v>
      </c>
      <c r="Q4" s="397">
        <f>SUM(Q5:Q6)</f>
        <v>335</v>
      </c>
      <c r="R4" s="397">
        <f>SUM(R5:R6)</f>
        <v>324</v>
      </c>
      <c r="S4" s="4">
        <v>408</v>
      </c>
      <c r="T4" s="4">
        <v>408</v>
      </c>
      <c r="U4" s="4">
        <v>408</v>
      </c>
      <c r="V4" s="4">
        <v>408</v>
      </c>
      <c r="W4" s="4">
        <v>408</v>
      </c>
      <c r="X4" s="4">
        <f>SUM(X5:X6)</f>
        <v>155</v>
      </c>
      <c r="Y4" s="4">
        <f>SUM(Y5:Y6)</f>
        <v>152</v>
      </c>
      <c r="Z4" s="4">
        <f>SUM(Z5:Z6)</f>
        <v>144</v>
      </c>
      <c r="AA4" s="4">
        <f>SUM(AA5:AA6)</f>
        <v>136</v>
      </c>
      <c r="AB4" s="4">
        <f>SUM(AB5:AB6)</f>
        <v>132</v>
      </c>
      <c r="AC4" s="21"/>
      <c r="AD4" s="21"/>
      <c r="AE4" s="21"/>
      <c r="AF4" s="21"/>
      <c r="AI4" s="648" t="s">
        <v>68</v>
      </c>
      <c r="AJ4" s="18" t="s">
        <v>2</v>
      </c>
      <c r="AK4" s="23">
        <v>3403</v>
      </c>
      <c r="AL4" s="23">
        <v>3609</v>
      </c>
      <c r="AM4" s="23">
        <v>5019</v>
      </c>
      <c r="AN4" s="23">
        <v>5019</v>
      </c>
      <c r="AO4" s="23">
        <v>5019</v>
      </c>
      <c r="AP4" s="18"/>
      <c r="AQ4" s="24"/>
      <c r="AR4" s="24"/>
      <c r="AS4" s="24"/>
    </row>
    <row r="5" spans="1:45" ht="18" customHeight="1">
      <c r="A5" s="666"/>
      <c r="B5" s="60">
        <v>2</v>
      </c>
      <c r="C5" s="60" t="s">
        <v>529</v>
      </c>
      <c r="D5" s="351">
        <f>[2]결성면!D5</f>
        <v>328</v>
      </c>
      <c r="E5" s="351">
        <f>[2]결성면!E5</f>
        <v>319</v>
      </c>
      <c r="F5" s="351">
        <f>[2]결성면!F5</f>
        <v>301</v>
      </c>
      <c r="G5" s="351">
        <f>[2]결성면!G5</f>
        <v>287</v>
      </c>
      <c r="H5" s="351">
        <f>[2]결성면!H5</f>
        <v>278</v>
      </c>
      <c r="I5" s="351">
        <v>90</v>
      </c>
      <c r="J5" s="351">
        <v>90</v>
      </c>
      <c r="K5" s="351">
        <v>90</v>
      </c>
      <c r="L5" s="351">
        <v>90</v>
      </c>
      <c r="M5" s="351">
        <v>90</v>
      </c>
      <c r="N5" s="378">
        <f t="shared" ref="N5:R6" si="0">ROUND(D5*I5/100,0)</f>
        <v>295</v>
      </c>
      <c r="O5" s="378">
        <f t="shared" si="0"/>
        <v>287</v>
      </c>
      <c r="P5" s="378">
        <f t="shared" si="0"/>
        <v>271</v>
      </c>
      <c r="Q5" s="378">
        <f t="shared" si="0"/>
        <v>258</v>
      </c>
      <c r="R5" s="378">
        <f t="shared" si="0"/>
        <v>250</v>
      </c>
      <c r="S5" s="60">
        <v>408</v>
      </c>
      <c r="T5" s="60">
        <v>408</v>
      </c>
      <c r="U5" s="60">
        <v>408</v>
      </c>
      <c r="V5" s="60">
        <v>408</v>
      </c>
      <c r="W5" s="60">
        <v>408</v>
      </c>
      <c r="X5" s="60">
        <f t="shared" ref="X5:AB6" si="1">ROUND(N5*(S5/1000),0)</f>
        <v>120</v>
      </c>
      <c r="Y5" s="60">
        <f t="shared" si="1"/>
        <v>117</v>
      </c>
      <c r="Z5" s="60">
        <f t="shared" si="1"/>
        <v>111</v>
      </c>
      <c r="AA5" s="60">
        <f t="shared" si="1"/>
        <v>105</v>
      </c>
      <c r="AB5" s="60">
        <f t="shared" si="1"/>
        <v>102</v>
      </c>
      <c r="AC5" s="60" t="s">
        <v>198</v>
      </c>
      <c r="AD5" s="60" t="s">
        <v>84</v>
      </c>
      <c r="AE5" s="60" t="s">
        <v>84</v>
      </c>
      <c r="AF5" s="60" t="s">
        <v>84</v>
      </c>
      <c r="AI5" s="649"/>
      <c r="AJ5" s="18" t="s">
        <v>70</v>
      </c>
      <c r="AK5" s="23">
        <v>3403</v>
      </c>
      <c r="AL5" s="23">
        <v>3394</v>
      </c>
      <c r="AM5" s="23">
        <v>4590</v>
      </c>
      <c r="AN5" s="23">
        <v>4590</v>
      </c>
      <c r="AO5" s="23">
        <v>4590</v>
      </c>
      <c r="AP5" s="18"/>
      <c r="AQ5" s="24"/>
      <c r="AR5" s="24"/>
      <c r="AS5" s="24"/>
    </row>
    <row r="6" spans="1:45" ht="18" customHeight="1">
      <c r="A6" s="666"/>
      <c r="B6" s="60">
        <v>2</v>
      </c>
      <c r="C6" s="60" t="s">
        <v>530</v>
      </c>
      <c r="D6" s="351">
        <f>[2]결성면!D6</f>
        <v>97</v>
      </c>
      <c r="E6" s="351">
        <f>[2]결성면!E6</f>
        <v>94</v>
      </c>
      <c r="F6" s="351">
        <f>[2]결성면!F6</f>
        <v>89</v>
      </c>
      <c r="G6" s="351">
        <f>[2]결성면!G6</f>
        <v>85</v>
      </c>
      <c r="H6" s="351">
        <f>[2]결성면!H6</f>
        <v>82</v>
      </c>
      <c r="I6" s="351">
        <v>90</v>
      </c>
      <c r="J6" s="351">
        <v>90</v>
      </c>
      <c r="K6" s="351">
        <v>90</v>
      </c>
      <c r="L6" s="351">
        <v>90</v>
      </c>
      <c r="M6" s="351">
        <v>90</v>
      </c>
      <c r="N6" s="378">
        <f t="shared" si="0"/>
        <v>87</v>
      </c>
      <c r="O6" s="378">
        <f t="shared" si="0"/>
        <v>85</v>
      </c>
      <c r="P6" s="378">
        <f t="shared" si="0"/>
        <v>80</v>
      </c>
      <c r="Q6" s="378">
        <f t="shared" si="0"/>
        <v>77</v>
      </c>
      <c r="R6" s="378">
        <f t="shared" si="0"/>
        <v>74</v>
      </c>
      <c r="S6" s="60">
        <v>408</v>
      </c>
      <c r="T6" s="60">
        <v>408</v>
      </c>
      <c r="U6" s="60">
        <v>408</v>
      </c>
      <c r="V6" s="60">
        <v>408</v>
      </c>
      <c r="W6" s="60">
        <v>408</v>
      </c>
      <c r="X6" s="60">
        <f t="shared" si="1"/>
        <v>35</v>
      </c>
      <c r="Y6" s="60">
        <f t="shared" si="1"/>
        <v>35</v>
      </c>
      <c r="Z6" s="60">
        <f t="shared" si="1"/>
        <v>33</v>
      </c>
      <c r="AA6" s="60">
        <f t="shared" si="1"/>
        <v>31</v>
      </c>
      <c r="AB6" s="60">
        <f t="shared" si="1"/>
        <v>30</v>
      </c>
      <c r="AC6" s="60" t="s">
        <v>198</v>
      </c>
      <c r="AD6" s="60" t="s">
        <v>84</v>
      </c>
      <c r="AE6" s="60" t="s">
        <v>84</v>
      </c>
      <c r="AF6" s="60" t="s">
        <v>84</v>
      </c>
      <c r="AI6" s="649"/>
      <c r="AJ6" s="18" t="s">
        <v>72</v>
      </c>
      <c r="AK6" s="23">
        <v>1231</v>
      </c>
      <c r="AL6" s="23">
        <v>1231</v>
      </c>
      <c r="AM6" s="23">
        <v>1231</v>
      </c>
      <c r="AN6" s="23">
        <v>1231</v>
      </c>
      <c r="AO6" s="23">
        <v>1231</v>
      </c>
      <c r="AP6" s="18" t="s">
        <v>47</v>
      </c>
      <c r="AQ6" s="24" t="s">
        <v>195</v>
      </c>
      <c r="AR6" s="24" t="s">
        <v>73</v>
      </c>
      <c r="AS6" s="18" t="s">
        <v>74</v>
      </c>
    </row>
    <row r="7" spans="1:45" ht="18" customHeight="1">
      <c r="A7" s="666"/>
      <c r="B7" s="23">
        <v>1</v>
      </c>
      <c r="C7" s="59" t="s">
        <v>531</v>
      </c>
      <c r="D7" s="410">
        <f>SUM(D8:D10)</f>
        <v>260</v>
      </c>
      <c r="E7" s="410">
        <f>SUM(E8:E10)</f>
        <v>253</v>
      </c>
      <c r="F7" s="410">
        <f>SUM(F8:F10)</f>
        <v>238</v>
      </c>
      <c r="G7" s="410">
        <f>SUM(G8:G10)</f>
        <v>227</v>
      </c>
      <c r="H7" s="410">
        <f>SUM(H8:H10)</f>
        <v>220</v>
      </c>
      <c r="I7" s="379">
        <f>ROUND(N7/D7,2)</f>
        <v>0.85</v>
      </c>
      <c r="J7" s="379">
        <f>ROUND(O7/E7,2)</f>
        <v>0.85</v>
      </c>
      <c r="K7" s="379">
        <f>ROUND(P7/F7,2)</f>
        <v>0.85</v>
      </c>
      <c r="L7" s="379">
        <f>ROUND(Q7/G7,2)</f>
        <v>0.85</v>
      </c>
      <c r="M7" s="379">
        <f>ROUND(R7/H7,2)</f>
        <v>0.85</v>
      </c>
      <c r="N7" s="397">
        <f>SUM(N8:N10)</f>
        <v>221</v>
      </c>
      <c r="O7" s="397">
        <f>SUM(O8:O10)</f>
        <v>215</v>
      </c>
      <c r="P7" s="397">
        <f>SUM(P8:P10)</f>
        <v>202</v>
      </c>
      <c r="Q7" s="397">
        <f>SUM(Q8:Q10)</f>
        <v>193</v>
      </c>
      <c r="R7" s="397">
        <f>SUM(R8:R10)</f>
        <v>187</v>
      </c>
      <c r="S7" s="4">
        <v>408</v>
      </c>
      <c r="T7" s="4">
        <v>408</v>
      </c>
      <c r="U7" s="4">
        <v>408</v>
      </c>
      <c r="V7" s="4">
        <v>408</v>
      </c>
      <c r="W7" s="4">
        <v>408</v>
      </c>
      <c r="X7" s="4">
        <f>SUM(X8:X10)</f>
        <v>91</v>
      </c>
      <c r="Y7" s="4">
        <f>SUM(Y8:Y10)</f>
        <v>87</v>
      </c>
      <c r="Z7" s="4">
        <f>SUM(Z8:Z10)</f>
        <v>82</v>
      </c>
      <c r="AA7" s="4">
        <f>SUM(AA8:AA10)</f>
        <v>78</v>
      </c>
      <c r="AB7" s="4">
        <f>SUM(AB8:AB10)</f>
        <v>76</v>
      </c>
      <c r="AC7" s="21"/>
      <c r="AD7" s="21"/>
      <c r="AE7" s="21"/>
      <c r="AF7" s="21"/>
      <c r="AI7" s="649"/>
      <c r="AJ7" s="18" t="s">
        <v>76</v>
      </c>
      <c r="AK7" s="23"/>
      <c r="AL7" s="23"/>
      <c r="AM7" s="23"/>
      <c r="AN7" s="23"/>
      <c r="AO7" s="23"/>
      <c r="AP7" s="27" t="s">
        <v>38</v>
      </c>
      <c r="AQ7" s="28" t="s">
        <v>196</v>
      </c>
      <c r="AR7" s="24" t="s">
        <v>196</v>
      </c>
      <c r="AS7" s="27" t="s">
        <v>77</v>
      </c>
    </row>
    <row r="8" spans="1:45" ht="18" customHeight="1">
      <c r="A8" s="666"/>
      <c r="B8" s="60">
        <v>2</v>
      </c>
      <c r="C8" s="60" t="s">
        <v>532</v>
      </c>
      <c r="D8" s="351">
        <f>[2]결성면!D8</f>
        <v>45</v>
      </c>
      <c r="E8" s="351">
        <f>[2]결성면!E8</f>
        <v>44</v>
      </c>
      <c r="F8" s="351">
        <f>[2]결성면!F8</f>
        <v>41</v>
      </c>
      <c r="G8" s="351">
        <f>[2]결성면!G8</f>
        <v>39</v>
      </c>
      <c r="H8" s="351">
        <f>[2]결성면!H8</f>
        <v>38</v>
      </c>
      <c r="I8" s="351">
        <v>85</v>
      </c>
      <c r="J8" s="351">
        <v>85</v>
      </c>
      <c r="K8" s="351">
        <v>85</v>
      </c>
      <c r="L8" s="351">
        <v>85</v>
      </c>
      <c r="M8" s="351">
        <v>85</v>
      </c>
      <c r="N8" s="378">
        <f t="shared" ref="N8:R10" si="2">ROUND(D8*I8/100,0)</f>
        <v>38</v>
      </c>
      <c r="O8" s="378">
        <f t="shared" si="2"/>
        <v>37</v>
      </c>
      <c r="P8" s="378">
        <f t="shared" si="2"/>
        <v>35</v>
      </c>
      <c r="Q8" s="378">
        <f t="shared" si="2"/>
        <v>33</v>
      </c>
      <c r="R8" s="378">
        <f t="shared" si="2"/>
        <v>32</v>
      </c>
      <c r="S8" s="60">
        <v>408</v>
      </c>
      <c r="T8" s="60">
        <v>408</v>
      </c>
      <c r="U8" s="60">
        <v>408</v>
      </c>
      <c r="V8" s="60">
        <v>408</v>
      </c>
      <c r="W8" s="60">
        <v>408</v>
      </c>
      <c r="X8" s="60">
        <f t="shared" ref="X8:AB10" si="3">ROUND(N8*(S8/1000),0)</f>
        <v>16</v>
      </c>
      <c r="Y8" s="60">
        <f t="shared" si="3"/>
        <v>15</v>
      </c>
      <c r="Z8" s="60">
        <f t="shared" si="3"/>
        <v>14</v>
      </c>
      <c r="AA8" s="60">
        <f t="shared" si="3"/>
        <v>13</v>
      </c>
      <c r="AB8" s="60">
        <f t="shared" si="3"/>
        <v>13</v>
      </c>
      <c r="AC8" s="60" t="s">
        <v>198</v>
      </c>
      <c r="AD8" s="60" t="s">
        <v>84</v>
      </c>
      <c r="AE8" s="60" t="s">
        <v>84</v>
      </c>
      <c r="AF8" s="60" t="s">
        <v>84</v>
      </c>
      <c r="AI8" s="649"/>
      <c r="AJ8" s="18" t="s">
        <v>79</v>
      </c>
      <c r="AK8" s="23">
        <v>339</v>
      </c>
      <c r="AL8" s="23">
        <v>339</v>
      </c>
      <c r="AM8" s="23">
        <v>339</v>
      </c>
      <c r="AN8" s="23">
        <v>339</v>
      </c>
      <c r="AO8" s="23">
        <v>339</v>
      </c>
      <c r="AP8" s="18" t="s">
        <v>43</v>
      </c>
      <c r="AQ8" s="24" t="s">
        <v>197</v>
      </c>
      <c r="AR8" s="24" t="s">
        <v>197</v>
      </c>
      <c r="AS8" s="18" t="s">
        <v>81</v>
      </c>
    </row>
    <row r="9" spans="1:45" ht="18" customHeight="1">
      <c r="A9" s="666"/>
      <c r="B9" s="60">
        <v>2</v>
      </c>
      <c r="C9" s="60" t="s">
        <v>533</v>
      </c>
      <c r="D9" s="351">
        <f>[2]결성면!D9</f>
        <v>63</v>
      </c>
      <c r="E9" s="351">
        <f>[2]결성면!E9</f>
        <v>61</v>
      </c>
      <c r="F9" s="351">
        <f>[2]결성면!F9</f>
        <v>58</v>
      </c>
      <c r="G9" s="351">
        <f>[2]결성면!G9</f>
        <v>55</v>
      </c>
      <c r="H9" s="351">
        <f>[2]결성면!H9</f>
        <v>53</v>
      </c>
      <c r="I9" s="351">
        <v>85</v>
      </c>
      <c r="J9" s="351">
        <v>85</v>
      </c>
      <c r="K9" s="351">
        <v>85</v>
      </c>
      <c r="L9" s="351">
        <v>85</v>
      </c>
      <c r="M9" s="351">
        <v>85</v>
      </c>
      <c r="N9" s="378">
        <f t="shared" si="2"/>
        <v>54</v>
      </c>
      <c r="O9" s="378">
        <f t="shared" si="2"/>
        <v>52</v>
      </c>
      <c r="P9" s="378">
        <f t="shared" si="2"/>
        <v>49</v>
      </c>
      <c r="Q9" s="378">
        <f t="shared" si="2"/>
        <v>47</v>
      </c>
      <c r="R9" s="378">
        <f t="shared" si="2"/>
        <v>45</v>
      </c>
      <c r="S9" s="60">
        <v>408</v>
      </c>
      <c r="T9" s="60">
        <v>408</v>
      </c>
      <c r="U9" s="60">
        <v>408</v>
      </c>
      <c r="V9" s="60">
        <v>408</v>
      </c>
      <c r="W9" s="60">
        <v>408</v>
      </c>
      <c r="X9" s="60">
        <f t="shared" si="3"/>
        <v>22</v>
      </c>
      <c r="Y9" s="60">
        <f t="shared" si="3"/>
        <v>21</v>
      </c>
      <c r="Z9" s="60">
        <f t="shared" si="3"/>
        <v>20</v>
      </c>
      <c r="AA9" s="60">
        <f t="shared" si="3"/>
        <v>19</v>
      </c>
      <c r="AB9" s="60">
        <f t="shared" si="3"/>
        <v>18</v>
      </c>
      <c r="AC9" s="60" t="s">
        <v>198</v>
      </c>
      <c r="AD9" s="60" t="s">
        <v>84</v>
      </c>
      <c r="AE9" s="60" t="s">
        <v>84</v>
      </c>
      <c r="AF9" s="60" t="s">
        <v>84</v>
      </c>
      <c r="AI9" s="649"/>
      <c r="AJ9" s="18" t="s">
        <v>83</v>
      </c>
      <c r="AK9" s="23">
        <v>84</v>
      </c>
      <c r="AL9" s="23">
        <v>84</v>
      </c>
      <c r="AM9" s="23">
        <v>84</v>
      </c>
      <c r="AN9" s="23">
        <v>84</v>
      </c>
      <c r="AO9" s="23">
        <v>84</v>
      </c>
      <c r="AP9" s="18" t="s">
        <v>44</v>
      </c>
      <c r="AQ9" s="24" t="s">
        <v>198</v>
      </c>
      <c r="AR9" s="24" t="s">
        <v>84</v>
      </c>
      <c r="AS9" s="18" t="s">
        <v>85</v>
      </c>
    </row>
    <row r="10" spans="1:45" ht="18" customHeight="1">
      <c r="A10" s="666"/>
      <c r="B10" s="60">
        <v>2</v>
      </c>
      <c r="C10" s="60" t="s">
        <v>534</v>
      </c>
      <c r="D10" s="351">
        <f>[2]결성면!D10</f>
        <v>152</v>
      </c>
      <c r="E10" s="351">
        <f>[2]결성면!E10</f>
        <v>148</v>
      </c>
      <c r="F10" s="351">
        <f>[2]결성면!F10</f>
        <v>139</v>
      </c>
      <c r="G10" s="351">
        <f>[2]결성면!G10</f>
        <v>133</v>
      </c>
      <c r="H10" s="351">
        <f>[2]결성면!H10</f>
        <v>129</v>
      </c>
      <c r="I10" s="351">
        <v>85</v>
      </c>
      <c r="J10" s="351">
        <v>85</v>
      </c>
      <c r="K10" s="351">
        <v>85</v>
      </c>
      <c r="L10" s="351">
        <v>85</v>
      </c>
      <c r="M10" s="351">
        <v>85</v>
      </c>
      <c r="N10" s="378">
        <f t="shared" si="2"/>
        <v>129</v>
      </c>
      <c r="O10" s="378">
        <f t="shared" si="2"/>
        <v>126</v>
      </c>
      <c r="P10" s="378">
        <f t="shared" si="2"/>
        <v>118</v>
      </c>
      <c r="Q10" s="378">
        <f t="shared" si="2"/>
        <v>113</v>
      </c>
      <c r="R10" s="378">
        <f t="shared" si="2"/>
        <v>110</v>
      </c>
      <c r="S10" s="60">
        <v>408</v>
      </c>
      <c r="T10" s="60">
        <v>408</v>
      </c>
      <c r="U10" s="60">
        <v>408</v>
      </c>
      <c r="V10" s="60">
        <v>408</v>
      </c>
      <c r="W10" s="60">
        <v>408</v>
      </c>
      <c r="X10" s="60">
        <f t="shared" si="3"/>
        <v>53</v>
      </c>
      <c r="Y10" s="60">
        <f t="shared" si="3"/>
        <v>51</v>
      </c>
      <c r="Z10" s="60">
        <f t="shared" si="3"/>
        <v>48</v>
      </c>
      <c r="AA10" s="60">
        <f t="shared" si="3"/>
        <v>46</v>
      </c>
      <c r="AB10" s="60">
        <f t="shared" si="3"/>
        <v>45</v>
      </c>
      <c r="AC10" s="60" t="s">
        <v>84</v>
      </c>
      <c r="AD10" s="60" t="s">
        <v>84</v>
      </c>
      <c r="AE10" s="60" t="s">
        <v>84</v>
      </c>
      <c r="AF10" s="60" t="s">
        <v>84</v>
      </c>
      <c r="AI10" s="649"/>
      <c r="AJ10" s="18" t="s">
        <v>87</v>
      </c>
      <c r="AK10" s="23">
        <v>34</v>
      </c>
      <c r="AL10" s="23">
        <v>34</v>
      </c>
      <c r="AM10" s="23">
        <v>34</v>
      </c>
      <c r="AN10" s="23">
        <v>34</v>
      </c>
      <c r="AO10" s="23">
        <v>34</v>
      </c>
      <c r="AP10" s="18" t="s">
        <v>43</v>
      </c>
      <c r="AQ10" s="24" t="s">
        <v>198</v>
      </c>
      <c r="AR10" s="24" t="s">
        <v>88</v>
      </c>
      <c r="AS10" s="18" t="s">
        <v>89</v>
      </c>
    </row>
    <row r="11" spans="1:45" ht="18" customHeight="1">
      <c r="A11" s="666"/>
      <c r="B11" s="23">
        <v>1</v>
      </c>
      <c r="C11" s="59" t="s">
        <v>535</v>
      </c>
      <c r="D11" s="410">
        <f>SUM(D12:D14)</f>
        <v>217</v>
      </c>
      <c r="E11" s="410">
        <f>SUM(E12:E14)</f>
        <v>211</v>
      </c>
      <c r="F11" s="410">
        <f>SUM(F12:F14)</f>
        <v>199</v>
      </c>
      <c r="G11" s="410">
        <f>SUM(G12:G14)</f>
        <v>190</v>
      </c>
      <c r="H11" s="410">
        <f>SUM(H12:H14)</f>
        <v>184</v>
      </c>
      <c r="I11" s="379">
        <f>ROUND(N11/D11,2)</f>
        <v>0.85</v>
      </c>
      <c r="J11" s="379">
        <f>ROUND(O11/E11,2)</f>
        <v>0.85</v>
      </c>
      <c r="K11" s="379">
        <f>ROUND(P11/F11,2)</f>
        <v>0.85</v>
      </c>
      <c r="L11" s="379">
        <f>ROUND(Q11/G11,2)</f>
        <v>0.85</v>
      </c>
      <c r="M11" s="379">
        <f>ROUND(R11/H11,2)</f>
        <v>0.85</v>
      </c>
      <c r="N11" s="397">
        <f>SUM(N12:N14)</f>
        <v>184</v>
      </c>
      <c r="O11" s="397">
        <f>SUM(O12:O14)</f>
        <v>179</v>
      </c>
      <c r="P11" s="397">
        <f>SUM(P12:P14)</f>
        <v>170</v>
      </c>
      <c r="Q11" s="397">
        <f>SUM(Q12:Q14)</f>
        <v>161</v>
      </c>
      <c r="R11" s="397">
        <f>SUM(R12:R14)</f>
        <v>157</v>
      </c>
      <c r="S11" s="4">
        <v>408</v>
      </c>
      <c r="T11" s="4">
        <v>408</v>
      </c>
      <c r="U11" s="4">
        <v>408</v>
      </c>
      <c r="V11" s="4">
        <v>408</v>
      </c>
      <c r="W11" s="4">
        <v>408</v>
      </c>
      <c r="X11" s="4">
        <f>SUM(X12:X14)</f>
        <v>75</v>
      </c>
      <c r="Y11" s="4">
        <f>SUM(Y12:Y14)</f>
        <v>73</v>
      </c>
      <c r="Z11" s="4">
        <f>SUM(Z12:Z14)</f>
        <v>70</v>
      </c>
      <c r="AA11" s="4">
        <f>SUM(AA12:AA14)</f>
        <v>65</v>
      </c>
      <c r="AB11" s="4">
        <f>SUM(AB12:AB14)</f>
        <v>65</v>
      </c>
      <c r="AC11" s="21"/>
      <c r="AD11" s="21"/>
      <c r="AE11" s="21"/>
      <c r="AF11" s="21"/>
      <c r="AI11" s="649"/>
      <c r="AJ11" s="18" t="s">
        <v>91</v>
      </c>
      <c r="AK11" s="23">
        <v>111</v>
      </c>
      <c r="AL11" s="23">
        <v>111</v>
      </c>
      <c r="AM11" s="23">
        <v>111</v>
      </c>
      <c r="AN11" s="23">
        <v>111</v>
      </c>
      <c r="AO11" s="23">
        <v>111</v>
      </c>
      <c r="AP11" s="27" t="s">
        <v>46</v>
      </c>
      <c r="AQ11" s="28" t="s">
        <v>199</v>
      </c>
      <c r="AR11" s="24" t="s">
        <v>92</v>
      </c>
      <c r="AS11" s="27" t="s">
        <v>93</v>
      </c>
    </row>
    <row r="12" spans="1:45" ht="18" customHeight="1">
      <c r="A12" s="666"/>
      <c r="B12" s="60">
        <v>2</v>
      </c>
      <c r="C12" s="60" t="s">
        <v>508</v>
      </c>
      <c r="D12" s="351">
        <f>[2]결성면!D12</f>
        <v>59</v>
      </c>
      <c r="E12" s="351">
        <f>[2]결성면!E12</f>
        <v>57</v>
      </c>
      <c r="F12" s="351">
        <f>[2]결성면!F12</f>
        <v>54</v>
      </c>
      <c r="G12" s="351">
        <f>[2]결성면!G12</f>
        <v>52</v>
      </c>
      <c r="H12" s="351">
        <f>[2]결성면!H12</f>
        <v>50</v>
      </c>
      <c r="I12" s="351">
        <v>85</v>
      </c>
      <c r="J12" s="351">
        <v>85</v>
      </c>
      <c r="K12" s="351">
        <v>85</v>
      </c>
      <c r="L12" s="351">
        <v>85</v>
      </c>
      <c r="M12" s="351">
        <v>85</v>
      </c>
      <c r="N12" s="378">
        <f t="shared" ref="N12:R14" si="4">ROUND(D12*I12/100,0)</f>
        <v>50</v>
      </c>
      <c r="O12" s="378">
        <f t="shared" si="4"/>
        <v>48</v>
      </c>
      <c r="P12" s="378">
        <f t="shared" si="4"/>
        <v>46</v>
      </c>
      <c r="Q12" s="378">
        <f t="shared" si="4"/>
        <v>44</v>
      </c>
      <c r="R12" s="378">
        <f t="shared" si="4"/>
        <v>43</v>
      </c>
      <c r="S12" s="60">
        <v>408</v>
      </c>
      <c r="T12" s="60">
        <v>408</v>
      </c>
      <c r="U12" s="60">
        <v>408</v>
      </c>
      <c r="V12" s="60">
        <v>408</v>
      </c>
      <c r="W12" s="60">
        <v>408</v>
      </c>
      <c r="X12" s="60">
        <f t="shared" ref="X12:AB14" si="5">ROUND(N12*(S12/1000),0)</f>
        <v>20</v>
      </c>
      <c r="Y12" s="60">
        <f t="shared" si="5"/>
        <v>20</v>
      </c>
      <c r="Z12" s="60">
        <f t="shared" si="5"/>
        <v>19</v>
      </c>
      <c r="AA12" s="60">
        <f t="shared" si="5"/>
        <v>18</v>
      </c>
      <c r="AB12" s="60">
        <f t="shared" si="5"/>
        <v>18</v>
      </c>
      <c r="AC12" s="60" t="s">
        <v>198</v>
      </c>
      <c r="AD12" s="60" t="s">
        <v>84</v>
      </c>
      <c r="AE12" s="60" t="s">
        <v>84</v>
      </c>
      <c r="AF12" s="60" t="s">
        <v>84</v>
      </c>
      <c r="AI12" s="649"/>
      <c r="AJ12" s="18" t="s">
        <v>95</v>
      </c>
      <c r="AK12" s="23">
        <v>294</v>
      </c>
      <c r="AL12" s="23">
        <v>294</v>
      </c>
      <c r="AM12" s="23">
        <v>294</v>
      </c>
      <c r="AN12" s="23">
        <v>294</v>
      </c>
      <c r="AO12" s="23">
        <v>294</v>
      </c>
      <c r="AP12" s="27" t="s">
        <v>38</v>
      </c>
      <c r="AQ12" s="28" t="s">
        <v>200</v>
      </c>
      <c r="AR12" s="28" t="s">
        <v>200</v>
      </c>
      <c r="AS12" s="27" t="s">
        <v>96</v>
      </c>
    </row>
    <row r="13" spans="1:45" ht="18" customHeight="1">
      <c r="A13" s="666"/>
      <c r="B13" s="60">
        <v>2</v>
      </c>
      <c r="C13" s="60" t="s">
        <v>523</v>
      </c>
      <c r="D13" s="351">
        <f>[2]결성면!D13</f>
        <v>54</v>
      </c>
      <c r="E13" s="351">
        <f>[2]결성면!E13</f>
        <v>53</v>
      </c>
      <c r="F13" s="351">
        <f>[2]결성면!F13</f>
        <v>50</v>
      </c>
      <c r="G13" s="351">
        <f>[2]결성면!G13</f>
        <v>47</v>
      </c>
      <c r="H13" s="351">
        <f>[2]결성면!H13</f>
        <v>46</v>
      </c>
      <c r="I13" s="351">
        <v>85</v>
      </c>
      <c r="J13" s="351">
        <v>85</v>
      </c>
      <c r="K13" s="351">
        <v>85</v>
      </c>
      <c r="L13" s="351">
        <v>85</v>
      </c>
      <c r="M13" s="351">
        <v>85</v>
      </c>
      <c r="N13" s="378">
        <f t="shared" si="4"/>
        <v>46</v>
      </c>
      <c r="O13" s="378">
        <f t="shared" si="4"/>
        <v>45</v>
      </c>
      <c r="P13" s="378">
        <f t="shared" si="4"/>
        <v>43</v>
      </c>
      <c r="Q13" s="378">
        <f t="shared" si="4"/>
        <v>40</v>
      </c>
      <c r="R13" s="378">
        <f t="shared" si="4"/>
        <v>39</v>
      </c>
      <c r="S13" s="60">
        <v>408</v>
      </c>
      <c r="T13" s="60">
        <v>408</v>
      </c>
      <c r="U13" s="60">
        <v>408</v>
      </c>
      <c r="V13" s="60">
        <v>408</v>
      </c>
      <c r="W13" s="60">
        <v>408</v>
      </c>
      <c r="X13" s="60">
        <f t="shared" si="5"/>
        <v>19</v>
      </c>
      <c r="Y13" s="60">
        <f t="shared" si="5"/>
        <v>18</v>
      </c>
      <c r="Z13" s="60">
        <f t="shared" si="5"/>
        <v>18</v>
      </c>
      <c r="AA13" s="60">
        <f t="shared" si="5"/>
        <v>16</v>
      </c>
      <c r="AB13" s="60">
        <f t="shared" si="5"/>
        <v>16</v>
      </c>
      <c r="AC13" s="60" t="s">
        <v>198</v>
      </c>
      <c r="AD13" s="60" t="s">
        <v>84</v>
      </c>
      <c r="AE13" s="60" t="s">
        <v>84</v>
      </c>
      <c r="AF13" s="60" t="s">
        <v>84</v>
      </c>
      <c r="AI13" s="649"/>
      <c r="AJ13" s="18" t="s">
        <v>98</v>
      </c>
      <c r="AK13" s="23">
        <v>105</v>
      </c>
      <c r="AL13" s="23">
        <v>1301</v>
      </c>
      <c r="AM13" s="23">
        <v>2497</v>
      </c>
      <c r="AN13" s="23">
        <v>2497</v>
      </c>
      <c r="AO13" s="23">
        <v>2497</v>
      </c>
      <c r="AP13" s="27" t="s">
        <v>46</v>
      </c>
      <c r="AQ13" s="28" t="s">
        <v>201</v>
      </c>
      <c r="AR13" s="24" t="s">
        <v>99</v>
      </c>
      <c r="AS13" s="27" t="s">
        <v>93</v>
      </c>
    </row>
    <row r="14" spans="1:45" ht="18" customHeight="1">
      <c r="A14" s="666"/>
      <c r="B14" s="60">
        <v>2</v>
      </c>
      <c r="C14" s="60" t="s">
        <v>536</v>
      </c>
      <c r="D14" s="351">
        <f>[2]결성면!D14</f>
        <v>104</v>
      </c>
      <c r="E14" s="351">
        <f>[2]결성면!E14</f>
        <v>101</v>
      </c>
      <c r="F14" s="351">
        <f>[2]결성면!F14</f>
        <v>95</v>
      </c>
      <c r="G14" s="351">
        <f>[2]결성면!G14</f>
        <v>91</v>
      </c>
      <c r="H14" s="351">
        <f>[2]결성면!H14</f>
        <v>88</v>
      </c>
      <c r="I14" s="351">
        <v>85</v>
      </c>
      <c r="J14" s="351">
        <v>85</v>
      </c>
      <c r="K14" s="351">
        <v>85</v>
      </c>
      <c r="L14" s="351">
        <v>85</v>
      </c>
      <c r="M14" s="351">
        <v>85</v>
      </c>
      <c r="N14" s="378">
        <f t="shared" si="4"/>
        <v>88</v>
      </c>
      <c r="O14" s="378">
        <f t="shared" si="4"/>
        <v>86</v>
      </c>
      <c r="P14" s="378">
        <f t="shared" si="4"/>
        <v>81</v>
      </c>
      <c r="Q14" s="378">
        <f t="shared" si="4"/>
        <v>77</v>
      </c>
      <c r="R14" s="378">
        <f t="shared" si="4"/>
        <v>75</v>
      </c>
      <c r="S14" s="60">
        <v>408</v>
      </c>
      <c r="T14" s="60">
        <v>408</v>
      </c>
      <c r="U14" s="60">
        <v>408</v>
      </c>
      <c r="V14" s="60">
        <v>408</v>
      </c>
      <c r="W14" s="60">
        <v>408</v>
      </c>
      <c r="X14" s="60">
        <f t="shared" si="5"/>
        <v>36</v>
      </c>
      <c r="Y14" s="60">
        <f t="shared" si="5"/>
        <v>35</v>
      </c>
      <c r="Z14" s="60">
        <f t="shared" si="5"/>
        <v>33</v>
      </c>
      <c r="AA14" s="60">
        <f t="shared" si="5"/>
        <v>31</v>
      </c>
      <c r="AB14" s="60">
        <f t="shared" si="5"/>
        <v>31</v>
      </c>
      <c r="AC14" s="60" t="s">
        <v>198</v>
      </c>
      <c r="AD14" s="60" t="s">
        <v>84</v>
      </c>
      <c r="AE14" s="60" t="s">
        <v>84</v>
      </c>
      <c r="AF14" s="60" t="s">
        <v>84</v>
      </c>
      <c r="AI14" s="649"/>
      <c r="AJ14" s="18" t="s">
        <v>101</v>
      </c>
      <c r="AK14" s="23"/>
      <c r="AL14" s="23">
        <v>215</v>
      </c>
      <c r="AM14" s="23">
        <v>429</v>
      </c>
      <c r="AN14" s="23">
        <v>429</v>
      </c>
      <c r="AO14" s="23">
        <v>429</v>
      </c>
      <c r="AP14" s="18"/>
      <c r="AQ14" s="24"/>
      <c r="AR14" s="24"/>
      <c r="AS14" s="24"/>
    </row>
    <row r="15" spans="1:45" ht="18" customHeight="1">
      <c r="A15" s="666"/>
      <c r="B15" s="23">
        <v>1</v>
      </c>
      <c r="C15" s="59" t="s">
        <v>560</v>
      </c>
      <c r="D15" s="410">
        <f>SUM(D16:D18)</f>
        <v>243</v>
      </c>
      <c r="E15" s="410">
        <f>SUM(E16:E18)</f>
        <v>237</v>
      </c>
      <c r="F15" s="410">
        <f>SUM(F16:F18)</f>
        <v>223</v>
      </c>
      <c r="G15" s="410">
        <f>SUM(G16:G18)</f>
        <v>213</v>
      </c>
      <c r="H15" s="410">
        <f>SUM(H16:H18)</f>
        <v>207</v>
      </c>
      <c r="I15" s="379">
        <f>ROUND(N15/D15,2)</f>
        <v>0.85</v>
      </c>
      <c r="J15" s="379">
        <f>ROUND(O15/E15,2)</f>
        <v>0.85</v>
      </c>
      <c r="K15" s="379">
        <f>ROUND(P15/F15,2)</f>
        <v>0.85</v>
      </c>
      <c r="L15" s="379">
        <f>ROUND(Q15/G15,2)</f>
        <v>0.85</v>
      </c>
      <c r="M15" s="379">
        <f>ROUND(R15/H15,2)</f>
        <v>0.85</v>
      </c>
      <c r="N15" s="397">
        <f>SUM(N16:N18)</f>
        <v>207</v>
      </c>
      <c r="O15" s="397">
        <f>SUM(O16:O18)</f>
        <v>201</v>
      </c>
      <c r="P15" s="397">
        <f>SUM(P16:P18)</f>
        <v>190</v>
      </c>
      <c r="Q15" s="397">
        <f>SUM(Q16:Q18)</f>
        <v>181</v>
      </c>
      <c r="R15" s="397">
        <f>SUM(R16:R18)</f>
        <v>176</v>
      </c>
      <c r="S15" s="4">
        <v>408</v>
      </c>
      <c r="T15" s="4">
        <v>408</v>
      </c>
      <c r="U15" s="4">
        <v>408</v>
      </c>
      <c r="V15" s="4">
        <v>408</v>
      </c>
      <c r="W15" s="4">
        <v>408</v>
      </c>
      <c r="X15" s="4">
        <f>SUM(X16:X18)</f>
        <v>84</v>
      </c>
      <c r="Y15" s="4">
        <f>SUM(Y16:Y18)</f>
        <v>81</v>
      </c>
      <c r="Z15" s="4">
        <f>SUM(Z16:Z18)</f>
        <v>78</v>
      </c>
      <c r="AA15" s="4">
        <f>SUM(AA16:AA18)</f>
        <v>74</v>
      </c>
      <c r="AB15" s="4">
        <f>SUM(AB16:AB18)</f>
        <v>72</v>
      </c>
      <c r="AC15" s="21"/>
      <c r="AD15" s="21"/>
      <c r="AE15" s="21"/>
      <c r="AF15" s="21"/>
      <c r="AI15" s="650"/>
      <c r="AJ15" s="18" t="s">
        <v>103</v>
      </c>
      <c r="AK15" s="23"/>
      <c r="AL15" s="23">
        <v>215</v>
      </c>
      <c r="AM15" s="23">
        <v>429</v>
      </c>
      <c r="AN15" s="23">
        <v>429</v>
      </c>
      <c r="AO15" s="23">
        <v>429</v>
      </c>
      <c r="AP15" s="18" t="s">
        <v>46</v>
      </c>
      <c r="AQ15" s="24"/>
      <c r="AR15" s="24" t="s">
        <v>105</v>
      </c>
      <c r="AS15" s="18" t="s">
        <v>106</v>
      </c>
    </row>
    <row r="16" spans="1:45" ht="18" customHeight="1">
      <c r="A16" s="666"/>
      <c r="B16" s="60">
        <v>2</v>
      </c>
      <c r="C16" s="60" t="s">
        <v>537</v>
      </c>
      <c r="D16" s="351">
        <f>[2]결성면!D16</f>
        <v>81</v>
      </c>
      <c r="E16" s="351">
        <f>[2]결성면!E16</f>
        <v>79</v>
      </c>
      <c r="F16" s="351">
        <f>[2]결성면!F16</f>
        <v>74</v>
      </c>
      <c r="G16" s="351">
        <f>[2]결성면!G16</f>
        <v>71</v>
      </c>
      <c r="H16" s="351">
        <f>[2]결성면!H16</f>
        <v>69</v>
      </c>
      <c r="I16" s="351">
        <v>85</v>
      </c>
      <c r="J16" s="351">
        <v>85</v>
      </c>
      <c r="K16" s="351">
        <v>85</v>
      </c>
      <c r="L16" s="351">
        <v>85</v>
      </c>
      <c r="M16" s="351">
        <v>85</v>
      </c>
      <c r="N16" s="378">
        <f t="shared" ref="N16:R18" si="6">ROUND(D16*I16/100,0)</f>
        <v>69</v>
      </c>
      <c r="O16" s="378">
        <f t="shared" si="6"/>
        <v>67</v>
      </c>
      <c r="P16" s="378">
        <f t="shared" si="6"/>
        <v>63</v>
      </c>
      <c r="Q16" s="378">
        <f t="shared" si="6"/>
        <v>60</v>
      </c>
      <c r="R16" s="378">
        <f t="shared" si="6"/>
        <v>59</v>
      </c>
      <c r="S16" s="60">
        <v>408</v>
      </c>
      <c r="T16" s="60">
        <v>408</v>
      </c>
      <c r="U16" s="60">
        <v>408</v>
      </c>
      <c r="V16" s="60">
        <v>408</v>
      </c>
      <c r="W16" s="60">
        <v>408</v>
      </c>
      <c r="X16" s="60">
        <f t="shared" ref="X16:AB17" si="7">ROUND(N16*(S16/1000),0)</f>
        <v>28</v>
      </c>
      <c r="Y16" s="60">
        <f t="shared" si="7"/>
        <v>27</v>
      </c>
      <c r="Z16" s="60">
        <f t="shared" si="7"/>
        <v>26</v>
      </c>
      <c r="AA16" s="60">
        <f t="shared" si="7"/>
        <v>24</v>
      </c>
      <c r="AB16" s="60">
        <f t="shared" si="7"/>
        <v>24</v>
      </c>
      <c r="AC16" s="60" t="s">
        <v>198</v>
      </c>
      <c r="AD16" s="60" t="s">
        <v>84</v>
      </c>
      <c r="AE16" s="60" t="s">
        <v>84</v>
      </c>
      <c r="AF16" s="60" t="s">
        <v>84</v>
      </c>
      <c r="AI16" s="17"/>
      <c r="AJ16" s="17"/>
      <c r="AK16" s="17"/>
      <c r="AL16" s="17"/>
      <c r="AM16" s="17"/>
      <c r="AN16" s="17"/>
      <c r="AO16" s="17"/>
      <c r="AP16" s="17"/>
      <c r="AQ16" s="17"/>
      <c r="AR16" s="30"/>
      <c r="AS16" s="17"/>
    </row>
    <row r="17" spans="1:45" ht="18" customHeight="1">
      <c r="A17" s="666"/>
      <c r="B17" s="60">
        <v>2</v>
      </c>
      <c r="C17" s="60" t="s">
        <v>538</v>
      </c>
      <c r="D17" s="351">
        <f>[2]결성면!D17</f>
        <v>87</v>
      </c>
      <c r="E17" s="351">
        <f>[2]결성면!E17</f>
        <v>85</v>
      </c>
      <c r="F17" s="351">
        <f>[2]결성면!F17</f>
        <v>80</v>
      </c>
      <c r="G17" s="351">
        <f>[2]결성면!G17</f>
        <v>76</v>
      </c>
      <c r="H17" s="351">
        <f>[2]결성면!H17</f>
        <v>74</v>
      </c>
      <c r="I17" s="351">
        <v>85</v>
      </c>
      <c r="J17" s="351">
        <v>85</v>
      </c>
      <c r="K17" s="351">
        <v>85</v>
      </c>
      <c r="L17" s="351">
        <v>85</v>
      </c>
      <c r="M17" s="351">
        <v>85</v>
      </c>
      <c r="N17" s="378">
        <f t="shared" si="6"/>
        <v>74</v>
      </c>
      <c r="O17" s="378">
        <f t="shared" si="6"/>
        <v>72</v>
      </c>
      <c r="P17" s="378">
        <f t="shared" si="6"/>
        <v>68</v>
      </c>
      <c r="Q17" s="378">
        <f t="shared" si="6"/>
        <v>65</v>
      </c>
      <c r="R17" s="378">
        <f t="shared" si="6"/>
        <v>63</v>
      </c>
      <c r="S17" s="60">
        <v>408</v>
      </c>
      <c r="T17" s="60">
        <v>408</v>
      </c>
      <c r="U17" s="60">
        <v>408</v>
      </c>
      <c r="V17" s="60">
        <v>408</v>
      </c>
      <c r="W17" s="60">
        <v>408</v>
      </c>
      <c r="X17" s="60">
        <f t="shared" si="7"/>
        <v>30</v>
      </c>
      <c r="Y17" s="60">
        <f t="shared" si="7"/>
        <v>29</v>
      </c>
      <c r="Z17" s="60">
        <f t="shared" si="7"/>
        <v>28</v>
      </c>
      <c r="AA17" s="60">
        <f t="shared" si="7"/>
        <v>27</v>
      </c>
      <c r="AB17" s="60">
        <f t="shared" si="7"/>
        <v>26</v>
      </c>
      <c r="AC17" s="60" t="s">
        <v>198</v>
      </c>
      <c r="AD17" s="60" t="s">
        <v>198</v>
      </c>
      <c r="AE17" s="60" t="s">
        <v>198</v>
      </c>
      <c r="AF17" s="60" t="s">
        <v>198</v>
      </c>
      <c r="AI17" s="651" t="s">
        <v>54</v>
      </c>
      <c r="AJ17" s="652"/>
      <c r="AK17" s="18" t="s">
        <v>109</v>
      </c>
      <c r="AL17" s="18"/>
      <c r="AM17" s="18"/>
      <c r="AN17" s="18"/>
      <c r="AO17" s="18"/>
      <c r="AP17" s="641" t="s">
        <v>56</v>
      </c>
      <c r="AQ17" s="641" t="s">
        <v>57</v>
      </c>
      <c r="AR17" s="622" t="s">
        <v>190</v>
      </c>
      <c r="AS17" s="641" t="s">
        <v>58</v>
      </c>
    </row>
    <row r="18" spans="1:45" ht="18" customHeight="1">
      <c r="A18" s="666"/>
      <c r="B18" s="60">
        <v>2</v>
      </c>
      <c r="C18" s="60" t="s">
        <v>539</v>
      </c>
      <c r="D18" s="351">
        <f>[2]결성면!D18</f>
        <v>75</v>
      </c>
      <c r="E18" s="351">
        <f>[2]결성면!E18</f>
        <v>73</v>
      </c>
      <c r="F18" s="351">
        <f>[2]결성면!F18</f>
        <v>69</v>
      </c>
      <c r="G18" s="351">
        <f>[2]결성면!G18</f>
        <v>66</v>
      </c>
      <c r="H18" s="351">
        <f>[2]결성면!H18</f>
        <v>64</v>
      </c>
      <c r="I18" s="351">
        <v>85</v>
      </c>
      <c r="J18" s="351">
        <v>85</v>
      </c>
      <c r="K18" s="351">
        <v>85</v>
      </c>
      <c r="L18" s="351">
        <v>85</v>
      </c>
      <c r="M18" s="351">
        <v>85</v>
      </c>
      <c r="N18" s="378">
        <f t="shared" si="6"/>
        <v>64</v>
      </c>
      <c r="O18" s="378">
        <f t="shared" si="6"/>
        <v>62</v>
      </c>
      <c r="P18" s="378">
        <f t="shared" si="6"/>
        <v>59</v>
      </c>
      <c r="Q18" s="378">
        <f t="shared" si="6"/>
        <v>56</v>
      </c>
      <c r="R18" s="378">
        <f t="shared" si="6"/>
        <v>54</v>
      </c>
      <c r="S18" s="60">
        <v>408</v>
      </c>
      <c r="T18" s="60">
        <v>408</v>
      </c>
      <c r="U18" s="60">
        <v>408</v>
      </c>
      <c r="V18" s="60">
        <v>408</v>
      </c>
      <c r="W18" s="60">
        <v>408</v>
      </c>
      <c r="X18" s="60">
        <f>ROUND(N18*(S18/1000),0)</f>
        <v>26</v>
      </c>
      <c r="Y18" s="60">
        <f>ROUND(O18*(T18/1000),0)</f>
        <v>25</v>
      </c>
      <c r="Z18" s="60">
        <f>ROUND(P18*(U18/1000),0)</f>
        <v>24</v>
      </c>
      <c r="AA18" s="60">
        <f>ROUND(Q18*(V18/1000),0)</f>
        <v>23</v>
      </c>
      <c r="AB18" s="60">
        <f>ROUND(R18*(W18/1000),0)</f>
        <v>22</v>
      </c>
      <c r="AC18" s="60" t="s">
        <v>198</v>
      </c>
      <c r="AD18" s="60" t="s">
        <v>84</v>
      </c>
      <c r="AE18" s="60" t="s">
        <v>84</v>
      </c>
      <c r="AF18" s="60" t="s">
        <v>84</v>
      </c>
      <c r="AI18" s="655"/>
      <c r="AJ18" s="656"/>
      <c r="AK18" s="18" t="s">
        <v>35</v>
      </c>
      <c r="AL18" s="18">
        <v>2020</v>
      </c>
      <c r="AM18" s="18">
        <v>2025</v>
      </c>
      <c r="AN18" s="18">
        <v>2030</v>
      </c>
      <c r="AO18" s="18">
        <v>2035</v>
      </c>
      <c r="AP18" s="643"/>
      <c r="AQ18" s="643"/>
      <c r="AR18" s="623"/>
      <c r="AS18" s="643"/>
    </row>
    <row r="19" spans="1:45" ht="18" customHeight="1">
      <c r="A19" s="666"/>
      <c r="B19" s="23">
        <v>1</v>
      </c>
      <c r="C19" s="59" t="s">
        <v>540</v>
      </c>
      <c r="D19" s="410">
        <f>SUM(D20:D21)</f>
        <v>254</v>
      </c>
      <c r="E19" s="410">
        <f>SUM(E20:E21)</f>
        <v>247</v>
      </c>
      <c r="F19" s="410">
        <f>SUM(F20:F21)</f>
        <v>233</v>
      </c>
      <c r="G19" s="410">
        <f>SUM(G20:G21)</f>
        <v>223</v>
      </c>
      <c r="H19" s="410">
        <f>SUM(H20:H21)</f>
        <v>216</v>
      </c>
      <c r="I19" s="379">
        <f>ROUND(N19/D19,2)</f>
        <v>0.83</v>
      </c>
      <c r="J19" s="379">
        <f>ROUND(O19/E19,2)</f>
        <v>0.83</v>
      </c>
      <c r="K19" s="379">
        <f>ROUND(P19/F19,2)</f>
        <v>0.83</v>
      </c>
      <c r="L19" s="379">
        <f>ROUND(Q19/G19,2)</f>
        <v>0.83</v>
      </c>
      <c r="M19" s="379">
        <f>ROUND(R19/H19,2)</f>
        <v>0.83</v>
      </c>
      <c r="N19" s="397">
        <f>SUM(N20:N21)</f>
        <v>211</v>
      </c>
      <c r="O19" s="397">
        <f>SUM(O20:O21)</f>
        <v>205</v>
      </c>
      <c r="P19" s="397">
        <f>SUM(P20:P21)</f>
        <v>193</v>
      </c>
      <c r="Q19" s="397">
        <f>SUM(Q20:Q21)</f>
        <v>185</v>
      </c>
      <c r="R19" s="397">
        <f>SUM(R20:R21)</f>
        <v>179</v>
      </c>
      <c r="S19" s="4">
        <v>408</v>
      </c>
      <c r="T19" s="4">
        <v>408</v>
      </c>
      <c r="U19" s="4">
        <v>408</v>
      </c>
      <c r="V19" s="4">
        <v>408</v>
      </c>
      <c r="W19" s="4">
        <v>408</v>
      </c>
      <c r="X19" s="4">
        <f>SUM(X20:X21)</f>
        <v>86</v>
      </c>
      <c r="Y19" s="4">
        <f>SUM(Y20:Y21)</f>
        <v>84</v>
      </c>
      <c r="Z19" s="4">
        <f>SUM(Z20:Z21)</f>
        <v>79</v>
      </c>
      <c r="AA19" s="4">
        <f>SUM(AA20:AA21)</f>
        <v>76</v>
      </c>
      <c r="AB19" s="4">
        <f>SUM(AB20:AB21)</f>
        <v>73</v>
      </c>
      <c r="AC19" s="21"/>
      <c r="AD19" s="21"/>
      <c r="AE19" s="21"/>
      <c r="AF19" s="21"/>
      <c r="AI19" s="639" t="s">
        <v>113</v>
      </c>
      <c r="AJ19" s="640"/>
      <c r="AK19" s="23">
        <v>1268</v>
      </c>
      <c r="AL19" s="23">
        <v>1814</v>
      </c>
      <c r="AM19" s="23">
        <v>1814</v>
      </c>
      <c r="AN19" s="23">
        <v>1814</v>
      </c>
      <c r="AO19" s="23">
        <v>1814</v>
      </c>
      <c r="AP19" s="18"/>
      <c r="AQ19" s="32"/>
      <c r="AR19" s="32"/>
      <c r="AS19" s="32"/>
    </row>
    <row r="20" spans="1:45" ht="18" customHeight="1">
      <c r="A20" s="666"/>
      <c r="B20" s="60">
        <v>2</v>
      </c>
      <c r="C20" s="60" t="s">
        <v>541</v>
      </c>
      <c r="D20" s="351">
        <f>[2]결성면!D20</f>
        <v>147</v>
      </c>
      <c r="E20" s="351">
        <f>[2]결성면!E20</f>
        <v>143</v>
      </c>
      <c r="F20" s="351">
        <f>[2]결성면!F20</f>
        <v>135</v>
      </c>
      <c r="G20" s="351">
        <f>[2]결성면!G20</f>
        <v>129</v>
      </c>
      <c r="H20" s="351">
        <f>[2]결성면!H20</f>
        <v>125</v>
      </c>
      <c r="I20" s="377">
        <v>85</v>
      </c>
      <c r="J20" s="351">
        <v>85</v>
      </c>
      <c r="K20" s="351">
        <v>85</v>
      </c>
      <c r="L20" s="351">
        <v>85</v>
      </c>
      <c r="M20" s="351">
        <v>85</v>
      </c>
      <c r="N20" s="378">
        <f t="shared" ref="N20:R21" si="8">ROUND(D20*I20/100,0)</f>
        <v>125</v>
      </c>
      <c r="O20" s="378">
        <f t="shared" si="8"/>
        <v>122</v>
      </c>
      <c r="P20" s="378">
        <f t="shared" si="8"/>
        <v>115</v>
      </c>
      <c r="Q20" s="378">
        <f t="shared" si="8"/>
        <v>110</v>
      </c>
      <c r="R20" s="378">
        <f t="shared" si="8"/>
        <v>106</v>
      </c>
      <c r="S20" s="60">
        <v>408</v>
      </c>
      <c r="T20" s="60">
        <v>408</v>
      </c>
      <c r="U20" s="60">
        <v>408</v>
      </c>
      <c r="V20" s="60">
        <v>408</v>
      </c>
      <c r="W20" s="60">
        <v>408</v>
      </c>
      <c r="X20" s="60">
        <f t="shared" ref="X20:AB21" si="9">ROUND(N20*(S20/1000),0)</f>
        <v>51</v>
      </c>
      <c r="Y20" s="60">
        <f t="shared" si="9"/>
        <v>50</v>
      </c>
      <c r="Z20" s="60">
        <f t="shared" si="9"/>
        <v>47</v>
      </c>
      <c r="AA20" s="60">
        <f t="shared" si="9"/>
        <v>45</v>
      </c>
      <c r="AB20" s="60">
        <f t="shared" si="9"/>
        <v>43</v>
      </c>
      <c r="AC20" s="60" t="s">
        <v>198</v>
      </c>
      <c r="AD20" s="60" t="s">
        <v>84</v>
      </c>
      <c r="AE20" s="60" t="s">
        <v>84</v>
      </c>
      <c r="AF20" s="60" t="s">
        <v>84</v>
      </c>
      <c r="AI20" s="641" t="s">
        <v>115</v>
      </c>
      <c r="AJ20" s="18" t="s">
        <v>2</v>
      </c>
      <c r="AK20" s="23"/>
      <c r="AL20" s="23">
        <v>546</v>
      </c>
      <c r="AM20" s="23">
        <v>546</v>
      </c>
      <c r="AN20" s="23">
        <v>546</v>
      </c>
      <c r="AO20" s="23">
        <v>546</v>
      </c>
      <c r="AP20" s="18"/>
      <c r="AQ20" s="32"/>
      <c r="AR20" s="32"/>
      <c r="AS20" s="32"/>
    </row>
    <row r="21" spans="1:45" ht="18" customHeight="1">
      <c r="A21" s="666"/>
      <c r="B21" s="60">
        <v>2</v>
      </c>
      <c r="C21" s="60" t="s">
        <v>542</v>
      </c>
      <c r="D21" s="351">
        <f>[2]결성면!D21</f>
        <v>107</v>
      </c>
      <c r="E21" s="351">
        <f>[2]결성면!E21</f>
        <v>104</v>
      </c>
      <c r="F21" s="351">
        <f>[2]결성면!F21</f>
        <v>98</v>
      </c>
      <c r="G21" s="351">
        <f>[2]결성면!G21</f>
        <v>94</v>
      </c>
      <c r="H21" s="351">
        <f>[2]결성면!H21</f>
        <v>91</v>
      </c>
      <c r="I21" s="351">
        <v>80</v>
      </c>
      <c r="J21" s="351">
        <v>80</v>
      </c>
      <c r="K21" s="351">
        <v>80</v>
      </c>
      <c r="L21" s="351">
        <v>80</v>
      </c>
      <c r="M21" s="351">
        <v>80</v>
      </c>
      <c r="N21" s="378">
        <f t="shared" si="8"/>
        <v>86</v>
      </c>
      <c r="O21" s="378">
        <f t="shared" si="8"/>
        <v>83</v>
      </c>
      <c r="P21" s="378">
        <f t="shared" si="8"/>
        <v>78</v>
      </c>
      <c r="Q21" s="378">
        <f t="shared" si="8"/>
        <v>75</v>
      </c>
      <c r="R21" s="378">
        <f t="shared" si="8"/>
        <v>73</v>
      </c>
      <c r="S21" s="60">
        <v>408</v>
      </c>
      <c r="T21" s="60">
        <v>408</v>
      </c>
      <c r="U21" s="60">
        <v>408</v>
      </c>
      <c r="V21" s="60">
        <v>408</v>
      </c>
      <c r="W21" s="60">
        <v>408</v>
      </c>
      <c r="X21" s="60">
        <f t="shared" si="9"/>
        <v>35</v>
      </c>
      <c r="Y21" s="60">
        <f t="shared" si="9"/>
        <v>34</v>
      </c>
      <c r="Z21" s="60">
        <f t="shared" si="9"/>
        <v>32</v>
      </c>
      <c r="AA21" s="60">
        <f t="shared" si="9"/>
        <v>31</v>
      </c>
      <c r="AB21" s="60">
        <f t="shared" si="9"/>
        <v>30</v>
      </c>
      <c r="AC21" s="60" t="s">
        <v>198</v>
      </c>
      <c r="AD21" s="60" t="s">
        <v>84</v>
      </c>
      <c r="AE21" s="60" t="s">
        <v>84</v>
      </c>
      <c r="AF21" s="60" t="s">
        <v>84</v>
      </c>
      <c r="AI21" s="642"/>
      <c r="AJ21" s="18" t="s">
        <v>117</v>
      </c>
      <c r="AK21" s="23"/>
      <c r="AL21" s="23">
        <v>473</v>
      </c>
      <c r="AM21" s="23">
        <v>473</v>
      </c>
      <c r="AN21" s="23">
        <v>473</v>
      </c>
      <c r="AO21" s="23">
        <v>473</v>
      </c>
      <c r="AP21" s="18" t="s">
        <v>23</v>
      </c>
      <c r="AR21" s="18" t="s">
        <v>118</v>
      </c>
      <c r="AS21" s="18" t="s">
        <v>23</v>
      </c>
    </row>
    <row r="22" spans="1:45" ht="18" customHeight="1">
      <c r="A22" s="666"/>
      <c r="B22" s="23">
        <v>1</v>
      </c>
      <c r="C22" s="59" t="s">
        <v>543</v>
      </c>
      <c r="D22" s="410">
        <f>SUM(D23:D24)</f>
        <v>171</v>
      </c>
      <c r="E22" s="410">
        <f>SUM(E23:E24)</f>
        <v>167</v>
      </c>
      <c r="F22" s="410">
        <f>SUM(F23:F24)</f>
        <v>157</v>
      </c>
      <c r="G22" s="410">
        <f>SUM(G23:G24)</f>
        <v>150</v>
      </c>
      <c r="H22" s="410">
        <f>SUM(H23:H24)</f>
        <v>145</v>
      </c>
      <c r="I22" s="379">
        <f>ROUND(N22/D22,2)</f>
        <v>0.85</v>
      </c>
      <c r="J22" s="379">
        <f>ROUND(O22/E22,2)</f>
        <v>0.85</v>
      </c>
      <c r="K22" s="379">
        <f>ROUND(P22/F22,2)</f>
        <v>0.85</v>
      </c>
      <c r="L22" s="379">
        <f>ROUND(Q22/G22,2)</f>
        <v>0.85</v>
      </c>
      <c r="M22" s="379">
        <f>ROUND(R22/H22,2)</f>
        <v>0.86</v>
      </c>
      <c r="N22" s="397">
        <f>SUM(N23:N24)</f>
        <v>146</v>
      </c>
      <c r="O22" s="397">
        <f>SUM(O23:O24)</f>
        <v>142</v>
      </c>
      <c r="P22" s="397">
        <f>SUM(P23:P24)</f>
        <v>134</v>
      </c>
      <c r="Q22" s="397">
        <f>SUM(Q23:Q24)</f>
        <v>127</v>
      </c>
      <c r="R22" s="397">
        <f>SUM(R23:R24)</f>
        <v>124</v>
      </c>
      <c r="S22" s="4">
        <v>408</v>
      </c>
      <c r="T22" s="4">
        <v>408</v>
      </c>
      <c r="U22" s="4">
        <v>408</v>
      </c>
      <c r="V22" s="4">
        <v>408</v>
      </c>
      <c r="W22" s="4">
        <v>408</v>
      </c>
      <c r="X22" s="4">
        <f>SUM(X23:X24)</f>
        <v>59</v>
      </c>
      <c r="Y22" s="4">
        <f>SUM(Y23:Y24)</f>
        <v>58</v>
      </c>
      <c r="Z22" s="4">
        <f>SUM(Z23:Z24)</f>
        <v>55</v>
      </c>
      <c r="AA22" s="4">
        <f>SUM(AA23:AA24)</f>
        <v>51</v>
      </c>
      <c r="AB22" s="4">
        <f>SUM(AB23:AB24)</f>
        <v>51</v>
      </c>
      <c r="AC22" s="21"/>
      <c r="AD22" s="21"/>
      <c r="AE22" s="21"/>
      <c r="AF22" s="21"/>
      <c r="AI22" s="643"/>
      <c r="AJ22" s="18" t="s">
        <v>203</v>
      </c>
      <c r="AK22" s="23">
        <v>73</v>
      </c>
      <c r="AL22" s="23">
        <v>73</v>
      </c>
      <c r="AM22" s="23">
        <v>73</v>
      </c>
      <c r="AN22" s="23">
        <v>73</v>
      </c>
      <c r="AO22" s="23">
        <v>73</v>
      </c>
      <c r="AP22" s="18" t="s">
        <v>9</v>
      </c>
      <c r="AQ22" s="18" t="s">
        <v>204</v>
      </c>
      <c r="AR22" s="18" t="s">
        <v>204</v>
      </c>
      <c r="AS22" s="18" t="s">
        <v>9</v>
      </c>
    </row>
    <row r="23" spans="1:45" ht="18" customHeight="1">
      <c r="A23" s="666"/>
      <c r="B23" s="60">
        <v>2</v>
      </c>
      <c r="C23" s="60" t="s">
        <v>544</v>
      </c>
      <c r="D23" s="351">
        <f>[2]결성면!D23</f>
        <v>90</v>
      </c>
      <c r="E23" s="351">
        <f>[2]결성면!E23</f>
        <v>88</v>
      </c>
      <c r="F23" s="351">
        <f>[2]결성면!F23</f>
        <v>83</v>
      </c>
      <c r="G23" s="351">
        <f>[2]결성면!G23</f>
        <v>79</v>
      </c>
      <c r="H23" s="351">
        <f>[2]결성면!H23</f>
        <v>76</v>
      </c>
      <c r="I23" s="351">
        <v>85</v>
      </c>
      <c r="J23" s="351">
        <v>85</v>
      </c>
      <c r="K23" s="351">
        <v>85</v>
      </c>
      <c r="L23" s="351">
        <v>85</v>
      </c>
      <c r="M23" s="351">
        <v>85</v>
      </c>
      <c r="N23" s="378">
        <f t="shared" ref="N23:R24" si="10">ROUND(D23*I23/100,0)</f>
        <v>77</v>
      </c>
      <c r="O23" s="378">
        <f t="shared" si="10"/>
        <v>75</v>
      </c>
      <c r="P23" s="378">
        <f t="shared" si="10"/>
        <v>71</v>
      </c>
      <c r="Q23" s="378">
        <f t="shared" si="10"/>
        <v>67</v>
      </c>
      <c r="R23" s="378">
        <f t="shared" si="10"/>
        <v>65</v>
      </c>
      <c r="S23" s="60">
        <v>408</v>
      </c>
      <c r="T23" s="60">
        <v>408</v>
      </c>
      <c r="U23" s="60">
        <v>408</v>
      </c>
      <c r="V23" s="60">
        <v>408</v>
      </c>
      <c r="W23" s="60">
        <v>408</v>
      </c>
      <c r="X23" s="60">
        <f t="shared" ref="X23:AB24" si="11">ROUND(N23*(S23/1000),0)</f>
        <v>31</v>
      </c>
      <c r="Y23" s="60">
        <f t="shared" si="11"/>
        <v>31</v>
      </c>
      <c r="Z23" s="60">
        <f t="shared" si="11"/>
        <v>29</v>
      </c>
      <c r="AA23" s="60">
        <f t="shared" si="11"/>
        <v>27</v>
      </c>
      <c r="AB23" s="60">
        <f t="shared" si="11"/>
        <v>27</v>
      </c>
      <c r="AC23" s="60" t="s">
        <v>198</v>
      </c>
      <c r="AD23" s="60" t="s">
        <v>84</v>
      </c>
      <c r="AE23" s="60" t="s">
        <v>84</v>
      </c>
      <c r="AF23" s="60" t="s">
        <v>84</v>
      </c>
      <c r="AI23" s="641" t="s">
        <v>121</v>
      </c>
      <c r="AJ23" s="18" t="s">
        <v>2</v>
      </c>
      <c r="AK23" s="23">
        <v>1084</v>
      </c>
      <c r="AL23" s="23">
        <v>1084</v>
      </c>
      <c r="AM23" s="23">
        <v>1084</v>
      </c>
      <c r="AN23" s="23">
        <v>1084</v>
      </c>
      <c r="AO23" s="23">
        <v>1084</v>
      </c>
      <c r="AP23" s="18"/>
      <c r="AQ23" s="32"/>
      <c r="AR23" s="32"/>
      <c r="AS23" s="18"/>
    </row>
    <row r="24" spans="1:45" ht="18" customHeight="1">
      <c r="A24" s="666"/>
      <c r="B24" s="60">
        <v>2</v>
      </c>
      <c r="C24" s="60" t="s">
        <v>545</v>
      </c>
      <c r="D24" s="351">
        <f>[2]결성면!D24</f>
        <v>81</v>
      </c>
      <c r="E24" s="351">
        <f>[2]결성면!E24</f>
        <v>79</v>
      </c>
      <c r="F24" s="351">
        <f>[2]결성면!F24</f>
        <v>74</v>
      </c>
      <c r="G24" s="351">
        <f>[2]결성면!G24</f>
        <v>71</v>
      </c>
      <c r="H24" s="351">
        <f>[2]결성면!H24</f>
        <v>69</v>
      </c>
      <c r="I24" s="351">
        <v>85</v>
      </c>
      <c r="J24" s="351">
        <v>85</v>
      </c>
      <c r="K24" s="351">
        <v>85</v>
      </c>
      <c r="L24" s="351">
        <v>85</v>
      </c>
      <c r="M24" s="351">
        <v>85</v>
      </c>
      <c r="N24" s="378">
        <f t="shared" si="10"/>
        <v>69</v>
      </c>
      <c r="O24" s="378">
        <f t="shared" si="10"/>
        <v>67</v>
      </c>
      <c r="P24" s="378">
        <f t="shared" si="10"/>
        <v>63</v>
      </c>
      <c r="Q24" s="378">
        <f t="shared" si="10"/>
        <v>60</v>
      </c>
      <c r="R24" s="378">
        <f t="shared" si="10"/>
        <v>59</v>
      </c>
      <c r="S24" s="60">
        <v>408</v>
      </c>
      <c r="T24" s="60">
        <v>408</v>
      </c>
      <c r="U24" s="60">
        <v>408</v>
      </c>
      <c r="V24" s="60">
        <v>408</v>
      </c>
      <c r="W24" s="60">
        <v>408</v>
      </c>
      <c r="X24" s="60">
        <f t="shared" si="11"/>
        <v>28</v>
      </c>
      <c r="Y24" s="60">
        <f t="shared" si="11"/>
        <v>27</v>
      </c>
      <c r="Z24" s="60">
        <f t="shared" si="11"/>
        <v>26</v>
      </c>
      <c r="AA24" s="60">
        <f t="shared" si="11"/>
        <v>24</v>
      </c>
      <c r="AB24" s="60">
        <f t="shared" si="11"/>
        <v>24</v>
      </c>
      <c r="AC24" s="60" t="s">
        <v>198</v>
      </c>
      <c r="AD24" s="60" t="s">
        <v>84</v>
      </c>
      <c r="AE24" s="60" t="s">
        <v>84</v>
      </c>
      <c r="AF24" s="60" t="s">
        <v>84</v>
      </c>
      <c r="AI24" s="642"/>
      <c r="AJ24" s="18" t="s">
        <v>123</v>
      </c>
      <c r="AK24" s="23">
        <v>685</v>
      </c>
      <c r="AL24" s="23">
        <v>685</v>
      </c>
      <c r="AM24" s="23">
        <v>685</v>
      </c>
      <c r="AN24" s="23">
        <v>685</v>
      </c>
      <c r="AO24" s="23">
        <v>685</v>
      </c>
      <c r="AP24" s="18" t="s">
        <v>9</v>
      </c>
      <c r="AQ24" s="18" t="s">
        <v>204</v>
      </c>
      <c r="AR24" s="18" t="s">
        <v>204</v>
      </c>
      <c r="AS24" s="18" t="s">
        <v>9</v>
      </c>
    </row>
    <row r="25" spans="1:45" ht="18" customHeight="1">
      <c r="A25" s="666"/>
      <c r="B25" s="23">
        <v>1</v>
      </c>
      <c r="C25" s="59" t="s">
        <v>546</v>
      </c>
      <c r="D25" s="410">
        <f>SUM(D26:D29)</f>
        <v>229</v>
      </c>
      <c r="E25" s="410">
        <f>SUM(E26:E29)</f>
        <v>224</v>
      </c>
      <c r="F25" s="410">
        <f>SUM(F26:F29)</f>
        <v>211</v>
      </c>
      <c r="G25" s="410">
        <f>SUM(G26:G29)</f>
        <v>201</v>
      </c>
      <c r="H25" s="410">
        <f>SUM(H26:H29)</f>
        <v>194</v>
      </c>
      <c r="I25" s="379">
        <f>ROUND(N25/D25,2)</f>
        <v>0.85</v>
      </c>
      <c r="J25" s="379">
        <f>ROUND(O25/E25,2)</f>
        <v>0.85</v>
      </c>
      <c r="K25" s="379">
        <f>ROUND(P25/F25,2)</f>
        <v>0.85</v>
      </c>
      <c r="L25" s="379">
        <f>ROUND(Q25/G25,2)</f>
        <v>0.85</v>
      </c>
      <c r="M25" s="379">
        <f>ROUND(R25/H25,2)</f>
        <v>0.85</v>
      </c>
      <c r="N25" s="397">
        <f>SUM(N26:N29)</f>
        <v>194</v>
      </c>
      <c r="O25" s="397">
        <f>SUM(O26:O29)</f>
        <v>191</v>
      </c>
      <c r="P25" s="397">
        <f>SUM(P26:P29)</f>
        <v>180</v>
      </c>
      <c r="Q25" s="397">
        <f>SUM(Q26:Q29)</f>
        <v>171</v>
      </c>
      <c r="R25" s="397">
        <f>SUM(R26:R29)</f>
        <v>165</v>
      </c>
      <c r="S25" s="4">
        <v>408</v>
      </c>
      <c r="T25" s="4">
        <v>408</v>
      </c>
      <c r="U25" s="4">
        <v>408</v>
      </c>
      <c r="V25" s="4">
        <v>408</v>
      </c>
      <c r="W25" s="4">
        <v>408</v>
      </c>
      <c r="X25" s="4">
        <f>SUM(X26:X29)</f>
        <v>80</v>
      </c>
      <c r="Y25" s="4">
        <f>SUM(Y26:Y29)</f>
        <v>78</v>
      </c>
      <c r="Z25" s="4">
        <f>SUM(Z26:Z29)</f>
        <v>74</v>
      </c>
      <c r="AA25" s="4">
        <f>SUM(AA26:AA29)</f>
        <v>70</v>
      </c>
      <c r="AB25" s="4">
        <f>SUM(AB26:AB29)</f>
        <v>67</v>
      </c>
      <c r="AC25" s="21"/>
      <c r="AD25" s="21"/>
      <c r="AE25" s="21"/>
      <c r="AF25" s="21"/>
      <c r="AI25" s="642"/>
      <c r="AJ25" s="18" t="s">
        <v>125</v>
      </c>
      <c r="AK25" s="23">
        <v>348</v>
      </c>
      <c r="AL25" s="23">
        <v>348</v>
      </c>
      <c r="AM25" s="23">
        <v>348</v>
      </c>
      <c r="AN25" s="23">
        <v>348</v>
      </c>
      <c r="AO25" s="23">
        <v>348</v>
      </c>
      <c r="AP25" s="18" t="s">
        <v>9</v>
      </c>
      <c r="AQ25" s="18" t="s">
        <v>204</v>
      </c>
      <c r="AR25" s="18" t="s">
        <v>204</v>
      </c>
      <c r="AS25" s="18" t="s">
        <v>9</v>
      </c>
    </row>
    <row r="26" spans="1:45" ht="18" customHeight="1">
      <c r="A26" s="666"/>
      <c r="B26" s="60">
        <v>2</v>
      </c>
      <c r="C26" s="60" t="s">
        <v>547</v>
      </c>
      <c r="D26" s="351">
        <f>[2]결성면!D26</f>
        <v>72</v>
      </c>
      <c r="E26" s="351">
        <f>[2]결성면!E26</f>
        <v>70</v>
      </c>
      <c r="F26" s="351">
        <f>[2]결성면!F26</f>
        <v>66</v>
      </c>
      <c r="G26" s="351">
        <f>[2]결성면!G26</f>
        <v>63</v>
      </c>
      <c r="H26" s="351">
        <f>[2]결성면!H26</f>
        <v>61</v>
      </c>
      <c r="I26" s="351">
        <v>85</v>
      </c>
      <c r="J26" s="351">
        <v>85</v>
      </c>
      <c r="K26" s="351">
        <v>85</v>
      </c>
      <c r="L26" s="351">
        <v>85</v>
      </c>
      <c r="M26" s="351">
        <v>85</v>
      </c>
      <c r="N26" s="378">
        <f t="shared" ref="N26:R29" si="12">ROUND(D26*I26/100,0)</f>
        <v>61</v>
      </c>
      <c r="O26" s="378">
        <f t="shared" si="12"/>
        <v>60</v>
      </c>
      <c r="P26" s="378">
        <f t="shared" si="12"/>
        <v>56</v>
      </c>
      <c r="Q26" s="378">
        <f t="shared" si="12"/>
        <v>54</v>
      </c>
      <c r="R26" s="378">
        <f t="shared" si="12"/>
        <v>52</v>
      </c>
      <c r="S26" s="60">
        <v>408</v>
      </c>
      <c r="T26" s="60">
        <v>408</v>
      </c>
      <c r="U26" s="60">
        <v>408</v>
      </c>
      <c r="V26" s="60">
        <v>408</v>
      </c>
      <c r="W26" s="60">
        <v>408</v>
      </c>
      <c r="X26" s="60">
        <f t="shared" ref="X26:AB29" si="13">ROUND(N26*(S26/1000),0)</f>
        <v>25</v>
      </c>
      <c r="Y26" s="60">
        <f t="shared" si="13"/>
        <v>24</v>
      </c>
      <c r="Z26" s="60">
        <f t="shared" si="13"/>
        <v>23</v>
      </c>
      <c r="AA26" s="60">
        <f t="shared" si="13"/>
        <v>22</v>
      </c>
      <c r="AB26" s="60">
        <f t="shared" si="13"/>
        <v>21</v>
      </c>
      <c r="AC26" s="60" t="s">
        <v>198</v>
      </c>
      <c r="AD26" s="60" t="s">
        <v>84</v>
      </c>
      <c r="AE26" s="60" t="s">
        <v>84</v>
      </c>
      <c r="AF26" s="60" t="s">
        <v>84</v>
      </c>
      <c r="AI26" s="643"/>
      <c r="AJ26" s="18" t="s">
        <v>205</v>
      </c>
      <c r="AK26" s="23">
        <v>51</v>
      </c>
      <c r="AL26" s="23">
        <v>51</v>
      </c>
      <c r="AM26" s="23">
        <v>51</v>
      </c>
      <c r="AN26" s="23">
        <v>51</v>
      </c>
      <c r="AO26" s="23">
        <v>51</v>
      </c>
      <c r="AP26" s="18" t="s">
        <v>9</v>
      </c>
      <c r="AQ26" s="18" t="s">
        <v>204</v>
      </c>
      <c r="AR26" s="18" t="s">
        <v>204</v>
      </c>
      <c r="AS26" s="18" t="s">
        <v>9</v>
      </c>
    </row>
    <row r="27" spans="1:45" ht="18" customHeight="1">
      <c r="A27" s="666"/>
      <c r="B27" s="60">
        <v>2</v>
      </c>
      <c r="C27" s="60" t="s">
        <v>548</v>
      </c>
      <c r="D27" s="351">
        <f>[2]결성면!D27</f>
        <v>54</v>
      </c>
      <c r="E27" s="351">
        <f>[2]결성면!E27</f>
        <v>53</v>
      </c>
      <c r="F27" s="351">
        <f>[2]결성면!F27</f>
        <v>50</v>
      </c>
      <c r="G27" s="351">
        <f>[2]결성면!G27</f>
        <v>47</v>
      </c>
      <c r="H27" s="351">
        <f>[2]결성면!H27</f>
        <v>46</v>
      </c>
      <c r="I27" s="351">
        <v>85</v>
      </c>
      <c r="J27" s="351">
        <v>85</v>
      </c>
      <c r="K27" s="351">
        <v>85</v>
      </c>
      <c r="L27" s="351">
        <v>85</v>
      </c>
      <c r="M27" s="351">
        <v>85</v>
      </c>
      <c r="N27" s="378">
        <f t="shared" si="12"/>
        <v>46</v>
      </c>
      <c r="O27" s="378">
        <f t="shared" si="12"/>
        <v>45</v>
      </c>
      <c r="P27" s="378">
        <f t="shared" si="12"/>
        <v>43</v>
      </c>
      <c r="Q27" s="378">
        <f t="shared" si="12"/>
        <v>40</v>
      </c>
      <c r="R27" s="378">
        <f t="shared" si="12"/>
        <v>39</v>
      </c>
      <c r="S27" s="60">
        <v>408</v>
      </c>
      <c r="T27" s="60">
        <v>408</v>
      </c>
      <c r="U27" s="60">
        <v>408</v>
      </c>
      <c r="V27" s="60">
        <v>408</v>
      </c>
      <c r="W27" s="60">
        <v>408</v>
      </c>
      <c r="X27" s="60">
        <f t="shared" si="13"/>
        <v>19</v>
      </c>
      <c r="Y27" s="60">
        <f t="shared" si="13"/>
        <v>18</v>
      </c>
      <c r="Z27" s="60">
        <f t="shared" si="13"/>
        <v>18</v>
      </c>
      <c r="AA27" s="60">
        <f t="shared" si="13"/>
        <v>16</v>
      </c>
      <c r="AB27" s="60">
        <f t="shared" si="13"/>
        <v>16</v>
      </c>
      <c r="AC27" s="60" t="s">
        <v>198</v>
      </c>
      <c r="AD27" s="60" t="s">
        <v>84</v>
      </c>
      <c r="AE27" s="60" t="s">
        <v>84</v>
      </c>
      <c r="AF27" s="60" t="s">
        <v>84</v>
      </c>
      <c r="AI27" s="641" t="s">
        <v>128</v>
      </c>
      <c r="AJ27" s="18" t="s">
        <v>2</v>
      </c>
      <c r="AK27" s="23">
        <v>184</v>
      </c>
      <c r="AL27" s="23">
        <v>184</v>
      </c>
      <c r="AM27" s="23">
        <v>184</v>
      </c>
      <c r="AN27" s="23">
        <v>184</v>
      </c>
      <c r="AO27" s="23">
        <v>184</v>
      </c>
      <c r="AP27" s="18"/>
      <c r="AQ27" s="18"/>
      <c r="AR27" s="18"/>
      <c r="AS27" s="18"/>
    </row>
    <row r="28" spans="1:45" ht="18" customHeight="1">
      <c r="A28" s="666"/>
      <c r="B28" s="60">
        <v>2</v>
      </c>
      <c r="C28" s="60" t="s">
        <v>549</v>
      </c>
      <c r="D28" s="351">
        <f>[2]결성면!D28</f>
        <v>51</v>
      </c>
      <c r="E28" s="351">
        <f>[2]결성면!E28</f>
        <v>50</v>
      </c>
      <c r="F28" s="351">
        <f>[2]결성면!F28</f>
        <v>47</v>
      </c>
      <c r="G28" s="351">
        <f>[2]결성면!G28</f>
        <v>45</v>
      </c>
      <c r="H28" s="351">
        <f>[2]결성면!H28</f>
        <v>43</v>
      </c>
      <c r="I28" s="351">
        <v>85</v>
      </c>
      <c r="J28" s="351">
        <v>85</v>
      </c>
      <c r="K28" s="351">
        <v>85</v>
      </c>
      <c r="L28" s="351">
        <v>85</v>
      </c>
      <c r="M28" s="351">
        <v>85</v>
      </c>
      <c r="N28" s="378">
        <f t="shared" si="12"/>
        <v>43</v>
      </c>
      <c r="O28" s="378">
        <f t="shared" si="12"/>
        <v>43</v>
      </c>
      <c r="P28" s="378">
        <f t="shared" si="12"/>
        <v>40</v>
      </c>
      <c r="Q28" s="378">
        <f t="shared" si="12"/>
        <v>38</v>
      </c>
      <c r="R28" s="378">
        <f t="shared" si="12"/>
        <v>37</v>
      </c>
      <c r="S28" s="60">
        <v>408</v>
      </c>
      <c r="T28" s="60">
        <v>408</v>
      </c>
      <c r="U28" s="60">
        <v>408</v>
      </c>
      <c r="V28" s="60">
        <v>408</v>
      </c>
      <c r="W28" s="60">
        <v>408</v>
      </c>
      <c r="X28" s="60">
        <f t="shared" si="13"/>
        <v>18</v>
      </c>
      <c r="Y28" s="60">
        <f t="shared" si="13"/>
        <v>18</v>
      </c>
      <c r="Z28" s="60">
        <f t="shared" si="13"/>
        <v>16</v>
      </c>
      <c r="AA28" s="60">
        <f t="shared" si="13"/>
        <v>16</v>
      </c>
      <c r="AB28" s="60">
        <f t="shared" si="13"/>
        <v>15</v>
      </c>
      <c r="AC28" s="60" t="s">
        <v>198</v>
      </c>
      <c r="AD28" s="60" t="s">
        <v>84</v>
      </c>
      <c r="AE28" s="60" t="s">
        <v>84</v>
      </c>
      <c r="AF28" s="60" t="s">
        <v>84</v>
      </c>
      <c r="AI28" s="643"/>
      <c r="AJ28" s="18" t="s">
        <v>130</v>
      </c>
      <c r="AK28" s="23">
        <v>184</v>
      </c>
      <c r="AL28" s="23">
        <v>184</v>
      </c>
      <c r="AM28" s="23">
        <v>184</v>
      </c>
      <c r="AN28" s="23">
        <v>184</v>
      </c>
      <c r="AO28" s="23">
        <v>184</v>
      </c>
      <c r="AP28" s="18" t="s">
        <v>9</v>
      </c>
      <c r="AQ28" s="18" t="s">
        <v>204</v>
      </c>
      <c r="AR28" s="18" t="s">
        <v>204</v>
      </c>
      <c r="AS28" s="18" t="s">
        <v>9</v>
      </c>
    </row>
    <row r="29" spans="1:45" ht="18" customHeight="1">
      <c r="A29" s="666"/>
      <c r="B29" s="60">
        <v>2</v>
      </c>
      <c r="C29" s="60" t="s">
        <v>550</v>
      </c>
      <c r="D29" s="351">
        <f>[2]결성면!D29</f>
        <v>52</v>
      </c>
      <c r="E29" s="351">
        <f>[2]결성면!E29</f>
        <v>51</v>
      </c>
      <c r="F29" s="351">
        <f>[2]결성면!F29</f>
        <v>48</v>
      </c>
      <c r="G29" s="351">
        <f>[2]결성면!G29</f>
        <v>46</v>
      </c>
      <c r="H29" s="351">
        <f>[2]결성면!H29</f>
        <v>44</v>
      </c>
      <c r="I29" s="351">
        <v>85</v>
      </c>
      <c r="J29" s="351">
        <v>85</v>
      </c>
      <c r="K29" s="351">
        <v>85</v>
      </c>
      <c r="L29" s="351">
        <v>85</v>
      </c>
      <c r="M29" s="351">
        <v>85</v>
      </c>
      <c r="N29" s="378">
        <f t="shared" si="12"/>
        <v>44</v>
      </c>
      <c r="O29" s="378">
        <f t="shared" si="12"/>
        <v>43</v>
      </c>
      <c r="P29" s="378">
        <f t="shared" si="12"/>
        <v>41</v>
      </c>
      <c r="Q29" s="378">
        <f t="shared" si="12"/>
        <v>39</v>
      </c>
      <c r="R29" s="378">
        <f t="shared" si="12"/>
        <v>37</v>
      </c>
      <c r="S29" s="60">
        <v>408</v>
      </c>
      <c r="T29" s="60">
        <v>408</v>
      </c>
      <c r="U29" s="60">
        <v>408</v>
      </c>
      <c r="V29" s="60">
        <v>408</v>
      </c>
      <c r="W29" s="60">
        <v>408</v>
      </c>
      <c r="X29" s="60">
        <f t="shared" si="13"/>
        <v>18</v>
      </c>
      <c r="Y29" s="60">
        <f t="shared" si="13"/>
        <v>18</v>
      </c>
      <c r="Z29" s="60">
        <f t="shared" si="13"/>
        <v>17</v>
      </c>
      <c r="AA29" s="60">
        <f t="shared" si="13"/>
        <v>16</v>
      </c>
      <c r="AB29" s="60">
        <f t="shared" si="13"/>
        <v>15</v>
      </c>
      <c r="AC29" s="60" t="s">
        <v>198</v>
      </c>
      <c r="AD29" s="60" t="s">
        <v>84</v>
      </c>
      <c r="AE29" s="60" t="s">
        <v>84</v>
      </c>
      <c r="AF29" s="60" t="s">
        <v>84</v>
      </c>
      <c r="AI29" s="17"/>
      <c r="AJ29" s="17"/>
      <c r="AK29" s="17"/>
      <c r="AL29" s="17"/>
      <c r="AM29" s="17"/>
      <c r="AN29" s="17"/>
      <c r="AO29" s="17"/>
      <c r="AP29" s="17"/>
      <c r="AQ29" s="17"/>
      <c r="AS29" s="17"/>
    </row>
    <row r="30" spans="1:45" ht="18" customHeight="1">
      <c r="A30" s="666"/>
      <c r="B30" s="23">
        <v>1</v>
      </c>
      <c r="C30" s="59" t="s">
        <v>551</v>
      </c>
      <c r="D30" s="410">
        <f>SUM(D31:D33)</f>
        <v>240</v>
      </c>
      <c r="E30" s="410">
        <f>SUM(E31:E33)</f>
        <v>233</v>
      </c>
      <c r="F30" s="410">
        <f>SUM(F31:F33)</f>
        <v>220</v>
      </c>
      <c r="G30" s="410">
        <f>SUM(G31:G33)</f>
        <v>211</v>
      </c>
      <c r="H30" s="410">
        <f>SUM(H31:H33)</f>
        <v>203</v>
      </c>
      <c r="I30" s="379">
        <f>ROUND(N30/D30,2)</f>
        <v>0.85</v>
      </c>
      <c r="J30" s="379">
        <f>ROUND(O30/E30,2)</f>
        <v>0.85</v>
      </c>
      <c r="K30" s="379">
        <f>ROUND(P30/F30,2)</f>
        <v>0.85</v>
      </c>
      <c r="L30" s="379">
        <f>ROUND(Q30/G30,2)</f>
        <v>0.85</v>
      </c>
      <c r="M30" s="379">
        <f>ROUND(R30/H30,2)</f>
        <v>0.85</v>
      </c>
      <c r="N30" s="397">
        <f>SUM(N31:N33)</f>
        <v>204</v>
      </c>
      <c r="O30" s="397">
        <f>SUM(O31:O33)</f>
        <v>198</v>
      </c>
      <c r="P30" s="397">
        <f>SUM(P31:P33)</f>
        <v>187</v>
      </c>
      <c r="Q30" s="397">
        <f>SUM(Q31:Q33)</f>
        <v>179</v>
      </c>
      <c r="R30" s="397">
        <f>SUM(R31:R33)</f>
        <v>173</v>
      </c>
      <c r="S30" s="4">
        <v>408</v>
      </c>
      <c r="T30" s="4">
        <v>408</v>
      </c>
      <c r="U30" s="4">
        <v>408</v>
      </c>
      <c r="V30" s="4">
        <v>408</v>
      </c>
      <c r="W30" s="4">
        <v>408</v>
      </c>
      <c r="X30" s="4">
        <f>SUM(X31:X33)</f>
        <v>83</v>
      </c>
      <c r="Y30" s="4">
        <f>SUM(Y31:Y33)</f>
        <v>81</v>
      </c>
      <c r="Z30" s="4">
        <f>SUM(Z31:Z33)</f>
        <v>76</v>
      </c>
      <c r="AA30" s="4">
        <f>SUM(AA31:AA33)</f>
        <v>74</v>
      </c>
      <c r="AB30" s="4">
        <f>SUM(AB31:AB33)</f>
        <v>71</v>
      </c>
      <c r="AC30" s="21"/>
      <c r="AD30" s="21"/>
      <c r="AE30" s="21"/>
      <c r="AF30" s="21"/>
      <c r="AI30" s="17" t="s">
        <v>133</v>
      </c>
      <c r="AJ30" s="17"/>
      <c r="AK30" s="33"/>
      <c r="AL30" s="33"/>
      <c r="AM30" s="33"/>
      <c r="AN30" s="33"/>
      <c r="AO30" s="33"/>
      <c r="AP30" s="33"/>
      <c r="AQ30" s="17"/>
      <c r="AS30" s="17"/>
    </row>
    <row r="31" spans="1:45" ht="18" customHeight="1">
      <c r="A31" s="666"/>
      <c r="B31" s="60">
        <v>2</v>
      </c>
      <c r="C31" s="60" t="s">
        <v>552</v>
      </c>
      <c r="D31" s="351">
        <f>[2]결성면!D31</f>
        <v>58</v>
      </c>
      <c r="E31" s="351">
        <f>[2]결성면!E31</f>
        <v>56</v>
      </c>
      <c r="F31" s="351">
        <f>[2]결성면!F31</f>
        <v>53</v>
      </c>
      <c r="G31" s="351">
        <f>[2]결성면!G31</f>
        <v>51</v>
      </c>
      <c r="H31" s="351">
        <f>[2]결성면!H31</f>
        <v>49</v>
      </c>
      <c r="I31" s="351">
        <v>85</v>
      </c>
      <c r="J31" s="351">
        <v>85</v>
      </c>
      <c r="K31" s="351">
        <v>85</v>
      </c>
      <c r="L31" s="351">
        <v>85</v>
      </c>
      <c r="M31" s="351">
        <v>85</v>
      </c>
      <c r="N31" s="378">
        <f t="shared" ref="N31:R33" si="14">ROUND(D31*I31/100,0)</f>
        <v>49</v>
      </c>
      <c r="O31" s="378">
        <f t="shared" si="14"/>
        <v>48</v>
      </c>
      <c r="P31" s="378">
        <f t="shared" si="14"/>
        <v>45</v>
      </c>
      <c r="Q31" s="378">
        <f t="shared" si="14"/>
        <v>43</v>
      </c>
      <c r="R31" s="378">
        <f t="shared" si="14"/>
        <v>42</v>
      </c>
      <c r="S31" s="60">
        <v>408</v>
      </c>
      <c r="T31" s="60">
        <v>408</v>
      </c>
      <c r="U31" s="60">
        <v>408</v>
      </c>
      <c r="V31" s="60">
        <v>408</v>
      </c>
      <c r="W31" s="60">
        <v>408</v>
      </c>
      <c r="X31" s="60">
        <f t="shared" ref="X31:AB33" si="15">ROUND(N31*(S31/1000),0)</f>
        <v>20</v>
      </c>
      <c r="Y31" s="60">
        <f t="shared" si="15"/>
        <v>20</v>
      </c>
      <c r="Z31" s="60">
        <f t="shared" si="15"/>
        <v>18</v>
      </c>
      <c r="AA31" s="60">
        <f t="shared" si="15"/>
        <v>18</v>
      </c>
      <c r="AB31" s="60">
        <f t="shared" si="15"/>
        <v>17</v>
      </c>
      <c r="AC31" s="60" t="s">
        <v>198</v>
      </c>
      <c r="AD31" s="60" t="s">
        <v>84</v>
      </c>
      <c r="AE31" s="60" t="s">
        <v>84</v>
      </c>
      <c r="AF31" s="60" t="s">
        <v>84</v>
      </c>
      <c r="AI31" s="639" t="s">
        <v>0</v>
      </c>
      <c r="AJ31" s="640"/>
      <c r="AK31" s="18">
        <v>2015</v>
      </c>
      <c r="AL31" s="18">
        <v>2020</v>
      </c>
      <c r="AM31" s="18">
        <v>2025</v>
      </c>
      <c r="AN31" s="18">
        <v>2030</v>
      </c>
      <c r="AO31" s="18">
        <v>2035</v>
      </c>
      <c r="AP31" s="18" t="s">
        <v>135</v>
      </c>
      <c r="AQ31" s="17"/>
      <c r="AS31" s="17"/>
    </row>
    <row r="32" spans="1:45" ht="18" customHeight="1">
      <c r="A32" s="666"/>
      <c r="B32" s="60">
        <v>2</v>
      </c>
      <c r="C32" s="60" t="s">
        <v>553</v>
      </c>
      <c r="D32" s="351">
        <f>[2]결성면!D32</f>
        <v>123</v>
      </c>
      <c r="E32" s="351">
        <f>[2]결성면!E32</f>
        <v>120</v>
      </c>
      <c r="F32" s="351">
        <f>[2]결성면!F32</f>
        <v>113</v>
      </c>
      <c r="G32" s="351">
        <f>[2]결성면!G32</f>
        <v>108</v>
      </c>
      <c r="H32" s="351">
        <f>[2]결성면!H32</f>
        <v>104</v>
      </c>
      <c r="I32" s="351">
        <v>85</v>
      </c>
      <c r="J32" s="351">
        <v>85</v>
      </c>
      <c r="K32" s="351">
        <v>85</v>
      </c>
      <c r="L32" s="351">
        <v>85</v>
      </c>
      <c r="M32" s="351">
        <v>85</v>
      </c>
      <c r="N32" s="378">
        <f t="shared" si="14"/>
        <v>105</v>
      </c>
      <c r="O32" s="378">
        <f t="shared" si="14"/>
        <v>102</v>
      </c>
      <c r="P32" s="378">
        <f t="shared" si="14"/>
        <v>96</v>
      </c>
      <c r="Q32" s="378">
        <f t="shared" si="14"/>
        <v>92</v>
      </c>
      <c r="R32" s="378">
        <f t="shared" si="14"/>
        <v>88</v>
      </c>
      <c r="S32" s="60">
        <v>408</v>
      </c>
      <c r="T32" s="60">
        <v>408</v>
      </c>
      <c r="U32" s="60">
        <v>408</v>
      </c>
      <c r="V32" s="60">
        <v>408</v>
      </c>
      <c r="W32" s="60">
        <v>408</v>
      </c>
      <c r="X32" s="60">
        <f t="shared" si="15"/>
        <v>43</v>
      </c>
      <c r="Y32" s="60">
        <f t="shared" si="15"/>
        <v>42</v>
      </c>
      <c r="Z32" s="60">
        <f t="shared" si="15"/>
        <v>39</v>
      </c>
      <c r="AA32" s="60">
        <f t="shared" si="15"/>
        <v>38</v>
      </c>
      <c r="AB32" s="60">
        <f t="shared" si="15"/>
        <v>36</v>
      </c>
      <c r="AC32" s="60" t="s">
        <v>198</v>
      </c>
      <c r="AD32" s="60" t="s">
        <v>84</v>
      </c>
      <c r="AE32" s="60" t="s">
        <v>84</v>
      </c>
      <c r="AF32" s="60" t="s">
        <v>84</v>
      </c>
      <c r="AI32" s="641" t="s">
        <v>137</v>
      </c>
      <c r="AJ32" s="34" t="s">
        <v>198</v>
      </c>
      <c r="AK32" s="35">
        <f t="shared" ref="AK32:AO37" si="16">AK39+AK46+AK53</f>
        <v>816</v>
      </c>
      <c r="AL32" s="35">
        <f t="shared" si="16"/>
        <v>29</v>
      </c>
      <c r="AM32" s="35">
        <f t="shared" si="16"/>
        <v>28</v>
      </c>
      <c r="AN32" s="35">
        <f t="shared" si="16"/>
        <v>27</v>
      </c>
      <c r="AO32" s="35">
        <f t="shared" si="16"/>
        <v>26</v>
      </c>
      <c r="AP32" s="18"/>
      <c r="AQ32" s="17"/>
      <c r="AS32" s="17"/>
    </row>
    <row r="33" spans="1:45" ht="18" customHeight="1">
      <c r="A33" s="666"/>
      <c r="B33" s="60">
        <v>2</v>
      </c>
      <c r="C33" s="60" t="s">
        <v>554</v>
      </c>
      <c r="D33" s="351">
        <f>[2]결성면!D33</f>
        <v>59</v>
      </c>
      <c r="E33" s="351">
        <f>[2]결성면!E33</f>
        <v>57</v>
      </c>
      <c r="F33" s="351">
        <f>[2]결성면!F33</f>
        <v>54</v>
      </c>
      <c r="G33" s="351">
        <f>[2]결성면!G33</f>
        <v>52</v>
      </c>
      <c r="H33" s="351">
        <f>[2]결성면!H33</f>
        <v>50</v>
      </c>
      <c r="I33" s="377">
        <v>85</v>
      </c>
      <c r="J33" s="377">
        <v>85</v>
      </c>
      <c r="K33" s="377">
        <v>85</v>
      </c>
      <c r="L33" s="377">
        <v>85</v>
      </c>
      <c r="M33" s="377">
        <v>85</v>
      </c>
      <c r="N33" s="378">
        <f t="shared" si="14"/>
        <v>50</v>
      </c>
      <c r="O33" s="378">
        <f t="shared" si="14"/>
        <v>48</v>
      </c>
      <c r="P33" s="378">
        <f t="shared" si="14"/>
        <v>46</v>
      </c>
      <c r="Q33" s="378">
        <f t="shared" si="14"/>
        <v>44</v>
      </c>
      <c r="R33" s="378">
        <f t="shared" si="14"/>
        <v>43</v>
      </c>
      <c r="S33" s="60">
        <v>408</v>
      </c>
      <c r="T33" s="60">
        <v>408</v>
      </c>
      <c r="U33" s="60">
        <v>408</v>
      </c>
      <c r="V33" s="60">
        <v>408</v>
      </c>
      <c r="W33" s="60">
        <v>408</v>
      </c>
      <c r="X33" s="60">
        <f t="shared" si="15"/>
        <v>20</v>
      </c>
      <c r="Y33" s="60">
        <f>ROUND(O33*(T33/1000),0)-1</f>
        <v>19</v>
      </c>
      <c r="Z33" s="60">
        <f t="shared" si="15"/>
        <v>19</v>
      </c>
      <c r="AA33" s="60">
        <f t="shared" si="15"/>
        <v>18</v>
      </c>
      <c r="AB33" s="60">
        <f t="shared" si="15"/>
        <v>18</v>
      </c>
      <c r="AC33" s="60" t="s">
        <v>198</v>
      </c>
      <c r="AD33" s="60" t="s">
        <v>84</v>
      </c>
      <c r="AE33" s="60" t="s">
        <v>84</v>
      </c>
      <c r="AF33" s="60" t="s">
        <v>84</v>
      </c>
      <c r="AI33" s="642"/>
      <c r="AJ33" s="34" t="s">
        <v>526</v>
      </c>
      <c r="AK33" s="35">
        <f t="shared" si="16"/>
        <v>53</v>
      </c>
      <c r="AL33" s="35">
        <f t="shared" si="16"/>
        <v>819</v>
      </c>
      <c r="AM33" s="35">
        <f t="shared" si="16"/>
        <v>778</v>
      </c>
      <c r="AN33" s="35">
        <f t="shared" si="16"/>
        <v>744</v>
      </c>
      <c r="AO33" s="35">
        <f t="shared" si="16"/>
        <v>724</v>
      </c>
      <c r="AP33" s="18"/>
      <c r="AQ33" s="17"/>
      <c r="AS33" s="17"/>
    </row>
    <row r="34" spans="1:45" ht="18" customHeight="1">
      <c r="A34" s="666"/>
      <c r="B34" s="23">
        <v>1</v>
      </c>
      <c r="C34" s="59" t="s">
        <v>555</v>
      </c>
      <c r="D34" s="410">
        <f>SUM(D35:D37)</f>
        <v>299</v>
      </c>
      <c r="E34" s="410">
        <f>SUM(E35:E37)</f>
        <v>292</v>
      </c>
      <c r="F34" s="410">
        <f>SUM(F35:F37)</f>
        <v>274</v>
      </c>
      <c r="G34" s="410">
        <f>SUM(G35:G37)</f>
        <v>260</v>
      </c>
      <c r="H34" s="410">
        <f>SUM(H35:H37)</f>
        <v>252</v>
      </c>
      <c r="I34" s="379">
        <f>ROUND(N34/D34,2)</f>
        <v>0.57999999999999996</v>
      </c>
      <c r="J34" s="379">
        <f>ROUND(O34/E34,2)</f>
        <v>0.57999999999999996</v>
      </c>
      <c r="K34" s="379">
        <f>ROUND(P34/F34,2)</f>
        <v>0.85</v>
      </c>
      <c r="L34" s="379">
        <f>ROUND(Q34/G34,2)</f>
        <v>0.85</v>
      </c>
      <c r="M34" s="379">
        <f>ROUND(R34/H34,2)</f>
        <v>0.85</v>
      </c>
      <c r="N34" s="397">
        <f>SUM(N35:N37)</f>
        <v>174</v>
      </c>
      <c r="O34" s="397">
        <f>SUM(O35:O37)</f>
        <v>169</v>
      </c>
      <c r="P34" s="397">
        <f>SUM(P35:P37)</f>
        <v>233</v>
      </c>
      <c r="Q34" s="397">
        <f>SUM(Q35:Q37)</f>
        <v>221</v>
      </c>
      <c r="R34" s="397">
        <f>SUM(R35:R37)</f>
        <v>214</v>
      </c>
      <c r="S34" s="4">
        <v>408</v>
      </c>
      <c r="T34" s="4">
        <v>408</v>
      </c>
      <c r="U34" s="4">
        <v>408</v>
      </c>
      <c r="V34" s="4">
        <v>408</v>
      </c>
      <c r="W34" s="4">
        <v>408</v>
      </c>
      <c r="X34" s="4">
        <f>SUM(X35:X37)</f>
        <v>72</v>
      </c>
      <c r="Y34" s="4">
        <f>SUM(Y35:Y37)</f>
        <v>70</v>
      </c>
      <c r="Z34" s="4">
        <f>SUM(Z35:Z37)</f>
        <v>93</v>
      </c>
      <c r="AA34" s="4">
        <f>SUM(AA35:AA37)</f>
        <v>91</v>
      </c>
      <c r="AB34" s="4">
        <f>SUM(AB35:AB37)</f>
        <v>86</v>
      </c>
      <c r="AC34" s="21"/>
      <c r="AD34" s="21"/>
      <c r="AE34" s="21"/>
      <c r="AF34" s="21"/>
      <c r="AI34" s="642"/>
      <c r="AJ34" s="34" t="s">
        <v>561</v>
      </c>
      <c r="AK34" s="35">
        <f t="shared" si="16"/>
        <v>0</v>
      </c>
      <c r="AL34" s="35">
        <f t="shared" si="16"/>
        <v>0</v>
      </c>
      <c r="AM34" s="35">
        <f t="shared" si="16"/>
        <v>29</v>
      </c>
      <c r="AN34" s="35">
        <f t="shared" si="16"/>
        <v>28</v>
      </c>
      <c r="AO34" s="35">
        <f t="shared" si="16"/>
        <v>27</v>
      </c>
      <c r="AP34" s="18"/>
      <c r="AQ34" s="17"/>
      <c r="AS34" s="17"/>
    </row>
    <row r="35" spans="1:45" ht="18" customHeight="1">
      <c r="A35" s="666"/>
      <c r="B35" s="60">
        <v>2</v>
      </c>
      <c r="C35" s="60" t="s">
        <v>556</v>
      </c>
      <c r="D35" s="351">
        <f>[2]결성면!D35</f>
        <v>117</v>
      </c>
      <c r="E35" s="351">
        <f>[2]결성면!E35</f>
        <v>113</v>
      </c>
      <c r="F35" s="351">
        <f>[2]결성면!F35</f>
        <v>107</v>
      </c>
      <c r="G35" s="351">
        <f>[2]결성면!G35</f>
        <v>102</v>
      </c>
      <c r="H35" s="351">
        <f>[2]결성면!H35</f>
        <v>99</v>
      </c>
      <c r="I35" s="351">
        <v>85</v>
      </c>
      <c r="J35" s="351">
        <v>85</v>
      </c>
      <c r="K35" s="351">
        <v>85</v>
      </c>
      <c r="L35" s="351">
        <v>85</v>
      </c>
      <c r="M35" s="351">
        <v>85</v>
      </c>
      <c r="N35" s="378">
        <f t="shared" ref="N35:R37" si="17">ROUND(D35*I35/100,0)</f>
        <v>99</v>
      </c>
      <c r="O35" s="378">
        <f t="shared" si="17"/>
        <v>96</v>
      </c>
      <c r="P35" s="378">
        <f t="shared" si="17"/>
        <v>91</v>
      </c>
      <c r="Q35" s="378">
        <f t="shared" si="17"/>
        <v>87</v>
      </c>
      <c r="R35" s="378">
        <f t="shared" si="17"/>
        <v>84</v>
      </c>
      <c r="S35" s="60">
        <v>408</v>
      </c>
      <c r="T35" s="60">
        <v>408</v>
      </c>
      <c r="U35" s="60">
        <v>408</v>
      </c>
      <c r="V35" s="60">
        <v>408</v>
      </c>
      <c r="W35" s="60">
        <v>408</v>
      </c>
      <c r="X35" s="60">
        <f>ROUND(N35*(S35/1000),0)+1</f>
        <v>41</v>
      </c>
      <c r="Y35" s="60">
        <f>ROUND(O35*(T35/1000),0)</f>
        <v>39</v>
      </c>
      <c r="Z35" s="60">
        <f>ROUND(P35*(U35/1000),0)</f>
        <v>37</v>
      </c>
      <c r="AA35" s="60">
        <f>ROUND(Q35*(V35/1000),0)+1</f>
        <v>36</v>
      </c>
      <c r="AB35" s="60">
        <f>ROUND(R35*(W35/1000),0)</f>
        <v>34</v>
      </c>
      <c r="AC35" s="60" t="s">
        <v>198</v>
      </c>
      <c r="AD35" s="60" t="s">
        <v>84</v>
      </c>
      <c r="AE35" s="60" t="s">
        <v>84</v>
      </c>
      <c r="AF35" s="60" t="s">
        <v>84</v>
      </c>
      <c r="AI35" s="642"/>
      <c r="AJ35" s="3"/>
      <c r="AK35" s="35">
        <f t="shared" si="16"/>
        <v>0</v>
      </c>
      <c r="AL35" s="35">
        <f t="shared" si="16"/>
        <v>0</v>
      </c>
      <c r="AM35" s="35">
        <f t="shared" si="16"/>
        <v>0</v>
      </c>
      <c r="AN35" s="35">
        <f t="shared" si="16"/>
        <v>0</v>
      </c>
      <c r="AO35" s="35">
        <f t="shared" si="16"/>
        <v>0</v>
      </c>
      <c r="AP35" s="3"/>
      <c r="AQ35" s="17"/>
      <c r="AS35" s="17"/>
    </row>
    <row r="36" spans="1:45" ht="18" customHeight="1">
      <c r="A36" s="666"/>
      <c r="B36" s="60">
        <v>2</v>
      </c>
      <c r="C36" s="60" t="s">
        <v>557</v>
      </c>
      <c r="D36" s="351">
        <f>[2]결성면!D36</f>
        <v>88</v>
      </c>
      <c r="E36" s="351">
        <f>[2]결성면!E36</f>
        <v>86</v>
      </c>
      <c r="F36" s="351">
        <f>[2]결성면!F36</f>
        <v>81</v>
      </c>
      <c r="G36" s="351">
        <f>[2]결성면!G36</f>
        <v>77</v>
      </c>
      <c r="H36" s="351">
        <f>[2]결성면!H36</f>
        <v>74</v>
      </c>
      <c r="I36" s="377">
        <v>85</v>
      </c>
      <c r="J36" s="377">
        <v>85</v>
      </c>
      <c r="K36" s="377">
        <v>85</v>
      </c>
      <c r="L36" s="377">
        <v>85</v>
      </c>
      <c r="M36" s="377">
        <v>85</v>
      </c>
      <c r="N36" s="378">
        <f t="shared" si="17"/>
        <v>75</v>
      </c>
      <c r="O36" s="378">
        <f t="shared" si="17"/>
        <v>73</v>
      </c>
      <c r="P36" s="378">
        <f t="shared" si="17"/>
        <v>69</v>
      </c>
      <c r="Q36" s="378">
        <f t="shared" si="17"/>
        <v>65</v>
      </c>
      <c r="R36" s="378">
        <f t="shared" si="17"/>
        <v>63</v>
      </c>
      <c r="S36" s="60">
        <v>408</v>
      </c>
      <c r="T36" s="60">
        <v>408</v>
      </c>
      <c r="U36" s="60">
        <v>408</v>
      </c>
      <c r="V36" s="60">
        <v>408</v>
      </c>
      <c r="W36" s="60">
        <v>408</v>
      </c>
      <c r="X36" s="60">
        <f>ROUND(N36*(S36/1000),0)</f>
        <v>31</v>
      </c>
      <c r="Y36" s="60">
        <f>ROUND(O36*(T36/1000),0)+1</f>
        <v>31</v>
      </c>
      <c r="Z36" s="60">
        <f>ROUND(P36*(U36/1000),0)-1</f>
        <v>27</v>
      </c>
      <c r="AA36" s="60">
        <f>ROUND(Q36*(V36/1000),0)</f>
        <v>27</v>
      </c>
      <c r="AB36" s="60">
        <f>ROUND(R36*(W36/1000),0)-1</f>
        <v>25</v>
      </c>
      <c r="AC36" s="60" t="s">
        <v>198</v>
      </c>
      <c r="AD36" s="60" t="s">
        <v>84</v>
      </c>
      <c r="AE36" s="60" t="s">
        <v>84</v>
      </c>
      <c r="AF36" s="60" t="s">
        <v>84</v>
      </c>
      <c r="AI36" s="642"/>
      <c r="AJ36" s="3"/>
      <c r="AK36" s="35">
        <f t="shared" si="16"/>
        <v>0</v>
      </c>
      <c r="AL36" s="35">
        <f t="shared" si="16"/>
        <v>0</v>
      </c>
      <c r="AM36" s="35">
        <f t="shared" si="16"/>
        <v>0</v>
      </c>
      <c r="AN36" s="35">
        <f t="shared" si="16"/>
        <v>0</v>
      </c>
      <c r="AO36" s="35">
        <f t="shared" si="16"/>
        <v>0</v>
      </c>
      <c r="AP36" s="3"/>
      <c r="AQ36" s="17"/>
      <c r="AS36" s="17"/>
    </row>
    <row r="37" spans="1:45" ht="18" customHeight="1">
      <c r="A37" s="666"/>
      <c r="B37" s="60">
        <v>2</v>
      </c>
      <c r="C37" s="60" t="s">
        <v>558</v>
      </c>
      <c r="D37" s="351">
        <f>[2]결성면!D37</f>
        <v>94</v>
      </c>
      <c r="E37" s="351">
        <f>[2]결성면!E37</f>
        <v>93</v>
      </c>
      <c r="F37" s="351">
        <f>[2]결성면!F37</f>
        <v>86</v>
      </c>
      <c r="G37" s="351">
        <f>[2]결성면!G37</f>
        <v>81</v>
      </c>
      <c r="H37" s="351">
        <f>[2]결성면!H37</f>
        <v>79</v>
      </c>
      <c r="I37" s="377">
        <v>0</v>
      </c>
      <c r="J37" s="377">
        <v>0</v>
      </c>
      <c r="K37" s="351">
        <v>85</v>
      </c>
      <c r="L37" s="351">
        <v>85</v>
      </c>
      <c r="M37" s="351">
        <v>85</v>
      </c>
      <c r="N37" s="378">
        <f t="shared" si="17"/>
        <v>0</v>
      </c>
      <c r="O37" s="378">
        <f t="shared" si="17"/>
        <v>0</v>
      </c>
      <c r="P37" s="378">
        <f t="shared" si="17"/>
        <v>73</v>
      </c>
      <c r="Q37" s="378">
        <f t="shared" si="17"/>
        <v>69</v>
      </c>
      <c r="R37" s="378">
        <f t="shared" si="17"/>
        <v>67</v>
      </c>
      <c r="S37" s="60">
        <v>408</v>
      </c>
      <c r="T37" s="60">
        <v>408</v>
      </c>
      <c r="U37" s="60">
        <v>408</v>
      </c>
      <c r="V37" s="60">
        <v>408</v>
      </c>
      <c r="W37" s="60">
        <v>408</v>
      </c>
      <c r="X37" s="60">
        <f>ROUND(N37*(S37/1000),0)</f>
        <v>0</v>
      </c>
      <c r="Y37" s="60">
        <f t="shared" ref="Y37" si="18">ROUND(O37*(T37/1000),0)</f>
        <v>0</v>
      </c>
      <c r="Z37" s="60">
        <f>ROUND(P37*(U37/1000),0)-1</f>
        <v>29</v>
      </c>
      <c r="AA37" s="60">
        <f>ROUND(Q37*(V37/1000),0)</f>
        <v>28</v>
      </c>
      <c r="AB37" s="60">
        <f>ROUND(R37*(W37/1000),0)</f>
        <v>27</v>
      </c>
      <c r="AC37" s="60"/>
      <c r="AD37" s="60"/>
      <c r="AE37" s="60" t="s">
        <v>561</v>
      </c>
      <c r="AF37" s="60" t="s">
        <v>561</v>
      </c>
      <c r="AI37" s="642"/>
      <c r="AJ37" s="3"/>
      <c r="AK37" s="35">
        <f t="shared" si="16"/>
        <v>0</v>
      </c>
      <c r="AL37" s="35">
        <f t="shared" si="16"/>
        <v>0</v>
      </c>
      <c r="AM37" s="35">
        <f t="shared" si="16"/>
        <v>0</v>
      </c>
      <c r="AN37" s="35">
        <f t="shared" si="16"/>
        <v>0</v>
      </c>
      <c r="AO37" s="35">
        <f t="shared" si="16"/>
        <v>0</v>
      </c>
      <c r="AP37" s="3"/>
      <c r="AQ37" s="17"/>
      <c r="AS37" s="17"/>
    </row>
    <row r="38" spans="1:45" ht="18" customHeight="1">
      <c r="A38" s="662"/>
      <c r="B38" s="23">
        <v>1</v>
      </c>
      <c r="C38" s="23" t="s">
        <v>208</v>
      </c>
      <c r="D38" s="95">
        <f>SUM(D34,D30,D25,D22,D19,D15,D11,D7,D4)</f>
        <v>2338</v>
      </c>
      <c r="E38" s="95">
        <f>SUM(E34,E30,E25,E22,E19,E15,E11,E7,E4)</f>
        <v>2277</v>
      </c>
      <c r="F38" s="95">
        <f>SUM(F34,F30,F25,F22,F19,F15,F11,F7,F4)</f>
        <v>2145</v>
      </c>
      <c r="G38" s="95">
        <f>SUM(G34,G30,G25,G22,G19,G15,G11,G7,G4)</f>
        <v>2047</v>
      </c>
      <c r="H38" s="95">
        <f>SUM(H34,H30,H25,H22,H19,H15,H11,H7,H4)</f>
        <v>1981</v>
      </c>
      <c r="I38" s="79">
        <f>ROUND((N38/D38)*100,1)</f>
        <v>82.2</v>
      </c>
      <c r="J38" s="79">
        <f>ROUND((O38/E38)*100,1)</f>
        <v>82.2</v>
      </c>
      <c r="K38" s="79">
        <f>ROUND((P38/F38)*100,1)</f>
        <v>85.8</v>
      </c>
      <c r="L38" s="79">
        <f>ROUND((Q38/G38)*100,1)</f>
        <v>85.6</v>
      </c>
      <c r="M38" s="79">
        <f>ROUND((R38/H38)*100,1)</f>
        <v>85.8</v>
      </c>
      <c r="N38" s="95">
        <f>SUMIF($B$4:$B$37,1,N$4:N$37)</f>
        <v>1923</v>
      </c>
      <c r="O38" s="95">
        <f>SUMIF($B$4:$B$37,1,O$4:O$37)</f>
        <v>1872</v>
      </c>
      <c r="P38" s="95">
        <f>SUMIF($B$4:$B$37,1,P$4:P$37)</f>
        <v>1840</v>
      </c>
      <c r="Q38" s="95">
        <f>SUMIF($B$4:$B$37,1,Q$4:Q$37)</f>
        <v>1753</v>
      </c>
      <c r="R38" s="95">
        <f>SUMIF($B$4:$B$37,1,R$4:R$37)</f>
        <v>1699</v>
      </c>
      <c r="S38" s="4">
        <f>AVERAGE(S4:S34)</f>
        <v>408</v>
      </c>
      <c r="T38" s="4">
        <f>AVERAGE(T4:T34)</f>
        <v>408</v>
      </c>
      <c r="U38" s="4">
        <f>AVERAGE(U4:U34)</f>
        <v>408</v>
      </c>
      <c r="V38" s="4">
        <f>AVERAGE(V4:V34)</f>
        <v>408</v>
      </c>
      <c r="W38" s="4">
        <f>AVERAGE(W4:W34)</f>
        <v>408</v>
      </c>
      <c r="X38" s="4">
        <f>SUM(X34,X30,X25,X22,X19,X15,X11,X7,X4)</f>
        <v>785</v>
      </c>
      <c r="Y38" s="4">
        <f>SUM(Y34,Y30,Y25,Y22,Y19,Y15,Y11,Y7,Y4)</f>
        <v>764</v>
      </c>
      <c r="Z38" s="4">
        <f>SUM(Z34,Z30,Z25,Z22,Z19,Z15,Z11,Z7,Z4)</f>
        <v>751</v>
      </c>
      <c r="AA38" s="4">
        <f>SUM(AA34,AA30,AA25,AA22,AA19,AA15,AA11,AA7,AA4)</f>
        <v>715</v>
      </c>
      <c r="AB38" s="4">
        <f>SUM(AB34,AB30,AB25,AB22,AB19,AB15,AB11,AB7,AB4)</f>
        <v>693</v>
      </c>
      <c r="AC38" s="23"/>
      <c r="AD38" s="23"/>
      <c r="AE38" s="23"/>
      <c r="AF38" s="23"/>
      <c r="AI38" s="643"/>
      <c r="AJ38" s="36" t="s">
        <v>2</v>
      </c>
      <c r="AK38" s="37">
        <f>SUM(AK32:AK37)</f>
        <v>869</v>
      </c>
      <c r="AL38" s="37">
        <f>SUM(AL32:AL37)</f>
        <v>848</v>
      </c>
      <c r="AM38" s="37">
        <f>SUM(AM32:AM37)</f>
        <v>835</v>
      </c>
      <c r="AN38" s="37">
        <f>SUM(AN32:AN37)</f>
        <v>799</v>
      </c>
      <c r="AO38" s="37">
        <f>SUM(AO32:AO37)</f>
        <v>777</v>
      </c>
      <c r="AP38" s="38"/>
      <c r="AQ38" s="17"/>
      <c r="AS38" s="17"/>
    </row>
    <row r="39" spans="1:45" ht="18" customHeight="1">
      <c r="B39" s="82"/>
      <c r="E39" s="47" t="b">
        <f>E38=E56</f>
        <v>1</v>
      </c>
      <c r="F39" s="47" t="b">
        <f>F38=F56</f>
        <v>1</v>
      </c>
      <c r="G39" s="47" t="b">
        <f>G38=G56</f>
        <v>1</v>
      </c>
      <c r="H39" s="47" t="b">
        <f>H38=H56</f>
        <v>1</v>
      </c>
      <c r="I39" s="47">
        <v>72.599999999999994</v>
      </c>
      <c r="N39" s="47">
        <f>N38/D38</f>
        <v>0.82249786142001713</v>
      </c>
      <c r="O39" s="48">
        <f>O38/E38</f>
        <v>0.82213438735177868</v>
      </c>
      <c r="P39" s="48">
        <f>P38/F38</f>
        <v>0.85780885780885785</v>
      </c>
      <c r="Q39" s="48">
        <f>Q38/G38</f>
        <v>0.85637518319491934</v>
      </c>
      <c r="R39" s="48">
        <f>R38/H38</f>
        <v>0.85764765270065624</v>
      </c>
      <c r="T39" s="86"/>
      <c r="U39" s="86"/>
      <c r="V39" s="86"/>
      <c r="W39" s="86"/>
      <c r="X39" s="29">
        <f>ROUND(N38*(S38/1000),0)</f>
        <v>785</v>
      </c>
      <c r="Y39" s="96">
        <f>ROUND(O38*(T38/1000),0)</f>
        <v>764</v>
      </c>
      <c r="Z39" s="29">
        <f>ROUND(P38*(U38/1000),0)</f>
        <v>751</v>
      </c>
      <c r="AA39" s="29">
        <f>ROUND(Q38*(V38/1000),0)</f>
        <v>715</v>
      </c>
      <c r="AB39" s="29">
        <f>ROUND(R38*(W38/1000),0)</f>
        <v>693</v>
      </c>
      <c r="AI39" s="641" t="s">
        <v>145</v>
      </c>
      <c r="AJ39" s="34" t="s">
        <v>198</v>
      </c>
      <c r="AK39" s="23">
        <f t="shared" ref="AK39:AK44" si="19">SUMIF($AC$4:$AC$37,$AJ39,X$4:X$37)</f>
        <v>732</v>
      </c>
      <c r="AL39" s="23">
        <f t="shared" ref="AL39:AL44" si="20">SUMIF($AD$4:$AD$37,$AJ39,Y$4:Y$37)</f>
        <v>29</v>
      </c>
      <c r="AM39" s="23">
        <f t="shared" ref="AM39:AM44" si="21">SUMIF($AE$4:$AE$37,$AJ39,Z$4:Z$37)</f>
        <v>28</v>
      </c>
      <c r="AN39" s="23">
        <f t="shared" ref="AN39:AO44" si="22">SUMIF($AF$4:$AF$37,$AJ39,AA$4:AA$37)</f>
        <v>27</v>
      </c>
      <c r="AO39" s="23">
        <f t="shared" si="22"/>
        <v>26</v>
      </c>
      <c r="AP39" s="18"/>
      <c r="AQ39" s="17"/>
      <c r="AS39" s="17"/>
    </row>
    <row r="40" spans="1:45" ht="18" customHeight="1">
      <c r="B40" s="82"/>
      <c r="N40" s="48">
        <f>D38*I38/100</f>
        <v>1921.836</v>
      </c>
      <c r="O40" s="48">
        <f>E38*J38/100</f>
        <v>1871.694</v>
      </c>
      <c r="P40" s="48">
        <f>F38*K38/100</f>
        <v>1840.41</v>
      </c>
      <c r="Q40" s="48">
        <f>G38*L38/100</f>
        <v>1752.2319999999997</v>
      </c>
      <c r="R40" s="48">
        <f>H38*M38/100</f>
        <v>1699.6979999999999</v>
      </c>
      <c r="T40" s="86"/>
      <c r="U40" s="86"/>
      <c r="V40" s="86"/>
      <c r="W40" s="86"/>
      <c r="X40" s="81"/>
      <c r="AI40" s="642"/>
      <c r="AJ40" s="34" t="s">
        <v>526</v>
      </c>
      <c r="AK40" s="23">
        <f t="shared" si="19"/>
        <v>53</v>
      </c>
      <c r="AL40" s="23">
        <f t="shared" si="20"/>
        <v>735</v>
      </c>
      <c r="AM40" s="23">
        <f t="shared" si="21"/>
        <v>694</v>
      </c>
      <c r="AN40" s="23">
        <f t="shared" si="22"/>
        <v>660</v>
      </c>
      <c r="AO40" s="23">
        <f t="shared" si="22"/>
        <v>640</v>
      </c>
      <c r="AP40" s="18"/>
      <c r="AQ40" s="17"/>
      <c r="AS40" s="17"/>
    </row>
    <row r="41" spans="1:45" ht="18" customHeight="1">
      <c r="B41" s="82"/>
      <c r="T41" s="86"/>
      <c r="U41" s="86"/>
      <c r="V41" s="86"/>
      <c r="W41" s="6" t="s">
        <v>209</v>
      </c>
      <c r="X41" s="616" t="s">
        <v>210</v>
      </c>
      <c r="Y41" s="617"/>
      <c r="Z41" s="617"/>
      <c r="AA41" s="617"/>
      <c r="AB41" s="618"/>
      <c r="AC41" s="47"/>
      <c r="AI41" s="642"/>
      <c r="AJ41" s="34" t="s">
        <v>561</v>
      </c>
      <c r="AK41" s="23">
        <f t="shared" si="19"/>
        <v>0</v>
      </c>
      <c r="AL41" s="23">
        <f t="shared" si="20"/>
        <v>0</v>
      </c>
      <c r="AM41" s="23">
        <f t="shared" si="21"/>
        <v>29</v>
      </c>
      <c r="AN41" s="23">
        <f t="shared" si="22"/>
        <v>28</v>
      </c>
      <c r="AO41" s="23">
        <f t="shared" si="22"/>
        <v>27</v>
      </c>
      <c r="AP41" s="18"/>
      <c r="AQ41" s="17"/>
      <c r="AS41" s="17"/>
    </row>
    <row r="42" spans="1:45" ht="18" customHeight="1">
      <c r="B42" s="82"/>
      <c r="T42" s="86"/>
      <c r="U42" s="86"/>
      <c r="V42" s="86"/>
      <c r="W42" s="636" t="s">
        <v>44</v>
      </c>
      <c r="X42" s="6"/>
      <c r="Y42" s="6" t="s">
        <v>36</v>
      </c>
      <c r="Z42" s="6" t="s">
        <v>211</v>
      </c>
      <c r="AA42" s="6" t="s">
        <v>6</v>
      </c>
      <c r="AB42" s="6" t="s">
        <v>7</v>
      </c>
      <c r="AC42" s="47"/>
      <c r="AI42" s="642"/>
      <c r="AJ42" s="3"/>
      <c r="AK42" s="23">
        <f t="shared" si="19"/>
        <v>0</v>
      </c>
      <c r="AL42" s="23">
        <f t="shared" si="20"/>
        <v>0</v>
      </c>
      <c r="AM42" s="23">
        <f t="shared" si="21"/>
        <v>0</v>
      </c>
      <c r="AN42" s="23">
        <f t="shared" si="22"/>
        <v>0</v>
      </c>
      <c r="AO42" s="23">
        <f t="shared" si="22"/>
        <v>0</v>
      </c>
      <c r="AP42" s="3"/>
      <c r="AQ42" s="17"/>
      <c r="AS42" s="17"/>
    </row>
    <row r="43" spans="1:45" ht="18" customHeight="1">
      <c r="B43" s="48"/>
      <c r="T43" s="86"/>
      <c r="U43" s="86"/>
      <c r="V43" s="86"/>
      <c r="W43" s="637"/>
      <c r="X43" s="6"/>
      <c r="Y43" s="6">
        <f>총용수수요량!L18</f>
        <v>764</v>
      </c>
      <c r="Z43" s="6">
        <f>총용수수요량!L32</f>
        <v>751</v>
      </c>
      <c r="AA43" s="6">
        <f>총용수수요량!L46</f>
        <v>715</v>
      </c>
      <c r="AB43" s="6">
        <f>총용수수요량!L60</f>
        <v>693</v>
      </c>
      <c r="AC43" s="47"/>
      <c r="AI43" s="642"/>
      <c r="AJ43" s="3"/>
      <c r="AK43" s="23">
        <f t="shared" si="19"/>
        <v>0</v>
      </c>
      <c r="AL43" s="23">
        <f t="shared" si="20"/>
        <v>0</v>
      </c>
      <c r="AM43" s="23">
        <f t="shared" si="21"/>
        <v>0</v>
      </c>
      <c r="AN43" s="23">
        <f t="shared" si="22"/>
        <v>0</v>
      </c>
      <c r="AO43" s="23">
        <f t="shared" si="22"/>
        <v>0</v>
      </c>
      <c r="AP43" s="3"/>
      <c r="AQ43" s="17"/>
      <c r="AS43" s="17"/>
    </row>
    <row r="44" spans="1:45" ht="18" customHeight="1">
      <c r="B44" s="48"/>
      <c r="T44" s="86"/>
      <c r="U44" s="86"/>
      <c r="V44" s="86"/>
      <c r="W44" s="82"/>
      <c r="Y44" s="83" t="b">
        <f>Y38=Y43</f>
        <v>1</v>
      </c>
      <c r="Z44" s="83" t="b">
        <f>Z38=Z43</f>
        <v>1</v>
      </c>
      <c r="AA44" s="83" t="b">
        <f>AA38=AA43</f>
        <v>1</v>
      </c>
      <c r="AB44" s="83" t="b">
        <f>AB38=AB43</f>
        <v>1</v>
      </c>
      <c r="AC44" s="47"/>
      <c r="AI44" s="642"/>
      <c r="AJ44" s="3"/>
      <c r="AK44" s="23">
        <f t="shared" si="19"/>
        <v>0</v>
      </c>
      <c r="AL44" s="23">
        <f t="shared" si="20"/>
        <v>0</v>
      </c>
      <c r="AM44" s="23">
        <f t="shared" si="21"/>
        <v>0</v>
      </c>
      <c r="AN44" s="23">
        <f t="shared" si="22"/>
        <v>0</v>
      </c>
      <c r="AO44" s="23">
        <f t="shared" si="22"/>
        <v>0</v>
      </c>
      <c r="AP44" s="3"/>
      <c r="AQ44" s="17"/>
      <c r="AS44" s="17"/>
    </row>
    <row r="45" spans="1:45" ht="18" customHeight="1">
      <c r="B45" s="48"/>
      <c r="T45" s="86"/>
      <c r="U45" s="86"/>
      <c r="V45" s="86"/>
      <c r="X45" s="81" t="b">
        <f>X39=AK45</f>
        <v>1</v>
      </c>
      <c r="Y45" s="81" t="b">
        <f>Y43=AL45</f>
        <v>1</v>
      </c>
      <c r="Z45" s="81" t="b">
        <f>Z43=AM45</f>
        <v>1</v>
      </c>
      <c r="AA45" s="81" t="b">
        <f>AA43=AN45</f>
        <v>1</v>
      </c>
      <c r="AB45" s="81" t="b">
        <f>AB43=AO45</f>
        <v>1</v>
      </c>
      <c r="AI45" s="643"/>
      <c r="AJ45" s="36" t="s">
        <v>2</v>
      </c>
      <c r="AK45" s="37">
        <f>SUM(AK39:AK44)</f>
        <v>785</v>
      </c>
      <c r="AL45" s="37">
        <f>SUM(AL39:AL44)</f>
        <v>764</v>
      </c>
      <c r="AM45" s="37">
        <f>SUM(AM39:AM44)</f>
        <v>751</v>
      </c>
      <c r="AN45" s="37">
        <f>SUM(AN39:AN44)</f>
        <v>715</v>
      </c>
      <c r="AO45" s="37">
        <f>SUM(AO39:AO44)</f>
        <v>693</v>
      </c>
      <c r="AP45" s="39"/>
      <c r="AQ45" s="17"/>
      <c r="AS45" s="17"/>
    </row>
    <row r="46" spans="1:45" ht="18" customHeight="1">
      <c r="B46" s="48"/>
      <c r="O46" s="47" t="s">
        <v>527</v>
      </c>
      <c r="T46" s="86"/>
      <c r="U46" s="86"/>
      <c r="V46" s="86"/>
      <c r="W46" s="86"/>
      <c r="AI46" s="641" t="s">
        <v>153</v>
      </c>
      <c r="AJ46" s="34" t="s">
        <v>198</v>
      </c>
      <c r="AK46" s="23">
        <f t="array" ref="AK46">SUM(($AQ$4:$AQ$15=$AJ46)*($AP$4:$AP$15=$AP46)*(AK$4:AK$15))</f>
        <v>84</v>
      </c>
      <c r="AL46" s="23">
        <f t="array" ref="AL46">SUM(($AR$4:$AR$15=$AJ46)*($AP$4:$AP$15=$AP46)*(AL$4:AL$15))</f>
        <v>0</v>
      </c>
      <c r="AM46" s="23">
        <f t="array" ref="AM46">SUM(($AR$4:$AR$15=$AJ46)*($AP$4:$AP$15=$AP46)*(AM$4:AM$15))</f>
        <v>0</v>
      </c>
      <c r="AN46" s="23">
        <f t="array" ref="AN46">SUM(($AR$4:$AR$15=$AJ46)*($AP$4:$AP$15=$AP46)*(AN$4:AN$15))</f>
        <v>0</v>
      </c>
      <c r="AO46" s="23">
        <f t="array" ref="AO46">SUM(($AR$4:$AR$15=$AJ46)*($AP$4:$AP$15=$AP46)*(AO$4:AO$15))</f>
        <v>0</v>
      </c>
      <c r="AP46" s="18" t="s">
        <v>44</v>
      </c>
      <c r="AQ46" s="17"/>
      <c r="AS46" s="17"/>
    </row>
    <row r="47" spans="1:45" ht="18" customHeight="1">
      <c r="B47" s="48"/>
      <c r="T47" s="86"/>
      <c r="U47" s="86"/>
      <c r="V47" s="86"/>
      <c r="W47" s="86"/>
      <c r="AI47" s="642"/>
      <c r="AJ47" s="34" t="s">
        <v>526</v>
      </c>
      <c r="AK47" s="23">
        <f t="array" ref="AK47">SUM(($AQ$4:$AQ$15=$AJ47)*($AP$4:$AP$15=$AP47)*(AK$4:AK$15))</f>
        <v>0</v>
      </c>
      <c r="AL47" s="23">
        <f t="array" ref="AL47">SUM(($AR$4:$AR$15=$AJ47)*($AP$4:$AP$15=$AP47)*(AL$4:AL$15))</f>
        <v>84</v>
      </c>
      <c r="AM47" s="23">
        <f t="array" ref="AM47">SUM(($AR$4:$AR$15=$AJ47)*($AP$4:$AP$15=$AP47)*(AM$4:AM$15))</f>
        <v>84</v>
      </c>
      <c r="AN47" s="23">
        <f t="array" ref="AN47">SUM(($AR$4:$AR$15=$AJ47)*($AP$4:$AP$15=$AP47)*(AN$4:AN$15))</f>
        <v>84</v>
      </c>
      <c r="AO47" s="23">
        <f t="array" ref="AO47">SUM(($AR$4:$AR$15=$AJ47)*($AP$4:$AP$15=$AP47)*(AO$4:AO$15))</f>
        <v>84</v>
      </c>
      <c r="AP47" s="18" t="s">
        <v>44</v>
      </c>
      <c r="AQ47" s="17"/>
      <c r="AS47" s="17"/>
    </row>
    <row r="48" spans="1:45" ht="18" customHeight="1">
      <c r="B48" s="48"/>
      <c r="T48" s="86"/>
      <c r="U48" s="86"/>
      <c r="V48" s="86"/>
      <c r="W48" s="86"/>
      <c r="AI48" s="642"/>
      <c r="AJ48" s="34" t="s">
        <v>561</v>
      </c>
      <c r="AK48" s="23">
        <f t="array" ref="AK48">SUM(($AQ$4:$AQ$15=$AJ48)*($AP$4:$AP$15=$AP48)*(AK$4:AK$15))</f>
        <v>0</v>
      </c>
      <c r="AL48" s="23">
        <f t="array" ref="AL48">SUM(($AR$4:$AR$15=$AJ48)*($AP$4:$AP$15=$AP48)*(AL$4:AL$15))</f>
        <v>0</v>
      </c>
      <c r="AM48" s="23">
        <f t="array" ref="AM48">SUM(($AR$4:$AR$15=$AJ48)*($AP$4:$AP$15=$AP48)*(AM$4:AM$15))</f>
        <v>0</v>
      </c>
      <c r="AN48" s="23">
        <f t="array" ref="AN48">SUM(($AR$4:$AR$15=$AJ48)*($AP$4:$AP$15=$AP48)*(AN$4:AN$15))</f>
        <v>0</v>
      </c>
      <c r="AO48" s="23">
        <f t="array" ref="AO48">SUM(($AR$4:$AR$15=$AJ48)*($AP$4:$AP$15=$AP48)*(AO$4:AO$15))</f>
        <v>0</v>
      </c>
      <c r="AP48" s="18" t="s">
        <v>44</v>
      </c>
      <c r="AQ48" s="17"/>
      <c r="AS48" s="17"/>
    </row>
    <row r="49" spans="2:45" ht="18" customHeight="1">
      <c r="B49" s="48"/>
      <c r="T49" s="86"/>
      <c r="U49" s="86"/>
      <c r="V49" s="86"/>
      <c r="W49" s="86"/>
      <c r="AI49" s="642"/>
      <c r="AJ49" s="3"/>
      <c r="AK49" s="23">
        <f t="array" ref="AK49">SUM(($AQ$4:$AQ$15=$AJ49)*($AP$4:$AP$15=$AP49)*(AK$4:AK$15))</f>
        <v>0</v>
      </c>
      <c r="AL49" s="23">
        <f t="array" ref="AL49">SUM(($AR$4:$AR$15=$AJ49)*($AP$4:$AP$15=$AP49)*(AL$4:AL$15))</f>
        <v>0</v>
      </c>
      <c r="AM49" s="23">
        <f t="array" ref="AM49">SUM(($AR$4:$AR$15=$AJ49)*($AP$4:$AP$15=$AP49)*(AM$4:AM$15))</f>
        <v>0</v>
      </c>
      <c r="AN49" s="23">
        <f t="array" ref="AN49">SUM(($AR$4:$AR$15=$AJ49)*($AP$4:$AP$15=$AP49)*(AN$4:AN$15))</f>
        <v>0</v>
      </c>
      <c r="AO49" s="23">
        <f t="array" ref="AO49">SUM(($AR$4:$AR$15=$AJ49)*($AP$4:$AP$15=$AP49)*(AO$4:AO$15))</f>
        <v>0</v>
      </c>
      <c r="AP49" s="18" t="s">
        <v>44</v>
      </c>
      <c r="AQ49" s="33"/>
      <c r="AS49" s="33"/>
    </row>
    <row r="50" spans="2:45" ht="18" customHeight="1">
      <c r="B50" s="48"/>
      <c r="T50" s="86"/>
      <c r="U50" s="86"/>
      <c r="V50" s="86"/>
      <c r="W50" s="86"/>
      <c r="AI50" s="642"/>
      <c r="AJ50" s="3"/>
      <c r="AK50" s="23">
        <f t="array" ref="AK50">SUM(($AQ$4:$AQ$15=$AJ50)*($AP$4:$AP$15=$AP50)*(AK$4:AK$15))</f>
        <v>0</v>
      </c>
      <c r="AL50" s="23">
        <f t="array" ref="AL50">SUM(($AR$4:$AR$15=$AJ50)*($AP$4:$AP$15=$AP50)*(AL$4:AL$15))</f>
        <v>0</v>
      </c>
      <c r="AM50" s="23">
        <f t="array" ref="AM50">SUM(($AR$4:$AR$15=$AJ50)*($AP$4:$AP$15=$AP50)*(AM$4:AM$15))</f>
        <v>0</v>
      </c>
      <c r="AN50" s="23">
        <f t="array" ref="AN50">SUM(($AR$4:$AR$15=$AJ50)*($AP$4:$AP$15=$AP50)*(AN$4:AN$15))</f>
        <v>0</v>
      </c>
      <c r="AO50" s="23">
        <f t="array" ref="AO50">SUM(($AR$4:$AR$15=$AJ50)*($AP$4:$AP$15=$AP50)*(AO$4:AO$15))</f>
        <v>0</v>
      </c>
      <c r="AP50" s="18" t="s">
        <v>44</v>
      </c>
      <c r="AQ50" s="40"/>
      <c r="AS50" s="40"/>
    </row>
    <row r="51" spans="2:45" ht="18" customHeight="1">
      <c r="B51" s="48"/>
      <c r="T51" s="86"/>
      <c r="U51" s="86"/>
      <c r="V51" s="86"/>
      <c r="W51" s="86"/>
      <c r="AI51" s="642"/>
      <c r="AJ51" s="3"/>
      <c r="AK51" s="23">
        <f t="array" ref="AK51">SUM(($AQ$4:$AQ$15=$AJ51)*($AP$4:$AP$15=$AP51)*(AK$4:AK$15))</f>
        <v>0</v>
      </c>
      <c r="AL51" s="23">
        <f t="array" ref="AL51">SUM(($AR$4:$AR$15=$AJ51)*($AP$4:$AP$15=$AP51)*(AL$4:AL$15))</f>
        <v>0</v>
      </c>
      <c r="AM51" s="23">
        <f t="array" ref="AM51">SUM(($AR$4:$AR$15=$AJ51)*($AP$4:$AP$15=$AP51)*(AM$4:AM$15))</f>
        <v>0</v>
      </c>
      <c r="AN51" s="23">
        <f t="array" ref="AN51">SUM(($AR$4:$AR$15=$AJ51)*($AP$4:$AP$15=$AP51)*(AN$4:AN$15))</f>
        <v>0</v>
      </c>
      <c r="AO51" s="23">
        <f t="array" ref="AO51">SUM(($AR$4:$AR$15=$AJ51)*($AP$4:$AP$15=$AP51)*(AO$4:AO$15))</f>
        <v>0</v>
      </c>
      <c r="AP51" s="18" t="s">
        <v>44</v>
      </c>
      <c r="AQ51" s="41"/>
      <c r="AS51" s="41"/>
    </row>
    <row r="52" spans="2:45" ht="18" customHeight="1">
      <c r="B52" s="48"/>
      <c r="T52" s="86"/>
      <c r="U52" s="86"/>
      <c r="V52" s="86"/>
      <c r="W52" s="86"/>
      <c r="AI52" s="643"/>
      <c r="AJ52" s="36" t="s">
        <v>2</v>
      </c>
      <c r="AK52" s="37">
        <f>SUM(AK46:AK51)</f>
        <v>84</v>
      </c>
      <c r="AL52" s="37">
        <f>SUM(AL46:AL51)</f>
        <v>84</v>
      </c>
      <c r="AM52" s="37">
        <f>SUM(AM46:AM51)</f>
        <v>84</v>
      </c>
      <c r="AN52" s="37">
        <f>SUM(AN46:AN51)</f>
        <v>84</v>
      </c>
      <c r="AO52" s="37">
        <f>SUM(AO46:AO51)</f>
        <v>84</v>
      </c>
      <c r="AP52" s="38"/>
      <c r="AQ52" s="44"/>
      <c r="AS52" s="44"/>
    </row>
    <row r="53" spans="2:45" ht="18" customHeight="1">
      <c r="B53" s="48"/>
      <c r="E53" s="47" t="s">
        <v>212</v>
      </c>
      <c r="F53" s="47" t="s">
        <v>213</v>
      </c>
      <c r="G53" s="47" t="s">
        <v>173</v>
      </c>
      <c r="H53" s="47" t="s">
        <v>174</v>
      </c>
      <c r="T53" s="86"/>
      <c r="U53" s="86"/>
      <c r="V53" s="86"/>
      <c r="W53" s="86"/>
      <c r="AI53" s="641" t="s">
        <v>161</v>
      </c>
      <c r="AJ53" s="34" t="s">
        <v>198</v>
      </c>
      <c r="AK53" s="23">
        <f t="array" ref="AK53">SUM(($AQ$19:$AQ$28=$AJ53)*($AP$19:$AP$28=$AP53)*(AK$19:AK$28))</f>
        <v>0</v>
      </c>
      <c r="AL53" s="23">
        <f t="array" ref="AL53">SUM(($AR$19:$AR$28=$AJ53)*($AP$19:$AP$28=$AP53)*(AL$19:AL$28))</f>
        <v>0</v>
      </c>
      <c r="AM53" s="23">
        <f t="array" ref="AM53">SUM(($AR$19:$AR$28=$AJ53)*($AP$19:$AP$28=$AP53)*(AM$19:AM$28))</f>
        <v>0</v>
      </c>
      <c r="AN53" s="23">
        <f t="array" ref="AN53">SUM(($AR$19:$AR$28=$AJ53)*($AP$19:$AP$28=$AP53)*(AN$19:AN$28))</f>
        <v>0</v>
      </c>
      <c r="AO53" s="23">
        <f t="array" ref="AO53">SUM(($AR$19:$AR$28=$AJ53)*($AP$19:$AP$28=$AP53)*(AO$19:AO$28))</f>
        <v>0</v>
      </c>
      <c r="AP53" s="18" t="s">
        <v>44</v>
      </c>
      <c r="AQ53" s="44"/>
      <c r="AS53" s="44"/>
    </row>
    <row r="54" spans="2:45" ht="18" customHeight="1">
      <c r="B54" s="48"/>
      <c r="C54" s="47" t="s">
        <v>2</v>
      </c>
      <c r="D54" s="48"/>
      <c r="E54" s="49">
        <f>E56+E63</f>
        <v>2277</v>
      </c>
      <c r="F54" s="49">
        <f>F56+F63</f>
        <v>2145</v>
      </c>
      <c r="G54" s="49">
        <f>G56+G63</f>
        <v>2047</v>
      </c>
      <c r="H54" s="49">
        <f>H56+H63</f>
        <v>1981</v>
      </c>
      <c r="J54" s="46"/>
      <c r="K54" s="46"/>
      <c r="L54" s="46"/>
      <c r="M54" s="46"/>
      <c r="N54" s="46"/>
      <c r="T54" s="86"/>
      <c r="U54" s="86"/>
      <c r="V54" s="86"/>
      <c r="W54" s="86"/>
      <c r="AI54" s="642"/>
      <c r="AJ54" s="34" t="s">
        <v>526</v>
      </c>
      <c r="AK54" s="23">
        <f t="array" ref="AK54">SUM(($AQ$19:$AQ$28=$AJ54)*($AP$19:$AP$28=$AP54)*(AK$19:AK$28))</f>
        <v>0</v>
      </c>
      <c r="AL54" s="23">
        <f t="array" ref="AL54">SUM(($AR$19:$AR$28=$AJ54)*($AP$19:$AP$28=$AP54)*(AL$19:AL$28))</f>
        <v>0</v>
      </c>
      <c r="AM54" s="23">
        <f t="array" ref="AM54">SUM(($AR$19:$AR$28=$AJ54)*($AP$19:$AP$28=$AP54)*(AM$19:AM$28))</f>
        <v>0</v>
      </c>
      <c r="AN54" s="23">
        <f t="array" ref="AN54">SUM(($AR$19:$AR$28=$AJ54)*($AP$19:$AP$28=$AP54)*(AN$19:AN$28))</f>
        <v>0</v>
      </c>
      <c r="AO54" s="23">
        <f t="array" ref="AO54">SUM(($AR$19:$AR$28=$AJ54)*($AP$19:$AP$28=$AP54)*(AO$19:AO$28))</f>
        <v>0</v>
      </c>
      <c r="AP54" s="18" t="s">
        <v>44</v>
      </c>
      <c r="AQ54" s="44"/>
      <c r="AS54" s="44"/>
    </row>
    <row r="55" spans="2:45" ht="18" customHeight="1">
      <c r="B55" s="48"/>
      <c r="T55" s="86"/>
      <c r="U55" s="86"/>
      <c r="V55" s="86"/>
      <c r="W55" s="86"/>
      <c r="AI55" s="642"/>
      <c r="AJ55" s="34" t="s">
        <v>561</v>
      </c>
      <c r="AK55" s="23">
        <f t="array" ref="AK55">SUM(($AQ$19:$AQ$28=$AJ55)*($AP$19:$AP$28=$AP55)*(AK$19:AK$28))</f>
        <v>0</v>
      </c>
      <c r="AL55" s="23">
        <f t="array" ref="AL55">SUM(($AR$19:$AR$28=$AJ55)*($AP$19:$AP$28=$AP55)*(AL$19:AL$28))</f>
        <v>0</v>
      </c>
      <c r="AM55" s="23">
        <f t="array" ref="AM55">SUM(($AR$19:$AR$28=$AJ55)*($AP$19:$AP$28=$AP55)*(AM$19:AM$28))</f>
        <v>0</v>
      </c>
      <c r="AN55" s="23">
        <f t="array" ref="AN55">SUM(($AR$19:$AR$28=$AJ55)*($AP$19:$AP$28=$AP55)*(AN$19:AN$28))</f>
        <v>0</v>
      </c>
      <c r="AO55" s="23">
        <f t="array" ref="AO55">SUM(($AR$19:$AR$28=$AJ55)*($AP$19:$AP$28=$AP55)*(AO$19:AO$28))</f>
        <v>0</v>
      </c>
      <c r="AP55" s="18" t="s">
        <v>44</v>
      </c>
      <c r="AQ55" s="44"/>
      <c r="AS55" s="44"/>
    </row>
    <row r="56" spans="2:45" ht="18" customHeight="1">
      <c r="B56" s="48"/>
      <c r="C56" s="47" t="s">
        <v>175</v>
      </c>
      <c r="D56" s="48"/>
      <c r="E56" s="47">
        <f>'계획인구(최종)'!E115</f>
        <v>2277</v>
      </c>
      <c r="F56" s="47">
        <f>'계획인구(최종)'!F115</f>
        <v>2145</v>
      </c>
      <c r="G56" s="47">
        <f>'계획인구(최종)'!G115</f>
        <v>2047</v>
      </c>
      <c r="H56" s="47">
        <f>'계획인구(최종)'!H115</f>
        <v>1981</v>
      </c>
      <c r="T56" s="86"/>
      <c r="U56" s="86"/>
      <c r="V56" s="86"/>
      <c r="W56" s="86"/>
      <c r="AI56" s="642"/>
      <c r="AJ56" s="3"/>
      <c r="AK56" s="23">
        <f t="array" ref="AK56">SUM(($AQ$19:$AQ$28=$AJ56)*($AP$19:$AP$28=$AP56)*(AK$19:AK$28))</f>
        <v>0</v>
      </c>
      <c r="AL56" s="23">
        <f t="array" ref="AL56">SUM(($AR$19:$AR$28=$AJ56)*($AP$19:$AP$28=$AP56)*(AL$19:AL$28))</f>
        <v>0</v>
      </c>
      <c r="AM56" s="23">
        <f t="array" ref="AM56">SUM(($AR$19:$AR$28=$AJ56)*($AP$19:$AP$28=$AP56)*(AM$19:AM$28))</f>
        <v>0</v>
      </c>
      <c r="AN56" s="23">
        <f t="array" ref="AN56">SUM(($AR$19:$AR$28=$AJ56)*($AP$19:$AP$28=$AP56)*(AN$19:AN$28))</f>
        <v>0</v>
      </c>
      <c r="AO56" s="23">
        <f t="array" ref="AO56">SUM(($AR$19:$AR$28=$AJ56)*($AP$19:$AP$28=$AP56)*(AO$19:AO$28))</f>
        <v>0</v>
      </c>
      <c r="AP56" s="18" t="s">
        <v>44</v>
      </c>
      <c r="AQ56" s="44"/>
      <c r="AS56" s="44"/>
    </row>
    <row r="57" spans="2:45" ht="18" customHeight="1">
      <c r="B57" s="48"/>
      <c r="D57" s="48"/>
      <c r="T57" s="86"/>
      <c r="U57" s="86"/>
      <c r="V57" s="86"/>
      <c r="W57" s="86"/>
      <c r="AI57" s="642"/>
      <c r="AJ57" s="3"/>
      <c r="AK57" s="23">
        <f t="array" ref="AK57">SUM(($AQ$19:$AQ$28=$AJ57)*($AP$19:$AP$28=$AP57)*(AK$19:AK$28))</f>
        <v>0</v>
      </c>
      <c r="AL57" s="23">
        <f t="array" ref="AL57">SUM(($AR$19:$AR$28=$AJ57)*($AP$19:$AP$28=$AP57)*(AL$19:AL$28))</f>
        <v>0</v>
      </c>
      <c r="AM57" s="23">
        <f t="array" ref="AM57">SUM(($AR$19:$AR$28=$AJ57)*($AP$19:$AP$28=$AP57)*(AM$19:AM$28))</f>
        <v>0</v>
      </c>
      <c r="AN57" s="23">
        <f t="array" ref="AN57">SUM(($AR$19:$AR$28=$AJ57)*($AP$19:$AP$28=$AP57)*(AN$19:AN$28))</f>
        <v>0</v>
      </c>
      <c r="AO57" s="23">
        <f t="array" ref="AO57">SUM(($AR$19:$AR$28=$AJ57)*($AP$19:$AP$28=$AP57)*(AO$19:AO$28))</f>
        <v>0</v>
      </c>
      <c r="AP57" s="18" t="s">
        <v>44</v>
      </c>
      <c r="AQ57" s="44"/>
      <c r="AS57" s="44"/>
    </row>
    <row r="58" spans="2:45" ht="18" customHeight="1">
      <c r="B58" s="48"/>
      <c r="C58" s="47" t="s">
        <v>176</v>
      </c>
      <c r="D58" s="48"/>
      <c r="E58" s="48" t="s">
        <v>212</v>
      </c>
      <c r="F58" s="48" t="s">
        <v>213</v>
      </c>
      <c r="G58" s="48" t="s">
        <v>173</v>
      </c>
      <c r="H58" s="48" t="s">
        <v>174</v>
      </c>
      <c r="I58" s="638" t="s">
        <v>34</v>
      </c>
      <c r="J58" s="638"/>
      <c r="K58" s="638"/>
      <c r="T58" s="86"/>
      <c r="U58" s="86"/>
      <c r="V58" s="86"/>
      <c r="W58" s="86"/>
      <c r="AI58" s="642"/>
      <c r="AJ58" s="3"/>
      <c r="AK58" s="23">
        <f t="array" ref="AK58">SUM(($AQ$19:$AQ$28=$AJ58)*($AP$19:$AP$28=$AP58)*(AK$19:AK$28))</f>
        <v>0</v>
      </c>
      <c r="AL58" s="23">
        <f t="array" ref="AL58">SUM(($AR$19:$AR$28=$AJ58)*($AP$19:$AP$28=$AP58)*(AL$19:AL$28))</f>
        <v>0</v>
      </c>
      <c r="AM58" s="23">
        <f t="array" ref="AM58">SUM(($AR$19:$AR$28=$AJ58)*($AP$19:$AP$28=$AP58)*(AM$19:AM$28))</f>
        <v>0</v>
      </c>
      <c r="AN58" s="23">
        <f t="array" ref="AN58">SUM(($AR$19:$AR$28=$AJ58)*($AP$19:$AP$28=$AP58)*(AN$19:AN$28))</f>
        <v>0</v>
      </c>
      <c r="AO58" s="23">
        <f t="array" ref="AO58">SUM(($AR$19:$AR$28=$AJ58)*($AP$19:$AP$28=$AP58)*(AO$19:AO$28))</f>
        <v>0</v>
      </c>
      <c r="AP58" s="18" t="s">
        <v>44</v>
      </c>
      <c r="AQ58" s="44"/>
      <c r="AS58" s="44"/>
    </row>
    <row r="59" spans="2:45" ht="18" customHeight="1">
      <c r="B59" s="48"/>
      <c r="D59" s="48" t="s">
        <v>216</v>
      </c>
      <c r="E59" s="50"/>
      <c r="F59" s="50"/>
      <c r="G59" s="50"/>
      <c r="H59" s="50"/>
      <c r="I59" s="48"/>
      <c r="J59" s="48"/>
      <c r="K59" s="48"/>
      <c r="T59" s="86"/>
      <c r="U59" s="86"/>
      <c r="V59" s="86"/>
      <c r="W59" s="86"/>
      <c r="AI59" s="643"/>
      <c r="AJ59" s="36" t="s">
        <v>2</v>
      </c>
      <c r="AK59" s="37">
        <f>SUM(AK53:AK58)</f>
        <v>0</v>
      </c>
      <c r="AL59" s="37">
        <f>SUM(AL53:AL58)</f>
        <v>0</v>
      </c>
      <c r="AM59" s="37">
        <f>SUM(AM53:AM58)</f>
        <v>0</v>
      </c>
      <c r="AN59" s="37">
        <f>SUM(AN53:AN58)</f>
        <v>0</v>
      </c>
      <c r="AO59" s="37">
        <f>SUM(AO53:AO58)</f>
        <v>0</v>
      </c>
      <c r="AP59" s="38"/>
      <c r="AQ59" s="44"/>
      <c r="AS59" s="44"/>
    </row>
    <row r="60" spans="2:45" ht="18" customHeight="1">
      <c r="B60" s="48"/>
      <c r="D60" s="48" t="s">
        <v>217</v>
      </c>
      <c r="E60" s="50"/>
      <c r="F60" s="50"/>
      <c r="G60" s="50"/>
      <c r="H60" s="50"/>
      <c r="I60" s="48"/>
      <c r="J60" s="48"/>
      <c r="K60" s="48"/>
      <c r="T60" s="86"/>
      <c r="U60" s="86"/>
      <c r="V60" s="86"/>
      <c r="W60" s="86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</row>
    <row r="61" spans="2:45" ht="18" customHeight="1">
      <c r="B61" s="48"/>
      <c r="D61" s="48" t="s">
        <v>218</v>
      </c>
      <c r="E61" s="50"/>
      <c r="F61" s="50"/>
      <c r="G61" s="50"/>
      <c r="H61" s="50"/>
      <c r="I61" s="48"/>
      <c r="J61" s="48"/>
      <c r="K61" s="48"/>
      <c r="T61" s="86"/>
      <c r="U61" s="86"/>
      <c r="V61" s="86"/>
      <c r="W61" s="86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</row>
    <row r="62" spans="2:45" ht="13.5" customHeight="1">
      <c r="B62" s="48"/>
      <c r="D62" s="48" t="s">
        <v>219</v>
      </c>
      <c r="E62" s="50"/>
      <c r="F62" s="50"/>
      <c r="G62" s="50"/>
      <c r="H62" s="50"/>
      <c r="I62" s="48"/>
      <c r="J62" s="48"/>
      <c r="K62" s="48"/>
      <c r="T62" s="86"/>
      <c r="U62" s="86"/>
      <c r="V62" s="86"/>
      <c r="W62" s="86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</row>
    <row r="63" spans="2:45">
      <c r="B63" s="48"/>
      <c r="D63" s="48" t="s">
        <v>49</v>
      </c>
      <c r="E63" s="48">
        <f>SUM(E59:E62)</f>
        <v>0</v>
      </c>
      <c r="F63" s="48">
        <f>SUM(F59:F62)</f>
        <v>0</v>
      </c>
      <c r="G63" s="48">
        <f>SUM(G59:G62)</f>
        <v>0</v>
      </c>
      <c r="H63" s="48">
        <f>SUM(H59:H62)</f>
        <v>0</v>
      </c>
      <c r="I63" s="638"/>
      <c r="J63" s="638"/>
      <c r="K63" s="638"/>
      <c r="T63" s="86"/>
      <c r="U63" s="86"/>
      <c r="V63" s="86"/>
      <c r="W63" s="86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</row>
    <row r="64" spans="2:45">
      <c r="B64" s="48"/>
      <c r="T64" s="82"/>
      <c r="U64" s="82"/>
      <c r="V64" s="82"/>
      <c r="W64" s="82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</row>
    <row r="65" spans="2:45">
      <c r="B65" s="48"/>
      <c r="T65" s="82"/>
      <c r="U65" s="82"/>
      <c r="V65" s="82"/>
      <c r="W65" s="82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</row>
    <row r="66" spans="2:45">
      <c r="B66" s="48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</row>
    <row r="67" spans="2:45">
      <c r="B67" s="48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</row>
    <row r="68" spans="2:45">
      <c r="B68" s="48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</row>
    <row r="69" spans="2:45">
      <c r="B69" s="48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</row>
    <row r="70" spans="2:45">
      <c r="B70" s="48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</row>
    <row r="71" spans="2:45">
      <c r="B71" s="48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</row>
    <row r="72" spans="2:45">
      <c r="B72" s="48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</row>
    <row r="73" spans="2:45">
      <c r="B73" s="48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</row>
    <row r="74" spans="2:45">
      <c r="B74" s="48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</row>
    <row r="75" spans="2:45">
      <c r="B75" s="48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</row>
    <row r="76" spans="2:45">
      <c r="B76" s="48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</row>
    <row r="77" spans="2:45">
      <c r="B77" s="48"/>
      <c r="AI77" s="44"/>
      <c r="AJ77" s="44"/>
      <c r="AK77" s="44"/>
      <c r="AL77" s="44"/>
      <c r="AM77" s="44"/>
      <c r="AN77" s="44"/>
      <c r="AO77" s="44"/>
      <c r="AP77" s="44"/>
      <c r="AQ77" s="44"/>
      <c r="AR77" s="44"/>
    </row>
    <row r="78" spans="2:45">
      <c r="B78" s="48"/>
      <c r="AI78" s="44"/>
      <c r="AJ78" s="44"/>
      <c r="AK78" s="44"/>
      <c r="AL78" s="44"/>
      <c r="AM78" s="44"/>
      <c r="AN78" s="44"/>
      <c r="AO78" s="44"/>
      <c r="AP78" s="44"/>
      <c r="AQ78" s="44"/>
      <c r="AR78" s="44"/>
    </row>
    <row r="79" spans="2:45">
      <c r="B79" s="48"/>
      <c r="AI79" s="44"/>
      <c r="AJ79" s="44"/>
      <c r="AK79" s="44"/>
      <c r="AL79" s="44"/>
      <c r="AM79" s="44"/>
      <c r="AN79" s="44"/>
      <c r="AO79" s="44"/>
      <c r="AP79" s="44"/>
      <c r="AQ79" s="44"/>
      <c r="AR79" s="44"/>
    </row>
    <row r="80" spans="2:45">
      <c r="B80" s="48"/>
      <c r="AI80" s="44"/>
      <c r="AJ80" s="44"/>
      <c r="AK80" s="44"/>
      <c r="AL80" s="44"/>
      <c r="AM80" s="44"/>
      <c r="AN80" s="44"/>
      <c r="AO80" s="44"/>
      <c r="AP80" s="44"/>
      <c r="AQ80" s="44"/>
      <c r="AR80" s="44"/>
    </row>
    <row r="81" spans="2:44">
      <c r="B81" s="48"/>
      <c r="AI81" s="44"/>
      <c r="AJ81" s="44"/>
      <c r="AK81" s="44"/>
      <c r="AL81" s="44"/>
      <c r="AM81" s="44"/>
      <c r="AN81" s="44"/>
      <c r="AO81" s="44"/>
      <c r="AP81" s="44"/>
      <c r="AQ81" s="44"/>
      <c r="AR81" s="44"/>
    </row>
    <row r="82" spans="2:44">
      <c r="B82" s="48"/>
      <c r="AI82" s="44"/>
      <c r="AJ82" s="44"/>
      <c r="AK82" s="44"/>
      <c r="AL82" s="44"/>
      <c r="AM82" s="44"/>
      <c r="AN82" s="44"/>
      <c r="AO82" s="44"/>
      <c r="AP82" s="44"/>
      <c r="AQ82" s="44"/>
      <c r="AR82" s="44"/>
    </row>
    <row r="83" spans="2:44">
      <c r="B83" s="48"/>
      <c r="AI83" s="44"/>
      <c r="AJ83" s="44"/>
      <c r="AK83" s="44"/>
      <c r="AL83" s="44"/>
      <c r="AM83" s="44"/>
      <c r="AN83" s="44"/>
      <c r="AO83" s="44"/>
      <c r="AP83" s="44"/>
      <c r="AQ83" s="44"/>
      <c r="AR83" s="44"/>
    </row>
    <row r="84" spans="2:44">
      <c r="B84" s="48"/>
      <c r="AI84" s="44"/>
      <c r="AJ84" s="44"/>
      <c r="AK84" s="44"/>
      <c r="AL84" s="44"/>
      <c r="AM84" s="44"/>
      <c r="AN84" s="44"/>
      <c r="AO84" s="44"/>
      <c r="AP84" s="44"/>
      <c r="AQ84" s="44"/>
      <c r="AR84" s="44"/>
    </row>
    <row r="85" spans="2:44">
      <c r="B85" s="48"/>
    </row>
    <row r="86" spans="2:44">
      <c r="B86" s="48"/>
    </row>
    <row r="87" spans="2:44">
      <c r="B87" s="48"/>
    </row>
    <row r="88" spans="2:44">
      <c r="B88" s="48"/>
    </row>
    <row r="89" spans="2:44">
      <c r="B89" s="48"/>
    </row>
    <row r="98" spans="35:45">
      <c r="AI98" s="44"/>
      <c r="AJ98" s="44"/>
      <c r="AK98" s="44"/>
      <c r="AL98" s="44"/>
      <c r="AM98" s="44"/>
      <c r="AN98" s="44"/>
      <c r="AO98" s="44"/>
      <c r="AP98" s="44"/>
      <c r="AQ98" s="44"/>
      <c r="AS98" s="44"/>
    </row>
    <row r="99" spans="35:45">
      <c r="AI99" s="44"/>
      <c r="AJ99" s="44"/>
      <c r="AK99" s="44"/>
      <c r="AL99" s="44"/>
      <c r="AM99" s="44"/>
      <c r="AN99" s="44"/>
      <c r="AO99" s="44"/>
      <c r="AP99" s="44"/>
      <c r="AQ99" s="44"/>
      <c r="AS99" s="44"/>
    </row>
    <row r="100" spans="35:45">
      <c r="AI100" s="44"/>
      <c r="AJ100" s="44"/>
      <c r="AK100" s="44"/>
      <c r="AL100" s="44"/>
      <c r="AM100" s="44"/>
      <c r="AN100" s="44"/>
      <c r="AO100" s="44"/>
      <c r="AP100" s="44"/>
      <c r="AQ100" s="44"/>
      <c r="AS100" s="44"/>
    </row>
    <row r="101" spans="35:45">
      <c r="AI101" s="44"/>
      <c r="AJ101" s="44"/>
      <c r="AK101" s="44"/>
      <c r="AL101" s="44"/>
      <c r="AM101" s="44"/>
      <c r="AN101" s="44"/>
      <c r="AO101" s="44"/>
      <c r="AP101" s="44"/>
      <c r="AQ101" s="44"/>
      <c r="AS101" s="44"/>
    </row>
    <row r="102" spans="35:45">
      <c r="AI102" s="44"/>
      <c r="AJ102" s="44"/>
      <c r="AK102" s="44"/>
      <c r="AL102" s="44"/>
      <c r="AM102" s="44"/>
      <c r="AN102" s="44"/>
      <c r="AO102" s="44"/>
      <c r="AP102" s="44"/>
      <c r="AQ102" s="44"/>
      <c r="AS102" s="44"/>
    </row>
    <row r="103" spans="35:45">
      <c r="AI103" s="44"/>
      <c r="AJ103" s="44"/>
      <c r="AK103" s="44"/>
      <c r="AL103" s="44"/>
      <c r="AM103" s="44"/>
      <c r="AN103" s="44"/>
      <c r="AO103" s="44"/>
      <c r="AP103" s="44"/>
      <c r="AQ103" s="44"/>
      <c r="AS103" s="44"/>
    </row>
    <row r="104" spans="35:45">
      <c r="AI104" s="44"/>
      <c r="AJ104" s="44"/>
      <c r="AK104" s="44"/>
      <c r="AL104" s="44"/>
      <c r="AM104" s="44"/>
      <c r="AN104" s="44"/>
      <c r="AO104" s="44"/>
      <c r="AP104" s="44"/>
      <c r="AQ104" s="44"/>
      <c r="AS104" s="44"/>
    </row>
    <row r="105" spans="35:45">
      <c r="AI105" s="44"/>
      <c r="AJ105" s="44"/>
      <c r="AK105" s="44"/>
      <c r="AL105" s="44"/>
      <c r="AM105" s="44"/>
      <c r="AN105" s="44"/>
      <c r="AO105" s="44"/>
      <c r="AP105" s="44"/>
      <c r="AQ105" s="44"/>
      <c r="AS105" s="44"/>
    </row>
    <row r="106" spans="35:45">
      <c r="AI106" s="44"/>
      <c r="AJ106" s="44"/>
      <c r="AK106" s="44"/>
      <c r="AL106" s="44"/>
      <c r="AM106" s="44"/>
      <c r="AN106" s="44"/>
      <c r="AO106" s="44"/>
      <c r="AP106" s="44"/>
      <c r="AQ106" s="44"/>
      <c r="AS106" s="44"/>
    </row>
    <row r="107" spans="35:45">
      <c r="AI107" s="44"/>
      <c r="AJ107" s="44"/>
      <c r="AK107" s="44"/>
      <c r="AL107" s="44"/>
      <c r="AM107" s="44"/>
      <c r="AN107" s="44"/>
      <c r="AO107" s="44"/>
      <c r="AP107" s="44"/>
      <c r="AQ107" s="44"/>
      <c r="AS107" s="44"/>
    </row>
    <row r="108" spans="35:45">
      <c r="AI108" s="44"/>
      <c r="AJ108" s="44"/>
      <c r="AK108" s="44"/>
      <c r="AL108" s="44"/>
      <c r="AM108" s="44"/>
      <c r="AN108" s="44"/>
      <c r="AO108" s="44"/>
      <c r="AP108" s="44"/>
      <c r="AQ108" s="44"/>
      <c r="AS108" s="44"/>
    </row>
    <row r="109" spans="35:45">
      <c r="AI109" s="44"/>
      <c r="AJ109" s="44"/>
      <c r="AK109" s="44"/>
      <c r="AL109" s="44"/>
      <c r="AM109" s="44"/>
      <c r="AN109" s="44"/>
      <c r="AO109" s="44"/>
      <c r="AP109" s="44"/>
      <c r="AQ109" s="44"/>
      <c r="AS109" s="44"/>
    </row>
    <row r="110" spans="35:45">
      <c r="AI110" s="44"/>
      <c r="AJ110" s="44"/>
      <c r="AK110" s="44"/>
      <c r="AL110" s="44"/>
      <c r="AM110" s="44"/>
      <c r="AN110" s="44"/>
      <c r="AO110" s="44"/>
      <c r="AP110" s="44"/>
      <c r="AQ110" s="44"/>
      <c r="AS110" s="44"/>
    </row>
    <row r="111" spans="35:45">
      <c r="AI111" s="44"/>
      <c r="AJ111" s="44"/>
      <c r="AK111" s="44"/>
      <c r="AL111" s="44"/>
      <c r="AM111" s="44"/>
      <c r="AN111" s="44"/>
      <c r="AO111" s="44"/>
      <c r="AP111" s="44"/>
      <c r="AQ111" s="44"/>
      <c r="AS111" s="44"/>
    </row>
    <row r="112" spans="35:45">
      <c r="AI112" s="44"/>
      <c r="AJ112" s="44"/>
      <c r="AK112" s="44"/>
      <c r="AL112" s="44"/>
      <c r="AM112" s="44"/>
      <c r="AN112" s="44"/>
      <c r="AO112" s="44"/>
      <c r="AP112" s="44"/>
      <c r="AQ112" s="44"/>
      <c r="AS112" s="44"/>
    </row>
    <row r="113" spans="35:45">
      <c r="AI113" s="54"/>
      <c r="AJ113" s="54"/>
      <c r="AK113" s="44"/>
      <c r="AL113" s="44"/>
      <c r="AM113" s="44"/>
      <c r="AN113" s="44"/>
      <c r="AO113" s="44"/>
      <c r="AP113" s="44"/>
      <c r="AQ113" s="44"/>
      <c r="AS113" s="44"/>
    </row>
    <row r="114" spans="35:45">
      <c r="AI114" s="33"/>
      <c r="AJ114" s="55"/>
      <c r="AK114" s="44"/>
      <c r="AL114" s="44"/>
      <c r="AM114" s="44"/>
      <c r="AN114" s="44"/>
      <c r="AO114" s="44"/>
      <c r="AP114" s="44"/>
      <c r="AQ114" s="44"/>
      <c r="AS114" s="44"/>
    </row>
    <row r="115" spans="35:45">
      <c r="AI115" s="56"/>
      <c r="AJ115" s="56"/>
      <c r="AK115" s="44"/>
      <c r="AL115" s="44"/>
      <c r="AM115" s="44"/>
      <c r="AN115" s="44"/>
      <c r="AO115" s="44"/>
      <c r="AP115" s="44"/>
      <c r="AQ115" s="44"/>
      <c r="AS115" s="44"/>
    </row>
    <row r="116" spans="35:45">
      <c r="AI116" s="57"/>
      <c r="AJ116" s="57"/>
      <c r="AK116" s="44"/>
      <c r="AL116" s="44"/>
      <c r="AM116" s="44"/>
      <c r="AN116" s="44"/>
      <c r="AO116" s="44"/>
      <c r="AP116" s="44"/>
      <c r="AQ116" s="44"/>
      <c r="AS116" s="44"/>
    </row>
    <row r="117" spans="35:45">
      <c r="AI117" s="56"/>
      <c r="AJ117" s="56"/>
      <c r="AK117" s="44"/>
      <c r="AL117" s="44"/>
      <c r="AM117" s="44"/>
      <c r="AN117" s="44"/>
      <c r="AO117" s="44"/>
      <c r="AP117" s="44"/>
      <c r="AQ117" s="44"/>
      <c r="AS117" s="44"/>
    </row>
    <row r="118" spans="35:45">
      <c r="AI118" s="58"/>
      <c r="AJ118" s="58"/>
      <c r="AK118" s="44"/>
      <c r="AL118" s="44"/>
      <c r="AM118" s="44"/>
      <c r="AN118" s="44"/>
      <c r="AO118" s="44"/>
      <c r="AP118" s="44"/>
      <c r="AQ118" s="44"/>
      <c r="AS118" s="44"/>
    </row>
    <row r="119" spans="35:45">
      <c r="AI119" s="33"/>
      <c r="AJ119" s="33"/>
      <c r="AK119" s="44"/>
      <c r="AL119" s="44"/>
      <c r="AM119" s="44"/>
      <c r="AN119" s="44"/>
      <c r="AO119" s="44"/>
      <c r="AP119" s="44"/>
      <c r="AQ119" s="44"/>
      <c r="AS119" s="44"/>
    </row>
    <row r="120" spans="35:45">
      <c r="AI120" s="33"/>
      <c r="AJ120" s="33"/>
      <c r="AK120" s="44"/>
      <c r="AL120" s="44"/>
      <c r="AM120" s="44"/>
      <c r="AN120" s="44"/>
      <c r="AO120" s="44"/>
      <c r="AP120" s="44"/>
      <c r="AQ120" s="44"/>
      <c r="AS120" s="44"/>
    </row>
    <row r="121" spans="35:45">
      <c r="AI121" s="33"/>
      <c r="AJ121" s="33"/>
      <c r="AK121" s="44"/>
      <c r="AL121" s="44"/>
      <c r="AM121" s="44"/>
      <c r="AN121" s="44"/>
      <c r="AO121" s="44"/>
      <c r="AP121" s="44"/>
      <c r="AQ121" s="44"/>
      <c r="AS121" s="44"/>
    </row>
    <row r="122" spans="35:45">
      <c r="AI122" s="33"/>
      <c r="AJ122" s="33"/>
      <c r="AK122" s="44"/>
      <c r="AL122" s="44"/>
      <c r="AM122" s="44"/>
      <c r="AN122" s="44"/>
      <c r="AO122" s="44"/>
      <c r="AP122" s="44"/>
      <c r="AQ122" s="44"/>
      <c r="AS122" s="44"/>
    </row>
    <row r="123" spans="35:45">
      <c r="AI123" s="17"/>
      <c r="AJ123" s="17"/>
    </row>
    <row r="124" spans="35:45">
      <c r="AI124" s="17"/>
      <c r="AJ124" s="17"/>
    </row>
    <row r="125" spans="35:45">
      <c r="AI125" s="17"/>
      <c r="AJ125" s="17"/>
    </row>
    <row r="126" spans="35:45">
      <c r="AI126" s="17"/>
      <c r="AJ126" s="17"/>
    </row>
    <row r="127" spans="35:45">
      <c r="AI127" s="17"/>
      <c r="AJ127" s="17"/>
    </row>
    <row r="128" spans="35:45">
      <c r="AI128" s="17"/>
      <c r="AJ128" s="17"/>
    </row>
  </sheetData>
  <mergeCells count="37">
    <mergeCell ref="A1:H1"/>
    <mergeCell ref="A2:A3"/>
    <mergeCell ref="C2:C3"/>
    <mergeCell ref="D2:H2"/>
    <mergeCell ref="I2:M2"/>
    <mergeCell ref="AF2:AF3"/>
    <mergeCell ref="N2:R2"/>
    <mergeCell ref="AI27:AI28"/>
    <mergeCell ref="AI2:AJ3"/>
    <mergeCell ref="AP2:AP3"/>
    <mergeCell ref="S2:W2"/>
    <mergeCell ref="X2:AB2"/>
    <mergeCell ref="AC2:AC3"/>
    <mergeCell ref="AD2:AD3"/>
    <mergeCell ref="AE2:AE3"/>
    <mergeCell ref="A4:A38"/>
    <mergeCell ref="AI4:AI15"/>
    <mergeCell ref="AI17:AJ18"/>
    <mergeCell ref="AP17:AP18"/>
    <mergeCell ref="AQ17:AQ18"/>
    <mergeCell ref="AI20:AI22"/>
    <mergeCell ref="AI23:AI26"/>
    <mergeCell ref="AQ2:AQ3"/>
    <mergeCell ref="AR2:AR3"/>
    <mergeCell ref="AR17:AR18"/>
    <mergeCell ref="AS17:AS18"/>
    <mergeCell ref="AI19:AJ19"/>
    <mergeCell ref="AS2:AS3"/>
    <mergeCell ref="AI53:AI59"/>
    <mergeCell ref="I58:K58"/>
    <mergeCell ref="I63:K63"/>
    <mergeCell ref="AI31:AJ31"/>
    <mergeCell ref="AI32:AI38"/>
    <mergeCell ref="AI39:AI45"/>
    <mergeCell ref="X41:AB41"/>
    <mergeCell ref="W42:W43"/>
    <mergeCell ref="AI46:AI52"/>
  </mergeCells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AT128"/>
  <sheetViews>
    <sheetView topLeftCell="A36" workbookViewId="0">
      <selection activeCell="AB42" sqref="AB42"/>
    </sheetView>
  </sheetViews>
  <sheetFormatPr defaultRowHeight="16.5" outlineLevelCol="1"/>
  <cols>
    <col min="1" max="1" width="8.125" style="47" customWidth="1"/>
    <col min="2" max="2" width="3.625" style="47" customWidth="1" outlineLevel="1"/>
    <col min="3" max="3" width="7.125" style="47" customWidth="1"/>
    <col min="4" max="8" width="7.5" style="47" customWidth="1"/>
    <col min="9" max="13" width="6.25" style="47" customWidth="1"/>
    <col min="14" max="18" width="7.5" style="47" customWidth="1"/>
    <col min="19" max="23" width="6.25" style="47" customWidth="1"/>
    <col min="24" max="28" width="7.5" style="47" customWidth="1"/>
    <col min="29" max="31" width="10.375" style="48" customWidth="1"/>
    <col min="32" max="34" width="10" style="30" customWidth="1"/>
    <col min="35" max="35" width="18.625" style="16" bestFit="1" customWidth="1"/>
    <col min="36" max="36" width="21.375" style="16" bestFit="1" customWidth="1"/>
    <col min="37" max="37" width="18.375" style="16" bestFit="1" customWidth="1"/>
    <col min="38" max="41" width="18.375" style="16" customWidth="1"/>
    <col min="42" max="42" width="14.625" style="16" bestFit="1" customWidth="1"/>
    <col min="43" max="43" width="11.75" style="16" bestFit="1" customWidth="1"/>
    <col min="44" max="44" width="13.625" style="30" bestFit="1" customWidth="1"/>
    <col min="45" max="45" width="13.5" style="16" bestFit="1" customWidth="1"/>
    <col min="47" max="48" width="10" style="30" customWidth="1"/>
    <col min="49" max="256" width="9" style="30"/>
    <col min="257" max="257" width="8.125" style="30" customWidth="1"/>
    <col min="258" max="258" width="3.625" style="30" customWidth="1"/>
    <col min="259" max="259" width="7.125" style="30" customWidth="1"/>
    <col min="260" max="264" width="7.5" style="30" customWidth="1"/>
    <col min="265" max="269" width="6.25" style="30" customWidth="1"/>
    <col min="270" max="274" width="7.5" style="30" customWidth="1"/>
    <col min="275" max="279" width="6.25" style="30" customWidth="1"/>
    <col min="280" max="284" width="7.5" style="30" customWidth="1"/>
    <col min="285" max="287" width="10.375" style="30" customWidth="1"/>
    <col min="288" max="290" width="10" style="30" customWidth="1"/>
    <col min="291" max="291" width="18.625" style="30" bestFit="1" customWidth="1"/>
    <col min="292" max="292" width="21.375" style="30" bestFit="1" customWidth="1"/>
    <col min="293" max="293" width="18.375" style="30" bestFit="1" customWidth="1"/>
    <col min="294" max="297" width="18.375" style="30" customWidth="1"/>
    <col min="298" max="298" width="14.625" style="30" bestFit="1" customWidth="1"/>
    <col min="299" max="299" width="11.75" style="30" bestFit="1" customWidth="1"/>
    <col min="300" max="300" width="13.625" style="30" bestFit="1" customWidth="1"/>
    <col min="301" max="301" width="13.5" style="30" bestFit="1" customWidth="1"/>
    <col min="302" max="302" width="9" style="30"/>
    <col min="303" max="304" width="10" style="30" customWidth="1"/>
    <col min="305" max="512" width="9" style="30"/>
    <col min="513" max="513" width="8.125" style="30" customWidth="1"/>
    <col min="514" max="514" width="3.625" style="30" customWidth="1"/>
    <col min="515" max="515" width="7.125" style="30" customWidth="1"/>
    <col min="516" max="520" width="7.5" style="30" customWidth="1"/>
    <col min="521" max="525" width="6.25" style="30" customWidth="1"/>
    <col min="526" max="530" width="7.5" style="30" customWidth="1"/>
    <col min="531" max="535" width="6.25" style="30" customWidth="1"/>
    <col min="536" max="540" width="7.5" style="30" customWidth="1"/>
    <col min="541" max="543" width="10.375" style="30" customWidth="1"/>
    <col min="544" max="546" width="10" style="30" customWidth="1"/>
    <col min="547" max="547" width="18.625" style="30" bestFit="1" customWidth="1"/>
    <col min="548" max="548" width="21.375" style="30" bestFit="1" customWidth="1"/>
    <col min="549" max="549" width="18.375" style="30" bestFit="1" customWidth="1"/>
    <col min="550" max="553" width="18.375" style="30" customWidth="1"/>
    <col min="554" max="554" width="14.625" style="30" bestFit="1" customWidth="1"/>
    <col min="555" max="555" width="11.75" style="30" bestFit="1" customWidth="1"/>
    <col min="556" max="556" width="13.625" style="30" bestFit="1" customWidth="1"/>
    <col min="557" max="557" width="13.5" style="30" bestFit="1" customWidth="1"/>
    <col min="558" max="558" width="9" style="30"/>
    <col min="559" max="560" width="10" style="30" customWidth="1"/>
    <col min="561" max="768" width="9" style="30"/>
    <col min="769" max="769" width="8.125" style="30" customWidth="1"/>
    <col min="770" max="770" width="3.625" style="30" customWidth="1"/>
    <col min="771" max="771" width="7.125" style="30" customWidth="1"/>
    <col min="772" max="776" width="7.5" style="30" customWidth="1"/>
    <col min="777" max="781" width="6.25" style="30" customWidth="1"/>
    <col min="782" max="786" width="7.5" style="30" customWidth="1"/>
    <col min="787" max="791" width="6.25" style="30" customWidth="1"/>
    <col min="792" max="796" width="7.5" style="30" customWidth="1"/>
    <col min="797" max="799" width="10.375" style="30" customWidth="1"/>
    <col min="800" max="802" width="10" style="30" customWidth="1"/>
    <col min="803" max="803" width="18.625" style="30" bestFit="1" customWidth="1"/>
    <col min="804" max="804" width="21.375" style="30" bestFit="1" customWidth="1"/>
    <col min="805" max="805" width="18.375" style="30" bestFit="1" customWidth="1"/>
    <col min="806" max="809" width="18.375" style="30" customWidth="1"/>
    <col min="810" max="810" width="14.625" style="30" bestFit="1" customWidth="1"/>
    <col min="811" max="811" width="11.75" style="30" bestFit="1" customWidth="1"/>
    <col min="812" max="812" width="13.625" style="30" bestFit="1" customWidth="1"/>
    <col min="813" max="813" width="13.5" style="30" bestFit="1" customWidth="1"/>
    <col min="814" max="814" width="9" style="30"/>
    <col min="815" max="816" width="10" style="30" customWidth="1"/>
    <col min="817" max="1024" width="9" style="30"/>
    <col min="1025" max="1025" width="8.125" style="30" customWidth="1"/>
    <col min="1026" max="1026" width="3.625" style="30" customWidth="1"/>
    <col min="1027" max="1027" width="7.125" style="30" customWidth="1"/>
    <col min="1028" max="1032" width="7.5" style="30" customWidth="1"/>
    <col min="1033" max="1037" width="6.25" style="30" customWidth="1"/>
    <col min="1038" max="1042" width="7.5" style="30" customWidth="1"/>
    <col min="1043" max="1047" width="6.25" style="30" customWidth="1"/>
    <col min="1048" max="1052" width="7.5" style="30" customWidth="1"/>
    <col min="1053" max="1055" width="10.375" style="30" customWidth="1"/>
    <col min="1056" max="1058" width="10" style="30" customWidth="1"/>
    <col min="1059" max="1059" width="18.625" style="30" bestFit="1" customWidth="1"/>
    <col min="1060" max="1060" width="21.375" style="30" bestFit="1" customWidth="1"/>
    <col min="1061" max="1061" width="18.375" style="30" bestFit="1" customWidth="1"/>
    <col min="1062" max="1065" width="18.375" style="30" customWidth="1"/>
    <col min="1066" max="1066" width="14.625" style="30" bestFit="1" customWidth="1"/>
    <col min="1067" max="1067" width="11.75" style="30" bestFit="1" customWidth="1"/>
    <col min="1068" max="1068" width="13.625" style="30" bestFit="1" customWidth="1"/>
    <col min="1069" max="1069" width="13.5" style="30" bestFit="1" customWidth="1"/>
    <col min="1070" max="1070" width="9" style="30"/>
    <col min="1071" max="1072" width="10" style="30" customWidth="1"/>
    <col min="1073" max="1280" width="9" style="30"/>
    <col min="1281" max="1281" width="8.125" style="30" customWidth="1"/>
    <col min="1282" max="1282" width="3.625" style="30" customWidth="1"/>
    <col min="1283" max="1283" width="7.125" style="30" customWidth="1"/>
    <col min="1284" max="1288" width="7.5" style="30" customWidth="1"/>
    <col min="1289" max="1293" width="6.25" style="30" customWidth="1"/>
    <col min="1294" max="1298" width="7.5" style="30" customWidth="1"/>
    <col min="1299" max="1303" width="6.25" style="30" customWidth="1"/>
    <col min="1304" max="1308" width="7.5" style="30" customWidth="1"/>
    <col min="1309" max="1311" width="10.375" style="30" customWidth="1"/>
    <col min="1312" max="1314" width="10" style="30" customWidth="1"/>
    <col min="1315" max="1315" width="18.625" style="30" bestFit="1" customWidth="1"/>
    <col min="1316" max="1316" width="21.375" style="30" bestFit="1" customWidth="1"/>
    <col min="1317" max="1317" width="18.375" style="30" bestFit="1" customWidth="1"/>
    <col min="1318" max="1321" width="18.375" style="30" customWidth="1"/>
    <col min="1322" max="1322" width="14.625" style="30" bestFit="1" customWidth="1"/>
    <col min="1323" max="1323" width="11.75" style="30" bestFit="1" customWidth="1"/>
    <col min="1324" max="1324" width="13.625" style="30" bestFit="1" customWidth="1"/>
    <col min="1325" max="1325" width="13.5" style="30" bestFit="1" customWidth="1"/>
    <col min="1326" max="1326" width="9" style="30"/>
    <col min="1327" max="1328" width="10" style="30" customWidth="1"/>
    <col min="1329" max="1536" width="9" style="30"/>
    <col min="1537" max="1537" width="8.125" style="30" customWidth="1"/>
    <col min="1538" max="1538" width="3.625" style="30" customWidth="1"/>
    <col min="1539" max="1539" width="7.125" style="30" customWidth="1"/>
    <col min="1540" max="1544" width="7.5" style="30" customWidth="1"/>
    <col min="1545" max="1549" width="6.25" style="30" customWidth="1"/>
    <col min="1550" max="1554" width="7.5" style="30" customWidth="1"/>
    <col min="1555" max="1559" width="6.25" style="30" customWidth="1"/>
    <col min="1560" max="1564" width="7.5" style="30" customWidth="1"/>
    <col min="1565" max="1567" width="10.375" style="30" customWidth="1"/>
    <col min="1568" max="1570" width="10" style="30" customWidth="1"/>
    <col min="1571" max="1571" width="18.625" style="30" bestFit="1" customWidth="1"/>
    <col min="1572" max="1572" width="21.375" style="30" bestFit="1" customWidth="1"/>
    <col min="1573" max="1573" width="18.375" style="30" bestFit="1" customWidth="1"/>
    <col min="1574" max="1577" width="18.375" style="30" customWidth="1"/>
    <col min="1578" max="1578" width="14.625" style="30" bestFit="1" customWidth="1"/>
    <col min="1579" max="1579" width="11.75" style="30" bestFit="1" customWidth="1"/>
    <col min="1580" max="1580" width="13.625" style="30" bestFit="1" customWidth="1"/>
    <col min="1581" max="1581" width="13.5" style="30" bestFit="1" customWidth="1"/>
    <col min="1582" max="1582" width="9" style="30"/>
    <col min="1583" max="1584" width="10" style="30" customWidth="1"/>
    <col min="1585" max="1792" width="9" style="30"/>
    <col min="1793" max="1793" width="8.125" style="30" customWidth="1"/>
    <col min="1794" max="1794" width="3.625" style="30" customWidth="1"/>
    <col min="1795" max="1795" width="7.125" style="30" customWidth="1"/>
    <col min="1796" max="1800" width="7.5" style="30" customWidth="1"/>
    <col min="1801" max="1805" width="6.25" style="30" customWidth="1"/>
    <col min="1806" max="1810" width="7.5" style="30" customWidth="1"/>
    <col min="1811" max="1815" width="6.25" style="30" customWidth="1"/>
    <col min="1816" max="1820" width="7.5" style="30" customWidth="1"/>
    <col min="1821" max="1823" width="10.375" style="30" customWidth="1"/>
    <col min="1824" max="1826" width="10" style="30" customWidth="1"/>
    <col min="1827" max="1827" width="18.625" style="30" bestFit="1" customWidth="1"/>
    <col min="1828" max="1828" width="21.375" style="30" bestFit="1" customWidth="1"/>
    <col min="1829" max="1829" width="18.375" style="30" bestFit="1" customWidth="1"/>
    <col min="1830" max="1833" width="18.375" style="30" customWidth="1"/>
    <col min="1834" max="1834" width="14.625" style="30" bestFit="1" customWidth="1"/>
    <col min="1835" max="1835" width="11.75" style="30" bestFit="1" customWidth="1"/>
    <col min="1836" max="1836" width="13.625" style="30" bestFit="1" customWidth="1"/>
    <col min="1837" max="1837" width="13.5" style="30" bestFit="1" customWidth="1"/>
    <col min="1838" max="1838" width="9" style="30"/>
    <col min="1839" max="1840" width="10" style="30" customWidth="1"/>
    <col min="1841" max="2048" width="9" style="30"/>
    <col min="2049" max="2049" width="8.125" style="30" customWidth="1"/>
    <col min="2050" max="2050" width="3.625" style="30" customWidth="1"/>
    <col min="2051" max="2051" width="7.125" style="30" customWidth="1"/>
    <col min="2052" max="2056" width="7.5" style="30" customWidth="1"/>
    <col min="2057" max="2061" width="6.25" style="30" customWidth="1"/>
    <col min="2062" max="2066" width="7.5" style="30" customWidth="1"/>
    <col min="2067" max="2071" width="6.25" style="30" customWidth="1"/>
    <col min="2072" max="2076" width="7.5" style="30" customWidth="1"/>
    <col min="2077" max="2079" width="10.375" style="30" customWidth="1"/>
    <col min="2080" max="2082" width="10" style="30" customWidth="1"/>
    <col min="2083" max="2083" width="18.625" style="30" bestFit="1" customWidth="1"/>
    <col min="2084" max="2084" width="21.375" style="30" bestFit="1" customWidth="1"/>
    <col min="2085" max="2085" width="18.375" style="30" bestFit="1" customWidth="1"/>
    <col min="2086" max="2089" width="18.375" style="30" customWidth="1"/>
    <col min="2090" max="2090" width="14.625" style="30" bestFit="1" customWidth="1"/>
    <col min="2091" max="2091" width="11.75" style="30" bestFit="1" customWidth="1"/>
    <col min="2092" max="2092" width="13.625" style="30" bestFit="1" customWidth="1"/>
    <col min="2093" max="2093" width="13.5" style="30" bestFit="1" customWidth="1"/>
    <col min="2094" max="2094" width="9" style="30"/>
    <col min="2095" max="2096" width="10" style="30" customWidth="1"/>
    <col min="2097" max="2304" width="9" style="30"/>
    <col min="2305" max="2305" width="8.125" style="30" customWidth="1"/>
    <col min="2306" max="2306" width="3.625" style="30" customWidth="1"/>
    <col min="2307" max="2307" width="7.125" style="30" customWidth="1"/>
    <col min="2308" max="2312" width="7.5" style="30" customWidth="1"/>
    <col min="2313" max="2317" width="6.25" style="30" customWidth="1"/>
    <col min="2318" max="2322" width="7.5" style="30" customWidth="1"/>
    <col min="2323" max="2327" width="6.25" style="30" customWidth="1"/>
    <col min="2328" max="2332" width="7.5" style="30" customWidth="1"/>
    <col min="2333" max="2335" width="10.375" style="30" customWidth="1"/>
    <col min="2336" max="2338" width="10" style="30" customWidth="1"/>
    <col min="2339" max="2339" width="18.625" style="30" bestFit="1" customWidth="1"/>
    <col min="2340" max="2340" width="21.375" style="30" bestFit="1" customWidth="1"/>
    <col min="2341" max="2341" width="18.375" style="30" bestFit="1" customWidth="1"/>
    <col min="2342" max="2345" width="18.375" style="30" customWidth="1"/>
    <col min="2346" max="2346" width="14.625" style="30" bestFit="1" customWidth="1"/>
    <col min="2347" max="2347" width="11.75" style="30" bestFit="1" customWidth="1"/>
    <col min="2348" max="2348" width="13.625" style="30" bestFit="1" customWidth="1"/>
    <col min="2349" max="2349" width="13.5" style="30" bestFit="1" customWidth="1"/>
    <col min="2350" max="2350" width="9" style="30"/>
    <col min="2351" max="2352" width="10" style="30" customWidth="1"/>
    <col min="2353" max="2560" width="9" style="30"/>
    <col min="2561" max="2561" width="8.125" style="30" customWidth="1"/>
    <col min="2562" max="2562" width="3.625" style="30" customWidth="1"/>
    <col min="2563" max="2563" width="7.125" style="30" customWidth="1"/>
    <col min="2564" max="2568" width="7.5" style="30" customWidth="1"/>
    <col min="2569" max="2573" width="6.25" style="30" customWidth="1"/>
    <col min="2574" max="2578" width="7.5" style="30" customWidth="1"/>
    <col min="2579" max="2583" width="6.25" style="30" customWidth="1"/>
    <col min="2584" max="2588" width="7.5" style="30" customWidth="1"/>
    <col min="2589" max="2591" width="10.375" style="30" customWidth="1"/>
    <col min="2592" max="2594" width="10" style="30" customWidth="1"/>
    <col min="2595" max="2595" width="18.625" style="30" bestFit="1" customWidth="1"/>
    <col min="2596" max="2596" width="21.375" style="30" bestFit="1" customWidth="1"/>
    <col min="2597" max="2597" width="18.375" style="30" bestFit="1" customWidth="1"/>
    <col min="2598" max="2601" width="18.375" style="30" customWidth="1"/>
    <col min="2602" max="2602" width="14.625" style="30" bestFit="1" customWidth="1"/>
    <col min="2603" max="2603" width="11.75" style="30" bestFit="1" customWidth="1"/>
    <col min="2604" max="2604" width="13.625" style="30" bestFit="1" customWidth="1"/>
    <col min="2605" max="2605" width="13.5" style="30" bestFit="1" customWidth="1"/>
    <col min="2606" max="2606" width="9" style="30"/>
    <col min="2607" max="2608" width="10" style="30" customWidth="1"/>
    <col min="2609" max="2816" width="9" style="30"/>
    <col min="2817" max="2817" width="8.125" style="30" customWidth="1"/>
    <col min="2818" max="2818" width="3.625" style="30" customWidth="1"/>
    <col min="2819" max="2819" width="7.125" style="30" customWidth="1"/>
    <col min="2820" max="2824" width="7.5" style="30" customWidth="1"/>
    <col min="2825" max="2829" width="6.25" style="30" customWidth="1"/>
    <col min="2830" max="2834" width="7.5" style="30" customWidth="1"/>
    <col min="2835" max="2839" width="6.25" style="30" customWidth="1"/>
    <col min="2840" max="2844" width="7.5" style="30" customWidth="1"/>
    <col min="2845" max="2847" width="10.375" style="30" customWidth="1"/>
    <col min="2848" max="2850" width="10" style="30" customWidth="1"/>
    <col min="2851" max="2851" width="18.625" style="30" bestFit="1" customWidth="1"/>
    <col min="2852" max="2852" width="21.375" style="30" bestFit="1" customWidth="1"/>
    <col min="2853" max="2853" width="18.375" style="30" bestFit="1" customWidth="1"/>
    <col min="2854" max="2857" width="18.375" style="30" customWidth="1"/>
    <col min="2858" max="2858" width="14.625" style="30" bestFit="1" customWidth="1"/>
    <col min="2859" max="2859" width="11.75" style="30" bestFit="1" customWidth="1"/>
    <col min="2860" max="2860" width="13.625" style="30" bestFit="1" customWidth="1"/>
    <col min="2861" max="2861" width="13.5" style="30" bestFit="1" customWidth="1"/>
    <col min="2862" max="2862" width="9" style="30"/>
    <col min="2863" max="2864" width="10" style="30" customWidth="1"/>
    <col min="2865" max="3072" width="9" style="30"/>
    <col min="3073" max="3073" width="8.125" style="30" customWidth="1"/>
    <col min="3074" max="3074" width="3.625" style="30" customWidth="1"/>
    <col min="3075" max="3075" width="7.125" style="30" customWidth="1"/>
    <col min="3076" max="3080" width="7.5" style="30" customWidth="1"/>
    <col min="3081" max="3085" width="6.25" style="30" customWidth="1"/>
    <col min="3086" max="3090" width="7.5" style="30" customWidth="1"/>
    <col min="3091" max="3095" width="6.25" style="30" customWidth="1"/>
    <col min="3096" max="3100" width="7.5" style="30" customWidth="1"/>
    <col min="3101" max="3103" width="10.375" style="30" customWidth="1"/>
    <col min="3104" max="3106" width="10" style="30" customWidth="1"/>
    <col min="3107" max="3107" width="18.625" style="30" bestFit="1" customWidth="1"/>
    <col min="3108" max="3108" width="21.375" style="30" bestFit="1" customWidth="1"/>
    <col min="3109" max="3109" width="18.375" style="30" bestFit="1" customWidth="1"/>
    <col min="3110" max="3113" width="18.375" style="30" customWidth="1"/>
    <col min="3114" max="3114" width="14.625" style="30" bestFit="1" customWidth="1"/>
    <col min="3115" max="3115" width="11.75" style="30" bestFit="1" customWidth="1"/>
    <col min="3116" max="3116" width="13.625" style="30" bestFit="1" customWidth="1"/>
    <col min="3117" max="3117" width="13.5" style="30" bestFit="1" customWidth="1"/>
    <col min="3118" max="3118" width="9" style="30"/>
    <col min="3119" max="3120" width="10" style="30" customWidth="1"/>
    <col min="3121" max="3328" width="9" style="30"/>
    <col min="3329" max="3329" width="8.125" style="30" customWidth="1"/>
    <col min="3330" max="3330" width="3.625" style="30" customWidth="1"/>
    <col min="3331" max="3331" width="7.125" style="30" customWidth="1"/>
    <col min="3332" max="3336" width="7.5" style="30" customWidth="1"/>
    <col min="3337" max="3341" width="6.25" style="30" customWidth="1"/>
    <col min="3342" max="3346" width="7.5" style="30" customWidth="1"/>
    <col min="3347" max="3351" width="6.25" style="30" customWidth="1"/>
    <col min="3352" max="3356" width="7.5" style="30" customWidth="1"/>
    <col min="3357" max="3359" width="10.375" style="30" customWidth="1"/>
    <col min="3360" max="3362" width="10" style="30" customWidth="1"/>
    <col min="3363" max="3363" width="18.625" style="30" bestFit="1" customWidth="1"/>
    <col min="3364" max="3364" width="21.375" style="30" bestFit="1" customWidth="1"/>
    <col min="3365" max="3365" width="18.375" style="30" bestFit="1" customWidth="1"/>
    <col min="3366" max="3369" width="18.375" style="30" customWidth="1"/>
    <col min="3370" max="3370" width="14.625" style="30" bestFit="1" customWidth="1"/>
    <col min="3371" max="3371" width="11.75" style="30" bestFit="1" customWidth="1"/>
    <col min="3372" max="3372" width="13.625" style="30" bestFit="1" customWidth="1"/>
    <col min="3373" max="3373" width="13.5" style="30" bestFit="1" customWidth="1"/>
    <col min="3374" max="3374" width="9" style="30"/>
    <col min="3375" max="3376" width="10" style="30" customWidth="1"/>
    <col min="3377" max="3584" width="9" style="30"/>
    <col min="3585" max="3585" width="8.125" style="30" customWidth="1"/>
    <col min="3586" max="3586" width="3.625" style="30" customWidth="1"/>
    <col min="3587" max="3587" width="7.125" style="30" customWidth="1"/>
    <col min="3588" max="3592" width="7.5" style="30" customWidth="1"/>
    <col min="3593" max="3597" width="6.25" style="30" customWidth="1"/>
    <col min="3598" max="3602" width="7.5" style="30" customWidth="1"/>
    <col min="3603" max="3607" width="6.25" style="30" customWidth="1"/>
    <col min="3608" max="3612" width="7.5" style="30" customWidth="1"/>
    <col min="3613" max="3615" width="10.375" style="30" customWidth="1"/>
    <col min="3616" max="3618" width="10" style="30" customWidth="1"/>
    <col min="3619" max="3619" width="18.625" style="30" bestFit="1" customWidth="1"/>
    <col min="3620" max="3620" width="21.375" style="30" bestFit="1" customWidth="1"/>
    <col min="3621" max="3621" width="18.375" style="30" bestFit="1" customWidth="1"/>
    <col min="3622" max="3625" width="18.375" style="30" customWidth="1"/>
    <col min="3626" max="3626" width="14.625" style="30" bestFit="1" customWidth="1"/>
    <col min="3627" max="3627" width="11.75" style="30" bestFit="1" customWidth="1"/>
    <col min="3628" max="3628" width="13.625" style="30" bestFit="1" customWidth="1"/>
    <col min="3629" max="3629" width="13.5" style="30" bestFit="1" customWidth="1"/>
    <col min="3630" max="3630" width="9" style="30"/>
    <col min="3631" max="3632" width="10" style="30" customWidth="1"/>
    <col min="3633" max="3840" width="9" style="30"/>
    <col min="3841" max="3841" width="8.125" style="30" customWidth="1"/>
    <col min="3842" max="3842" width="3.625" style="30" customWidth="1"/>
    <col min="3843" max="3843" width="7.125" style="30" customWidth="1"/>
    <col min="3844" max="3848" width="7.5" style="30" customWidth="1"/>
    <col min="3849" max="3853" width="6.25" style="30" customWidth="1"/>
    <col min="3854" max="3858" width="7.5" style="30" customWidth="1"/>
    <col min="3859" max="3863" width="6.25" style="30" customWidth="1"/>
    <col min="3864" max="3868" width="7.5" style="30" customWidth="1"/>
    <col min="3869" max="3871" width="10.375" style="30" customWidth="1"/>
    <col min="3872" max="3874" width="10" style="30" customWidth="1"/>
    <col min="3875" max="3875" width="18.625" style="30" bestFit="1" customWidth="1"/>
    <col min="3876" max="3876" width="21.375" style="30" bestFit="1" customWidth="1"/>
    <col min="3877" max="3877" width="18.375" style="30" bestFit="1" customWidth="1"/>
    <col min="3878" max="3881" width="18.375" style="30" customWidth="1"/>
    <col min="3882" max="3882" width="14.625" style="30" bestFit="1" customWidth="1"/>
    <col min="3883" max="3883" width="11.75" style="30" bestFit="1" customWidth="1"/>
    <col min="3884" max="3884" width="13.625" style="30" bestFit="1" customWidth="1"/>
    <col min="3885" max="3885" width="13.5" style="30" bestFit="1" customWidth="1"/>
    <col min="3886" max="3886" width="9" style="30"/>
    <col min="3887" max="3888" width="10" style="30" customWidth="1"/>
    <col min="3889" max="4096" width="9" style="30"/>
    <col min="4097" max="4097" width="8.125" style="30" customWidth="1"/>
    <col min="4098" max="4098" width="3.625" style="30" customWidth="1"/>
    <col min="4099" max="4099" width="7.125" style="30" customWidth="1"/>
    <col min="4100" max="4104" width="7.5" style="30" customWidth="1"/>
    <col min="4105" max="4109" width="6.25" style="30" customWidth="1"/>
    <col min="4110" max="4114" width="7.5" style="30" customWidth="1"/>
    <col min="4115" max="4119" width="6.25" style="30" customWidth="1"/>
    <col min="4120" max="4124" width="7.5" style="30" customWidth="1"/>
    <col min="4125" max="4127" width="10.375" style="30" customWidth="1"/>
    <col min="4128" max="4130" width="10" style="30" customWidth="1"/>
    <col min="4131" max="4131" width="18.625" style="30" bestFit="1" customWidth="1"/>
    <col min="4132" max="4132" width="21.375" style="30" bestFit="1" customWidth="1"/>
    <col min="4133" max="4133" width="18.375" style="30" bestFit="1" customWidth="1"/>
    <col min="4134" max="4137" width="18.375" style="30" customWidth="1"/>
    <col min="4138" max="4138" width="14.625" style="30" bestFit="1" customWidth="1"/>
    <col min="4139" max="4139" width="11.75" style="30" bestFit="1" customWidth="1"/>
    <col min="4140" max="4140" width="13.625" style="30" bestFit="1" customWidth="1"/>
    <col min="4141" max="4141" width="13.5" style="30" bestFit="1" customWidth="1"/>
    <col min="4142" max="4142" width="9" style="30"/>
    <col min="4143" max="4144" width="10" style="30" customWidth="1"/>
    <col min="4145" max="4352" width="9" style="30"/>
    <col min="4353" max="4353" width="8.125" style="30" customWidth="1"/>
    <col min="4354" max="4354" width="3.625" style="30" customWidth="1"/>
    <col min="4355" max="4355" width="7.125" style="30" customWidth="1"/>
    <col min="4356" max="4360" width="7.5" style="30" customWidth="1"/>
    <col min="4361" max="4365" width="6.25" style="30" customWidth="1"/>
    <col min="4366" max="4370" width="7.5" style="30" customWidth="1"/>
    <col min="4371" max="4375" width="6.25" style="30" customWidth="1"/>
    <col min="4376" max="4380" width="7.5" style="30" customWidth="1"/>
    <col min="4381" max="4383" width="10.375" style="30" customWidth="1"/>
    <col min="4384" max="4386" width="10" style="30" customWidth="1"/>
    <col min="4387" max="4387" width="18.625" style="30" bestFit="1" customWidth="1"/>
    <col min="4388" max="4388" width="21.375" style="30" bestFit="1" customWidth="1"/>
    <col min="4389" max="4389" width="18.375" style="30" bestFit="1" customWidth="1"/>
    <col min="4390" max="4393" width="18.375" style="30" customWidth="1"/>
    <col min="4394" max="4394" width="14.625" style="30" bestFit="1" customWidth="1"/>
    <col min="4395" max="4395" width="11.75" style="30" bestFit="1" customWidth="1"/>
    <col min="4396" max="4396" width="13.625" style="30" bestFit="1" customWidth="1"/>
    <col min="4397" max="4397" width="13.5" style="30" bestFit="1" customWidth="1"/>
    <col min="4398" max="4398" width="9" style="30"/>
    <col min="4399" max="4400" width="10" style="30" customWidth="1"/>
    <col min="4401" max="4608" width="9" style="30"/>
    <col min="4609" max="4609" width="8.125" style="30" customWidth="1"/>
    <col min="4610" max="4610" width="3.625" style="30" customWidth="1"/>
    <col min="4611" max="4611" width="7.125" style="30" customWidth="1"/>
    <col min="4612" max="4616" width="7.5" style="30" customWidth="1"/>
    <col min="4617" max="4621" width="6.25" style="30" customWidth="1"/>
    <col min="4622" max="4626" width="7.5" style="30" customWidth="1"/>
    <col min="4627" max="4631" width="6.25" style="30" customWidth="1"/>
    <col min="4632" max="4636" width="7.5" style="30" customWidth="1"/>
    <col min="4637" max="4639" width="10.375" style="30" customWidth="1"/>
    <col min="4640" max="4642" width="10" style="30" customWidth="1"/>
    <col min="4643" max="4643" width="18.625" style="30" bestFit="1" customWidth="1"/>
    <col min="4644" max="4644" width="21.375" style="30" bestFit="1" customWidth="1"/>
    <col min="4645" max="4645" width="18.375" style="30" bestFit="1" customWidth="1"/>
    <col min="4646" max="4649" width="18.375" style="30" customWidth="1"/>
    <col min="4650" max="4650" width="14.625" style="30" bestFit="1" customWidth="1"/>
    <col min="4651" max="4651" width="11.75" style="30" bestFit="1" customWidth="1"/>
    <col min="4652" max="4652" width="13.625" style="30" bestFit="1" customWidth="1"/>
    <col min="4653" max="4653" width="13.5" style="30" bestFit="1" customWidth="1"/>
    <col min="4654" max="4654" width="9" style="30"/>
    <col min="4655" max="4656" width="10" style="30" customWidth="1"/>
    <col min="4657" max="4864" width="9" style="30"/>
    <col min="4865" max="4865" width="8.125" style="30" customWidth="1"/>
    <col min="4866" max="4866" width="3.625" style="30" customWidth="1"/>
    <col min="4867" max="4867" width="7.125" style="30" customWidth="1"/>
    <col min="4868" max="4872" width="7.5" style="30" customWidth="1"/>
    <col min="4873" max="4877" width="6.25" style="30" customWidth="1"/>
    <col min="4878" max="4882" width="7.5" style="30" customWidth="1"/>
    <col min="4883" max="4887" width="6.25" style="30" customWidth="1"/>
    <col min="4888" max="4892" width="7.5" style="30" customWidth="1"/>
    <col min="4893" max="4895" width="10.375" style="30" customWidth="1"/>
    <col min="4896" max="4898" width="10" style="30" customWidth="1"/>
    <col min="4899" max="4899" width="18.625" style="30" bestFit="1" customWidth="1"/>
    <col min="4900" max="4900" width="21.375" style="30" bestFit="1" customWidth="1"/>
    <col min="4901" max="4901" width="18.375" style="30" bestFit="1" customWidth="1"/>
    <col min="4902" max="4905" width="18.375" style="30" customWidth="1"/>
    <col min="4906" max="4906" width="14.625" style="30" bestFit="1" customWidth="1"/>
    <col min="4907" max="4907" width="11.75" style="30" bestFit="1" customWidth="1"/>
    <col min="4908" max="4908" width="13.625" style="30" bestFit="1" customWidth="1"/>
    <col min="4909" max="4909" width="13.5" style="30" bestFit="1" customWidth="1"/>
    <col min="4910" max="4910" width="9" style="30"/>
    <col min="4911" max="4912" width="10" style="30" customWidth="1"/>
    <col min="4913" max="5120" width="9" style="30"/>
    <col min="5121" max="5121" width="8.125" style="30" customWidth="1"/>
    <col min="5122" max="5122" width="3.625" style="30" customWidth="1"/>
    <col min="5123" max="5123" width="7.125" style="30" customWidth="1"/>
    <col min="5124" max="5128" width="7.5" style="30" customWidth="1"/>
    <col min="5129" max="5133" width="6.25" style="30" customWidth="1"/>
    <col min="5134" max="5138" width="7.5" style="30" customWidth="1"/>
    <col min="5139" max="5143" width="6.25" style="30" customWidth="1"/>
    <col min="5144" max="5148" width="7.5" style="30" customWidth="1"/>
    <col min="5149" max="5151" width="10.375" style="30" customWidth="1"/>
    <col min="5152" max="5154" width="10" style="30" customWidth="1"/>
    <col min="5155" max="5155" width="18.625" style="30" bestFit="1" customWidth="1"/>
    <col min="5156" max="5156" width="21.375" style="30" bestFit="1" customWidth="1"/>
    <col min="5157" max="5157" width="18.375" style="30" bestFit="1" customWidth="1"/>
    <col min="5158" max="5161" width="18.375" style="30" customWidth="1"/>
    <col min="5162" max="5162" width="14.625" style="30" bestFit="1" customWidth="1"/>
    <col min="5163" max="5163" width="11.75" style="30" bestFit="1" customWidth="1"/>
    <col min="5164" max="5164" width="13.625" style="30" bestFit="1" customWidth="1"/>
    <col min="5165" max="5165" width="13.5" style="30" bestFit="1" customWidth="1"/>
    <col min="5166" max="5166" width="9" style="30"/>
    <col min="5167" max="5168" width="10" style="30" customWidth="1"/>
    <col min="5169" max="5376" width="9" style="30"/>
    <col min="5377" max="5377" width="8.125" style="30" customWidth="1"/>
    <col min="5378" max="5378" width="3.625" style="30" customWidth="1"/>
    <col min="5379" max="5379" width="7.125" style="30" customWidth="1"/>
    <col min="5380" max="5384" width="7.5" style="30" customWidth="1"/>
    <col min="5385" max="5389" width="6.25" style="30" customWidth="1"/>
    <col min="5390" max="5394" width="7.5" style="30" customWidth="1"/>
    <col min="5395" max="5399" width="6.25" style="30" customWidth="1"/>
    <col min="5400" max="5404" width="7.5" style="30" customWidth="1"/>
    <col min="5405" max="5407" width="10.375" style="30" customWidth="1"/>
    <col min="5408" max="5410" width="10" style="30" customWidth="1"/>
    <col min="5411" max="5411" width="18.625" style="30" bestFit="1" customWidth="1"/>
    <col min="5412" max="5412" width="21.375" style="30" bestFit="1" customWidth="1"/>
    <col min="5413" max="5413" width="18.375" style="30" bestFit="1" customWidth="1"/>
    <col min="5414" max="5417" width="18.375" style="30" customWidth="1"/>
    <col min="5418" max="5418" width="14.625" style="30" bestFit="1" customWidth="1"/>
    <col min="5419" max="5419" width="11.75" style="30" bestFit="1" customWidth="1"/>
    <col min="5420" max="5420" width="13.625" style="30" bestFit="1" customWidth="1"/>
    <col min="5421" max="5421" width="13.5" style="30" bestFit="1" customWidth="1"/>
    <col min="5422" max="5422" width="9" style="30"/>
    <col min="5423" max="5424" width="10" style="30" customWidth="1"/>
    <col min="5425" max="5632" width="9" style="30"/>
    <col min="5633" max="5633" width="8.125" style="30" customWidth="1"/>
    <col min="5634" max="5634" width="3.625" style="30" customWidth="1"/>
    <col min="5635" max="5635" width="7.125" style="30" customWidth="1"/>
    <col min="5636" max="5640" width="7.5" style="30" customWidth="1"/>
    <col min="5641" max="5645" width="6.25" style="30" customWidth="1"/>
    <col min="5646" max="5650" width="7.5" style="30" customWidth="1"/>
    <col min="5651" max="5655" width="6.25" style="30" customWidth="1"/>
    <col min="5656" max="5660" width="7.5" style="30" customWidth="1"/>
    <col min="5661" max="5663" width="10.375" style="30" customWidth="1"/>
    <col min="5664" max="5666" width="10" style="30" customWidth="1"/>
    <col min="5667" max="5667" width="18.625" style="30" bestFit="1" customWidth="1"/>
    <col min="5668" max="5668" width="21.375" style="30" bestFit="1" customWidth="1"/>
    <col min="5669" max="5669" width="18.375" style="30" bestFit="1" customWidth="1"/>
    <col min="5670" max="5673" width="18.375" style="30" customWidth="1"/>
    <col min="5674" max="5674" width="14.625" style="30" bestFit="1" customWidth="1"/>
    <col min="5675" max="5675" width="11.75" style="30" bestFit="1" customWidth="1"/>
    <col min="5676" max="5676" width="13.625" style="30" bestFit="1" customWidth="1"/>
    <col min="5677" max="5677" width="13.5" style="30" bestFit="1" customWidth="1"/>
    <col min="5678" max="5678" width="9" style="30"/>
    <col min="5679" max="5680" width="10" style="30" customWidth="1"/>
    <col min="5681" max="5888" width="9" style="30"/>
    <col min="5889" max="5889" width="8.125" style="30" customWidth="1"/>
    <col min="5890" max="5890" width="3.625" style="30" customWidth="1"/>
    <col min="5891" max="5891" width="7.125" style="30" customWidth="1"/>
    <col min="5892" max="5896" width="7.5" style="30" customWidth="1"/>
    <col min="5897" max="5901" width="6.25" style="30" customWidth="1"/>
    <col min="5902" max="5906" width="7.5" style="30" customWidth="1"/>
    <col min="5907" max="5911" width="6.25" style="30" customWidth="1"/>
    <col min="5912" max="5916" width="7.5" style="30" customWidth="1"/>
    <col min="5917" max="5919" width="10.375" style="30" customWidth="1"/>
    <col min="5920" max="5922" width="10" style="30" customWidth="1"/>
    <col min="5923" max="5923" width="18.625" style="30" bestFit="1" customWidth="1"/>
    <col min="5924" max="5924" width="21.375" style="30" bestFit="1" customWidth="1"/>
    <col min="5925" max="5925" width="18.375" style="30" bestFit="1" customWidth="1"/>
    <col min="5926" max="5929" width="18.375" style="30" customWidth="1"/>
    <col min="5930" max="5930" width="14.625" style="30" bestFit="1" customWidth="1"/>
    <col min="5931" max="5931" width="11.75" style="30" bestFit="1" customWidth="1"/>
    <col min="5932" max="5932" width="13.625" style="30" bestFit="1" customWidth="1"/>
    <col min="5933" max="5933" width="13.5" style="30" bestFit="1" customWidth="1"/>
    <col min="5934" max="5934" width="9" style="30"/>
    <col min="5935" max="5936" width="10" style="30" customWidth="1"/>
    <col min="5937" max="6144" width="9" style="30"/>
    <col min="6145" max="6145" width="8.125" style="30" customWidth="1"/>
    <col min="6146" max="6146" width="3.625" style="30" customWidth="1"/>
    <col min="6147" max="6147" width="7.125" style="30" customWidth="1"/>
    <col min="6148" max="6152" width="7.5" style="30" customWidth="1"/>
    <col min="6153" max="6157" width="6.25" style="30" customWidth="1"/>
    <col min="6158" max="6162" width="7.5" style="30" customWidth="1"/>
    <col min="6163" max="6167" width="6.25" style="30" customWidth="1"/>
    <col min="6168" max="6172" width="7.5" style="30" customWidth="1"/>
    <col min="6173" max="6175" width="10.375" style="30" customWidth="1"/>
    <col min="6176" max="6178" width="10" style="30" customWidth="1"/>
    <col min="6179" max="6179" width="18.625" style="30" bestFit="1" customWidth="1"/>
    <col min="6180" max="6180" width="21.375" style="30" bestFit="1" customWidth="1"/>
    <col min="6181" max="6181" width="18.375" style="30" bestFit="1" customWidth="1"/>
    <col min="6182" max="6185" width="18.375" style="30" customWidth="1"/>
    <col min="6186" max="6186" width="14.625" style="30" bestFit="1" customWidth="1"/>
    <col min="6187" max="6187" width="11.75" style="30" bestFit="1" customWidth="1"/>
    <col min="6188" max="6188" width="13.625" style="30" bestFit="1" customWidth="1"/>
    <col min="6189" max="6189" width="13.5" style="30" bestFit="1" customWidth="1"/>
    <col min="6190" max="6190" width="9" style="30"/>
    <col min="6191" max="6192" width="10" style="30" customWidth="1"/>
    <col min="6193" max="6400" width="9" style="30"/>
    <col min="6401" max="6401" width="8.125" style="30" customWidth="1"/>
    <col min="6402" max="6402" width="3.625" style="30" customWidth="1"/>
    <col min="6403" max="6403" width="7.125" style="30" customWidth="1"/>
    <col min="6404" max="6408" width="7.5" style="30" customWidth="1"/>
    <col min="6409" max="6413" width="6.25" style="30" customWidth="1"/>
    <col min="6414" max="6418" width="7.5" style="30" customWidth="1"/>
    <col min="6419" max="6423" width="6.25" style="30" customWidth="1"/>
    <col min="6424" max="6428" width="7.5" style="30" customWidth="1"/>
    <col min="6429" max="6431" width="10.375" style="30" customWidth="1"/>
    <col min="6432" max="6434" width="10" style="30" customWidth="1"/>
    <col min="6435" max="6435" width="18.625" style="30" bestFit="1" customWidth="1"/>
    <col min="6436" max="6436" width="21.375" style="30" bestFit="1" customWidth="1"/>
    <col min="6437" max="6437" width="18.375" style="30" bestFit="1" customWidth="1"/>
    <col min="6438" max="6441" width="18.375" style="30" customWidth="1"/>
    <col min="6442" max="6442" width="14.625" style="30" bestFit="1" customWidth="1"/>
    <col min="6443" max="6443" width="11.75" style="30" bestFit="1" customWidth="1"/>
    <col min="6444" max="6444" width="13.625" style="30" bestFit="1" customWidth="1"/>
    <col min="6445" max="6445" width="13.5" style="30" bestFit="1" customWidth="1"/>
    <col min="6446" max="6446" width="9" style="30"/>
    <col min="6447" max="6448" width="10" style="30" customWidth="1"/>
    <col min="6449" max="6656" width="9" style="30"/>
    <col min="6657" max="6657" width="8.125" style="30" customWidth="1"/>
    <col min="6658" max="6658" width="3.625" style="30" customWidth="1"/>
    <col min="6659" max="6659" width="7.125" style="30" customWidth="1"/>
    <col min="6660" max="6664" width="7.5" style="30" customWidth="1"/>
    <col min="6665" max="6669" width="6.25" style="30" customWidth="1"/>
    <col min="6670" max="6674" width="7.5" style="30" customWidth="1"/>
    <col min="6675" max="6679" width="6.25" style="30" customWidth="1"/>
    <col min="6680" max="6684" width="7.5" style="30" customWidth="1"/>
    <col min="6685" max="6687" width="10.375" style="30" customWidth="1"/>
    <col min="6688" max="6690" width="10" style="30" customWidth="1"/>
    <col min="6691" max="6691" width="18.625" style="30" bestFit="1" customWidth="1"/>
    <col min="6692" max="6692" width="21.375" style="30" bestFit="1" customWidth="1"/>
    <col min="6693" max="6693" width="18.375" style="30" bestFit="1" customWidth="1"/>
    <col min="6694" max="6697" width="18.375" style="30" customWidth="1"/>
    <col min="6698" max="6698" width="14.625" style="30" bestFit="1" customWidth="1"/>
    <col min="6699" max="6699" width="11.75" style="30" bestFit="1" customWidth="1"/>
    <col min="6700" max="6700" width="13.625" style="30" bestFit="1" customWidth="1"/>
    <col min="6701" max="6701" width="13.5" style="30" bestFit="1" customWidth="1"/>
    <col min="6702" max="6702" width="9" style="30"/>
    <col min="6703" max="6704" width="10" style="30" customWidth="1"/>
    <col min="6705" max="6912" width="9" style="30"/>
    <col min="6913" max="6913" width="8.125" style="30" customWidth="1"/>
    <col min="6914" max="6914" width="3.625" style="30" customWidth="1"/>
    <col min="6915" max="6915" width="7.125" style="30" customWidth="1"/>
    <col min="6916" max="6920" width="7.5" style="30" customWidth="1"/>
    <col min="6921" max="6925" width="6.25" style="30" customWidth="1"/>
    <col min="6926" max="6930" width="7.5" style="30" customWidth="1"/>
    <col min="6931" max="6935" width="6.25" style="30" customWidth="1"/>
    <col min="6936" max="6940" width="7.5" style="30" customWidth="1"/>
    <col min="6941" max="6943" width="10.375" style="30" customWidth="1"/>
    <col min="6944" max="6946" width="10" style="30" customWidth="1"/>
    <col min="6947" max="6947" width="18.625" style="30" bestFit="1" customWidth="1"/>
    <col min="6948" max="6948" width="21.375" style="30" bestFit="1" customWidth="1"/>
    <col min="6949" max="6949" width="18.375" style="30" bestFit="1" customWidth="1"/>
    <col min="6950" max="6953" width="18.375" style="30" customWidth="1"/>
    <col min="6954" max="6954" width="14.625" style="30" bestFit="1" customWidth="1"/>
    <col min="6955" max="6955" width="11.75" style="30" bestFit="1" customWidth="1"/>
    <col min="6956" max="6956" width="13.625" style="30" bestFit="1" customWidth="1"/>
    <col min="6957" max="6957" width="13.5" style="30" bestFit="1" customWidth="1"/>
    <col min="6958" max="6958" width="9" style="30"/>
    <col min="6959" max="6960" width="10" style="30" customWidth="1"/>
    <col min="6961" max="7168" width="9" style="30"/>
    <col min="7169" max="7169" width="8.125" style="30" customWidth="1"/>
    <col min="7170" max="7170" width="3.625" style="30" customWidth="1"/>
    <col min="7171" max="7171" width="7.125" style="30" customWidth="1"/>
    <col min="7172" max="7176" width="7.5" style="30" customWidth="1"/>
    <col min="7177" max="7181" width="6.25" style="30" customWidth="1"/>
    <col min="7182" max="7186" width="7.5" style="30" customWidth="1"/>
    <col min="7187" max="7191" width="6.25" style="30" customWidth="1"/>
    <col min="7192" max="7196" width="7.5" style="30" customWidth="1"/>
    <col min="7197" max="7199" width="10.375" style="30" customWidth="1"/>
    <col min="7200" max="7202" width="10" style="30" customWidth="1"/>
    <col min="7203" max="7203" width="18.625" style="30" bestFit="1" customWidth="1"/>
    <col min="7204" max="7204" width="21.375" style="30" bestFit="1" customWidth="1"/>
    <col min="7205" max="7205" width="18.375" style="30" bestFit="1" customWidth="1"/>
    <col min="7206" max="7209" width="18.375" style="30" customWidth="1"/>
    <col min="7210" max="7210" width="14.625" style="30" bestFit="1" customWidth="1"/>
    <col min="7211" max="7211" width="11.75" style="30" bestFit="1" customWidth="1"/>
    <col min="7212" max="7212" width="13.625" style="30" bestFit="1" customWidth="1"/>
    <col min="7213" max="7213" width="13.5" style="30" bestFit="1" customWidth="1"/>
    <col min="7214" max="7214" width="9" style="30"/>
    <col min="7215" max="7216" width="10" style="30" customWidth="1"/>
    <col min="7217" max="7424" width="9" style="30"/>
    <col min="7425" max="7425" width="8.125" style="30" customWidth="1"/>
    <col min="7426" max="7426" width="3.625" style="30" customWidth="1"/>
    <col min="7427" max="7427" width="7.125" style="30" customWidth="1"/>
    <col min="7428" max="7432" width="7.5" style="30" customWidth="1"/>
    <col min="7433" max="7437" width="6.25" style="30" customWidth="1"/>
    <col min="7438" max="7442" width="7.5" style="30" customWidth="1"/>
    <col min="7443" max="7447" width="6.25" style="30" customWidth="1"/>
    <col min="7448" max="7452" width="7.5" style="30" customWidth="1"/>
    <col min="7453" max="7455" width="10.375" style="30" customWidth="1"/>
    <col min="7456" max="7458" width="10" style="30" customWidth="1"/>
    <col min="7459" max="7459" width="18.625" style="30" bestFit="1" customWidth="1"/>
    <col min="7460" max="7460" width="21.375" style="30" bestFit="1" customWidth="1"/>
    <col min="7461" max="7461" width="18.375" style="30" bestFit="1" customWidth="1"/>
    <col min="7462" max="7465" width="18.375" style="30" customWidth="1"/>
    <col min="7466" max="7466" width="14.625" style="30" bestFit="1" customWidth="1"/>
    <col min="7467" max="7467" width="11.75" style="30" bestFit="1" customWidth="1"/>
    <col min="7468" max="7468" width="13.625" style="30" bestFit="1" customWidth="1"/>
    <col min="7469" max="7469" width="13.5" style="30" bestFit="1" customWidth="1"/>
    <col min="7470" max="7470" width="9" style="30"/>
    <col min="7471" max="7472" width="10" style="30" customWidth="1"/>
    <col min="7473" max="7680" width="9" style="30"/>
    <col min="7681" max="7681" width="8.125" style="30" customWidth="1"/>
    <col min="7682" max="7682" width="3.625" style="30" customWidth="1"/>
    <col min="7683" max="7683" width="7.125" style="30" customWidth="1"/>
    <col min="7684" max="7688" width="7.5" style="30" customWidth="1"/>
    <col min="7689" max="7693" width="6.25" style="30" customWidth="1"/>
    <col min="7694" max="7698" width="7.5" style="30" customWidth="1"/>
    <col min="7699" max="7703" width="6.25" style="30" customWidth="1"/>
    <col min="7704" max="7708" width="7.5" style="30" customWidth="1"/>
    <col min="7709" max="7711" width="10.375" style="30" customWidth="1"/>
    <col min="7712" max="7714" width="10" style="30" customWidth="1"/>
    <col min="7715" max="7715" width="18.625" style="30" bestFit="1" customWidth="1"/>
    <col min="7716" max="7716" width="21.375" style="30" bestFit="1" customWidth="1"/>
    <col min="7717" max="7717" width="18.375" style="30" bestFit="1" customWidth="1"/>
    <col min="7718" max="7721" width="18.375" style="30" customWidth="1"/>
    <col min="7722" max="7722" width="14.625" style="30" bestFit="1" customWidth="1"/>
    <col min="7723" max="7723" width="11.75" style="30" bestFit="1" customWidth="1"/>
    <col min="7724" max="7724" width="13.625" style="30" bestFit="1" customWidth="1"/>
    <col min="7725" max="7725" width="13.5" style="30" bestFit="1" customWidth="1"/>
    <col min="7726" max="7726" width="9" style="30"/>
    <col min="7727" max="7728" width="10" style="30" customWidth="1"/>
    <col min="7729" max="7936" width="9" style="30"/>
    <col min="7937" max="7937" width="8.125" style="30" customWidth="1"/>
    <col min="7938" max="7938" width="3.625" style="30" customWidth="1"/>
    <col min="7939" max="7939" width="7.125" style="30" customWidth="1"/>
    <col min="7940" max="7944" width="7.5" style="30" customWidth="1"/>
    <col min="7945" max="7949" width="6.25" style="30" customWidth="1"/>
    <col min="7950" max="7954" width="7.5" style="30" customWidth="1"/>
    <col min="7955" max="7959" width="6.25" style="30" customWidth="1"/>
    <col min="7960" max="7964" width="7.5" style="30" customWidth="1"/>
    <col min="7965" max="7967" width="10.375" style="30" customWidth="1"/>
    <col min="7968" max="7970" width="10" style="30" customWidth="1"/>
    <col min="7971" max="7971" width="18.625" style="30" bestFit="1" customWidth="1"/>
    <col min="7972" max="7972" width="21.375" style="30" bestFit="1" customWidth="1"/>
    <col min="7973" max="7973" width="18.375" style="30" bestFit="1" customWidth="1"/>
    <col min="7974" max="7977" width="18.375" style="30" customWidth="1"/>
    <col min="7978" max="7978" width="14.625" style="30" bestFit="1" customWidth="1"/>
    <col min="7979" max="7979" width="11.75" style="30" bestFit="1" customWidth="1"/>
    <col min="7980" max="7980" width="13.625" style="30" bestFit="1" customWidth="1"/>
    <col min="7981" max="7981" width="13.5" style="30" bestFit="1" customWidth="1"/>
    <col min="7982" max="7982" width="9" style="30"/>
    <col min="7983" max="7984" width="10" style="30" customWidth="1"/>
    <col min="7985" max="8192" width="9" style="30"/>
    <col min="8193" max="8193" width="8.125" style="30" customWidth="1"/>
    <col min="8194" max="8194" width="3.625" style="30" customWidth="1"/>
    <col min="8195" max="8195" width="7.125" style="30" customWidth="1"/>
    <col min="8196" max="8200" width="7.5" style="30" customWidth="1"/>
    <col min="8201" max="8205" width="6.25" style="30" customWidth="1"/>
    <col min="8206" max="8210" width="7.5" style="30" customWidth="1"/>
    <col min="8211" max="8215" width="6.25" style="30" customWidth="1"/>
    <col min="8216" max="8220" width="7.5" style="30" customWidth="1"/>
    <col min="8221" max="8223" width="10.375" style="30" customWidth="1"/>
    <col min="8224" max="8226" width="10" style="30" customWidth="1"/>
    <col min="8227" max="8227" width="18.625" style="30" bestFit="1" customWidth="1"/>
    <col min="8228" max="8228" width="21.375" style="30" bestFit="1" customWidth="1"/>
    <col min="8229" max="8229" width="18.375" style="30" bestFit="1" customWidth="1"/>
    <col min="8230" max="8233" width="18.375" style="30" customWidth="1"/>
    <col min="8234" max="8234" width="14.625" style="30" bestFit="1" customWidth="1"/>
    <col min="8235" max="8235" width="11.75" style="30" bestFit="1" customWidth="1"/>
    <col min="8236" max="8236" width="13.625" style="30" bestFit="1" customWidth="1"/>
    <col min="8237" max="8237" width="13.5" style="30" bestFit="1" customWidth="1"/>
    <col min="8238" max="8238" width="9" style="30"/>
    <col min="8239" max="8240" width="10" style="30" customWidth="1"/>
    <col min="8241" max="8448" width="9" style="30"/>
    <col min="8449" max="8449" width="8.125" style="30" customWidth="1"/>
    <col min="8450" max="8450" width="3.625" style="30" customWidth="1"/>
    <col min="8451" max="8451" width="7.125" style="30" customWidth="1"/>
    <col min="8452" max="8456" width="7.5" style="30" customWidth="1"/>
    <col min="8457" max="8461" width="6.25" style="30" customWidth="1"/>
    <col min="8462" max="8466" width="7.5" style="30" customWidth="1"/>
    <col min="8467" max="8471" width="6.25" style="30" customWidth="1"/>
    <col min="8472" max="8476" width="7.5" style="30" customWidth="1"/>
    <col min="8477" max="8479" width="10.375" style="30" customWidth="1"/>
    <col min="8480" max="8482" width="10" style="30" customWidth="1"/>
    <col min="8483" max="8483" width="18.625" style="30" bestFit="1" customWidth="1"/>
    <col min="8484" max="8484" width="21.375" style="30" bestFit="1" customWidth="1"/>
    <col min="8485" max="8485" width="18.375" style="30" bestFit="1" customWidth="1"/>
    <col min="8486" max="8489" width="18.375" style="30" customWidth="1"/>
    <col min="8490" max="8490" width="14.625" style="30" bestFit="1" customWidth="1"/>
    <col min="8491" max="8491" width="11.75" style="30" bestFit="1" customWidth="1"/>
    <col min="8492" max="8492" width="13.625" style="30" bestFit="1" customWidth="1"/>
    <col min="8493" max="8493" width="13.5" style="30" bestFit="1" customWidth="1"/>
    <col min="8494" max="8494" width="9" style="30"/>
    <col min="8495" max="8496" width="10" style="30" customWidth="1"/>
    <col min="8497" max="8704" width="9" style="30"/>
    <col min="8705" max="8705" width="8.125" style="30" customWidth="1"/>
    <col min="8706" max="8706" width="3.625" style="30" customWidth="1"/>
    <col min="8707" max="8707" width="7.125" style="30" customWidth="1"/>
    <col min="8708" max="8712" width="7.5" style="30" customWidth="1"/>
    <col min="8713" max="8717" width="6.25" style="30" customWidth="1"/>
    <col min="8718" max="8722" width="7.5" style="30" customWidth="1"/>
    <col min="8723" max="8727" width="6.25" style="30" customWidth="1"/>
    <col min="8728" max="8732" width="7.5" style="30" customWidth="1"/>
    <col min="8733" max="8735" width="10.375" style="30" customWidth="1"/>
    <col min="8736" max="8738" width="10" style="30" customWidth="1"/>
    <col min="8739" max="8739" width="18.625" style="30" bestFit="1" customWidth="1"/>
    <col min="8740" max="8740" width="21.375" style="30" bestFit="1" customWidth="1"/>
    <col min="8741" max="8741" width="18.375" style="30" bestFit="1" customWidth="1"/>
    <col min="8742" max="8745" width="18.375" style="30" customWidth="1"/>
    <col min="8746" max="8746" width="14.625" style="30" bestFit="1" customWidth="1"/>
    <col min="8747" max="8747" width="11.75" style="30" bestFit="1" customWidth="1"/>
    <col min="8748" max="8748" width="13.625" style="30" bestFit="1" customWidth="1"/>
    <col min="8749" max="8749" width="13.5" style="30" bestFit="1" customWidth="1"/>
    <col min="8750" max="8750" width="9" style="30"/>
    <col min="8751" max="8752" width="10" style="30" customWidth="1"/>
    <col min="8753" max="8960" width="9" style="30"/>
    <col min="8961" max="8961" width="8.125" style="30" customWidth="1"/>
    <col min="8962" max="8962" width="3.625" style="30" customWidth="1"/>
    <col min="8963" max="8963" width="7.125" style="30" customWidth="1"/>
    <col min="8964" max="8968" width="7.5" style="30" customWidth="1"/>
    <col min="8969" max="8973" width="6.25" style="30" customWidth="1"/>
    <col min="8974" max="8978" width="7.5" style="30" customWidth="1"/>
    <col min="8979" max="8983" width="6.25" style="30" customWidth="1"/>
    <col min="8984" max="8988" width="7.5" style="30" customWidth="1"/>
    <col min="8989" max="8991" width="10.375" style="30" customWidth="1"/>
    <col min="8992" max="8994" width="10" style="30" customWidth="1"/>
    <col min="8995" max="8995" width="18.625" style="30" bestFit="1" customWidth="1"/>
    <col min="8996" max="8996" width="21.375" style="30" bestFit="1" customWidth="1"/>
    <col min="8997" max="8997" width="18.375" style="30" bestFit="1" customWidth="1"/>
    <col min="8998" max="9001" width="18.375" style="30" customWidth="1"/>
    <col min="9002" max="9002" width="14.625" style="30" bestFit="1" customWidth="1"/>
    <col min="9003" max="9003" width="11.75" style="30" bestFit="1" customWidth="1"/>
    <col min="9004" max="9004" width="13.625" style="30" bestFit="1" customWidth="1"/>
    <col min="9005" max="9005" width="13.5" style="30" bestFit="1" customWidth="1"/>
    <col min="9006" max="9006" width="9" style="30"/>
    <col min="9007" max="9008" width="10" style="30" customWidth="1"/>
    <col min="9009" max="9216" width="9" style="30"/>
    <col min="9217" max="9217" width="8.125" style="30" customWidth="1"/>
    <col min="9218" max="9218" width="3.625" style="30" customWidth="1"/>
    <col min="9219" max="9219" width="7.125" style="30" customWidth="1"/>
    <col min="9220" max="9224" width="7.5" style="30" customWidth="1"/>
    <col min="9225" max="9229" width="6.25" style="30" customWidth="1"/>
    <col min="9230" max="9234" width="7.5" style="30" customWidth="1"/>
    <col min="9235" max="9239" width="6.25" style="30" customWidth="1"/>
    <col min="9240" max="9244" width="7.5" style="30" customWidth="1"/>
    <col min="9245" max="9247" width="10.375" style="30" customWidth="1"/>
    <col min="9248" max="9250" width="10" style="30" customWidth="1"/>
    <col min="9251" max="9251" width="18.625" style="30" bestFit="1" customWidth="1"/>
    <col min="9252" max="9252" width="21.375" style="30" bestFit="1" customWidth="1"/>
    <col min="9253" max="9253" width="18.375" style="30" bestFit="1" customWidth="1"/>
    <col min="9254" max="9257" width="18.375" style="30" customWidth="1"/>
    <col min="9258" max="9258" width="14.625" style="30" bestFit="1" customWidth="1"/>
    <col min="9259" max="9259" width="11.75" style="30" bestFit="1" customWidth="1"/>
    <col min="9260" max="9260" width="13.625" style="30" bestFit="1" customWidth="1"/>
    <col min="9261" max="9261" width="13.5" style="30" bestFit="1" customWidth="1"/>
    <col min="9262" max="9262" width="9" style="30"/>
    <col min="9263" max="9264" width="10" style="30" customWidth="1"/>
    <col min="9265" max="9472" width="9" style="30"/>
    <col min="9473" max="9473" width="8.125" style="30" customWidth="1"/>
    <col min="9474" max="9474" width="3.625" style="30" customWidth="1"/>
    <col min="9475" max="9475" width="7.125" style="30" customWidth="1"/>
    <col min="9476" max="9480" width="7.5" style="30" customWidth="1"/>
    <col min="9481" max="9485" width="6.25" style="30" customWidth="1"/>
    <col min="9486" max="9490" width="7.5" style="30" customWidth="1"/>
    <col min="9491" max="9495" width="6.25" style="30" customWidth="1"/>
    <col min="9496" max="9500" width="7.5" style="30" customWidth="1"/>
    <col min="9501" max="9503" width="10.375" style="30" customWidth="1"/>
    <col min="9504" max="9506" width="10" style="30" customWidth="1"/>
    <col min="9507" max="9507" width="18.625" style="30" bestFit="1" customWidth="1"/>
    <col min="9508" max="9508" width="21.375" style="30" bestFit="1" customWidth="1"/>
    <col min="9509" max="9509" width="18.375" style="30" bestFit="1" customWidth="1"/>
    <col min="9510" max="9513" width="18.375" style="30" customWidth="1"/>
    <col min="9514" max="9514" width="14.625" style="30" bestFit="1" customWidth="1"/>
    <col min="9515" max="9515" width="11.75" style="30" bestFit="1" customWidth="1"/>
    <col min="9516" max="9516" width="13.625" style="30" bestFit="1" customWidth="1"/>
    <col min="9517" max="9517" width="13.5" style="30" bestFit="1" customWidth="1"/>
    <col min="9518" max="9518" width="9" style="30"/>
    <col min="9519" max="9520" width="10" style="30" customWidth="1"/>
    <col min="9521" max="9728" width="9" style="30"/>
    <col min="9729" max="9729" width="8.125" style="30" customWidth="1"/>
    <col min="9730" max="9730" width="3.625" style="30" customWidth="1"/>
    <col min="9731" max="9731" width="7.125" style="30" customWidth="1"/>
    <col min="9732" max="9736" width="7.5" style="30" customWidth="1"/>
    <col min="9737" max="9741" width="6.25" style="30" customWidth="1"/>
    <col min="9742" max="9746" width="7.5" style="30" customWidth="1"/>
    <col min="9747" max="9751" width="6.25" style="30" customWidth="1"/>
    <col min="9752" max="9756" width="7.5" style="30" customWidth="1"/>
    <col min="9757" max="9759" width="10.375" style="30" customWidth="1"/>
    <col min="9760" max="9762" width="10" style="30" customWidth="1"/>
    <col min="9763" max="9763" width="18.625" style="30" bestFit="1" customWidth="1"/>
    <col min="9764" max="9764" width="21.375" style="30" bestFit="1" customWidth="1"/>
    <col min="9765" max="9765" width="18.375" style="30" bestFit="1" customWidth="1"/>
    <col min="9766" max="9769" width="18.375" style="30" customWidth="1"/>
    <col min="9770" max="9770" width="14.625" style="30" bestFit="1" customWidth="1"/>
    <col min="9771" max="9771" width="11.75" style="30" bestFit="1" customWidth="1"/>
    <col min="9772" max="9772" width="13.625" style="30" bestFit="1" customWidth="1"/>
    <col min="9773" max="9773" width="13.5" style="30" bestFit="1" customWidth="1"/>
    <col min="9774" max="9774" width="9" style="30"/>
    <col min="9775" max="9776" width="10" style="30" customWidth="1"/>
    <col min="9777" max="9984" width="9" style="30"/>
    <col min="9985" max="9985" width="8.125" style="30" customWidth="1"/>
    <col min="9986" max="9986" width="3.625" style="30" customWidth="1"/>
    <col min="9987" max="9987" width="7.125" style="30" customWidth="1"/>
    <col min="9988" max="9992" width="7.5" style="30" customWidth="1"/>
    <col min="9993" max="9997" width="6.25" style="30" customWidth="1"/>
    <col min="9998" max="10002" width="7.5" style="30" customWidth="1"/>
    <col min="10003" max="10007" width="6.25" style="30" customWidth="1"/>
    <col min="10008" max="10012" width="7.5" style="30" customWidth="1"/>
    <col min="10013" max="10015" width="10.375" style="30" customWidth="1"/>
    <col min="10016" max="10018" width="10" style="30" customWidth="1"/>
    <col min="10019" max="10019" width="18.625" style="30" bestFit="1" customWidth="1"/>
    <col min="10020" max="10020" width="21.375" style="30" bestFit="1" customWidth="1"/>
    <col min="10021" max="10021" width="18.375" style="30" bestFit="1" customWidth="1"/>
    <col min="10022" max="10025" width="18.375" style="30" customWidth="1"/>
    <col min="10026" max="10026" width="14.625" style="30" bestFit="1" customWidth="1"/>
    <col min="10027" max="10027" width="11.75" style="30" bestFit="1" customWidth="1"/>
    <col min="10028" max="10028" width="13.625" style="30" bestFit="1" customWidth="1"/>
    <col min="10029" max="10029" width="13.5" style="30" bestFit="1" customWidth="1"/>
    <col min="10030" max="10030" width="9" style="30"/>
    <col min="10031" max="10032" width="10" style="30" customWidth="1"/>
    <col min="10033" max="10240" width="9" style="30"/>
    <col min="10241" max="10241" width="8.125" style="30" customWidth="1"/>
    <col min="10242" max="10242" width="3.625" style="30" customWidth="1"/>
    <col min="10243" max="10243" width="7.125" style="30" customWidth="1"/>
    <col min="10244" max="10248" width="7.5" style="30" customWidth="1"/>
    <col min="10249" max="10253" width="6.25" style="30" customWidth="1"/>
    <col min="10254" max="10258" width="7.5" style="30" customWidth="1"/>
    <col min="10259" max="10263" width="6.25" style="30" customWidth="1"/>
    <col min="10264" max="10268" width="7.5" style="30" customWidth="1"/>
    <col min="10269" max="10271" width="10.375" style="30" customWidth="1"/>
    <col min="10272" max="10274" width="10" style="30" customWidth="1"/>
    <col min="10275" max="10275" width="18.625" style="30" bestFit="1" customWidth="1"/>
    <col min="10276" max="10276" width="21.375" style="30" bestFit="1" customWidth="1"/>
    <col min="10277" max="10277" width="18.375" style="30" bestFit="1" customWidth="1"/>
    <col min="10278" max="10281" width="18.375" style="30" customWidth="1"/>
    <col min="10282" max="10282" width="14.625" style="30" bestFit="1" customWidth="1"/>
    <col min="10283" max="10283" width="11.75" style="30" bestFit="1" customWidth="1"/>
    <col min="10284" max="10284" width="13.625" style="30" bestFit="1" customWidth="1"/>
    <col min="10285" max="10285" width="13.5" style="30" bestFit="1" customWidth="1"/>
    <col min="10286" max="10286" width="9" style="30"/>
    <col min="10287" max="10288" width="10" style="30" customWidth="1"/>
    <col min="10289" max="10496" width="9" style="30"/>
    <col min="10497" max="10497" width="8.125" style="30" customWidth="1"/>
    <col min="10498" max="10498" width="3.625" style="30" customWidth="1"/>
    <col min="10499" max="10499" width="7.125" style="30" customWidth="1"/>
    <col min="10500" max="10504" width="7.5" style="30" customWidth="1"/>
    <col min="10505" max="10509" width="6.25" style="30" customWidth="1"/>
    <col min="10510" max="10514" width="7.5" style="30" customWidth="1"/>
    <col min="10515" max="10519" width="6.25" style="30" customWidth="1"/>
    <col min="10520" max="10524" width="7.5" style="30" customWidth="1"/>
    <col min="10525" max="10527" width="10.375" style="30" customWidth="1"/>
    <col min="10528" max="10530" width="10" style="30" customWidth="1"/>
    <col min="10531" max="10531" width="18.625" style="30" bestFit="1" customWidth="1"/>
    <col min="10532" max="10532" width="21.375" style="30" bestFit="1" customWidth="1"/>
    <col min="10533" max="10533" width="18.375" style="30" bestFit="1" customWidth="1"/>
    <col min="10534" max="10537" width="18.375" style="30" customWidth="1"/>
    <col min="10538" max="10538" width="14.625" style="30" bestFit="1" customWidth="1"/>
    <col min="10539" max="10539" width="11.75" style="30" bestFit="1" customWidth="1"/>
    <col min="10540" max="10540" width="13.625" style="30" bestFit="1" customWidth="1"/>
    <col min="10541" max="10541" width="13.5" style="30" bestFit="1" customWidth="1"/>
    <col min="10542" max="10542" width="9" style="30"/>
    <col min="10543" max="10544" width="10" style="30" customWidth="1"/>
    <col min="10545" max="10752" width="9" style="30"/>
    <col min="10753" max="10753" width="8.125" style="30" customWidth="1"/>
    <col min="10754" max="10754" width="3.625" style="30" customWidth="1"/>
    <col min="10755" max="10755" width="7.125" style="30" customWidth="1"/>
    <col min="10756" max="10760" width="7.5" style="30" customWidth="1"/>
    <col min="10761" max="10765" width="6.25" style="30" customWidth="1"/>
    <col min="10766" max="10770" width="7.5" style="30" customWidth="1"/>
    <col min="10771" max="10775" width="6.25" style="30" customWidth="1"/>
    <col min="10776" max="10780" width="7.5" style="30" customWidth="1"/>
    <col min="10781" max="10783" width="10.375" style="30" customWidth="1"/>
    <col min="10784" max="10786" width="10" style="30" customWidth="1"/>
    <col min="10787" max="10787" width="18.625" style="30" bestFit="1" customWidth="1"/>
    <col min="10788" max="10788" width="21.375" style="30" bestFit="1" customWidth="1"/>
    <col min="10789" max="10789" width="18.375" style="30" bestFit="1" customWidth="1"/>
    <col min="10790" max="10793" width="18.375" style="30" customWidth="1"/>
    <col min="10794" max="10794" width="14.625" style="30" bestFit="1" customWidth="1"/>
    <col min="10795" max="10795" width="11.75" style="30" bestFit="1" customWidth="1"/>
    <col min="10796" max="10796" width="13.625" style="30" bestFit="1" customWidth="1"/>
    <col min="10797" max="10797" width="13.5" style="30" bestFit="1" customWidth="1"/>
    <col min="10798" max="10798" width="9" style="30"/>
    <col min="10799" max="10800" width="10" style="30" customWidth="1"/>
    <col min="10801" max="11008" width="9" style="30"/>
    <col min="11009" max="11009" width="8.125" style="30" customWidth="1"/>
    <col min="11010" max="11010" width="3.625" style="30" customWidth="1"/>
    <col min="11011" max="11011" width="7.125" style="30" customWidth="1"/>
    <col min="11012" max="11016" width="7.5" style="30" customWidth="1"/>
    <col min="11017" max="11021" width="6.25" style="30" customWidth="1"/>
    <col min="11022" max="11026" width="7.5" style="30" customWidth="1"/>
    <col min="11027" max="11031" width="6.25" style="30" customWidth="1"/>
    <col min="11032" max="11036" width="7.5" style="30" customWidth="1"/>
    <col min="11037" max="11039" width="10.375" style="30" customWidth="1"/>
    <col min="11040" max="11042" width="10" style="30" customWidth="1"/>
    <col min="11043" max="11043" width="18.625" style="30" bestFit="1" customWidth="1"/>
    <col min="11044" max="11044" width="21.375" style="30" bestFit="1" customWidth="1"/>
    <col min="11045" max="11045" width="18.375" style="30" bestFit="1" customWidth="1"/>
    <col min="11046" max="11049" width="18.375" style="30" customWidth="1"/>
    <col min="11050" max="11050" width="14.625" style="30" bestFit="1" customWidth="1"/>
    <col min="11051" max="11051" width="11.75" style="30" bestFit="1" customWidth="1"/>
    <col min="11052" max="11052" width="13.625" style="30" bestFit="1" customWidth="1"/>
    <col min="11053" max="11053" width="13.5" style="30" bestFit="1" customWidth="1"/>
    <col min="11054" max="11054" width="9" style="30"/>
    <col min="11055" max="11056" width="10" style="30" customWidth="1"/>
    <col min="11057" max="11264" width="9" style="30"/>
    <col min="11265" max="11265" width="8.125" style="30" customWidth="1"/>
    <col min="11266" max="11266" width="3.625" style="30" customWidth="1"/>
    <col min="11267" max="11267" width="7.125" style="30" customWidth="1"/>
    <col min="11268" max="11272" width="7.5" style="30" customWidth="1"/>
    <col min="11273" max="11277" width="6.25" style="30" customWidth="1"/>
    <col min="11278" max="11282" width="7.5" style="30" customWidth="1"/>
    <col min="11283" max="11287" width="6.25" style="30" customWidth="1"/>
    <col min="11288" max="11292" width="7.5" style="30" customWidth="1"/>
    <col min="11293" max="11295" width="10.375" style="30" customWidth="1"/>
    <col min="11296" max="11298" width="10" style="30" customWidth="1"/>
    <col min="11299" max="11299" width="18.625" style="30" bestFit="1" customWidth="1"/>
    <col min="11300" max="11300" width="21.375" style="30" bestFit="1" customWidth="1"/>
    <col min="11301" max="11301" width="18.375" style="30" bestFit="1" customWidth="1"/>
    <col min="11302" max="11305" width="18.375" style="30" customWidth="1"/>
    <col min="11306" max="11306" width="14.625" style="30" bestFit="1" customWidth="1"/>
    <col min="11307" max="11307" width="11.75" style="30" bestFit="1" customWidth="1"/>
    <col min="11308" max="11308" width="13.625" style="30" bestFit="1" customWidth="1"/>
    <col min="11309" max="11309" width="13.5" style="30" bestFit="1" customWidth="1"/>
    <col min="11310" max="11310" width="9" style="30"/>
    <col min="11311" max="11312" width="10" style="30" customWidth="1"/>
    <col min="11313" max="11520" width="9" style="30"/>
    <col min="11521" max="11521" width="8.125" style="30" customWidth="1"/>
    <col min="11522" max="11522" width="3.625" style="30" customWidth="1"/>
    <col min="11523" max="11523" width="7.125" style="30" customWidth="1"/>
    <col min="11524" max="11528" width="7.5" style="30" customWidth="1"/>
    <col min="11529" max="11533" width="6.25" style="30" customWidth="1"/>
    <col min="11534" max="11538" width="7.5" style="30" customWidth="1"/>
    <col min="11539" max="11543" width="6.25" style="30" customWidth="1"/>
    <col min="11544" max="11548" width="7.5" style="30" customWidth="1"/>
    <col min="11549" max="11551" width="10.375" style="30" customWidth="1"/>
    <col min="11552" max="11554" width="10" style="30" customWidth="1"/>
    <col min="11555" max="11555" width="18.625" style="30" bestFit="1" customWidth="1"/>
    <col min="11556" max="11556" width="21.375" style="30" bestFit="1" customWidth="1"/>
    <col min="11557" max="11557" width="18.375" style="30" bestFit="1" customWidth="1"/>
    <col min="11558" max="11561" width="18.375" style="30" customWidth="1"/>
    <col min="11562" max="11562" width="14.625" style="30" bestFit="1" customWidth="1"/>
    <col min="11563" max="11563" width="11.75" style="30" bestFit="1" customWidth="1"/>
    <col min="11564" max="11564" width="13.625" style="30" bestFit="1" customWidth="1"/>
    <col min="11565" max="11565" width="13.5" style="30" bestFit="1" customWidth="1"/>
    <col min="11566" max="11566" width="9" style="30"/>
    <col min="11567" max="11568" width="10" style="30" customWidth="1"/>
    <col min="11569" max="11776" width="9" style="30"/>
    <col min="11777" max="11777" width="8.125" style="30" customWidth="1"/>
    <col min="11778" max="11778" width="3.625" style="30" customWidth="1"/>
    <col min="11779" max="11779" width="7.125" style="30" customWidth="1"/>
    <col min="11780" max="11784" width="7.5" style="30" customWidth="1"/>
    <col min="11785" max="11789" width="6.25" style="30" customWidth="1"/>
    <col min="11790" max="11794" width="7.5" style="30" customWidth="1"/>
    <col min="11795" max="11799" width="6.25" style="30" customWidth="1"/>
    <col min="11800" max="11804" width="7.5" style="30" customWidth="1"/>
    <col min="11805" max="11807" width="10.375" style="30" customWidth="1"/>
    <col min="11808" max="11810" width="10" style="30" customWidth="1"/>
    <col min="11811" max="11811" width="18.625" style="30" bestFit="1" customWidth="1"/>
    <col min="11812" max="11812" width="21.375" style="30" bestFit="1" customWidth="1"/>
    <col min="11813" max="11813" width="18.375" style="30" bestFit="1" customWidth="1"/>
    <col min="11814" max="11817" width="18.375" style="30" customWidth="1"/>
    <col min="11818" max="11818" width="14.625" style="30" bestFit="1" customWidth="1"/>
    <col min="11819" max="11819" width="11.75" style="30" bestFit="1" customWidth="1"/>
    <col min="11820" max="11820" width="13.625" style="30" bestFit="1" customWidth="1"/>
    <col min="11821" max="11821" width="13.5" style="30" bestFit="1" customWidth="1"/>
    <col min="11822" max="11822" width="9" style="30"/>
    <col min="11823" max="11824" width="10" style="30" customWidth="1"/>
    <col min="11825" max="12032" width="9" style="30"/>
    <col min="12033" max="12033" width="8.125" style="30" customWidth="1"/>
    <col min="12034" max="12034" width="3.625" style="30" customWidth="1"/>
    <col min="12035" max="12035" width="7.125" style="30" customWidth="1"/>
    <col min="12036" max="12040" width="7.5" style="30" customWidth="1"/>
    <col min="12041" max="12045" width="6.25" style="30" customWidth="1"/>
    <col min="12046" max="12050" width="7.5" style="30" customWidth="1"/>
    <col min="12051" max="12055" width="6.25" style="30" customWidth="1"/>
    <col min="12056" max="12060" width="7.5" style="30" customWidth="1"/>
    <col min="12061" max="12063" width="10.375" style="30" customWidth="1"/>
    <col min="12064" max="12066" width="10" style="30" customWidth="1"/>
    <col min="12067" max="12067" width="18.625" style="30" bestFit="1" customWidth="1"/>
    <col min="12068" max="12068" width="21.375" style="30" bestFit="1" customWidth="1"/>
    <col min="12069" max="12069" width="18.375" style="30" bestFit="1" customWidth="1"/>
    <col min="12070" max="12073" width="18.375" style="30" customWidth="1"/>
    <col min="12074" max="12074" width="14.625" style="30" bestFit="1" customWidth="1"/>
    <col min="12075" max="12075" width="11.75" style="30" bestFit="1" customWidth="1"/>
    <col min="12076" max="12076" width="13.625" style="30" bestFit="1" customWidth="1"/>
    <col min="12077" max="12077" width="13.5" style="30" bestFit="1" customWidth="1"/>
    <col min="12078" max="12078" width="9" style="30"/>
    <col min="12079" max="12080" width="10" style="30" customWidth="1"/>
    <col min="12081" max="12288" width="9" style="30"/>
    <col min="12289" max="12289" width="8.125" style="30" customWidth="1"/>
    <col min="12290" max="12290" width="3.625" style="30" customWidth="1"/>
    <col min="12291" max="12291" width="7.125" style="30" customWidth="1"/>
    <col min="12292" max="12296" width="7.5" style="30" customWidth="1"/>
    <col min="12297" max="12301" width="6.25" style="30" customWidth="1"/>
    <col min="12302" max="12306" width="7.5" style="30" customWidth="1"/>
    <col min="12307" max="12311" width="6.25" style="30" customWidth="1"/>
    <col min="12312" max="12316" width="7.5" style="30" customWidth="1"/>
    <col min="12317" max="12319" width="10.375" style="30" customWidth="1"/>
    <col min="12320" max="12322" width="10" style="30" customWidth="1"/>
    <col min="12323" max="12323" width="18.625" style="30" bestFit="1" customWidth="1"/>
    <col min="12324" max="12324" width="21.375" style="30" bestFit="1" customWidth="1"/>
    <col min="12325" max="12325" width="18.375" style="30" bestFit="1" customWidth="1"/>
    <col min="12326" max="12329" width="18.375" style="30" customWidth="1"/>
    <col min="12330" max="12330" width="14.625" style="30" bestFit="1" customWidth="1"/>
    <col min="12331" max="12331" width="11.75" style="30" bestFit="1" customWidth="1"/>
    <col min="12332" max="12332" width="13.625" style="30" bestFit="1" customWidth="1"/>
    <col min="12333" max="12333" width="13.5" style="30" bestFit="1" customWidth="1"/>
    <col min="12334" max="12334" width="9" style="30"/>
    <col min="12335" max="12336" width="10" style="30" customWidth="1"/>
    <col min="12337" max="12544" width="9" style="30"/>
    <col min="12545" max="12545" width="8.125" style="30" customWidth="1"/>
    <col min="12546" max="12546" width="3.625" style="30" customWidth="1"/>
    <col min="12547" max="12547" width="7.125" style="30" customWidth="1"/>
    <col min="12548" max="12552" width="7.5" style="30" customWidth="1"/>
    <col min="12553" max="12557" width="6.25" style="30" customWidth="1"/>
    <col min="12558" max="12562" width="7.5" style="30" customWidth="1"/>
    <col min="12563" max="12567" width="6.25" style="30" customWidth="1"/>
    <col min="12568" max="12572" width="7.5" style="30" customWidth="1"/>
    <col min="12573" max="12575" width="10.375" style="30" customWidth="1"/>
    <col min="12576" max="12578" width="10" style="30" customWidth="1"/>
    <col min="12579" max="12579" width="18.625" style="30" bestFit="1" customWidth="1"/>
    <col min="12580" max="12580" width="21.375" style="30" bestFit="1" customWidth="1"/>
    <col min="12581" max="12581" width="18.375" style="30" bestFit="1" customWidth="1"/>
    <col min="12582" max="12585" width="18.375" style="30" customWidth="1"/>
    <col min="12586" max="12586" width="14.625" style="30" bestFit="1" customWidth="1"/>
    <col min="12587" max="12587" width="11.75" style="30" bestFit="1" customWidth="1"/>
    <col min="12588" max="12588" width="13.625" style="30" bestFit="1" customWidth="1"/>
    <col min="12589" max="12589" width="13.5" style="30" bestFit="1" customWidth="1"/>
    <col min="12590" max="12590" width="9" style="30"/>
    <col min="12591" max="12592" width="10" style="30" customWidth="1"/>
    <col min="12593" max="12800" width="9" style="30"/>
    <col min="12801" max="12801" width="8.125" style="30" customWidth="1"/>
    <col min="12802" max="12802" width="3.625" style="30" customWidth="1"/>
    <col min="12803" max="12803" width="7.125" style="30" customWidth="1"/>
    <col min="12804" max="12808" width="7.5" style="30" customWidth="1"/>
    <col min="12809" max="12813" width="6.25" style="30" customWidth="1"/>
    <col min="12814" max="12818" width="7.5" style="30" customWidth="1"/>
    <col min="12819" max="12823" width="6.25" style="30" customWidth="1"/>
    <col min="12824" max="12828" width="7.5" style="30" customWidth="1"/>
    <col min="12829" max="12831" width="10.375" style="30" customWidth="1"/>
    <col min="12832" max="12834" width="10" style="30" customWidth="1"/>
    <col min="12835" max="12835" width="18.625" style="30" bestFit="1" customWidth="1"/>
    <col min="12836" max="12836" width="21.375" style="30" bestFit="1" customWidth="1"/>
    <col min="12837" max="12837" width="18.375" style="30" bestFit="1" customWidth="1"/>
    <col min="12838" max="12841" width="18.375" style="30" customWidth="1"/>
    <col min="12842" max="12842" width="14.625" style="30" bestFit="1" customWidth="1"/>
    <col min="12843" max="12843" width="11.75" style="30" bestFit="1" customWidth="1"/>
    <col min="12844" max="12844" width="13.625" style="30" bestFit="1" customWidth="1"/>
    <col min="12845" max="12845" width="13.5" style="30" bestFit="1" customWidth="1"/>
    <col min="12846" max="12846" width="9" style="30"/>
    <col min="12847" max="12848" width="10" style="30" customWidth="1"/>
    <col min="12849" max="13056" width="9" style="30"/>
    <col min="13057" max="13057" width="8.125" style="30" customWidth="1"/>
    <col min="13058" max="13058" width="3.625" style="30" customWidth="1"/>
    <col min="13059" max="13059" width="7.125" style="30" customWidth="1"/>
    <col min="13060" max="13064" width="7.5" style="30" customWidth="1"/>
    <col min="13065" max="13069" width="6.25" style="30" customWidth="1"/>
    <col min="13070" max="13074" width="7.5" style="30" customWidth="1"/>
    <col min="13075" max="13079" width="6.25" style="30" customWidth="1"/>
    <col min="13080" max="13084" width="7.5" style="30" customWidth="1"/>
    <col min="13085" max="13087" width="10.375" style="30" customWidth="1"/>
    <col min="13088" max="13090" width="10" style="30" customWidth="1"/>
    <col min="13091" max="13091" width="18.625" style="30" bestFit="1" customWidth="1"/>
    <col min="13092" max="13092" width="21.375" style="30" bestFit="1" customWidth="1"/>
    <col min="13093" max="13093" width="18.375" style="30" bestFit="1" customWidth="1"/>
    <col min="13094" max="13097" width="18.375" style="30" customWidth="1"/>
    <col min="13098" max="13098" width="14.625" style="30" bestFit="1" customWidth="1"/>
    <col min="13099" max="13099" width="11.75" style="30" bestFit="1" customWidth="1"/>
    <col min="13100" max="13100" width="13.625" style="30" bestFit="1" customWidth="1"/>
    <col min="13101" max="13101" width="13.5" style="30" bestFit="1" customWidth="1"/>
    <col min="13102" max="13102" width="9" style="30"/>
    <col min="13103" max="13104" width="10" style="30" customWidth="1"/>
    <col min="13105" max="13312" width="9" style="30"/>
    <col min="13313" max="13313" width="8.125" style="30" customWidth="1"/>
    <col min="13314" max="13314" width="3.625" style="30" customWidth="1"/>
    <col min="13315" max="13315" width="7.125" style="30" customWidth="1"/>
    <col min="13316" max="13320" width="7.5" style="30" customWidth="1"/>
    <col min="13321" max="13325" width="6.25" style="30" customWidth="1"/>
    <col min="13326" max="13330" width="7.5" style="30" customWidth="1"/>
    <col min="13331" max="13335" width="6.25" style="30" customWidth="1"/>
    <col min="13336" max="13340" width="7.5" style="30" customWidth="1"/>
    <col min="13341" max="13343" width="10.375" style="30" customWidth="1"/>
    <col min="13344" max="13346" width="10" style="30" customWidth="1"/>
    <col min="13347" max="13347" width="18.625" style="30" bestFit="1" customWidth="1"/>
    <col min="13348" max="13348" width="21.375" style="30" bestFit="1" customWidth="1"/>
    <col min="13349" max="13349" width="18.375" style="30" bestFit="1" customWidth="1"/>
    <col min="13350" max="13353" width="18.375" style="30" customWidth="1"/>
    <col min="13354" max="13354" width="14.625" style="30" bestFit="1" customWidth="1"/>
    <col min="13355" max="13355" width="11.75" style="30" bestFit="1" customWidth="1"/>
    <col min="13356" max="13356" width="13.625" style="30" bestFit="1" customWidth="1"/>
    <col min="13357" max="13357" width="13.5" style="30" bestFit="1" customWidth="1"/>
    <col min="13358" max="13358" width="9" style="30"/>
    <col min="13359" max="13360" width="10" style="30" customWidth="1"/>
    <col min="13361" max="13568" width="9" style="30"/>
    <col min="13569" max="13569" width="8.125" style="30" customWidth="1"/>
    <col min="13570" max="13570" width="3.625" style="30" customWidth="1"/>
    <col min="13571" max="13571" width="7.125" style="30" customWidth="1"/>
    <col min="13572" max="13576" width="7.5" style="30" customWidth="1"/>
    <col min="13577" max="13581" width="6.25" style="30" customWidth="1"/>
    <col min="13582" max="13586" width="7.5" style="30" customWidth="1"/>
    <col min="13587" max="13591" width="6.25" style="30" customWidth="1"/>
    <col min="13592" max="13596" width="7.5" style="30" customWidth="1"/>
    <col min="13597" max="13599" width="10.375" style="30" customWidth="1"/>
    <col min="13600" max="13602" width="10" style="30" customWidth="1"/>
    <col min="13603" max="13603" width="18.625" style="30" bestFit="1" customWidth="1"/>
    <col min="13604" max="13604" width="21.375" style="30" bestFit="1" customWidth="1"/>
    <col min="13605" max="13605" width="18.375" style="30" bestFit="1" customWidth="1"/>
    <col min="13606" max="13609" width="18.375" style="30" customWidth="1"/>
    <col min="13610" max="13610" width="14.625" style="30" bestFit="1" customWidth="1"/>
    <col min="13611" max="13611" width="11.75" style="30" bestFit="1" customWidth="1"/>
    <col min="13612" max="13612" width="13.625" style="30" bestFit="1" customWidth="1"/>
    <col min="13613" max="13613" width="13.5" style="30" bestFit="1" customWidth="1"/>
    <col min="13614" max="13614" width="9" style="30"/>
    <col min="13615" max="13616" width="10" style="30" customWidth="1"/>
    <col min="13617" max="13824" width="9" style="30"/>
    <col min="13825" max="13825" width="8.125" style="30" customWidth="1"/>
    <col min="13826" max="13826" width="3.625" style="30" customWidth="1"/>
    <col min="13827" max="13827" width="7.125" style="30" customWidth="1"/>
    <col min="13828" max="13832" width="7.5" style="30" customWidth="1"/>
    <col min="13833" max="13837" width="6.25" style="30" customWidth="1"/>
    <col min="13838" max="13842" width="7.5" style="30" customWidth="1"/>
    <col min="13843" max="13847" width="6.25" style="30" customWidth="1"/>
    <col min="13848" max="13852" width="7.5" style="30" customWidth="1"/>
    <col min="13853" max="13855" width="10.375" style="30" customWidth="1"/>
    <col min="13856" max="13858" width="10" style="30" customWidth="1"/>
    <col min="13859" max="13859" width="18.625" style="30" bestFit="1" customWidth="1"/>
    <col min="13860" max="13860" width="21.375" style="30" bestFit="1" customWidth="1"/>
    <col min="13861" max="13861" width="18.375" style="30" bestFit="1" customWidth="1"/>
    <col min="13862" max="13865" width="18.375" style="30" customWidth="1"/>
    <col min="13866" max="13866" width="14.625" style="30" bestFit="1" customWidth="1"/>
    <col min="13867" max="13867" width="11.75" style="30" bestFit="1" customWidth="1"/>
    <col min="13868" max="13868" width="13.625" style="30" bestFit="1" customWidth="1"/>
    <col min="13869" max="13869" width="13.5" style="30" bestFit="1" customWidth="1"/>
    <col min="13870" max="13870" width="9" style="30"/>
    <col min="13871" max="13872" width="10" style="30" customWidth="1"/>
    <col min="13873" max="14080" width="9" style="30"/>
    <col min="14081" max="14081" width="8.125" style="30" customWidth="1"/>
    <col min="14082" max="14082" width="3.625" style="30" customWidth="1"/>
    <col min="14083" max="14083" width="7.125" style="30" customWidth="1"/>
    <col min="14084" max="14088" width="7.5" style="30" customWidth="1"/>
    <col min="14089" max="14093" width="6.25" style="30" customWidth="1"/>
    <col min="14094" max="14098" width="7.5" style="30" customWidth="1"/>
    <col min="14099" max="14103" width="6.25" style="30" customWidth="1"/>
    <col min="14104" max="14108" width="7.5" style="30" customWidth="1"/>
    <col min="14109" max="14111" width="10.375" style="30" customWidth="1"/>
    <col min="14112" max="14114" width="10" style="30" customWidth="1"/>
    <col min="14115" max="14115" width="18.625" style="30" bestFit="1" customWidth="1"/>
    <col min="14116" max="14116" width="21.375" style="30" bestFit="1" customWidth="1"/>
    <col min="14117" max="14117" width="18.375" style="30" bestFit="1" customWidth="1"/>
    <col min="14118" max="14121" width="18.375" style="30" customWidth="1"/>
    <col min="14122" max="14122" width="14.625" style="30" bestFit="1" customWidth="1"/>
    <col min="14123" max="14123" width="11.75" style="30" bestFit="1" customWidth="1"/>
    <col min="14124" max="14124" width="13.625" style="30" bestFit="1" customWidth="1"/>
    <col min="14125" max="14125" width="13.5" style="30" bestFit="1" customWidth="1"/>
    <col min="14126" max="14126" width="9" style="30"/>
    <col min="14127" max="14128" width="10" style="30" customWidth="1"/>
    <col min="14129" max="14336" width="9" style="30"/>
    <col min="14337" max="14337" width="8.125" style="30" customWidth="1"/>
    <col min="14338" max="14338" width="3.625" style="30" customWidth="1"/>
    <col min="14339" max="14339" width="7.125" style="30" customWidth="1"/>
    <col min="14340" max="14344" width="7.5" style="30" customWidth="1"/>
    <col min="14345" max="14349" width="6.25" style="30" customWidth="1"/>
    <col min="14350" max="14354" width="7.5" style="30" customWidth="1"/>
    <col min="14355" max="14359" width="6.25" style="30" customWidth="1"/>
    <col min="14360" max="14364" width="7.5" style="30" customWidth="1"/>
    <col min="14365" max="14367" width="10.375" style="30" customWidth="1"/>
    <col min="14368" max="14370" width="10" style="30" customWidth="1"/>
    <col min="14371" max="14371" width="18.625" style="30" bestFit="1" customWidth="1"/>
    <col min="14372" max="14372" width="21.375" style="30" bestFit="1" customWidth="1"/>
    <col min="14373" max="14373" width="18.375" style="30" bestFit="1" customWidth="1"/>
    <col min="14374" max="14377" width="18.375" style="30" customWidth="1"/>
    <col min="14378" max="14378" width="14.625" style="30" bestFit="1" customWidth="1"/>
    <col min="14379" max="14379" width="11.75" style="30" bestFit="1" customWidth="1"/>
    <col min="14380" max="14380" width="13.625" style="30" bestFit="1" customWidth="1"/>
    <col min="14381" max="14381" width="13.5" style="30" bestFit="1" customWidth="1"/>
    <col min="14382" max="14382" width="9" style="30"/>
    <col min="14383" max="14384" width="10" style="30" customWidth="1"/>
    <col min="14385" max="14592" width="9" style="30"/>
    <col min="14593" max="14593" width="8.125" style="30" customWidth="1"/>
    <col min="14594" max="14594" width="3.625" style="30" customWidth="1"/>
    <col min="14595" max="14595" width="7.125" style="30" customWidth="1"/>
    <col min="14596" max="14600" width="7.5" style="30" customWidth="1"/>
    <col min="14601" max="14605" width="6.25" style="30" customWidth="1"/>
    <col min="14606" max="14610" width="7.5" style="30" customWidth="1"/>
    <col min="14611" max="14615" width="6.25" style="30" customWidth="1"/>
    <col min="14616" max="14620" width="7.5" style="30" customWidth="1"/>
    <col min="14621" max="14623" width="10.375" style="30" customWidth="1"/>
    <col min="14624" max="14626" width="10" style="30" customWidth="1"/>
    <col min="14627" max="14627" width="18.625" style="30" bestFit="1" customWidth="1"/>
    <col min="14628" max="14628" width="21.375" style="30" bestFit="1" customWidth="1"/>
    <col min="14629" max="14629" width="18.375" style="30" bestFit="1" customWidth="1"/>
    <col min="14630" max="14633" width="18.375" style="30" customWidth="1"/>
    <col min="14634" max="14634" width="14.625" style="30" bestFit="1" customWidth="1"/>
    <col min="14635" max="14635" width="11.75" style="30" bestFit="1" customWidth="1"/>
    <col min="14636" max="14636" width="13.625" style="30" bestFit="1" customWidth="1"/>
    <col min="14637" max="14637" width="13.5" style="30" bestFit="1" customWidth="1"/>
    <col min="14638" max="14638" width="9" style="30"/>
    <col min="14639" max="14640" width="10" style="30" customWidth="1"/>
    <col min="14641" max="14848" width="9" style="30"/>
    <col min="14849" max="14849" width="8.125" style="30" customWidth="1"/>
    <col min="14850" max="14850" width="3.625" style="30" customWidth="1"/>
    <col min="14851" max="14851" width="7.125" style="30" customWidth="1"/>
    <col min="14852" max="14856" width="7.5" style="30" customWidth="1"/>
    <col min="14857" max="14861" width="6.25" style="30" customWidth="1"/>
    <col min="14862" max="14866" width="7.5" style="30" customWidth="1"/>
    <col min="14867" max="14871" width="6.25" style="30" customWidth="1"/>
    <col min="14872" max="14876" width="7.5" style="30" customWidth="1"/>
    <col min="14877" max="14879" width="10.375" style="30" customWidth="1"/>
    <col min="14880" max="14882" width="10" style="30" customWidth="1"/>
    <col min="14883" max="14883" width="18.625" style="30" bestFit="1" customWidth="1"/>
    <col min="14884" max="14884" width="21.375" style="30" bestFit="1" customWidth="1"/>
    <col min="14885" max="14885" width="18.375" style="30" bestFit="1" customWidth="1"/>
    <col min="14886" max="14889" width="18.375" style="30" customWidth="1"/>
    <col min="14890" max="14890" width="14.625" style="30" bestFit="1" customWidth="1"/>
    <col min="14891" max="14891" width="11.75" style="30" bestFit="1" customWidth="1"/>
    <col min="14892" max="14892" width="13.625" style="30" bestFit="1" customWidth="1"/>
    <col min="14893" max="14893" width="13.5" style="30" bestFit="1" customWidth="1"/>
    <col min="14894" max="14894" width="9" style="30"/>
    <col min="14895" max="14896" width="10" style="30" customWidth="1"/>
    <col min="14897" max="15104" width="9" style="30"/>
    <col min="15105" max="15105" width="8.125" style="30" customWidth="1"/>
    <col min="15106" max="15106" width="3.625" style="30" customWidth="1"/>
    <col min="15107" max="15107" width="7.125" style="30" customWidth="1"/>
    <col min="15108" max="15112" width="7.5" style="30" customWidth="1"/>
    <col min="15113" max="15117" width="6.25" style="30" customWidth="1"/>
    <col min="15118" max="15122" width="7.5" style="30" customWidth="1"/>
    <col min="15123" max="15127" width="6.25" style="30" customWidth="1"/>
    <col min="15128" max="15132" width="7.5" style="30" customWidth="1"/>
    <col min="15133" max="15135" width="10.375" style="30" customWidth="1"/>
    <col min="15136" max="15138" width="10" style="30" customWidth="1"/>
    <col min="15139" max="15139" width="18.625" style="30" bestFit="1" customWidth="1"/>
    <col min="15140" max="15140" width="21.375" style="30" bestFit="1" customWidth="1"/>
    <col min="15141" max="15141" width="18.375" style="30" bestFit="1" customWidth="1"/>
    <col min="15142" max="15145" width="18.375" style="30" customWidth="1"/>
    <col min="15146" max="15146" width="14.625" style="30" bestFit="1" customWidth="1"/>
    <col min="15147" max="15147" width="11.75" style="30" bestFit="1" customWidth="1"/>
    <col min="15148" max="15148" width="13.625" style="30" bestFit="1" customWidth="1"/>
    <col min="15149" max="15149" width="13.5" style="30" bestFit="1" customWidth="1"/>
    <col min="15150" max="15150" width="9" style="30"/>
    <col min="15151" max="15152" width="10" style="30" customWidth="1"/>
    <col min="15153" max="15360" width="9" style="30"/>
    <col min="15361" max="15361" width="8.125" style="30" customWidth="1"/>
    <col min="15362" max="15362" width="3.625" style="30" customWidth="1"/>
    <col min="15363" max="15363" width="7.125" style="30" customWidth="1"/>
    <col min="15364" max="15368" width="7.5" style="30" customWidth="1"/>
    <col min="15369" max="15373" width="6.25" style="30" customWidth="1"/>
    <col min="15374" max="15378" width="7.5" style="30" customWidth="1"/>
    <col min="15379" max="15383" width="6.25" style="30" customWidth="1"/>
    <col min="15384" max="15388" width="7.5" style="30" customWidth="1"/>
    <col min="15389" max="15391" width="10.375" style="30" customWidth="1"/>
    <col min="15392" max="15394" width="10" style="30" customWidth="1"/>
    <col min="15395" max="15395" width="18.625" style="30" bestFit="1" customWidth="1"/>
    <col min="15396" max="15396" width="21.375" style="30" bestFit="1" customWidth="1"/>
    <col min="15397" max="15397" width="18.375" style="30" bestFit="1" customWidth="1"/>
    <col min="15398" max="15401" width="18.375" style="30" customWidth="1"/>
    <col min="15402" max="15402" width="14.625" style="30" bestFit="1" customWidth="1"/>
    <col min="15403" max="15403" width="11.75" style="30" bestFit="1" customWidth="1"/>
    <col min="15404" max="15404" width="13.625" style="30" bestFit="1" customWidth="1"/>
    <col min="15405" max="15405" width="13.5" style="30" bestFit="1" customWidth="1"/>
    <col min="15406" max="15406" width="9" style="30"/>
    <col min="15407" max="15408" width="10" style="30" customWidth="1"/>
    <col min="15409" max="15616" width="9" style="30"/>
    <col min="15617" max="15617" width="8.125" style="30" customWidth="1"/>
    <col min="15618" max="15618" width="3.625" style="30" customWidth="1"/>
    <col min="15619" max="15619" width="7.125" style="30" customWidth="1"/>
    <col min="15620" max="15624" width="7.5" style="30" customWidth="1"/>
    <col min="15625" max="15629" width="6.25" style="30" customWidth="1"/>
    <col min="15630" max="15634" width="7.5" style="30" customWidth="1"/>
    <col min="15635" max="15639" width="6.25" style="30" customWidth="1"/>
    <col min="15640" max="15644" width="7.5" style="30" customWidth="1"/>
    <col min="15645" max="15647" width="10.375" style="30" customWidth="1"/>
    <col min="15648" max="15650" width="10" style="30" customWidth="1"/>
    <col min="15651" max="15651" width="18.625" style="30" bestFit="1" customWidth="1"/>
    <col min="15652" max="15652" width="21.375" style="30" bestFit="1" customWidth="1"/>
    <col min="15653" max="15653" width="18.375" style="30" bestFit="1" customWidth="1"/>
    <col min="15654" max="15657" width="18.375" style="30" customWidth="1"/>
    <col min="15658" max="15658" width="14.625" style="30" bestFit="1" customWidth="1"/>
    <col min="15659" max="15659" width="11.75" style="30" bestFit="1" customWidth="1"/>
    <col min="15660" max="15660" width="13.625" style="30" bestFit="1" customWidth="1"/>
    <col min="15661" max="15661" width="13.5" style="30" bestFit="1" customWidth="1"/>
    <col min="15662" max="15662" width="9" style="30"/>
    <col min="15663" max="15664" width="10" style="30" customWidth="1"/>
    <col min="15665" max="15872" width="9" style="30"/>
    <col min="15873" max="15873" width="8.125" style="30" customWidth="1"/>
    <col min="15874" max="15874" width="3.625" style="30" customWidth="1"/>
    <col min="15875" max="15875" width="7.125" style="30" customWidth="1"/>
    <col min="15876" max="15880" width="7.5" style="30" customWidth="1"/>
    <col min="15881" max="15885" width="6.25" style="30" customWidth="1"/>
    <col min="15886" max="15890" width="7.5" style="30" customWidth="1"/>
    <col min="15891" max="15895" width="6.25" style="30" customWidth="1"/>
    <col min="15896" max="15900" width="7.5" style="30" customWidth="1"/>
    <col min="15901" max="15903" width="10.375" style="30" customWidth="1"/>
    <col min="15904" max="15906" width="10" style="30" customWidth="1"/>
    <col min="15907" max="15907" width="18.625" style="30" bestFit="1" customWidth="1"/>
    <col min="15908" max="15908" width="21.375" style="30" bestFit="1" customWidth="1"/>
    <col min="15909" max="15909" width="18.375" style="30" bestFit="1" customWidth="1"/>
    <col min="15910" max="15913" width="18.375" style="30" customWidth="1"/>
    <col min="15914" max="15914" width="14.625" style="30" bestFit="1" customWidth="1"/>
    <col min="15915" max="15915" width="11.75" style="30" bestFit="1" customWidth="1"/>
    <col min="15916" max="15916" width="13.625" style="30" bestFit="1" customWidth="1"/>
    <col min="15917" max="15917" width="13.5" style="30" bestFit="1" customWidth="1"/>
    <col min="15918" max="15918" width="9" style="30"/>
    <col min="15919" max="15920" width="10" style="30" customWidth="1"/>
    <col min="15921" max="16128" width="9" style="30"/>
    <col min="16129" max="16129" width="8.125" style="30" customWidth="1"/>
    <col min="16130" max="16130" width="3.625" style="30" customWidth="1"/>
    <col min="16131" max="16131" width="7.125" style="30" customWidth="1"/>
    <col min="16132" max="16136" width="7.5" style="30" customWidth="1"/>
    <col min="16137" max="16141" width="6.25" style="30" customWidth="1"/>
    <col min="16142" max="16146" width="7.5" style="30" customWidth="1"/>
    <col min="16147" max="16151" width="6.25" style="30" customWidth="1"/>
    <col min="16152" max="16156" width="7.5" style="30" customWidth="1"/>
    <col min="16157" max="16159" width="10.375" style="30" customWidth="1"/>
    <col min="16160" max="16162" width="10" style="30" customWidth="1"/>
    <col min="16163" max="16163" width="18.625" style="30" bestFit="1" customWidth="1"/>
    <col min="16164" max="16164" width="21.375" style="30" bestFit="1" customWidth="1"/>
    <col min="16165" max="16165" width="18.375" style="30" bestFit="1" customWidth="1"/>
    <col min="16166" max="16169" width="18.375" style="30" customWidth="1"/>
    <col min="16170" max="16170" width="14.625" style="30" bestFit="1" customWidth="1"/>
    <col min="16171" max="16171" width="11.75" style="30" bestFit="1" customWidth="1"/>
    <col min="16172" max="16172" width="13.625" style="30" bestFit="1" customWidth="1"/>
    <col min="16173" max="16173" width="13.5" style="30" bestFit="1" customWidth="1"/>
    <col min="16174" max="16174" width="9" style="30"/>
    <col min="16175" max="16176" width="10" style="30" customWidth="1"/>
    <col min="16177" max="16384" width="9" style="30"/>
  </cols>
  <sheetData>
    <row r="1" spans="1:45" ht="23.25" customHeight="1">
      <c r="A1" s="660" t="s">
        <v>596</v>
      </c>
      <c r="B1" s="660"/>
      <c r="C1" s="660"/>
      <c r="D1" s="660"/>
      <c r="E1" s="660"/>
      <c r="F1" s="660"/>
      <c r="G1" s="660"/>
      <c r="H1" s="660"/>
      <c r="AI1" s="17"/>
      <c r="AJ1" s="17"/>
      <c r="AK1" s="17"/>
      <c r="AL1" s="17"/>
      <c r="AM1" s="17"/>
      <c r="AN1" s="17"/>
      <c r="AO1" s="17"/>
      <c r="AP1" s="17"/>
      <c r="AQ1" s="17"/>
      <c r="AS1" s="17"/>
    </row>
    <row r="2" spans="1:45" ht="18.75" customHeight="1">
      <c r="A2" s="664" t="s">
        <v>30</v>
      </c>
      <c r="B2" s="23">
        <v>1</v>
      </c>
      <c r="C2" s="664" t="s">
        <v>183</v>
      </c>
      <c r="D2" s="664" t="s">
        <v>31</v>
      </c>
      <c r="E2" s="664"/>
      <c r="F2" s="664"/>
      <c r="G2" s="664"/>
      <c r="H2" s="664"/>
      <c r="I2" s="664" t="s">
        <v>32</v>
      </c>
      <c r="J2" s="664"/>
      <c r="K2" s="664"/>
      <c r="L2" s="664"/>
      <c r="M2" s="664"/>
      <c r="N2" s="664" t="s">
        <v>33</v>
      </c>
      <c r="O2" s="664"/>
      <c r="P2" s="664"/>
      <c r="Q2" s="664"/>
      <c r="R2" s="664"/>
      <c r="S2" s="657" t="s">
        <v>184</v>
      </c>
      <c r="T2" s="658"/>
      <c r="U2" s="658"/>
      <c r="V2" s="658"/>
      <c r="W2" s="659"/>
      <c r="X2" s="664" t="s">
        <v>185</v>
      </c>
      <c r="Y2" s="664"/>
      <c r="Z2" s="664"/>
      <c r="AA2" s="664"/>
      <c r="AB2" s="664"/>
      <c r="AC2" s="665" t="s">
        <v>186</v>
      </c>
      <c r="AD2" s="665" t="s">
        <v>187</v>
      </c>
      <c r="AE2" s="665" t="s">
        <v>188</v>
      </c>
      <c r="AF2" s="665" t="s">
        <v>189</v>
      </c>
      <c r="AI2" s="663" t="s">
        <v>54</v>
      </c>
      <c r="AJ2" s="663"/>
      <c r="AK2" s="18" t="s">
        <v>55</v>
      </c>
      <c r="AL2" s="18"/>
      <c r="AM2" s="18"/>
      <c r="AN2" s="18"/>
      <c r="AO2" s="18"/>
      <c r="AP2" s="641" t="s">
        <v>56</v>
      </c>
      <c r="AQ2" s="641" t="s">
        <v>57</v>
      </c>
      <c r="AR2" s="622" t="s">
        <v>190</v>
      </c>
      <c r="AS2" s="641" t="s">
        <v>58</v>
      </c>
    </row>
    <row r="3" spans="1:45" ht="18.75" customHeight="1">
      <c r="A3" s="664"/>
      <c r="B3" s="23">
        <v>1</v>
      </c>
      <c r="C3" s="664"/>
      <c r="D3" s="23" t="s">
        <v>35</v>
      </c>
      <c r="E3" s="23" t="s">
        <v>36</v>
      </c>
      <c r="F3" s="23" t="s">
        <v>5</v>
      </c>
      <c r="G3" s="23" t="s">
        <v>6</v>
      </c>
      <c r="H3" s="23" t="s">
        <v>7</v>
      </c>
      <c r="I3" s="23" t="s">
        <v>35</v>
      </c>
      <c r="J3" s="23" t="s">
        <v>36</v>
      </c>
      <c r="K3" s="23" t="s">
        <v>5</v>
      </c>
      <c r="L3" s="23" t="s">
        <v>6</v>
      </c>
      <c r="M3" s="23" t="s">
        <v>7</v>
      </c>
      <c r="N3" s="23" t="s">
        <v>35</v>
      </c>
      <c r="O3" s="23" t="s">
        <v>36</v>
      </c>
      <c r="P3" s="23" t="s">
        <v>5</v>
      </c>
      <c r="Q3" s="23" t="s">
        <v>6</v>
      </c>
      <c r="R3" s="23" t="s">
        <v>7</v>
      </c>
      <c r="S3" s="23" t="s">
        <v>35</v>
      </c>
      <c r="T3" s="23" t="s">
        <v>36</v>
      </c>
      <c r="U3" s="23" t="s">
        <v>5</v>
      </c>
      <c r="V3" s="23" t="s">
        <v>6</v>
      </c>
      <c r="W3" s="23" t="s">
        <v>191</v>
      </c>
      <c r="X3" s="23" t="s">
        <v>35</v>
      </c>
      <c r="Y3" s="23" t="s">
        <v>36</v>
      </c>
      <c r="Z3" s="23" t="s">
        <v>5</v>
      </c>
      <c r="AA3" s="23" t="s">
        <v>192</v>
      </c>
      <c r="AB3" s="23" t="s">
        <v>191</v>
      </c>
      <c r="AC3" s="665"/>
      <c r="AD3" s="665"/>
      <c r="AE3" s="665"/>
      <c r="AF3" s="665"/>
      <c r="AI3" s="663"/>
      <c r="AJ3" s="663"/>
      <c r="AK3" s="18" t="s">
        <v>35</v>
      </c>
      <c r="AL3" s="18">
        <v>2020</v>
      </c>
      <c r="AM3" s="18">
        <v>2025</v>
      </c>
      <c r="AN3" s="18">
        <v>2030</v>
      </c>
      <c r="AO3" s="18">
        <v>2035</v>
      </c>
      <c r="AP3" s="643"/>
      <c r="AQ3" s="643"/>
      <c r="AR3" s="623"/>
      <c r="AS3" s="643"/>
    </row>
    <row r="4" spans="1:45" ht="18" customHeight="1">
      <c r="A4" s="664" t="s">
        <v>45</v>
      </c>
      <c r="B4" s="23">
        <v>1</v>
      </c>
      <c r="C4" s="59" t="s">
        <v>562</v>
      </c>
      <c r="D4" s="406">
        <f>SUM(D5:D7)</f>
        <v>509</v>
      </c>
      <c r="E4" s="406">
        <f>SUM(E5:E7)</f>
        <v>481</v>
      </c>
      <c r="F4" s="406">
        <f>SUM(F5:F7)</f>
        <v>453</v>
      </c>
      <c r="G4" s="406">
        <f>SUM(G5:G7)</f>
        <v>433</v>
      </c>
      <c r="H4" s="406">
        <f>SUM(H5:H7)</f>
        <v>418</v>
      </c>
      <c r="I4" s="379">
        <f>ROUND(N4/D4,2)</f>
        <v>0.9</v>
      </c>
      <c r="J4" s="379">
        <f>ROUND(O4/E4,2)</f>
        <v>0.9</v>
      </c>
      <c r="K4" s="379">
        <f>ROUND(P4/F4,2)</f>
        <v>0.9</v>
      </c>
      <c r="L4" s="379">
        <f>ROUND(Q4/G4,2)</f>
        <v>0.9</v>
      </c>
      <c r="M4" s="379">
        <f>ROUND(R4/H4,2)</f>
        <v>0.9</v>
      </c>
      <c r="N4" s="380">
        <f>SUM(N5:N7)</f>
        <v>458</v>
      </c>
      <c r="O4" s="380">
        <f>SUM(O5:O7)</f>
        <v>434</v>
      </c>
      <c r="P4" s="380">
        <f>SUM(P5:P7)</f>
        <v>408</v>
      </c>
      <c r="Q4" s="380">
        <f>SUM(Q5:Q7)</f>
        <v>390</v>
      </c>
      <c r="R4" s="380">
        <f>SUM(R5:R7)</f>
        <v>376</v>
      </c>
      <c r="S4" s="97">
        <v>408</v>
      </c>
      <c r="T4" s="97">
        <v>408</v>
      </c>
      <c r="U4" s="97">
        <v>408</v>
      </c>
      <c r="V4" s="97">
        <v>408</v>
      </c>
      <c r="W4" s="97">
        <v>408</v>
      </c>
      <c r="X4" s="23">
        <f>SUM(X5:X7)</f>
        <v>187</v>
      </c>
      <c r="Y4" s="23">
        <f>SUM(Y5:Y7)</f>
        <v>176</v>
      </c>
      <c r="Z4" s="23">
        <f>SUM(Z5:Z7)</f>
        <v>166</v>
      </c>
      <c r="AA4" s="23">
        <f>SUM(AA5:AA7)</f>
        <v>159</v>
      </c>
      <c r="AB4" s="23">
        <f>SUM(AB5:AB7)</f>
        <v>154</v>
      </c>
      <c r="AC4" s="23"/>
      <c r="AD4" s="23"/>
      <c r="AE4" s="23"/>
      <c r="AF4" s="23"/>
      <c r="AI4" s="665" t="s">
        <v>68</v>
      </c>
      <c r="AJ4" s="18" t="s">
        <v>2</v>
      </c>
      <c r="AK4" s="23">
        <v>3403</v>
      </c>
      <c r="AL4" s="23">
        <v>3609</v>
      </c>
      <c r="AM4" s="23">
        <v>5019</v>
      </c>
      <c r="AN4" s="23">
        <v>5019</v>
      </c>
      <c r="AO4" s="23">
        <v>5019</v>
      </c>
      <c r="AP4" s="18"/>
      <c r="AQ4" s="24"/>
      <c r="AR4" s="24"/>
      <c r="AS4" s="24"/>
    </row>
    <row r="5" spans="1:45" ht="18" customHeight="1">
      <c r="A5" s="664"/>
      <c r="B5" s="60">
        <v>2</v>
      </c>
      <c r="C5" s="60" t="s">
        <v>563</v>
      </c>
      <c r="D5" s="408">
        <f>[2]서부면!D5</f>
        <v>96</v>
      </c>
      <c r="E5" s="408">
        <f>[2]서부면!E5</f>
        <v>91</v>
      </c>
      <c r="F5" s="408">
        <f>[2]서부면!F5</f>
        <v>85</v>
      </c>
      <c r="G5" s="408">
        <f>[2]서부면!G5</f>
        <v>82</v>
      </c>
      <c r="H5" s="408">
        <f>[2]서부면!H5</f>
        <v>79</v>
      </c>
      <c r="I5" s="351">
        <v>90</v>
      </c>
      <c r="J5" s="351">
        <v>90</v>
      </c>
      <c r="K5" s="351">
        <v>90</v>
      </c>
      <c r="L5" s="351">
        <v>90</v>
      </c>
      <c r="M5" s="351">
        <v>90</v>
      </c>
      <c r="N5" s="378">
        <f t="shared" ref="N5:R7" si="0">ROUND(D5*I5/100,0)</f>
        <v>86</v>
      </c>
      <c r="O5" s="378">
        <f t="shared" si="0"/>
        <v>82</v>
      </c>
      <c r="P5" s="378">
        <f t="shared" si="0"/>
        <v>77</v>
      </c>
      <c r="Q5" s="378">
        <f t="shared" si="0"/>
        <v>74</v>
      </c>
      <c r="R5" s="378">
        <f t="shared" si="0"/>
        <v>71</v>
      </c>
      <c r="S5" s="60">
        <v>408</v>
      </c>
      <c r="T5" s="60">
        <v>408</v>
      </c>
      <c r="U5" s="60">
        <v>408</v>
      </c>
      <c r="V5" s="60">
        <v>408</v>
      </c>
      <c r="W5" s="60">
        <v>408</v>
      </c>
      <c r="X5" s="60">
        <f>ROUND(N5*(S5/1000),0)</f>
        <v>35</v>
      </c>
      <c r="Y5" s="60">
        <f>ROUND(O5*(T5/1000),0)</f>
        <v>33</v>
      </c>
      <c r="Z5" s="60">
        <f>ROUND(P5*(U5/1000),0)</f>
        <v>31</v>
      </c>
      <c r="AA5" s="60">
        <f>ROUND(Q5*(V5/1000),0)</f>
        <v>30</v>
      </c>
      <c r="AB5" s="60">
        <f>ROUND(R5*(W5/1000),0)</f>
        <v>29</v>
      </c>
      <c r="AC5" s="60" t="s">
        <v>84</v>
      </c>
      <c r="AD5" s="60" t="s">
        <v>118</v>
      </c>
      <c r="AE5" s="60" t="s">
        <v>118</v>
      </c>
      <c r="AF5" s="60" t="s">
        <v>118</v>
      </c>
      <c r="AI5" s="665"/>
      <c r="AJ5" s="18" t="s">
        <v>70</v>
      </c>
      <c r="AK5" s="23">
        <v>3403</v>
      </c>
      <c r="AL5" s="23">
        <v>3394</v>
      </c>
      <c r="AM5" s="23">
        <v>4590</v>
      </c>
      <c r="AN5" s="23">
        <v>4590</v>
      </c>
      <c r="AO5" s="23">
        <v>4590</v>
      </c>
      <c r="AP5" s="18"/>
      <c r="AQ5" s="24"/>
      <c r="AR5" s="24"/>
      <c r="AS5" s="24"/>
    </row>
    <row r="6" spans="1:45" ht="18" customHeight="1">
      <c r="A6" s="664"/>
      <c r="B6" s="60">
        <v>2</v>
      </c>
      <c r="C6" s="60" t="s">
        <v>564</v>
      </c>
      <c r="D6" s="408">
        <f>[2]서부면!D6</f>
        <v>291</v>
      </c>
      <c r="E6" s="408">
        <f>[2]서부면!E6</f>
        <v>275</v>
      </c>
      <c r="F6" s="408">
        <f>[2]서부면!F6</f>
        <v>259</v>
      </c>
      <c r="G6" s="408">
        <f>[2]서부면!G6</f>
        <v>247</v>
      </c>
      <c r="H6" s="408">
        <f>[2]서부면!H6</f>
        <v>239</v>
      </c>
      <c r="I6" s="351">
        <v>90</v>
      </c>
      <c r="J6" s="351">
        <v>90</v>
      </c>
      <c r="K6" s="351">
        <v>90</v>
      </c>
      <c r="L6" s="351">
        <v>90</v>
      </c>
      <c r="M6" s="351">
        <v>90</v>
      </c>
      <c r="N6" s="378">
        <f t="shared" si="0"/>
        <v>262</v>
      </c>
      <c r="O6" s="378">
        <f t="shared" si="0"/>
        <v>248</v>
      </c>
      <c r="P6" s="378">
        <f t="shared" si="0"/>
        <v>233</v>
      </c>
      <c r="Q6" s="378">
        <f t="shared" si="0"/>
        <v>222</v>
      </c>
      <c r="R6" s="378">
        <f t="shared" si="0"/>
        <v>215</v>
      </c>
      <c r="S6" s="60">
        <v>408</v>
      </c>
      <c r="T6" s="60">
        <v>408</v>
      </c>
      <c r="U6" s="60">
        <v>408</v>
      </c>
      <c r="V6" s="60">
        <v>408</v>
      </c>
      <c r="W6" s="60">
        <v>408</v>
      </c>
      <c r="X6" s="60">
        <f t="shared" ref="X6:AB7" si="1">ROUND(N6*(S6/1000),0)</f>
        <v>107</v>
      </c>
      <c r="Y6" s="60">
        <f t="shared" si="1"/>
        <v>101</v>
      </c>
      <c r="Z6" s="60">
        <f t="shared" si="1"/>
        <v>95</v>
      </c>
      <c r="AA6" s="60">
        <f t="shared" si="1"/>
        <v>91</v>
      </c>
      <c r="AB6" s="60">
        <f t="shared" si="1"/>
        <v>88</v>
      </c>
      <c r="AC6" s="60" t="s">
        <v>84</v>
      </c>
      <c r="AD6" s="60" t="s">
        <v>118</v>
      </c>
      <c r="AE6" s="60" t="s">
        <v>118</v>
      </c>
      <c r="AF6" s="60" t="s">
        <v>118</v>
      </c>
      <c r="AI6" s="665"/>
      <c r="AJ6" s="18" t="s">
        <v>72</v>
      </c>
      <c r="AK6" s="23">
        <v>1231</v>
      </c>
      <c r="AL6" s="23">
        <v>1231</v>
      </c>
      <c r="AM6" s="23">
        <v>1231</v>
      </c>
      <c r="AN6" s="23">
        <v>1231</v>
      </c>
      <c r="AO6" s="23">
        <v>1231</v>
      </c>
      <c r="AP6" s="18" t="s">
        <v>47</v>
      </c>
      <c r="AQ6" s="24" t="s">
        <v>195</v>
      </c>
      <c r="AR6" s="24" t="s">
        <v>73</v>
      </c>
      <c r="AS6" s="18" t="s">
        <v>74</v>
      </c>
    </row>
    <row r="7" spans="1:45" ht="18" customHeight="1">
      <c r="A7" s="664"/>
      <c r="B7" s="60">
        <v>2</v>
      </c>
      <c r="C7" s="60" t="s">
        <v>565</v>
      </c>
      <c r="D7" s="408">
        <f>[2]서부면!D7</f>
        <v>122</v>
      </c>
      <c r="E7" s="408">
        <f>[2]서부면!E7</f>
        <v>115</v>
      </c>
      <c r="F7" s="408">
        <f>[2]서부면!F7</f>
        <v>109</v>
      </c>
      <c r="G7" s="408">
        <f>[2]서부면!G7</f>
        <v>104</v>
      </c>
      <c r="H7" s="408">
        <f>[2]서부면!H7</f>
        <v>100</v>
      </c>
      <c r="I7" s="351">
        <v>90</v>
      </c>
      <c r="J7" s="351">
        <v>90</v>
      </c>
      <c r="K7" s="351">
        <v>90</v>
      </c>
      <c r="L7" s="351">
        <v>90</v>
      </c>
      <c r="M7" s="351">
        <v>90</v>
      </c>
      <c r="N7" s="378">
        <f t="shared" si="0"/>
        <v>110</v>
      </c>
      <c r="O7" s="378">
        <f t="shared" si="0"/>
        <v>104</v>
      </c>
      <c r="P7" s="378">
        <f t="shared" si="0"/>
        <v>98</v>
      </c>
      <c r="Q7" s="378">
        <f t="shared" si="0"/>
        <v>94</v>
      </c>
      <c r="R7" s="378">
        <f t="shared" si="0"/>
        <v>90</v>
      </c>
      <c r="S7" s="60">
        <v>408</v>
      </c>
      <c r="T7" s="60">
        <v>408</v>
      </c>
      <c r="U7" s="60">
        <v>408</v>
      </c>
      <c r="V7" s="60">
        <v>408</v>
      </c>
      <c r="W7" s="60">
        <v>408</v>
      </c>
      <c r="X7" s="60">
        <f t="shared" si="1"/>
        <v>45</v>
      </c>
      <c r="Y7" s="60">
        <f t="shared" si="1"/>
        <v>42</v>
      </c>
      <c r="Z7" s="60">
        <f t="shared" si="1"/>
        <v>40</v>
      </c>
      <c r="AA7" s="60">
        <f t="shared" si="1"/>
        <v>38</v>
      </c>
      <c r="AB7" s="60">
        <f t="shared" si="1"/>
        <v>37</v>
      </c>
      <c r="AC7" s="60" t="s">
        <v>84</v>
      </c>
      <c r="AD7" s="60" t="s">
        <v>118</v>
      </c>
      <c r="AE7" s="60" t="s">
        <v>118</v>
      </c>
      <c r="AF7" s="60" t="s">
        <v>118</v>
      </c>
      <c r="AI7" s="665"/>
      <c r="AJ7" s="18" t="s">
        <v>76</v>
      </c>
      <c r="AK7" s="23"/>
      <c r="AL7" s="23"/>
      <c r="AM7" s="23"/>
      <c r="AN7" s="23"/>
      <c r="AO7" s="23"/>
      <c r="AP7" s="27" t="s">
        <v>38</v>
      </c>
      <c r="AQ7" s="28" t="s">
        <v>196</v>
      </c>
      <c r="AR7" s="24" t="s">
        <v>196</v>
      </c>
      <c r="AS7" s="27" t="s">
        <v>77</v>
      </c>
    </row>
    <row r="8" spans="1:45" ht="18" customHeight="1">
      <c r="A8" s="664"/>
      <c r="B8" s="23">
        <v>1</v>
      </c>
      <c r="C8" s="59" t="s">
        <v>566</v>
      </c>
      <c r="D8" s="406">
        <f>SUM(D9:D10)</f>
        <v>190</v>
      </c>
      <c r="E8" s="406">
        <f>SUM(E9:E10)</f>
        <v>179</v>
      </c>
      <c r="F8" s="406">
        <f>SUM(F9:F10)</f>
        <v>169</v>
      </c>
      <c r="G8" s="406">
        <f>SUM(G9:G10)</f>
        <v>161</v>
      </c>
      <c r="H8" s="406">
        <f>SUM(H9:H10)</f>
        <v>156</v>
      </c>
      <c r="I8" s="379">
        <f>ROUND(N8/D8,2)</f>
        <v>0</v>
      </c>
      <c r="J8" s="379">
        <f>ROUND(O8/E8,2)</f>
        <v>0</v>
      </c>
      <c r="K8" s="379">
        <f>ROUND(P8/F8,2)</f>
        <v>0.85</v>
      </c>
      <c r="L8" s="379">
        <f>ROUND(Q8/G8,2)</f>
        <v>0.85</v>
      </c>
      <c r="M8" s="379">
        <f>ROUND(R8/H8,2)</f>
        <v>0.85</v>
      </c>
      <c r="N8" s="380">
        <f>SUM(N9:N10)</f>
        <v>0</v>
      </c>
      <c r="O8" s="380">
        <f>SUM(O9:O10)</f>
        <v>0</v>
      </c>
      <c r="P8" s="380">
        <f>SUM(P9:P10)</f>
        <v>144</v>
      </c>
      <c r="Q8" s="380">
        <f>SUM(Q9:Q10)</f>
        <v>137</v>
      </c>
      <c r="R8" s="380">
        <f>SUM(R9:R10)</f>
        <v>133</v>
      </c>
      <c r="S8" s="97">
        <v>408</v>
      </c>
      <c r="T8" s="97">
        <v>408</v>
      </c>
      <c r="U8" s="97">
        <v>408</v>
      </c>
      <c r="V8" s="97">
        <v>408</v>
      </c>
      <c r="W8" s="97">
        <v>408</v>
      </c>
      <c r="X8" s="23">
        <f>SUM(X9:X10)</f>
        <v>0</v>
      </c>
      <c r="Y8" s="23">
        <f>SUM(Y9:Y10)</f>
        <v>0</v>
      </c>
      <c r="Z8" s="23">
        <f>SUM(Z9:Z10)</f>
        <v>58</v>
      </c>
      <c r="AA8" s="23">
        <f>SUM(AA9:AA10)</f>
        <v>56</v>
      </c>
      <c r="AB8" s="23">
        <f>SUM(AB9:AB10)</f>
        <v>54</v>
      </c>
      <c r="AC8" s="23"/>
      <c r="AD8" s="23"/>
      <c r="AE8" s="23"/>
      <c r="AF8" s="23"/>
      <c r="AI8" s="665"/>
      <c r="AJ8" s="18" t="s">
        <v>79</v>
      </c>
      <c r="AK8" s="23">
        <v>339</v>
      </c>
      <c r="AL8" s="23">
        <v>339</v>
      </c>
      <c r="AM8" s="23">
        <v>339</v>
      </c>
      <c r="AN8" s="23">
        <v>339</v>
      </c>
      <c r="AO8" s="23">
        <v>339</v>
      </c>
      <c r="AP8" s="18" t="s">
        <v>43</v>
      </c>
      <c r="AQ8" s="24" t="s">
        <v>197</v>
      </c>
      <c r="AR8" s="24" t="s">
        <v>197</v>
      </c>
      <c r="AS8" s="18" t="s">
        <v>81</v>
      </c>
    </row>
    <row r="9" spans="1:45" ht="18" customHeight="1">
      <c r="A9" s="664"/>
      <c r="B9" s="60">
        <v>2</v>
      </c>
      <c r="C9" s="60" t="s">
        <v>567</v>
      </c>
      <c r="D9" s="408">
        <f>[2]서부면!D9</f>
        <v>124</v>
      </c>
      <c r="E9" s="408">
        <f>[2]서부면!E9</f>
        <v>117</v>
      </c>
      <c r="F9" s="408">
        <f>[2]서부면!F9</f>
        <v>110</v>
      </c>
      <c r="G9" s="408">
        <f>[2]서부면!G9</f>
        <v>105</v>
      </c>
      <c r="H9" s="408">
        <f>[2]서부면!H9</f>
        <v>102</v>
      </c>
      <c r="I9" s="351">
        <v>0</v>
      </c>
      <c r="J9" s="351">
        <v>0</v>
      </c>
      <c r="K9" s="351">
        <v>85</v>
      </c>
      <c r="L9" s="351">
        <v>85</v>
      </c>
      <c r="M9" s="351">
        <v>85</v>
      </c>
      <c r="N9" s="378">
        <f t="shared" ref="N9:R10" si="2">ROUND(D9*I9/100,0)</f>
        <v>0</v>
      </c>
      <c r="O9" s="378">
        <f t="shared" si="2"/>
        <v>0</v>
      </c>
      <c r="P9" s="378">
        <f t="shared" si="2"/>
        <v>94</v>
      </c>
      <c r="Q9" s="378">
        <f t="shared" si="2"/>
        <v>89</v>
      </c>
      <c r="R9" s="378">
        <f t="shared" si="2"/>
        <v>87</v>
      </c>
      <c r="S9" s="60">
        <v>408</v>
      </c>
      <c r="T9" s="60">
        <v>408</v>
      </c>
      <c r="U9" s="60">
        <v>408</v>
      </c>
      <c r="V9" s="60">
        <v>408</v>
      </c>
      <c r="W9" s="60">
        <v>408</v>
      </c>
      <c r="X9" s="60">
        <f>ROUND(N9*(S9/1000),0)</f>
        <v>0</v>
      </c>
      <c r="Y9" s="60">
        <f>ROUND(O9*(T9/1000),0)</f>
        <v>0</v>
      </c>
      <c r="Z9" s="60">
        <f t="shared" ref="Z9:AB32" si="3">ROUND(P9*(U9/1000),0)</f>
        <v>38</v>
      </c>
      <c r="AA9" s="60">
        <f t="shared" si="3"/>
        <v>36</v>
      </c>
      <c r="AB9" s="60">
        <f t="shared" si="3"/>
        <v>35</v>
      </c>
      <c r="AC9" s="60"/>
      <c r="AD9" s="60"/>
      <c r="AE9" s="60" t="s">
        <v>118</v>
      </c>
      <c r="AF9" s="60" t="s">
        <v>118</v>
      </c>
      <c r="AI9" s="665"/>
      <c r="AJ9" s="18" t="s">
        <v>83</v>
      </c>
      <c r="AK9" s="23">
        <v>84</v>
      </c>
      <c r="AL9" s="23">
        <v>84</v>
      </c>
      <c r="AM9" s="23">
        <v>84</v>
      </c>
      <c r="AN9" s="23">
        <v>84</v>
      </c>
      <c r="AO9" s="23">
        <v>84</v>
      </c>
      <c r="AP9" s="18" t="s">
        <v>44</v>
      </c>
      <c r="AQ9" s="24" t="s">
        <v>198</v>
      </c>
      <c r="AR9" s="24" t="s">
        <v>84</v>
      </c>
      <c r="AS9" s="18" t="s">
        <v>85</v>
      </c>
    </row>
    <row r="10" spans="1:45" ht="18" customHeight="1">
      <c r="A10" s="664"/>
      <c r="B10" s="60">
        <v>2</v>
      </c>
      <c r="C10" s="60" t="s">
        <v>568</v>
      </c>
      <c r="D10" s="408">
        <f>[2]서부면!D10</f>
        <v>66</v>
      </c>
      <c r="E10" s="408">
        <f>[2]서부면!E10</f>
        <v>62</v>
      </c>
      <c r="F10" s="408">
        <f>[2]서부면!F10</f>
        <v>59</v>
      </c>
      <c r="G10" s="408">
        <f>[2]서부면!G10</f>
        <v>56</v>
      </c>
      <c r="H10" s="408">
        <f>[2]서부면!H10</f>
        <v>54</v>
      </c>
      <c r="I10" s="351">
        <v>0</v>
      </c>
      <c r="J10" s="351">
        <v>0</v>
      </c>
      <c r="K10" s="351">
        <v>85</v>
      </c>
      <c r="L10" s="351">
        <v>85</v>
      </c>
      <c r="M10" s="351">
        <v>85</v>
      </c>
      <c r="N10" s="378">
        <f t="shared" si="2"/>
        <v>0</v>
      </c>
      <c r="O10" s="378">
        <f t="shared" si="2"/>
        <v>0</v>
      </c>
      <c r="P10" s="378">
        <f t="shared" si="2"/>
        <v>50</v>
      </c>
      <c r="Q10" s="378">
        <f t="shared" si="2"/>
        <v>48</v>
      </c>
      <c r="R10" s="378">
        <f t="shared" si="2"/>
        <v>46</v>
      </c>
      <c r="S10" s="60">
        <v>408</v>
      </c>
      <c r="T10" s="60">
        <v>408</v>
      </c>
      <c r="U10" s="60">
        <v>408</v>
      </c>
      <c r="V10" s="60">
        <v>408</v>
      </c>
      <c r="W10" s="60">
        <v>408</v>
      </c>
      <c r="X10" s="60">
        <f>ROUND(N10*(S10/1000),0)</f>
        <v>0</v>
      </c>
      <c r="Y10" s="60">
        <f>ROUND(O10*(T10/1000),0)</f>
        <v>0</v>
      </c>
      <c r="Z10" s="60">
        <f t="shared" si="3"/>
        <v>20</v>
      </c>
      <c r="AA10" s="60">
        <f t="shared" si="3"/>
        <v>20</v>
      </c>
      <c r="AB10" s="60">
        <f t="shared" si="3"/>
        <v>19</v>
      </c>
      <c r="AC10" s="60"/>
      <c r="AD10" s="60"/>
      <c r="AE10" s="60" t="s">
        <v>118</v>
      </c>
      <c r="AF10" s="60" t="s">
        <v>118</v>
      </c>
      <c r="AI10" s="665"/>
      <c r="AJ10" s="18" t="s">
        <v>87</v>
      </c>
      <c r="AK10" s="23">
        <v>34</v>
      </c>
      <c r="AL10" s="23">
        <v>34</v>
      </c>
      <c r="AM10" s="23">
        <v>34</v>
      </c>
      <c r="AN10" s="23">
        <v>34</v>
      </c>
      <c r="AO10" s="23">
        <v>34</v>
      </c>
      <c r="AP10" s="18" t="s">
        <v>43</v>
      </c>
      <c r="AQ10" s="24" t="s">
        <v>198</v>
      </c>
      <c r="AR10" s="24" t="s">
        <v>88</v>
      </c>
      <c r="AS10" s="18" t="s">
        <v>89</v>
      </c>
    </row>
    <row r="11" spans="1:45" ht="18" customHeight="1">
      <c r="A11" s="664"/>
      <c r="B11" s="23">
        <v>1</v>
      </c>
      <c r="C11" s="59" t="s">
        <v>569</v>
      </c>
      <c r="D11" s="406">
        <f>SUM(D12:D15)</f>
        <v>499</v>
      </c>
      <c r="E11" s="406">
        <f>SUM(E12:E15)</f>
        <v>471</v>
      </c>
      <c r="F11" s="406">
        <f>SUM(F12:F15)</f>
        <v>443</v>
      </c>
      <c r="G11" s="406">
        <f>SUM(G12:G15)</f>
        <v>424</v>
      </c>
      <c r="H11" s="406">
        <f>SUM(H12:H15)</f>
        <v>410</v>
      </c>
      <c r="I11" s="379">
        <f>ROUND(N11/D11,2)</f>
        <v>0.44</v>
      </c>
      <c r="J11" s="379">
        <f>ROUND(O11/E11,2)</f>
        <v>0.85</v>
      </c>
      <c r="K11" s="379">
        <f>ROUND(P11/F11,2)</f>
        <v>0.85</v>
      </c>
      <c r="L11" s="379">
        <f>ROUND(Q11/G11,2)</f>
        <v>0.85</v>
      </c>
      <c r="M11" s="379">
        <f>ROUND(R11/H11,2)</f>
        <v>0.85</v>
      </c>
      <c r="N11" s="380">
        <f>SUM(N12:N15)</f>
        <v>222</v>
      </c>
      <c r="O11" s="380">
        <f>SUM(O12:O15)</f>
        <v>400</v>
      </c>
      <c r="P11" s="380">
        <f>SUM(P12:P15)</f>
        <v>377</v>
      </c>
      <c r="Q11" s="380">
        <f>SUM(Q12:Q15)</f>
        <v>360</v>
      </c>
      <c r="R11" s="380">
        <f>SUM(R12:R15)</f>
        <v>349</v>
      </c>
      <c r="S11" s="97">
        <v>408</v>
      </c>
      <c r="T11" s="97">
        <v>408</v>
      </c>
      <c r="U11" s="97">
        <v>408</v>
      </c>
      <c r="V11" s="97">
        <v>408</v>
      </c>
      <c r="W11" s="97">
        <v>408</v>
      </c>
      <c r="X11" s="23">
        <f>SUM(X12:X15)</f>
        <v>91</v>
      </c>
      <c r="Y11" s="23">
        <f>SUM(Y12:Y15)</f>
        <v>164</v>
      </c>
      <c r="Z11" s="23">
        <f>SUM(Z12:Z15)</f>
        <v>153</v>
      </c>
      <c r="AA11" s="23">
        <f>SUM(AA12:AA15)</f>
        <v>146</v>
      </c>
      <c r="AB11" s="23">
        <f>SUM(AB12:AB15)</f>
        <v>142</v>
      </c>
      <c r="AC11" s="23"/>
      <c r="AD11" s="23"/>
      <c r="AE11" s="23"/>
      <c r="AF11" s="23"/>
      <c r="AI11" s="665"/>
      <c r="AJ11" s="18" t="s">
        <v>91</v>
      </c>
      <c r="AK11" s="23">
        <v>111</v>
      </c>
      <c r="AL11" s="23">
        <v>111</v>
      </c>
      <c r="AM11" s="23">
        <v>111</v>
      </c>
      <c r="AN11" s="23">
        <v>111</v>
      </c>
      <c r="AO11" s="23">
        <v>111</v>
      </c>
      <c r="AP11" s="27" t="s">
        <v>46</v>
      </c>
      <c r="AQ11" s="28" t="s">
        <v>199</v>
      </c>
      <c r="AR11" s="24" t="s">
        <v>92</v>
      </c>
      <c r="AS11" s="27" t="s">
        <v>93</v>
      </c>
    </row>
    <row r="12" spans="1:45" ht="18" customHeight="1">
      <c r="A12" s="664"/>
      <c r="B12" s="60">
        <v>2</v>
      </c>
      <c r="C12" s="68" t="s">
        <v>352</v>
      </c>
      <c r="D12" s="408">
        <f>[2]서부면!D12</f>
        <v>124</v>
      </c>
      <c r="E12" s="408">
        <f>[2]서부면!E12</f>
        <v>117</v>
      </c>
      <c r="F12" s="408">
        <f>[2]서부면!F12</f>
        <v>110</v>
      </c>
      <c r="G12" s="408">
        <f>[2]서부면!G12</f>
        <v>105</v>
      </c>
      <c r="H12" s="408">
        <f>[2]서부면!H12</f>
        <v>102</v>
      </c>
      <c r="I12" s="351">
        <v>0</v>
      </c>
      <c r="J12" s="351">
        <v>85</v>
      </c>
      <c r="K12" s="351">
        <v>85</v>
      </c>
      <c r="L12" s="351">
        <v>85</v>
      </c>
      <c r="M12" s="351">
        <v>85</v>
      </c>
      <c r="N12" s="378">
        <f t="shared" ref="N12:R15" si="4">ROUND(D12*I12/100,0)</f>
        <v>0</v>
      </c>
      <c r="O12" s="378">
        <f t="shared" si="4"/>
        <v>99</v>
      </c>
      <c r="P12" s="378">
        <f t="shared" si="4"/>
        <v>94</v>
      </c>
      <c r="Q12" s="378">
        <f t="shared" si="4"/>
        <v>89</v>
      </c>
      <c r="R12" s="378">
        <f t="shared" si="4"/>
        <v>87</v>
      </c>
      <c r="S12" s="60">
        <v>408</v>
      </c>
      <c r="T12" s="60">
        <v>408</v>
      </c>
      <c r="U12" s="60">
        <v>408</v>
      </c>
      <c r="V12" s="60">
        <v>408</v>
      </c>
      <c r="W12" s="60">
        <v>408</v>
      </c>
      <c r="X12" s="60">
        <f t="shared" ref="X12:Y15" si="5">ROUND(N12*(S12/1000),0)</f>
        <v>0</v>
      </c>
      <c r="Y12" s="60">
        <f t="shared" si="5"/>
        <v>40</v>
      </c>
      <c r="Z12" s="60">
        <f t="shared" si="3"/>
        <v>38</v>
      </c>
      <c r="AA12" s="60">
        <f t="shared" si="3"/>
        <v>36</v>
      </c>
      <c r="AB12" s="60">
        <f t="shared" si="3"/>
        <v>35</v>
      </c>
      <c r="AC12" s="60"/>
      <c r="AD12" s="60" t="s">
        <v>118</v>
      </c>
      <c r="AE12" s="60" t="s">
        <v>118</v>
      </c>
      <c r="AF12" s="60" t="s">
        <v>118</v>
      </c>
      <c r="AI12" s="665"/>
      <c r="AJ12" s="18" t="s">
        <v>95</v>
      </c>
      <c r="AK12" s="23">
        <v>294</v>
      </c>
      <c r="AL12" s="23">
        <v>294</v>
      </c>
      <c r="AM12" s="23">
        <v>294</v>
      </c>
      <c r="AN12" s="23">
        <v>294</v>
      </c>
      <c r="AO12" s="23">
        <v>294</v>
      </c>
      <c r="AP12" s="27" t="s">
        <v>38</v>
      </c>
      <c r="AQ12" s="28" t="s">
        <v>200</v>
      </c>
      <c r="AR12" s="28" t="s">
        <v>200</v>
      </c>
      <c r="AS12" s="27" t="s">
        <v>96</v>
      </c>
    </row>
    <row r="13" spans="1:45" ht="18" customHeight="1">
      <c r="A13" s="664"/>
      <c r="B13" s="60">
        <v>2</v>
      </c>
      <c r="C13" s="68" t="s">
        <v>570</v>
      </c>
      <c r="D13" s="408">
        <f>[2]서부면!D13</f>
        <v>114</v>
      </c>
      <c r="E13" s="408">
        <f>[2]서부면!E13</f>
        <v>108</v>
      </c>
      <c r="F13" s="408">
        <f>[2]서부면!F13</f>
        <v>101</v>
      </c>
      <c r="G13" s="408">
        <f>[2]서부면!G13</f>
        <v>97</v>
      </c>
      <c r="H13" s="408">
        <f>[2]서부면!H13</f>
        <v>94</v>
      </c>
      <c r="I13" s="351">
        <v>0</v>
      </c>
      <c r="J13" s="351">
        <v>85</v>
      </c>
      <c r="K13" s="351">
        <v>85</v>
      </c>
      <c r="L13" s="351">
        <v>85</v>
      </c>
      <c r="M13" s="351">
        <v>85</v>
      </c>
      <c r="N13" s="378">
        <f t="shared" si="4"/>
        <v>0</v>
      </c>
      <c r="O13" s="378">
        <f t="shared" si="4"/>
        <v>92</v>
      </c>
      <c r="P13" s="378">
        <f t="shared" si="4"/>
        <v>86</v>
      </c>
      <c r="Q13" s="378">
        <f t="shared" si="4"/>
        <v>82</v>
      </c>
      <c r="R13" s="378">
        <f t="shared" si="4"/>
        <v>80</v>
      </c>
      <c r="S13" s="60">
        <v>408</v>
      </c>
      <c r="T13" s="60">
        <v>408</v>
      </c>
      <c r="U13" s="60">
        <v>408</v>
      </c>
      <c r="V13" s="60">
        <v>408</v>
      </c>
      <c r="W13" s="60">
        <v>408</v>
      </c>
      <c r="X13" s="60">
        <f t="shared" si="5"/>
        <v>0</v>
      </c>
      <c r="Y13" s="60">
        <f t="shared" si="5"/>
        <v>38</v>
      </c>
      <c r="Z13" s="60">
        <f t="shared" si="3"/>
        <v>35</v>
      </c>
      <c r="AA13" s="60">
        <f t="shared" si="3"/>
        <v>33</v>
      </c>
      <c r="AB13" s="60">
        <f t="shared" si="3"/>
        <v>33</v>
      </c>
      <c r="AC13" s="60"/>
      <c r="AD13" s="60" t="s">
        <v>118</v>
      </c>
      <c r="AE13" s="60" t="s">
        <v>118</v>
      </c>
      <c r="AF13" s="60" t="s">
        <v>118</v>
      </c>
      <c r="AI13" s="665"/>
      <c r="AJ13" s="18" t="s">
        <v>98</v>
      </c>
      <c r="AK13" s="23">
        <v>105</v>
      </c>
      <c r="AL13" s="23">
        <v>1301</v>
      </c>
      <c r="AM13" s="23">
        <v>2497</v>
      </c>
      <c r="AN13" s="23">
        <v>2497</v>
      </c>
      <c r="AO13" s="23">
        <v>2497</v>
      </c>
      <c r="AP13" s="27" t="s">
        <v>46</v>
      </c>
      <c r="AQ13" s="28" t="s">
        <v>201</v>
      </c>
      <c r="AR13" s="24" t="s">
        <v>99</v>
      </c>
      <c r="AS13" s="27" t="s">
        <v>93</v>
      </c>
    </row>
    <row r="14" spans="1:45" ht="18" customHeight="1">
      <c r="A14" s="664"/>
      <c r="B14" s="60">
        <v>2</v>
      </c>
      <c r="C14" s="60" t="s">
        <v>250</v>
      </c>
      <c r="D14" s="408">
        <f>[2]서부면!D14</f>
        <v>179</v>
      </c>
      <c r="E14" s="408">
        <f>[2]서부면!E14</f>
        <v>169</v>
      </c>
      <c r="F14" s="408">
        <f>[2]서부면!F14</f>
        <v>159</v>
      </c>
      <c r="G14" s="408">
        <f>[2]서부면!G14</f>
        <v>152</v>
      </c>
      <c r="H14" s="408">
        <f>[2]서부면!H14</f>
        <v>147</v>
      </c>
      <c r="I14" s="351">
        <v>85</v>
      </c>
      <c r="J14" s="351">
        <v>85</v>
      </c>
      <c r="K14" s="351">
        <v>85</v>
      </c>
      <c r="L14" s="351">
        <v>85</v>
      </c>
      <c r="M14" s="351">
        <v>85</v>
      </c>
      <c r="N14" s="378">
        <f t="shared" si="4"/>
        <v>152</v>
      </c>
      <c r="O14" s="378">
        <f t="shared" si="4"/>
        <v>144</v>
      </c>
      <c r="P14" s="378">
        <f t="shared" si="4"/>
        <v>135</v>
      </c>
      <c r="Q14" s="378">
        <f t="shared" si="4"/>
        <v>129</v>
      </c>
      <c r="R14" s="378">
        <f t="shared" si="4"/>
        <v>125</v>
      </c>
      <c r="S14" s="60">
        <v>408</v>
      </c>
      <c r="T14" s="60">
        <v>408</v>
      </c>
      <c r="U14" s="60">
        <v>408</v>
      </c>
      <c r="V14" s="60">
        <v>408</v>
      </c>
      <c r="W14" s="60">
        <v>408</v>
      </c>
      <c r="X14" s="60">
        <f t="shared" si="5"/>
        <v>62</v>
      </c>
      <c r="Y14" s="60">
        <f t="shared" si="5"/>
        <v>59</v>
      </c>
      <c r="Z14" s="60">
        <f t="shared" si="3"/>
        <v>55</v>
      </c>
      <c r="AA14" s="60">
        <f t="shared" si="3"/>
        <v>53</v>
      </c>
      <c r="AB14" s="60">
        <f t="shared" si="3"/>
        <v>51</v>
      </c>
      <c r="AC14" s="60" t="s">
        <v>84</v>
      </c>
      <c r="AD14" s="60" t="s">
        <v>118</v>
      </c>
      <c r="AE14" s="60" t="s">
        <v>118</v>
      </c>
      <c r="AF14" s="60" t="s">
        <v>118</v>
      </c>
      <c r="AI14" s="665"/>
      <c r="AJ14" s="18" t="s">
        <v>101</v>
      </c>
      <c r="AK14" s="23"/>
      <c r="AL14" s="23">
        <v>215</v>
      </c>
      <c r="AM14" s="23">
        <v>429</v>
      </c>
      <c r="AN14" s="23">
        <v>429</v>
      </c>
      <c r="AO14" s="23">
        <v>429</v>
      </c>
      <c r="AP14" s="18"/>
      <c r="AQ14" s="24"/>
      <c r="AR14" s="24"/>
      <c r="AS14" s="24"/>
    </row>
    <row r="15" spans="1:45" ht="18" customHeight="1">
      <c r="A15" s="664"/>
      <c r="B15" s="60">
        <v>2</v>
      </c>
      <c r="C15" s="60" t="s">
        <v>571</v>
      </c>
      <c r="D15" s="408">
        <f>[2]서부면!D15</f>
        <v>82</v>
      </c>
      <c r="E15" s="408">
        <f>[2]서부면!E15</f>
        <v>77</v>
      </c>
      <c r="F15" s="408">
        <f>[2]서부면!F15</f>
        <v>73</v>
      </c>
      <c r="G15" s="408">
        <f>[2]서부면!G15</f>
        <v>70</v>
      </c>
      <c r="H15" s="408">
        <f>[2]서부면!H15</f>
        <v>67</v>
      </c>
      <c r="I15" s="351">
        <v>85</v>
      </c>
      <c r="J15" s="351">
        <v>85</v>
      </c>
      <c r="K15" s="351">
        <v>85</v>
      </c>
      <c r="L15" s="351">
        <v>85</v>
      </c>
      <c r="M15" s="351">
        <v>85</v>
      </c>
      <c r="N15" s="378">
        <f t="shared" si="4"/>
        <v>70</v>
      </c>
      <c r="O15" s="378">
        <f t="shared" si="4"/>
        <v>65</v>
      </c>
      <c r="P15" s="378">
        <f t="shared" si="4"/>
        <v>62</v>
      </c>
      <c r="Q15" s="378">
        <f t="shared" si="4"/>
        <v>60</v>
      </c>
      <c r="R15" s="378">
        <f t="shared" si="4"/>
        <v>57</v>
      </c>
      <c r="S15" s="60">
        <v>408</v>
      </c>
      <c r="T15" s="60">
        <v>408</v>
      </c>
      <c r="U15" s="60">
        <v>408</v>
      </c>
      <c r="V15" s="60">
        <v>408</v>
      </c>
      <c r="W15" s="60">
        <v>408</v>
      </c>
      <c r="X15" s="60">
        <f t="shared" si="5"/>
        <v>29</v>
      </c>
      <c r="Y15" s="60">
        <f t="shared" si="5"/>
        <v>27</v>
      </c>
      <c r="Z15" s="60">
        <f t="shared" si="3"/>
        <v>25</v>
      </c>
      <c r="AA15" s="60">
        <f t="shared" si="3"/>
        <v>24</v>
      </c>
      <c r="AB15" s="60">
        <f t="shared" si="3"/>
        <v>23</v>
      </c>
      <c r="AC15" s="60" t="s">
        <v>84</v>
      </c>
      <c r="AD15" s="60" t="s">
        <v>118</v>
      </c>
      <c r="AE15" s="60" t="s">
        <v>118</v>
      </c>
      <c r="AF15" s="60" t="s">
        <v>118</v>
      </c>
      <c r="AI15" s="665"/>
      <c r="AJ15" s="18" t="s">
        <v>103</v>
      </c>
      <c r="AK15" s="23"/>
      <c r="AL15" s="23">
        <v>215</v>
      </c>
      <c r="AM15" s="23">
        <v>429</v>
      </c>
      <c r="AN15" s="23">
        <v>429</v>
      </c>
      <c r="AO15" s="23">
        <v>429</v>
      </c>
      <c r="AP15" s="18" t="s">
        <v>46</v>
      </c>
      <c r="AQ15" s="24"/>
      <c r="AR15" s="24" t="s">
        <v>105</v>
      </c>
      <c r="AS15" s="18" t="s">
        <v>106</v>
      </c>
    </row>
    <row r="16" spans="1:45" ht="18" customHeight="1">
      <c r="A16" s="664"/>
      <c r="B16" s="23">
        <v>1</v>
      </c>
      <c r="C16" s="59" t="s">
        <v>572</v>
      </c>
      <c r="D16" s="406">
        <f>SUM(D17:D18)</f>
        <v>286</v>
      </c>
      <c r="E16" s="406">
        <f>SUM(E17:E18)</f>
        <v>270</v>
      </c>
      <c r="F16" s="406">
        <f>SUM(F17:F18)</f>
        <v>254</v>
      </c>
      <c r="G16" s="406">
        <f>SUM(G17:G18)</f>
        <v>242</v>
      </c>
      <c r="H16" s="406">
        <f>SUM(H17:H18)</f>
        <v>235</v>
      </c>
      <c r="I16" s="379">
        <f>ROUND(N16/D16,2)</f>
        <v>0.7</v>
      </c>
      <c r="J16" s="379">
        <f>ROUND(O16/E16,2)</f>
        <v>0.85</v>
      </c>
      <c r="K16" s="379">
        <f>ROUND(P16/F16,2)</f>
        <v>0.85</v>
      </c>
      <c r="L16" s="379">
        <f>ROUND(Q16/G16,2)</f>
        <v>0.85</v>
      </c>
      <c r="M16" s="379">
        <f>ROUND(R16/H16,2)</f>
        <v>0.85</v>
      </c>
      <c r="N16" s="380">
        <f>SUM(N17:N18)</f>
        <v>201</v>
      </c>
      <c r="O16" s="380">
        <f>SUM(O17:O18)</f>
        <v>230</v>
      </c>
      <c r="P16" s="380">
        <f>SUM(P17:P18)</f>
        <v>216</v>
      </c>
      <c r="Q16" s="380">
        <f>SUM(Q17:Q18)</f>
        <v>205</v>
      </c>
      <c r="R16" s="380">
        <f>SUM(R17:R18)</f>
        <v>200</v>
      </c>
      <c r="S16" s="97">
        <v>408</v>
      </c>
      <c r="T16" s="97">
        <v>408</v>
      </c>
      <c r="U16" s="97">
        <v>408</v>
      </c>
      <c r="V16" s="97">
        <v>408</v>
      </c>
      <c r="W16" s="97">
        <v>408</v>
      </c>
      <c r="X16" s="23">
        <f>SUM(X17:X18)</f>
        <v>82</v>
      </c>
      <c r="Y16" s="23">
        <f>SUM(Y17:Y18)</f>
        <v>93</v>
      </c>
      <c r="Z16" s="23">
        <f>SUM(Z17:Z18)</f>
        <v>88</v>
      </c>
      <c r="AA16" s="23">
        <f>SUM(AA17:AA18)</f>
        <v>84</v>
      </c>
      <c r="AB16" s="23">
        <f>SUM(AB17:AB18)</f>
        <v>82</v>
      </c>
      <c r="AC16" s="23"/>
      <c r="AD16" s="23"/>
      <c r="AE16" s="23"/>
      <c r="AF16" s="23"/>
      <c r="AI16" s="17"/>
      <c r="AJ16" s="17"/>
      <c r="AK16" s="17"/>
      <c r="AL16" s="17"/>
      <c r="AM16" s="17"/>
      <c r="AN16" s="17"/>
      <c r="AO16" s="17"/>
      <c r="AP16" s="17"/>
      <c r="AQ16" s="17"/>
      <c r="AS16" s="17"/>
    </row>
    <row r="17" spans="1:45" ht="18" customHeight="1">
      <c r="A17" s="664"/>
      <c r="B17" s="60">
        <v>2</v>
      </c>
      <c r="C17" s="60" t="s">
        <v>573</v>
      </c>
      <c r="D17" s="408">
        <f>[2]서부면!D17</f>
        <v>123</v>
      </c>
      <c r="E17" s="408">
        <f>[2]서부면!E17</f>
        <v>116</v>
      </c>
      <c r="F17" s="408">
        <f>[2]서부면!F17</f>
        <v>109</v>
      </c>
      <c r="G17" s="408">
        <f>[2]서부면!G17</f>
        <v>104</v>
      </c>
      <c r="H17" s="408">
        <f>[2]서부면!H17</f>
        <v>101</v>
      </c>
      <c r="I17" s="351">
        <v>50</v>
      </c>
      <c r="J17" s="351">
        <v>85</v>
      </c>
      <c r="K17" s="351">
        <v>85</v>
      </c>
      <c r="L17" s="351">
        <v>85</v>
      </c>
      <c r="M17" s="351">
        <v>85</v>
      </c>
      <c r="N17" s="378">
        <f t="shared" ref="N17:R18" si="6">ROUND(D17*I17/100,0)</f>
        <v>62</v>
      </c>
      <c r="O17" s="378">
        <f t="shared" si="6"/>
        <v>99</v>
      </c>
      <c r="P17" s="378">
        <f t="shared" si="6"/>
        <v>93</v>
      </c>
      <c r="Q17" s="378">
        <f t="shared" si="6"/>
        <v>88</v>
      </c>
      <c r="R17" s="378">
        <f t="shared" si="6"/>
        <v>86</v>
      </c>
      <c r="S17" s="60">
        <v>408</v>
      </c>
      <c r="T17" s="60">
        <v>408</v>
      </c>
      <c r="U17" s="60">
        <v>408</v>
      </c>
      <c r="V17" s="60">
        <v>408</v>
      </c>
      <c r="W17" s="60">
        <v>408</v>
      </c>
      <c r="X17" s="60">
        <f>ROUND(N17*(S17/1000),0)</f>
        <v>25</v>
      </c>
      <c r="Y17" s="60">
        <f>ROUND(O17*(T17/1000),0)</f>
        <v>40</v>
      </c>
      <c r="Z17" s="60">
        <f t="shared" si="3"/>
        <v>38</v>
      </c>
      <c r="AA17" s="60">
        <f t="shared" si="3"/>
        <v>36</v>
      </c>
      <c r="AB17" s="60">
        <f t="shared" si="3"/>
        <v>35</v>
      </c>
      <c r="AC17" s="60" t="s">
        <v>84</v>
      </c>
      <c r="AD17" s="60" t="s">
        <v>118</v>
      </c>
      <c r="AE17" s="60" t="s">
        <v>118</v>
      </c>
      <c r="AF17" s="60" t="s">
        <v>118</v>
      </c>
      <c r="AI17" s="663" t="s">
        <v>54</v>
      </c>
      <c r="AJ17" s="663"/>
      <c r="AK17" s="18" t="s">
        <v>109</v>
      </c>
      <c r="AL17" s="18"/>
      <c r="AM17" s="18"/>
      <c r="AN17" s="18"/>
      <c r="AO17" s="18"/>
      <c r="AP17" s="663" t="s">
        <v>56</v>
      </c>
      <c r="AQ17" s="663" t="s">
        <v>57</v>
      </c>
      <c r="AR17" s="622" t="s">
        <v>190</v>
      </c>
      <c r="AS17" s="663" t="s">
        <v>58</v>
      </c>
    </row>
    <row r="18" spans="1:45" ht="18" customHeight="1">
      <c r="A18" s="664"/>
      <c r="B18" s="60">
        <v>2</v>
      </c>
      <c r="C18" s="60" t="s">
        <v>574</v>
      </c>
      <c r="D18" s="408">
        <f>[2]서부면!D18</f>
        <v>163</v>
      </c>
      <c r="E18" s="408">
        <f>[2]서부면!E18</f>
        <v>154</v>
      </c>
      <c r="F18" s="408">
        <f>[2]서부면!F18</f>
        <v>145</v>
      </c>
      <c r="G18" s="408">
        <f>[2]서부면!G18</f>
        <v>138</v>
      </c>
      <c r="H18" s="408">
        <f>[2]서부면!H18</f>
        <v>134</v>
      </c>
      <c r="I18" s="351">
        <v>85</v>
      </c>
      <c r="J18" s="351">
        <v>85</v>
      </c>
      <c r="K18" s="351">
        <v>85</v>
      </c>
      <c r="L18" s="351">
        <v>85</v>
      </c>
      <c r="M18" s="351">
        <v>85</v>
      </c>
      <c r="N18" s="378">
        <f t="shared" si="6"/>
        <v>139</v>
      </c>
      <c r="O18" s="378">
        <f t="shared" si="6"/>
        <v>131</v>
      </c>
      <c r="P18" s="378">
        <f t="shared" si="6"/>
        <v>123</v>
      </c>
      <c r="Q18" s="378">
        <f t="shared" si="6"/>
        <v>117</v>
      </c>
      <c r="R18" s="378">
        <f t="shared" si="6"/>
        <v>114</v>
      </c>
      <c r="S18" s="60">
        <v>408</v>
      </c>
      <c r="T18" s="60">
        <v>408</v>
      </c>
      <c r="U18" s="60">
        <v>408</v>
      </c>
      <c r="V18" s="60">
        <v>408</v>
      </c>
      <c r="W18" s="60">
        <v>408</v>
      </c>
      <c r="X18" s="60">
        <f>ROUND(N18*(S18/1000),0)</f>
        <v>57</v>
      </c>
      <c r="Y18" s="60">
        <f>ROUND(O18*(T18/1000),0)</f>
        <v>53</v>
      </c>
      <c r="Z18" s="60">
        <f t="shared" si="3"/>
        <v>50</v>
      </c>
      <c r="AA18" s="60">
        <f t="shared" si="3"/>
        <v>48</v>
      </c>
      <c r="AB18" s="60">
        <f t="shared" si="3"/>
        <v>47</v>
      </c>
      <c r="AC18" s="60" t="s">
        <v>84</v>
      </c>
      <c r="AD18" s="60" t="s">
        <v>118</v>
      </c>
      <c r="AE18" s="60" t="s">
        <v>118</v>
      </c>
      <c r="AF18" s="60" t="s">
        <v>118</v>
      </c>
      <c r="AI18" s="663"/>
      <c r="AJ18" s="663"/>
      <c r="AK18" s="18" t="s">
        <v>35</v>
      </c>
      <c r="AL18" s="18">
        <v>2020</v>
      </c>
      <c r="AM18" s="18">
        <v>2025</v>
      </c>
      <c r="AN18" s="18">
        <v>2030</v>
      </c>
      <c r="AO18" s="18">
        <v>2035</v>
      </c>
      <c r="AP18" s="663"/>
      <c r="AQ18" s="663"/>
      <c r="AR18" s="623"/>
      <c r="AS18" s="663"/>
    </row>
    <row r="19" spans="1:45" ht="18" customHeight="1">
      <c r="A19" s="664"/>
      <c r="B19" s="23">
        <v>1</v>
      </c>
      <c r="C19" s="59" t="s">
        <v>575</v>
      </c>
      <c r="D19" s="406">
        <f>SUM(D20:D21)</f>
        <v>179</v>
      </c>
      <c r="E19" s="406">
        <f>SUM(E20:E21)</f>
        <v>169</v>
      </c>
      <c r="F19" s="406">
        <f>SUM(F20:F21)</f>
        <v>159</v>
      </c>
      <c r="G19" s="406">
        <f>SUM(G20:G21)</f>
        <v>152</v>
      </c>
      <c r="H19" s="406">
        <f>SUM(H20:H21)</f>
        <v>147</v>
      </c>
      <c r="I19" s="379">
        <f>ROUND(N19/D19,2)</f>
        <v>0.37</v>
      </c>
      <c r="J19" s="379">
        <f>ROUND(O19/E19,2)</f>
        <v>0.85</v>
      </c>
      <c r="K19" s="379">
        <f>ROUND(P19/F19,2)</f>
        <v>0.86</v>
      </c>
      <c r="L19" s="379">
        <f>ROUND(Q19/G19,2)</f>
        <v>0.85</v>
      </c>
      <c r="M19" s="379">
        <f>ROUND(R19/H19,2)</f>
        <v>0.85</v>
      </c>
      <c r="N19" s="380">
        <f>SUM(N20:N21)</f>
        <v>67</v>
      </c>
      <c r="O19" s="380">
        <f>SUM(O20:O21)</f>
        <v>144</v>
      </c>
      <c r="P19" s="380">
        <f>SUM(P20:P21)</f>
        <v>136</v>
      </c>
      <c r="Q19" s="380">
        <f>SUM(Q20:Q21)</f>
        <v>129</v>
      </c>
      <c r="R19" s="380">
        <f>SUM(R20:R21)</f>
        <v>125</v>
      </c>
      <c r="S19" s="97">
        <v>408</v>
      </c>
      <c r="T19" s="97">
        <v>408</v>
      </c>
      <c r="U19" s="97">
        <v>408</v>
      </c>
      <c r="V19" s="97">
        <v>408</v>
      </c>
      <c r="W19" s="97">
        <v>408</v>
      </c>
      <c r="X19" s="23">
        <f>SUM(X20:X21)</f>
        <v>27</v>
      </c>
      <c r="Y19" s="23">
        <f>SUM(Y20:Y21)</f>
        <v>59</v>
      </c>
      <c r="Z19" s="23">
        <f>SUM(Z20:Z21)</f>
        <v>55</v>
      </c>
      <c r="AA19" s="23">
        <f>SUM(AA20:AA21)</f>
        <v>52</v>
      </c>
      <c r="AB19" s="23">
        <f>SUM(AB20:AB21)</f>
        <v>51</v>
      </c>
      <c r="AC19" s="23"/>
      <c r="AD19" s="23"/>
      <c r="AE19" s="23"/>
      <c r="AF19" s="23"/>
      <c r="AI19" s="663" t="s">
        <v>113</v>
      </c>
      <c r="AJ19" s="663"/>
      <c r="AK19" s="23">
        <v>1268</v>
      </c>
      <c r="AL19" s="23">
        <v>1814</v>
      </c>
      <c r="AM19" s="23">
        <v>1814</v>
      </c>
      <c r="AN19" s="23">
        <v>1814</v>
      </c>
      <c r="AO19" s="23">
        <v>1814</v>
      </c>
      <c r="AP19" s="18"/>
      <c r="AQ19" s="32"/>
      <c r="AR19" s="32"/>
      <c r="AS19" s="32"/>
    </row>
    <row r="20" spans="1:45" ht="18" customHeight="1">
      <c r="A20" s="664"/>
      <c r="B20" s="60">
        <v>2</v>
      </c>
      <c r="C20" s="60" t="s">
        <v>576</v>
      </c>
      <c r="D20" s="408">
        <f>[2]서부면!D20</f>
        <v>100</v>
      </c>
      <c r="E20" s="408">
        <f>[2]서부면!E20</f>
        <v>94</v>
      </c>
      <c r="F20" s="408">
        <f>[2]서부면!F20</f>
        <v>89</v>
      </c>
      <c r="G20" s="408">
        <f>[2]서부면!G20</f>
        <v>85</v>
      </c>
      <c r="H20" s="408">
        <f>[2]서부면!H20</f>
        <v>82</v>
      </c>
      <c r="I20" s="351">
        <v>0</v>
      </c>
      <c r="J20" s="351">
        <v>85</v>
      </c>
      <c r="K20" s="351">
        <v>85</v>
      </c>
      <c r="L20" s="351">
        <v>85</v>
      </c>
      <c r="M20" s="351">
        <v>85</v>
      </c>
      <c r="N20" s="378">
        <f t="shared" ref="N20:R21" si="7">ROUND(D20*I20/100,0)</f>
        <v>0</v>
      </c>
      <c r="O20" s="378">
        <f t="shared" si="7"/>
        <v>80</v>
      </c>
      <c r="P20" s="378">
        <f t="shared" si="7"/>
        <v>76</v>
      </c>
      <c r="Q20" s="378">
        <f t="shared" si="7"/>
        <v>72</v>
      </c>
      <c r="R20" s="378">
        <f t="shared" si="7"/>
        <v>70</v>
      </c>
      <c r="S20" s="60">
        <v>408</v>
      </c>
      <c r="T20" s="60">
        <v>408</v>
      </c>
      <c r="U20" s="60">
        <v>408</v>
      </c>
      <c r="V20" s="60">
        <v>408</v>
      </c>
      <c r="W20" s="60">
        <v>408</v>
      </c>
      <c r="X20" s="60">
        <f>ROUND(N20*(S20/1000),0)</f>
        <v>0</v>
      </c>
      <c r="Y20" s="60">
        <f>ROUND(O20*(T20/1000),0)</f>
        <v>33</v>
      </c>
      <c r="Z20" s="60">
        <f t="shared" si="3"/>
        <v>31</v>
      </c>
      <c r="AA20" s="60">
        <f t="shared" si="3"/>
        <v>29</v>
      </c>
      <c r="AB20" s="60">
        <f t="shared" si="3"/>
        <v>29</v>
      </c>
      <c r="AC20" s="60"/>
      <c r="AD20" s="60" t="s">
        <v>118</v>
      </c>
      <c r="AE20" s="60" t="s">
        <v>118</v>
      </c>
      <c r="AF20" s="60" t="s">
        <v>118</v>
      </c>
      <c r="AI20" s="663" t="s">
        <v>115</v>
      </c>
      <c r="AJ20" s="18" t="s">
        <v>2</v>
      </c>
      <c r="AK20" s="23"/>
      <c r="AL20" s="23">
        <v>546</v>
      </c>
      <c r="AM20" s="23">
        <v>546</v>
      </c>
      <c r="AN20" s="23">
        <v>546</v>
      </c>
      <c r="AO20" s="23">
        <v>546</v>
      </c>
      <c r="AP20" s="18"/>
      <c r="AQ20" s="32"/>
      <c r="AR20" s="32"/>
      <c r="AS20" s="32"/>
    </row>
    <row r="21" spans="1:45" ht="18" customHeight="1">
      <c r="A21" s="664"/>
      <c r="B21" s="60">
        <v>2</v>
      </c>
      <c r="C21" s="60" t="s">
        <v>577</v>
      </c>
      <c r="D21" s="408">
        <f>[2]서부면!D21</f>
        <v>79</v>
      </c>
      <c r="E21" s="408">
        <f>[2]서부면!E21</f>
        <v>75</v>
      </c>
      <c r="F21" s="408">
        <f>[2]서부면!F21</f>
        <v>70</v>
      </c>
      <c r="G21" s="408">
        <f>[2]서부면!G21</f>
        <v>67</v>
      </c>
      <c r="H21" s="408">
        <f>[2]서부면!H21</f>
        <v>65</v>
      </c>
      <c r="I21" s="351">
        <v>85</v>
      </c>
      <c r="J21" s="351">
        <v>85</v>
      </c>
      <c r="K21" s="351">
        <v>85</v>
      </c>
      <c r="L21" s="351">
        <v>85</v>
      </c>
      <c r="M21" s="351">
        <v>85</v>
      </c>
      <c r="N21" s="378">
        <f t="shared" si="7"/>
        <v>67</v>
      </c>
      <c r="O21" s="378">
        <f t="shared" si="7"/>
        <v>64</v>
      </c>
      <c r="P21" s="378">
        <f t="shared" si="7"/>
        <v>60</v>
      </c>
      <c r="Q21" s="378">
        <f t="shared" si="7"/>
        <v>57</v>
      </c>
      <c r="R21" s="378">
        <f t="shared" si="7"/>
        <v>55</v>
      </c>
      <c r="S21" s="60">
        <v>408</v>
      </c>
      <c r="T21" s="60">
        <v>408</v>
      </c>
      <c r="U21" s="60">
        <v>408</v>
      </c>
      <c r="V21" s="60">
        <v>408</v>
      </c>
      <c r="W21" s="60">
        <v>408</v>
      </c>
      <c r="X21" s="60">
        <f>ROUND(N21*(S21/1000),0)</f>
        <v>27</v>
      </c>
      <c r="Y21" s="60">
        <f>ROUND(O21*(T21/1000),0)</f>
        <v>26</v>
      </c>
      <c r="Z21" s="60">
        <f t="shared" si="3"/>
        <v>24</v>
      </c>
      <c r="AA21" s="60">
        <f t="shared" si="3"/>
        <v>23</v>
      </c>
      <c r="AB21" s="60">
        <f t="shared" si="3"/>
        <v>22</v>
      </c>
      <c r="AC21" s="60" t="s">
        <v>84</v>
      </c>
      <c r="AD21" s="60" t="s">
        <v>118</v>
      </c>
      <c r="AE21" s="60" t="s">
        <v>118</v>
      </c>
      <c r="AF21" s="60" t="s">
        <v>118</v>
      </c>
      <c r="AI21" s="663"/>
      <c r="AJ21" s="18" t="s">
        <v>117</v>
      </c>
      <c r="AK21" s="23"/>
      <c r="AL21" s="23">
        <v>473</v>
      </c>
      <c r="AM21" s="23">
        <v>473</v>
      </c>
      <c r="AN21" s="23">
        <v>473</v>
      </c>
      <c r="AO21" s="23">
        <v>473</v>
      </c>
      <c r="AP21" s="18" t="s">
        <v>23</v>
      </c>
      <c r="AR21" s="18" t="s">
        <v>118</v>
      </c>
      <c r="AS21" s="18" t="s">
        <v>23</v>
      </c>
    </row>
    <row r="22" spans="1:45" ht="18" customHeight="1">
      <c r="A22" s="664"/>
      <c r="B22" s="23">
        <v>1</v>
      </c>
      <c r="C22" s="59" t="s">
        <v>578</v>
      </c>
      <c r="D22" s="406">
        <f>SUM(D23:D24)</f>
        <v>412</v>
      </c>
      <c r="E22" s="406">
        <f>SUM(E23:E24)</f>
        <v>389</v>
      </c>
      <c r="F22" s="406">
        <f>SUM(F23:F24)</f>
        <v>367</v>
      </c>
      <c r="G22" s="406">
        <f>SUM(G23:G24)</f>
        <v>350</v>
      </c>
      <c r="H22" s="406">
        <f>SUM(H23:H24)</f>
        <v>338</v>
      </c>
      <c r="I22" s="379">
        <f>ROUND(N22/D22,2)</f>
        <v>0.73</v>
      </c>
      <c r="J22" s="379">
        <f>ROUND(O22/E22,2)</f>
        <v>0.85</v>
      </c>
      <c r="K22" s="379">
        <f>ROUND(P22/F22,2)</f>
        <v>0.85</v>
      </c>
      <c r="L22" s="379">
        <f>ROUND(Q22/G22,2)</f>
        <v>0.85</v>
      </c>
      <c r="M22" s="379">
        <f>ROUND(R22/H22,2)</f>
        <v>0.85</v>
      </c>
      <c r="N22" s="380">
        <f>SUM(N23:N24)</f>
        <v>300</v>
      </c>
      <c r="O22" s="380">
        <f>SUM(O23:O24)</f>
        <v>330</v>
      </c>
      <c r="P22" s="380">
        <f>SUM(P23:P24)</f>
        <v>312</v>
      </c>
      <c r="Q22" s="380">
        <f>SUM(Q23:Q24)</f>
        <v>298</v>
      </c>
      <c r="R22" s="380">
        <f>SUM(R23:R24)</f>
        <v>287</v>
      </c>
      <c r="S22" s="97">
        <v>408</v>
      </c>
      <c r="T22" s="97">
        <v>408</v>
      </c>
      <c r="U22" s="97">
        <v>408</v>
      </c>
      <c r="V22" s="97">
        <v>408</v>
      </c>
      <c r="W22" s="97">
        <v>408</v>
      </c>
      <c r="X22" s="23">
        <f>SUM(X23:X24)</f>
        <v>123</v>
      </c>
      <c r="Y22" s="23">
        <f>SUM(Y23:Y24)</f>
        <v>134</v>
      </c>
      <c r="Z22" s="23">
        <f>SUM(Z23:Z24)</f>
        <v>127</v>
      </c>
      <c r="AA22" s="23">
        <f>SUM(AA23:AA24)</f>
        <v>122</v>
      </c>
      <c r="AB22" s="23">
        <f>SUM(AB23:AB24)</f>
        <v>117</v>
      </c>
      <c r="AC22" s="23"/>
      <c r="AD22" s="23"/>
      <c r="AE22" s="23"/>
      <c r="AF22" s="23"/>
      <c r="AI22" s="663"/>
      <c r="AJ22" s="18" t="s">
        <v>203</v>
      </c>
      <c r="AK22" s="23">
        <v>73</v>
      </c>
      <c r="AL22" s="23">
        <v>73</v>
      </c>
      <c r="AM22" s="23">
        <v>73</v>
      </c>
      <c r="AN22" s="23">
        <v>73</v>
      </c>
      <c r="AO22" s="23">
        <v>73</v>
      </c>
      <c r="AP22" s="18" t="s">
        <v>9</v>
      </c>
      <c r="AQ22" s="18" t="s">
        <v>204</v>
      </c>
      <c r="AR22" s="18" t="s">
        <v>204</v>
      </c>
      <c r="AS22" s="18" t="s">
        <v>9</v>
      </c>
    </row>
    <row r="23" spans="1:45" ht="18" customHeight="1">
      <c r="A23" s="664"/>
      <c r="B23" s="60">
        <v>2</v>
      </c>
      <c r="C23" s="60" t="s">
        <v>579</v>
      </c>
      <c r="D23" s="408">
        <f>[2]서부면!D23</f>
        <v>145</v>
      </c>
      <c r="E23" s="408">
        <f>[2]서부면!E23</f>
        <v>137</v>
      </c>
      <c r="F23" s="408">
        <f>[2]서부면!F23</f>
        <v>129</v>
      </c>
      <c r="G23" s="408">
        <f>[2]서부면!G23</f>
        <v>123</v>
      </c>
      <c r="H23" s="408">
        <f>[2]서부면!H23</f>
        <v>119</v>
      </c>
      <c r="I23" s="351">
        <v>50</v>
      </c>
      <c r="J23" s="351">
        <v>85</v>
      </c>
      <c r="K23" s="351">
        <v>85</v>
      </c>
      <c r="L23" s="351">
        <v>85</v>
      </c>
      <c r="M23" s="351">
        <v>85</v>
      </c>
      <c r="N23" s="378">
        <f t="shared" ref="N23:R24" si="8">ROUND(D23*I23/100,0)</f>
        <v>73</v>
      </c>
      <c r="O23" s="378">
        <f t="shared" si="8"/>
        <v>116</v>
      </c>
      <c r="P23" s="378">
        <f t="shared" si="8"/>
        <v>110</v>
      </c>
      <c r="Q23" s="378">
        <f t="shared" si="8"/>
        <v>105</v>
      </c>
      <c r="R23" s="378">
        <f t="shared" si="8"/>
        <v>101</v>
      </c>
      <c r="S23" s="60">
        <v>408</v>
      </c>
      <c r="T23" s="60">
        <v>408</v>
      </c>
      <c r="U23" s="60">
        <v>408</v>
      </c>
      <c r="V23" s="60">
        <v>408</v>
      </c>
      <c r="W23" s="60">
        <v>408</v>
      </c>
      <c r="X23" s="60">
        <f>ROUND(N23*(S23/1000),0)</f>
        <v>30</v>
      </c>
      <c r="Y23" s="60">
        <f>ROUND(O23*(T23/1000),0)</f>
        <v>47</v>
      </c>
      <c r="Z23" s="60">
        <f t="shared" si="3"/>
        <v>45</v>
      </c>
      <c r="AA23" s="60">
        <f t="shared" si="3"/>
        <v>43</v>
      </c>
      <c r="AB23" s="60">
        <f t="shared" si="3"/>
        <v>41</v>
      </c>
      <c r="AC23" s="60" t="s">
        <v>84</v>
      </c>
      <c r="AD23" s="60" t="s">
        <v>118</v>
      </c>
      <c r="AE23" s="60" t="s">
        <v>118</v>
      </c>
      <c r="AF23" s="60" t="s">
        <v>118</v>
      </c>
      <c r="AI23" s="663" t="s">
        <v>121</v>
      </c>
      <c r="AJ23" s="18" t="s">
        <v>2</v>
      </c>
      <c r="AK23" s="23">
        <v>1084</v>
      </c>
      <c r="AL23" s="23">
        <v>1084</v>
      </c>
      <c r="AM23" s="23">
        <v>1084</v>
      </c>
      <c r="AN23" s="23">
        <v>1084</v>
      </c>
      <c r="AO23" s="23">
        <v>1084</v>
      </c>
      <c r="AP23" s="18"/>
      <c r="AQ23" s="32"/>
      <c r="AR23" s="32"/>
      <c r="AS23" s="18"/>
    </row>
    <row r="24" spans="1:45" ht="18" customHeight="1">
      <c r="A24" s="664"/>
      <c r="B24" s="60">
        <v>2</v>
      </c>
      <c r="C24" s="60" t="s">
        <v>580</v>
      </c>
      <c r="D24" s="408">
        <f>[2]서부면!D24</f>
        <v>267</v>
      </c>
      <c r="E24" s="408">
        <f>[2]서부면!E24</f>
        <v>252</v>
      </c>
      <c r="F24" s="408">
        <f>[2]서부면!F24</f>
        <v>238</v>
      </c>
      <c r="G24" s="408">
        <f>[2]서부면!G24</f>
        <v>227</v>
      </c>
      <c r="H24" s="408">
        <f>[2]서부면!H24</f>
        <v>219</v>
      </c>
      <c r="I24" s="351">
        <v>85</v>
      </c>
      <c r="J24" s="351">
        <v>85</v>
      </c>
      <c r="K24" s="351">
        <v>85</v>
      </c>
      <c r="L24" s="351">
        <v>85</v>
      </c>
      <c r="M24" s="351">
        <v>85</v>
      </c>
      <c r="N24" s="378">
        <f t="shared" si="8"/>
        <v>227</v>
      </c>
      <c r="O24" s="378">
        <f t="shared" si="8"/>
        <v>214</v>
      </c>
      <c r="P24" s="378">
        <f t="shared" si="8"/>
        <v>202</v>
      </c>
      <c r="Q24" s="378">
        <f t="shared" si="8"/>
        <v>193</v>
      </c>
      <c r="R24" s="378">
        <f t="shared" si="8"/>
        <v>186</v>
      </c>
      <c r="S24" s="60">
        <v>408</v>
      </c>
      <c r="T24" s="60">
        <v>408</v>
      </c>
      <c r="U24" s="60">
        <v>408</v>
      </c>
      <c r="V24" s="60">
        <v>408</v>
      </c>
      <c r="W24" s="60">
        <v>408</v>
      </c>
      <c r="X24" s="60">
        <f>ROUND(N24*(S24/1000),0)</f>
        <v>93</v>
      </c>
      <c r="Y24" s="60">
        <f>ROUND(O24*(T24/1000),0)</f>
        <v>87</v>
      </c>
      <c r="Z24" s="60">
        <f>ROUND(P24*(U24/1000),0)</f>
        <v>82</v>
      </c>
      <c r="AA24" s="60">
        <f t="shared" si="3"/>
        <v>79</v>
      </c>
      <c r="AB24" s="60">
        <f t="shared" si="3"/>
        <v>76</v>
      </c>
      <c r="AC24" s="60" t="s">
        <v>84</v>
      </c>
      <c r="AD24" s="60" t="s">
        <v>118</v>
      </c>
      <c r="AE24" s="60" t="s">
        <v>118</v>
      </c>
      <c r="AF24" s="60" t="s">
        <v>118</v>
      </c>
      <c r="AI24" s="663"/>
      <c r="AJ24" s="18" t="s">
        <v>123</v>
      </c>
      <c r="AK24" s="23">
        <v>685</v>
      </c>
      <c r="AL24" s="23">
        <v>685</v>
      </c>
      <c r="AM24" s="23">
        <v>685</v>
      </c>
      <c r="AN24" s="23">
        <v>685</v>
      </c>
      <c r="AO24" s="23">
        <v>685</v>
      </c>
      <c r="AP24" s="18" t="s">
        <v>9</v>
      </c>
      <c r="AQ24" s="18" t="s">
        <v>204</v>
      </c>
      <c r="AR24" s="18" t="s">
        <v>204</v>
      </c>
      <c r="AS24" s="18" t="s">
        <v>9</v>
      </c>
    </row>
    <row r="25" spans="1:45" ht="18" customHeight="1">
      <c r="A25" s="664"/>
      <c r="B25" s="23">
        <v>1</v>
      </c>
      <c r="C25" s="59" t="s">
        <v>581</v>
      </c>
      <c r="D25" s="406">
        <f>SUM(D26:D28)</f>
        <v>664</v>
      </c>
      <c r="E25" s="406">
        <f>SUM(E26:E28)</f>
        <v>627</v>
      </c>
      <c r="F25" s="406">
        <f>SUM(F26:F28)</f>
        <v>591</v>
      </c>
      <c r="G25" s="406">
        <f>SUM(G26:G28)</f>
        <v>564</v>
      </c>
      <c r="H25" s="406">
        <f>SUM(H26:H28)</f>
        <v>545</v>
      </c>
      <c r="I25" s="379">
        <f>ROUND(N25/D25,2)</f>
        <v>0.88</v>
      </c>
      <c r="J25" s="379">
        <f>ROUND(O25/E25,2)</f>
        <v>0.89</v>
      </c>
      <c r="K25" s="379">
        <f>ROUND(P25/F25,2)</f>
        <v>0.88</v>
      </c>
      <c r="L25" s="379">
        <f>ROUND(Q25/G25,2)</f>
        <v>0.88</v>
      </c>
      <c r="M25" s="379">
        <f>ROUND(R25/H25,2)</f>
        <v>0.88</v>
      </c>
      <c r="N25" s="380">
        <f>SUM(N26:N28)</f>
        <v>587</v>
      </c>
      <c r="O25" s="380">
        <f>SUM(O26:O28)</f>
        <v>555</v>
      </c>
      <c r="P25" s="380">
        <f>SUM(P26:P28)</f>
        <v>523</v>
      </c>
      <c r="Q25" s="380">
        <f>SUM(Q26:Q28)</f>
        <v>499</v>
      </c>
      <c r="R25" s="380">
        <f>SUM(R26:R28)</f>
        <v>482</v>
      </c>
      <c r="S25" s="97">
        <v>408</v>
      </c>
      <c r="T25" s="97">
        <v>408</v>
      </c>
      <c r="U25" s="97">
        <v>408</v>
      </c>
      <c r="V25" s="97">
        <v>408</v>
      </c>
      <c r="W25" s="97">
        <v>408</v>
      </c>
      <c r="X25" s="23">
        <f>SUM(X26:X28)</f>
        <v>239</v>
      </c>
      <c r="Y25" s="23">
        <f>SUM(Y26:Y28)</f>
        <v>227</v>
      </c>
      <c r="Z25" s="23">
        <f>SUM(Z26:Z28)</f>
        <v>214</v>
      </c>
      <c r="AA25" s="23">
        <f>SUM(AA26:AA28)</f>
        <v>204</v>
      </c>
      <c r="AB25" s="23">
        <f>SUM(AB26:AB28)</f>
        <v>196</v>
      </c>
      <c r="AC25" s="23"/>
      <c r="AD25" s="23"/>
      <c r="AE25" s="23"/>
      <c r="AF25" s="23"/>
      <c r="AI25" s="663"/>
      <c r="AJ25" s="18" t="s">
        <v>125</v>
      </c>
      <c r="AK25" s="23">
        <v>348</v>
      </c>
      <c r="AL25" s="23">
        <v>348</v>
      </c>
      <c r="AM25" s="23">
        <v>348</v>
      </c>
      <c r="AN25" s="23">
        <v>348</v>
      </c>
      <c r="AO25" s="23">
        <v>348</v>
      </c>
      <c r="AP25" s="18" t="s">
        <v>9</v>
      </c>
      <c r="AQ25" s="18" t="s">
        <v>204</v>
      </c>
      <c r="AR25" s="18" t="s">
        <v>204</v>
      </c>
      <c r="AS25" s="18" t="s">
        <v>9</v>
      </c>
    </row>
    <row r="26" spans="1:45" ht="18" customHeight="1">
      <c r="A26" s="664"/>
      <c r="B26" s="60">
        <v>2</v>
      </c>
      <c r="C26" s="60" t="s">
        <v>582</v>
      </c>
      <c r="D26" s="408">
        <f>[2]서부면!D26</f>
        <v>466</v>
      </c>
      <c r="E26" s="408">
        <f>[2]서부면!E26</f>
        <v>440</v>
      </c>
      <c r="F26" s="408">
        <f>[2]서부면!F26</f>
        <v>415</v>
      </c>
      <c r="G26" s="408">
        <f>[2]서부면!G26</f>
        <v>396</v>
      </c>
      <c r="H26" s="408">
        <f>[2]서부면!H26</f>
        <v>383</v>
      </c>
      <c r="I26" s="351">
        <v>90</v>
      </c>
      <c r="J26" s="351">
        <v>90</v>
      </c>
      <c r="K26" s="351">
        <v>90</v>
      </c>
      <c r="L26" s="351">
        <v>90</v>
      </c>
      <c r="M26" s="351">
        <v>90</v>
      </c>
      <c r="N26" s="378">
        <f t="shared" ref="N26:R28" si="9">ROUND(D26*I26/100,0)</f>
        <v>419</v>
      </c>
      <c r="O26" s="378">
        <f t="shared" si="9"/>
        <v>396</v>
      </c>
      <c r="P26" s="378">
        <f t="shared" si="9"/>
        <v>374</v>
      </c>
      <c r="Q26" s="378">
        <f t="shared" si="9"/>
        <v>356</v>
      </c>
      <c r="R26" s="378">
        <f t="shared" si="9"/>
        <v>345</v>
      </c>
      <c r="S26" s="60">
        <v>408</v>
      </c>
      <c r="T26" s="60">
        <v>408</v>
      </c>
      <c r="U26" s="60">
        <v>408</v>
      </c>
      <c r="V26" s="60">
        <v>408</v>
      </c>
      <c r="W26" s="60">
        <v>408</v>
      </c>
      <c r="X26" s="60">
        <f>ROUND(N26*(S26/1000),0)</f>
        <v>171</v>
      </c>
      <c r="Y26" s="60">
        <f>ROUND(O26*(T26/1000),0)</f>
        <v>162</v>
      </c>
      <c r="Z26" s="60">
        <f>ROUND(P26*(U26/1000),0)</f>
        <v>153</v>
      </c>
      <c r="AA26" s="60">
        <f>ROUND(Q26*(V26/1000),0)</f>
        <v>145</v>
      </c>
      <c r="AB26" s="60">
        <f t="shared" si="3"/>
        <v>141</v>
      </c>
      <c r="AC26" s="60" t="s">
        <v>84</v>
      </c>
      <c r="AD26" s="60" t="s">
        <v>118</v>
      </c>
      <c r="AE26" s="60" t="s">
        <v>118</v>
      </c>
      <c r="AF26" s="60" t="s">
        <v>118</v>
      </c>
      <c r="AI26" s="663"/>
      <c r="AJ26" s="18" t="s">
        <v>205</v>
      </c>
      <c r="AK26" s="23">
        <v>51</v>
      </c>
      <c r="AL26" s="23">
        <v>51</v>
      </c>
      <c r="AM26" s="23">
        <v>51</v>
      </c>
      <c r="AN26" s="23">
        <v>51</v>
      </c>
      <c r="AO26" s="23">
        <v>51</v>
      </c>
      <c r="AP26" s="18" t="s">
        <v>9</v>
      </c>
      <c r="AQ26" s="18" t="s">
        <v>204</v>
      </c>
      <c r="AR26" s="18" t="s">
        <v>204</v>
      </c>
      <c r="AS26" s="18" t="s">
        <v>9</v>
      </c>
    </row>
    <row r="27" spans="1:45" ht="18" customHeight="1">
      <c r="A27" s="664"/>
      <c r="B27" s="60">
        <v>2</v>
      </c>
      <c r="C27" s="60" t="s">
        <v>322</v>
      </c>
      <c r="D27" s="408">
        <f>[2]서부면!D27</f>
        <v>111</v>
      </c>
      <c r="E27" s="408">
        <f>[2]서부면!E27</f>
        <v>105</v>
      </c>
      <c r="F27" s="408">
        <f>[2]서부면!F27</f>
        <v>99</v>
      </c>
      <c r="G27" s="408">
        <f>[2]서부면!G27</f>
        <v>94</v>
      </c>
      <c r="H27" s="408">
        <f>[2]서부면!H27</f>
        <v>91</v>
      </c>
      <c r="I27" s="351">
        <v>85</v>
      </c>
      <c r="J27" s="351">
        <v>85</v>
      </c>
      <c r="K27" s="351">
        <v>85</v>
      </c>
      <c r="L27" s="351">
        <v>85</v>
      </c>
      <c r="M27" s="351">
        <v>85</v>
      </c>
      <c r="N27" s="378">
        <f t="shared" si="9"/>
        <v>94</v>
      </c>
      <c r="O27" s="378">
        <f t="shared" si="9"/>
        <v>89</v>
      </c>
      <c r="P27" s="378">
        <f t="shared" si="9"/>
        <v>84</v>
      </c>
      <c r="Q27" s="378">
        <f t="shared" si="9"/>
        <v>80</v>
      </c>
      <c r="R27" s="378">
        <f t="shared" si="9"/>
        <v>77</v>
      </c>
      <c r="S27" s="60">
        <v>408</v>
      </c>
      <c r="T27" s="60">
        <v>408</v>
      </c>
      <c r="U27" s="60">
        <v>408</v>
      </c>
      <c r="V27" s="60">
        <v>408</v>
      </c>
      <c r="W27" s="60">
        <v>408</v>
      </c>
      <c r="X27" s="60">
        <f>ROUND(N27*(S27/1000),0)</f>
        <v>38</v>
      </c>
      <c r="Y27" s="60">
        <f>ROUND(O27*(T27/1000),0)</f>
        <v>36</v>
      </c>
      <c r="Z27" s="60">
        <f t="shared" si="3"/>
        <v>34</v>
      </c>
      <c r="AA27" s="60">
        <f t="shared" si="3"/>
        <v>33</v>
      </c>
      <c r="AB27" s="60">
        <f t="shared" si="3"/>
        <v>31</v>
      </c>
      <c r="AC27" s="60" t="s">
        <v>84</v>
      </c>
      <c r="AD27" s="60" t="s">
        <v>118</v>
      </c>
      <c r="AE27" s="60" t="s">
        <v>118</v>
      </c>
      <c r="AF27" s="60" t="s">
        <v>118</v>
      </c>
      <c r="AI27" s="663" t="s">
        <v>128</v>
      </c>
      <c r="AJ27" s="18" t="s">
        <v>2</v>
      </c>
      <c r="AK27" s="23">
        <v>184</v>
      </c>
      <c r="AL27" s="23">
        <v>184</v>
      </c>
      <c r="AM27" s="23">
        <v>184</v>
      </c>
      <c r="AN27" s="23">
        <v>184</v>
      </c>
      <c r="AO27" s="23">
        <v>184</v>
      </c>
      <c r="AP27" s="18"/>
      <c r="AQ27" s="18"/>
      <c r="AR27" s="18"/>
      <c r="AS27" s="18"/>
    </row>
    <row r="28" spans="1:45" ht="18" customHeight="1">
      <c r="A28" s="664"/>
      <c r="B28" s="60">
        <v>2</v>
      </c>
      <c r="C28" s="60" t="s">
        <v>583</v>
      </c>
      <c r="D28" s="408">
        <f>[2]서부면!D28</f>
        <v>87</v>
      </c>
      <c r="E28" s="408">
        <f>[2]서부면!E28</f>
        <v>82</v>
      </c>
      <c r="F28" s="408">
        <f>[2]서부면!F28</f>
        <v>77</v>
      </c>
      <c r="G28" s="408">
        <f>[2]서부면!G28</f>
        <v>74</v>
      </c>
      <c r="H28" s="408">
        <f>[2]서부면!H28</f>
        <v>71</v>
      </c>
      <c r="I28" s="351">
        <v>85</v>
      </c>
      <c r="J28" s="351">
        <v>85</v>
      </c>
      <c r="K28" s="351">
        <v>85</v>
      </c>
      <c r="L28" s="351">
        <v>85</v>
      </c>
      <c r="M28" s="351">
        <v>85</v>
      </c>
      <c r="N28" s="378">
        <f t="shared" si="9"/>
        <v>74</v>
      </c>
      <c r="O28" s="378">
        <f t="shared" si="9"/>
        <v>70</v>
      </c>
      <c r="P28" s="378">
        <f t="shared" si="9"/>
        <v>65</v>
      </c>
      <c r="Q28" s="378">
        <f t="shared" si="9"/>
        <v>63</v>
      </c>
      <c r="R28" s="378">
        <f t="shared" si="9"/>
        <v>60</v>
      </c>
      <c r="S28" s="60">
        <v>408</v>
      </c>
      <c r="T28" s="60">
        <v>408</v>
      </c>
      <c r="U28" s="60">
        <v>408</v>
      </c>
      <c r="V28" s="60">
        <v>408</v>
      </c>
      <c r="W28" s="60">
        <v>408</v>
      </c>
      <c r="X28" s="60">
        <f>ROUND(N28*(S28/1000),0)</f>
        <v>30</v>
      </c>
      <c r="Y28" s="60">
        <f>ROUND(O28*(T28/1000),0)</f>
        <v>29</v>
      </c>
      <c r="Z28" s="60">
        <f t="shared" si="3"/>
        <v>27</v>
      </c>
      <c r="AA28" s="60">
        <f t="shared" si="3"/>
        <v>26</v>
      </c>
      <c r="AB28" s="60">
        <f t="shared" si="3"/>
        <v>24</v>
      </c>
      <c r="AC28" s="60" t="s">
        <v>84</v>
      </c>
      <c r="AD28" s="60" t="s">
        <v>118</v>
      </c>
      <c r="AE28" s="60" t="s">
        <v>118</v>
      </c>
      <c r="AF28" s="60" t="s">
        <v>118</v>
      </c>
      <c r="AI28" s="663"/>
      <c r="AJ28" s="18" t="s">
        <v>130</v>
      </c>
      <c r="AK28" s="23">
        <v>184</v>
      </c>
      <c r="AL28" s="23">
        <v>184</v>
      </c>
      <c r="AM28" s="23">
        <v>184</v>
      </c>
      <c r="AN28" s="23">
        <v>184</v>
      </c>
      <c r="AO28" s="23">
        <v>184</v>
      </c>
      <c r="AP28" s="18" t="s">
        <v>9</v>
      </c>
      <c r="AQ28" s="18" t="s">
        <v>204</v>
      </c>
      <c r="AR28" s="18" t="s">
        <v>204</v>
      </c>
      <c r="AS28" s="18" t="s">
        <v>9</v>
      </c>
    </row>
    <row r="29" spans="1:45" ht="18" customHeight="1">
      <c r="A29" s="664"/>
      <c r="B29" s="23">
        <v>1</v>
      </c>
      <c r="C29" s="59" t="s">
        <v>584</v>
      </c>
      <c r="D29" s="406">
        <f>SUM(D30:D31)</f>
        <v>183</v>
      </c>
      <c r="E29" s="406">
        <f>SUM(E30:E31)</f>
        <v>173</v>
      </c>
      <c r="F29" s="406">
        <f>SUM(F30:F31)</f>
        <v>163</v>
      </c>
      <c r="G29" s="406">
        <f>SUM(G30:G31)</f>
        <v>156</v>
      </c>
      <c r="H29" s="406">
        <f>SUM(H30:H31)</f>
        <v>150</v>
      </c>
      <c r="I29" s="379">
        <f>ROUND(N29/D29,2)</f>
        <v>0.62</v>
      </c>
      <c r="J29" s="379">
        <f>ROUND(O29/E29,2)</f>
        <v>0.85</v>
      </c>
      <c r="K29" s="379">
        <f>ROUND(P29/F29,2)</f>
        <v>0.85</v>
      </c>
      <c r="L29" s="379">
        <f>ROUND(Q29/G29,2)</f>
        <v>0.85</v>
      </c>
      <c r="M29" s="379">
        <f>ROUND(R29/H29,2)</f>
        <v>0.85</v>
      </c>
      <c r="N29" s="380">
        <f>SUM(N30:N31)</f>
        <v>114</v>
      </c>
      <c r="O29" s="380">
        <f>SUM(O30:O31)</f>
        <v>147</v>
      </c>
      <c r="P29" s="380">
        <f>SUM(P30:P31)</f>
        <v>139</v>
      </c>
      <c r="Q29" s="380">
        <f>SUM(Q30:Q31)</f>
        <v>133</v>
      </c>
      <c r="R29" s="380">
        <f>SUM(R30:R31)</f>
        <v>127</v>
      </c>
      <c r="S29" s="97">
        <v>408</v>
      </c>
      <c r="T29" s="97">
        <v>408</v>
      </c>
      <c r="U29" s="97">
        <v>408</v>
      </c>
      <c r="V29" s="97">
        <v>408</v>
      </c>
      <c r="W29" s="97">
        <v>408</v>
      </c>
      <c r="X29" s="23">
        <f>SUM(X30:X31)</f>
        <v>47</v>
      </c>
      <c r="Y29" s="23">
        <f>SUM(Y30:Y31)</f>
        <v>60</v>
      </c>
      <c r="Z29" s="23">
        <f>SUM(Z30:Z31)</f>
        <v>57</v>
      </c>
      <c r="AA29" s="23">
        <f>SUM(AA30:AA31)</f>
        <v>54</v>
      </c>
      <c r="AB29" s="23">
        <f>SUM(AB30:AB31)</f>
        <v>53</v>
      </c>
      <c r="AC29" s="23"/>
      <c r="AD29" s="23"/>
      <c r="AE29" s="23"/>
      <c r="AF29" s="23"/>
      <c r="AI29" s="17"/>
      <c r="AJ29" s="17"/>
      <c r="AK29" s="17"/>
      <c r="AL29" s="17"/>
      <c r="AM29" s="17"/>
      <c r="AN29" s="17"/>
      <c r="AO29" s="17"/>
      <c r="AP29" s="17"/>
      <c r="AQ29" s="17"/>
      <c r="AS29" s="17"/>
    </row>
    <row r="30" spans="1:45" ht="18" customHeight="1">
      <c r="A30" s="664"/>
      <c r="B30" s="60">
        <v>2</v>
      </c>
      <c r="C30" s="60" t="s">
        <v>536</v>
      </c>
      <c r="D30" s="408">
        <f>[2]서부면!D30</f>
        <v>121</v>
      </c>
      <c r="E30" s="408">
        <f>[2]서부면!E30</f>
        <v>114</v>
      </c>
      <c r="F30" s="408">
        <f>[2]서부면!F30</f>
        <v>108</v>
      </c>
      <c r="G30" s="408">
        <f>[2]서부면!G30</f>
        <v>103</v>
      </c>
      <c r="H30" s="408">
        <f>[2]서부면!H30</f>
        <v>99</v>
      </c>
      <c r="I30" s="351">
        <v>50</v>
      </c>
      <c r="J30" s="351">
        <v>85</v>
      </c>
      <c r="K30" s="351">
        <v>85</v>
      </c>
      <c r="L30" s="351">
        <v>85</v>
      </c>
      <c r="M30" s="351">
        <v>85</v>
      </c>
      <c r="N30" s="378">
        <f t="shared" ref="N30:R31" si="10">ROUND(D30*I30/100,0)</f>
        <v>61</v>
      </c>
      <c r="O30" s="378">
        <f t="shared" si="10"/>
        <v>97</v>
      </c>
      <c r="P30" s="378">
        <f t="shared" si="10"/>
        <v>92</v>
      </c>
      <c r="Q30" s="378">
        <f t="shared" si="10"/>
        <v>88</v>
      </c>
      <c r="R30" s="378">
        <f t="shared" si="10"/>
        <v>84</v>
      </c>
      <c r="S30" s="60">
        <v>408</v>
      </c>
      <c r="T30" s="60">
        <v>408</v>
      </c>
      <c r="U30" s="60">
        <v>408</v>
      </c>
      <c r="V30" s="60">
        <v>408</v>
      </c>
      <c r="W30" s="60">
        <v>408</v>
      </c>
      <c r="X30" s="60">
        <f t="shared" ref="X30:Y32" si="11">ROUND(N30*(S30/1000),0)</f>
        <v>25</v>
      </c>
      <c r="Y30" s="60">
        <f t="shared" si="11"/>
        <v>40</v>
      </c>
      <c r="Z30" s="60">
        <f t="shared" si="3"/>
        <v>38</v>
      </c>
      <c r="AA30" s="60">
        <f t="shared" si="3"/>
        <v>36</v>
      </c>
      <c r="AB30" s="60">
        <f>ROUND(R30*(W30/1000),0)+1</f>
        <v>35</v>
      </c>
      <c r="AC30" s="60" t="s">
        <v>526</v>
      </c>
      <c r="AD30" s="60" t="s">
        <v>118</v>
      </c>
      <c r="AE30" s="60" t="s">
        <v>118</v>
      </c>
      <c r="AF30" s="60" t="s">
        <v>118</v>
      </c>
      <c r="AI30" s="17" t="s">
        <v>133</v>
      </c>
      <c r="AJ30" s="17"/>
      <c r="AK30" s="33"/>
      <c r="AL30" s="33"/>
      <c r="AM30" s="33"/>
      <c r="AN30" s="33"/>
      <c r="AO30" s="33"/>
      <c r="AP30" s="33"/>
      <c r="AQ30" s="17"/>
      <c r="AS30" s="17"/>
    </row>
    <row r="31" spans="1:45" ht="18" customHeight="1">
      <c r="A31" s="664"/>
      <c r="B31" s="60">
        <v>2</v>
      </c>
      <c r="C31" s="60" t="s">
        <v>585</v>
      </c>
      <c r="D31" s="408">
        <f>[2]서부면!D31</f>
        <v>62</v>
      </c>
      <c r="E31" s="408">
        <f>[2]서부면!E31</f>
        <v>59</v>
      </c>
      <c r="F31" s="408">
        <f>[2]서부면!F31</f>
        <v>55</v>
      </c>
      <c r="G31" s="408">
        <f>[2]서부면!G31</f>
        <v>53</v>
      </c>
      <c r="H31" s="408">
        <f>[2]서부면!H31</f>
        <v>51</v>
      </c>
      <c r="I31" s="351">
        <v>85</v>
      </c>
      <c r="J31" s="351">
        <v>85</v>
      </c>
      <c r="K31" s="351">
        <v>85</v>
      </c>
      <c r="L31" s="351">
        <v>85</v>
      </c>
      <c r="M31" s="351">
        <v>85</v>
      </c>
      <c r="N31" s="378">
        <f t="shared" si="10"/>
        <v>53</v>
      </c>
      <c r="O31" s="378">
        <f t="shared" si="10"/>
        <v>50</v>
      </c>
      <c r="P31" s="378">
        <f t="shared" si="10"/>
        <v>47</v>
      </c>
      <c r="Q31" s="378">
        <f t="shared" si="10"/>
        <v>45</v>
      </c>
      <c r="R31" s="378">
        <f t="shared" si="10"/>
        <v>43</v>
      </c>
      <c r="S31" s="60">
        <v>408</v>
      </c>
      <c r="T31" s="60">
        <v>408</v>
      </c>
      <c r="U31" s="60">
        <v>408</v>
      </c>
      <c r="V31" s="60">
        <v>408</v>
      </c>
      <c r="W31" s="60">
        <v>408</v>
      </c>
      <c r="X31" s="60">
        <f t="shared" si="11"/>
        <v>22</v>
      </c>
      <c r="Y31" s="60">
        <f t="shared" si="11"/>
        <v>20</v>
      </c>
      <c r="Z31" s="60">
        <f t="shared" si="3"/>
        <v>19</v>
      </c>
      <c r="AA31" s="60">
        <f t="shared" si="3"/>
        <v>18</v>
      </c>
      <c r="AB31" s="60">
        <f t="shared" si="3"/>
        <v>18</v>
      </c>
      <c r="AC31" s="60" t="s">
        <v>84</v>
      </c>
      <c r="AD31" s="60" t="s">
        <v>118</v>
      </c>
      <c r="AE31" s="60" t="s">
        <v>118</v>
      </c>
      <c r="AF31" s="60" t="s">
        <v>118</v>
      </c>
      <c r="AI31" s="639" t="s">
        <v>0</v>
      </c>
      <c r="AJ31" s="640"/>
      <c r="AK31" s="18">
        <v>2015</v>
      </c>
      <c r="AL31" s="18">
        <v>2020</v>
      </c>
      <c r="AM31" s="18">
        <v>2025</v>
      </c>
      <c r="AN31" s="18">
        <v>2030</v>
      </c>
      <c r="AO31" s="18">
        <v>2035</v>
      </c>
      <c r="AP31" s="18" t="s">
        <v>135</v>
      </c>
      <c r="AQ31" s="17"/>
      <c r="AS31" s="17"/>
    </row>
    <row r="32" spans="1:45" ht="18" customHeight="1">
      <c r="A32" s="664"/>
      <c r="B32" s="23">
        <v>1</v>
      </c>
      <c r="C32" s="59" t="s">
        <v>586</v>
      </c>
      <c r="D32" s="578">
        <f>[2]서부면!D32</f>
        <v>106</v>
      </c>
      <c r="E32" s="578">
        <f>[2]서부면!E32</f>
        <v>100</v>
      </c>
      <c r="F32" s="578">
        <f>[2]서부면!F32</f>
        <v>94</v>
      </c>
      <c r="G32" s="578">
        <f>[2]서부면!G32</f>
        <v>90</v>
      </c>
      <c r="H32" s="578">
        <f>[2]서부면!H32</f>
        <v>87</v>
      </c>
      <c r="I32" s="405">
        <v>0</v>
      </c>
      <c r="J32" s="405">
        <v>50</v>
      </c>
      <c r="K32" s="405">
        <v>85</v>
      </c>
      <c r="L32" s="405">
        <v>85</v>
      </c>
      <c r="M32" s="405">
        <v>85</v>
      </c>
      <c r="N32" s="380">
        <f>ROUNDUP(D32*I32/100,0)</f>
        <v>0</v>
      </c>
      <c r="O32" s="380">
        <f>ROUNDDOWN(E32*J32/100,0)</f>
        <v>50</v>
      </c>
      <c r="P32" s="380">
        <f>ROUND(F32*K32/100,0)</f>
        <v>80</v>
      </c>
      <c r="Q32" s="380">
        <f>ROUND(G32*L32/100,0)</f>
        <v>77</v>
      </c>
      <c r="R32" s="380">
        <f>ROUND(H32*M32/100,0)</f>
        <v>74</v>
      </c>
      <c r="S32" s="97">
        <v>408</v>
      </c>
      <c r="T32" s="97">
        <v>408</v>
      </c>
      <c r="U32" s="97">
        <v>408</v>
      </c>
      <c r="V32" s="97">
        <v>408</v>
      </c>
      <c r="W32" s="97">
        <v>408</v>
      </c>
      <c r="X32" s="23">
        <f t="shared" si="11"/>
        <v>0</v>
      </c>
      <c r="Y32" s="23">
        <f t="shared" si="11"/>
        <v>20</v>
      </c>
      <c r="Z32" s="23">
        <f t="shared" si="3"/>
        <v>33</v>
      </c>
      <c r="AA32" s="23">
        <f t="shared" si="3"/>
        <v>31</v>
      </c>
      <c r="AB32" s="23">
        <f t="shared" si="3"/>
        <v>30</v>
      </c>
      <c r="AC32" s="23"/>
      <c r="AD32" s="23" t="s">
        <v>118</v>
      </c>
      <c r="AE32" s="23" t="s">
        <v>118</v>
      </c>
      <c r="AF32" s="23" t="s">
        <v>118</v>
      </c>
      <c r="AI32" s="641" t="s">
        <v>137</v>
      </c>
      <c r="AJ32" s="34" t="s">
        <v>526</v>
      </c>
      <c r="AK32" s="35">
        <f t="shared" ref="AK32:AO37" si="12">AK39+AK46+AK53</f>
        <v>963</v>
      </c>
      <c r="AL32" s="35">
        <f t="shared" si="12"/>
        <v>0</v>
      </c>
      <c r="AM32" s="35">
        <f t="shared" si="12"/>
        <v>0</v>
      </c>
      <c r="AN32" s="35">
        <f t="shared" si="12"/>
        <v>0</v>
      </c>
      <c r="AO32" s="35">
        <f t="shared" si="12"/>
        <v>0</v>
      </c>
      <c r="AP32" s="18"/>
      <c r="AQ32" s="17"/>
      <c r="AS32" s="17"/>
    </row>
    <row r="33" spans="1:45" ht="18" customHeight="1">
      <c r="A33" s="664"/>
      <c r="B33" s="23">
        <v>1</v>
      </c>
      <c r="C33" s="59" t="s">
        <v>587</v>
      </c>
      <c r="D33" s="406">
        <f>SUM(D34:D37)</f>
        <v>278</v>
      </c>
      <c r="E33" s="406">
        <f>SUM(E34:E37)</f>
        <v>262</v>
      </c>
      <c r="F33" s="406">
        <f>SUM(F34:F37)</f>
        <v>247</v>
      </c>
      <c r="G33" s="406">
        <f>SUM(G34:G37)</f>
        <v>235</v>
      </c>
      <c r="H33" s="406">
        <f>SUM(H34:H37)</f>
        <v>229</v>
      </c>
      <c r="I33" s="379">
        <f>ROUND(N33/D33,2)</f>
        <v>0.85</v>
      </c>
      <c r="J33" s="379">
        <f>ROUND(O33/E33,2)</f>
        <v>0.85</v>
      </c>
      <c r="K33" s="379">
        <f>ROUND(P33/F33,2)</f>
        <v>0.85</v>
      </c>
      <c r="L33" s="379">
        <f>ROUND(Q33/G33,2)</f>
        <v>0.86</v>
      </c>
      <c r="M33" s="379">
        <f>ROUND(R33/H33,2)</f>
        <v>0.85</v>
      </c>
      <c r="N33" s="380">
        <f>SUM(N34:N37)</f>
        <v>236</v>
      </c>
      <c r="O33" s="380">
        <f>SUM(O34:O37)</f>
        <v>222</v>
      </c>
      <c r="P33" s="380">
        <f>SUM(P34:P37)</f>
        <v>210</v>
      </c>
      <c r="Q33" s="380">
        <f>SUM(Q34:Q37)</f>
        <v>201</v>
      </c>
      <c r="R33" s="380">
        <f>SUM(R34:R37)</f>
        <v>195</v>
      </c>
      <c r="S33" s="97">
        <v>408</v>
      </c>
      <c r="T33" s="97">
        <v>408</v>
      </c>
      <c r="U33" s="97">
        <v>408</v>
      </c>
      <c r="V33" s="97">
        <v>408</v>
      </c>
      <c r="W33" s="97">
        <v>408</v>
      </c>
      <c r="X33" s="23">
        <f>SUM(X34:X37)</f>
        <v>96</v>
      </c>
      <c r="Y33" s="23">
        <f>SUM(Y34:Y37)</f>
        <v>91</v>
      </c>
      <c r="Z33" s="23">
        <f>SUM(Z34:Z37)</f>
        <v>87</v>
      </c>
      <c r="AA33" s="23">
        <f>SUM(AA34:AA37)</f>
        <v>84</v>
      </c>
      <c r="AB33" s="23">
        <f>SUM(AB34:AB37)</f>
        <v>80</v>
      </c>
      <c r="AC33" s="23"/>
      <c r="AD33" s="23"/>
      <c r="AE33" s="23"/>
      <c r="AF33" s="23"/>
      <c r="AI33" s="642"/>
      <c r="AJ33" s="34" t="s">
        <v>597</v>
      </c>
      <c r="AK33" s="35">
        <f t="shared" si="12"/>
        <v>0</v>
      </c>
      <c r="AL33" s="35">
        <f t="shared" si="12"/>
        <v>1593</v>
      </c>
      <c r="AM33" s="35">
        <f t="shared" si="12"/>
        <v>1601</v>
      </c>
      <c r="AN33" s="35">
        <f t="shared" si="12"/>
        <v>1549</v>
      </c>
      <c r="AO33" s="35">
        <f t="shared" si="12"/>
        <v>1514</v>
      </c>
      <c r="AP33" s="18"/>
      <c r="AQ33" s="17"/>
      <c r="AS33" s="17"/>
    </row>
    <row r="34" spans="1:45" ht="18" customHeight="1">
      <c r="A34" s="664"/>
      <c r="B34" s="60">
        <v>2</v>
      </c>
      <c r="C34" s="60" t="s">
        <v>588</v>
      </c>
      <c r="D34" s="408">
        <f>[2]서부면!D34</f>
        <v>97</v>
      </c>
      <c r="E34" s="408">
        <f>[2]서부면!E34</f>
        <v>92</v>
      </c>
      <c r="F34" s="408">
        <f>[2]서부면!F34</f>
        <v>86</v>
      </c>
      <c r="G34" s="408">
        <f>[2]서부면!G34</f>
        <v>82</v>
      </c>
      <c r="H34" s="408">
        <f>[2]서부면!H34</f>
        <v>80</v>
      </c>
      <c r="I34" s="351">
        <v>85</v>
      </c>
      <c r="J34" s="351">
        <v>85</v>
      </c>
      <c r="K34" s="351">
        <v>85</v>
      </c>
      <c r="L34" s="351">
        <v>85</v>
      </c>
      <c r="M34" s="351">
        <v>85</v>
      </c>
      <c r="N34" s="378">
        <f t="shared" ref="N34:R37" si="13">ROUND(D34*I34/100,0)</f>
        <v>82</v>
      </c>
      <c r="O34" s="378">
        <f t="shared" si="13"/>
        <v>78</v>
      </c>
      <c r="P34" s="378">
        <f t="shared" si="13"/>
        <v>73</v>
      </c>
      <c r="Q34" s="378">
        <f t="shared" si="13"/>
        <v>70</v>
      </c>
      <c r="R34" s="378">
        <f t="shared" si="13"/>
        <v>68</v>
      </c>
      <c r="S34" s="60">
        <v>408</v>
      </c>
      <c r="T34" s="60">
        <v>408</v>
      </c>
      <c r="U34" s="60">
        <v>408</v>
      </c>
      <c r="V34" s="60">
        <v>408</v>
      </c>
      <c r="W34" s="60">
        <v>408</v>
      </c>
      <c r="X34" s="60">
        <f t="shared" ref="X34:AB37" si="14">ROUND(N34*(S34/1000),0)</f>
        <v>33</v>
      </c>
      <c r="Y34" s="60">
        <f t="shared" si="14"/>
        <v>32</v>
      </c>
      <c r="Z34" s="60">
        <f t="shared" si="14"/>
        <v>30</v>
      </c>
      <c r="AA34" s="60">
        <f t="shared" si="14"/>
        <v>29</v>
      </c>
      <c r="AB34" s="60">
        <f t="shared" si="14"/>
        <v>28</v>
      </c>
      <c r="AC34" s="60" t="s">
        <v>84</v>
      </c>
      <c r="AD34" s="60" t="s">
        <v>118</v>
      </c>
      <c r="AE34" s="60" t="s">
        <v>118</v>
      </c>
      <c r="AF34" s="60" t="s">
        <v>118</v>
      </c>
      <c r="AI34" s="642"/>
      <c r="AJ34" s="34"/>
      <c r="AK34" s="35">
        <f t="shared" si="12"/>
        <v>0</v>
      </c>
      <c r="AL34" s="35">
        <f t="shared" si="12"/>
        <v>0</v>
      </c>
      <c r="AM34" s="35">
        <f t="shared" si="12"/>
        <v>0</v>
      </c>
      <c r="AN34" s="35">
        <f t="shared" si="12"/>
        <v>0</v>
      </c>
      <c r="AO34" s="35">
        <f t="shared" si="12"/>
        <v>0</v>
      </c>
      <c r="AP34" s="18"/>
      <c r="AQ34" s="17"/>
      <c r="AS34" s="17"/>
    </row>
    <row r="35" spans="1:45" ht="18" customHeight="1">
      <c r="A35" s="664"/>
      <c r="B35" s="60">
        <v>2</v>
      </c>
      <c r="C35" s="60" t="s">
        <v>228</v>
      </c>
      <c r="D35" s="408">
        <f>[2]서부면!D35</f>
        <v>64</v>
      </c>
      <c r="E35" s="408">
        <f>[2]서부면!E35</f>
        <v>60</v>
      </c>
      <c r="F35" s="408">
        <f>[2]서부면!F35</f>
        <v>57</v>
      </c>
      <c r="G35" s="408">
        <f>[2]서부면!G35</f>
        <v>54</v>
      </c>
      <c r="H35" s="408">
        <f>[2]서부면!H35</f>
        <v>53</v>
      </c>
      <c r="I35" s="351">
        <v>85</v>
      </c>
      <c r="J35" s="351">
        <v>85</v>
      </c>
      <c r="K35" s="351">
        <v>85</v>
      </c>
      <c r="L35" s="351">
        <v>85</v>
      </c>
      <c r="M35" s="351">
        <v>85</v>
      </c>
      <c r="N35" s="378">
        <f t="shared" si="13"/>
        <v>54</v>
      </c>
      <c r="O35" s="378">
        <f t="shared" si="13"/>
        <v>51</v>
      </c>
      <c r="P35" s="378">
        <f t="shared" si="13"/>
        <v>48</v>
      </c>
      <c r="Q35" s="378">
        <f t="shared" si="13"/>
        <v>46</v>
      </c>
      <c r="R35" s="378">
        <f t="shared" si="13"/>
        <v>45</v>
      </c>
      <c r="S35" s="60">
        <v>408</v>
      </c>
      <c r="T35" s="60">
        <v>408</v>
      </c>
      <c r="U35" s="60">
        <v>408</v>
      </c>
      <c r="V35" s="60">
        <v>408</v>
      </c>
      <c r="W35" s="60">
        <v>408</v>
      </c>
      <c r="X35" s="60">
        <f t="shared" si="14"/>
        <v>22</v>
      </c>
      <c r="Y35" s="60">
        <f t="shared" si="14"/>
        <v>21</v>
      </c>
      <c r="Z35" s="60">
        <f t="shared" si="14"/>
        <v>20</v>
      </c>
      <c r="AA35" s="60">
        <f t="shared" si="14"/>
        <v>19</v>
      </c>
      <c r="AB35" s="60">
        <f t="shared" si="14"/>
        <v>18</v>
      </c>
      <c r="AC35" s="60" t="s">
        <v>84</v>
      </c>
      <c r="AD35" s="60" t="s">
        <v>118</v>
      </c>
      <c r="AE35" s="60" t="s">
        <v>118</v>
      </c>
      <c r="AF35" s="60" t="s">
        <v>118</v>
      </c>
      <c r="AI35" s="642"/>
      <c r="AJ35" s="3"/>
      <c r="AK35" s="35">
        <f t="shared" si="12"/>
        <v>0</v>
      </c>
      <c r="AL35" s="35">
        <f t="shared" si="12"/>
        <v>0</v>
      </c>
      <c r="AM35" s="35">
        <f t="shared" si="12"/>
        <v>0</v>
      </c>
      <c r="AN35" s="35">
        <f t="shared" si="12"/>
        <v>0</v>
      </c>
      <c r="AO35" s="35">
        <f t="shared" si="12"/>
        <v>0</v>
      </c>
      <c r="AP35" s="3"/>
      <c r="AQ35" s="17"/>
      <c r="AS35" s="17"/>
    </row>
    <row r="36" spans="1:45" ht="18" customHeight="1">
      <c r="A36" s="664"/>
      <c r="B36" s="60">
        <v>2</v>
      </c>
      <c r="C36" s="60" t="s">
        <v>589</v>
      </c>
      <c r="D36" s="408">
        <f>[2]서부면!D36</f>
        <v>34</v>
      </c>
      <c r="E36" s="408">
        <f>[2]서부면!E36</f>
        <v>32</v>
      </c>
      <c r="F36" s="408">
        <f>[2]서부면!F36</f>
        <v>30</v>
      </c>
      <c r="G36" s="408">
        <f>[2]서부면!G36</f>
        <v>29</v>
      </c>
      <c r="H36" s="408">
        <f>[2]서부면!H36</f>
        <v>28</v>
      </c>
      <c r="I36" s="351">
        <v>85</v>
      </c>
      <c r="J36" s="351">
        <v>85</v>
      </c>
      <c r="K36" s="351">
        <v>85</v>
      </c>
      <c r="L36" s="351">
        <v>85</v>
      </c>
      <c r="M36" s="351">
        <v>85</v>
      </c>
      <c r="N36" s="378">
        <f t="shared" si="13"/>
        <v>29</v>
      </c>
      <c r="O36" s="378">
        <f t="shared" si="13"/>
        <v>27</v>
      </c>
      <c r="P36" s="378">
        <f t="shared" si="13"/>
        <v>26</v>
      </c>
      <c r="Q36" s="378">
        <f t="shared" si="13"/>
        <v>25</v>
      </c>
      <c r="R36" s="378">
        <f t="shared" si="13"/>
        <v>24</v>
      </c>
      <c r="S36" s="60">
        <v>408</v>
      </c>
      <c r="T36" s="60">
        <v>408</v>
      </c>
      <c r="U36" s="60">
        <v>408</v>
      </c>
      <c r="V36" s="60">
        <v>408</v>
      </c>
      <c r="W36" s="60">
        <v>408</v>
      </c>
      <c r="X36" s="60">
        <f t="shared" si="14"/>
        <v>12</v>
      </c>
      <c r="Y36" s="60">
        <f t="shared" si="14"/>
        <v>11</v>
      </c>
      <c r="Z36" s="60">
        <f t="shared" si="14"/>
        <v>11</v>
      </c>
      <c r="AA36" s="60">
        <f>ROUND(Q36*(V36/1000),0)+1</f>
        <v>11</v>
      </c>
      <c r="AB36" s="60">
        <f t="shared" si="14"/>
        <v>10</v>
      </c>
      <c r="AC36" s="60" t="s">
        <v>84</v>
      </c>
      <c r="AD36" s="60" t="s">
        <v>118</v>
      </c>
      <c r="AE36" s="60" t="s">
        <v>118</v>
      </c>
      <c r="AF36" s="60" t="s">
        <v>118</v>
      </c>
      <c r="AI36" s="642"/>
      <c r="AJ36" s="3"/>
      <c r="AK36" s="35">
        <f t="shared" si="12"/>
        <v>0</v>
      </c>
      <c r="AL36" s="35">
        <f t="shared" si="12"/>
        <v>0</v>
      </c>
      <c r="AM36" s="35">
        <f t="shared" si="12"/>
        <v>0</v>
      </c>
      <c r="AN36" s="35">
        <f t="shared" si="12"/>
        <v>0</v>
      </c>
      <c r="AO36" s="35">
        <f t="shared" si="12"/>
        <v>0</v>
      </c>
      <c r="AP36" s="3"/>
      <c r="AQ36" s="17"/>
      <c r="AS36" s="17"/>
    </row>
    <row r="37" spans="1:45" ht="18" customHeight="1">
      <c r="A37" s="664"/>
      <c r="B37" s="60">
        <v>2</v>
      </c>
      <c r="C37" s="60" t="s">
        <v>590</v>
      </c>
      <c r="D37" s="408">
        <f>[2]서부면!D37</f>
        <v>83</v>
      </c>
      <c r="E37" s="408">
        <f>[2]서부면!E37</f>
        <v>78</v>
      </c>
      <c r="F37" s="408">
        <f>[2]서부면!F37</f>
        <v>74</v>
      </c>
      <c r="G37" s="408">
        <f>[2]서부면!G37</f>
        <v>70</v>
      </c>
      <c r="H37" s="408">
        <f>[2]서부면!H37</f>
        <v>68</v>
      </c>
      <c r="I37" s="351">
        <v>85</v>
      </c>
      <c r="J37" s="351">
        <v>85</v>
      </c>
      <c r="K37" s="351">
        <v>85</v>
      </c>
      <c r="L37" s="351">
        <v>85</v>
      </c>
      <c r="M37" s="351">
        <v>85</v>
      </c>
      <c r="N37" s="378">
        <f t="shared" si="13"/>
        <v>71</v>
      </c>
      <c r="O37" s="378">
        <f t="shared" si="13"/>
        <v>66</v>
      </c>
      <c r="P37" s="378">
        <f t="shared" si="13"/>
        <v>63</v>
      </c>
      <c r="Q37" s="378">
        <f t="shared" si="13"/>
        <v>60</v>
      </c>
      <c r="R37" s="378">
        <f t="shared" si="13"/>
        <v>58</v>
      </c>
      <c r="S37" s="60">
        <v>408</v>
      </c>
      <c r="T37" s="60">
        <v>408</v>
      </c>
      <c r="U37" s="60">
        <v>408</v>
      </c>
      <c r="V37" s="60">
        <v>408</v>
      </c>
      <c r="W37" s="60">
        <v>408</v>
      </c>
      <c r="X37" s="60">
        <f t="shared" si="14"/>
        <v>29</v>
      </c>
      <c r="Y37" s="60">
        <f t="shared" si="14"/>
        <v>27</v>
      </c>
      <c r="Z37" s="60">
        <f t="shared" si="14"/>
        <v>26</v>
      </c>
      <c r="AA37" s="60">
        <f>ROUND(Q37*(V37/1000),0)+1</f>
        <v>25</v>
      </c>
      <c r="AB37" s="60">
        <f t="shared" si="14"/>
        <v>24</v>
      </c>
      <c r="AC37" s="60" t="s">
        <v>84</v>
      </c>
      <c r="AD37" s="60" t="s">
        <v>118</v>
      </c>
      <c r="AE37" s="60" t="s">
        <v>118</v>
      </c>
      <c r="AF37" s="60" t="s">
        <v>118</v>
      </c>
      <c r="AI37" s="642"/>
      <c r="AJ37" s="3"/>
      <c r="AK37" s="35">
        <f t="shared" si="12"/>
        <v>0</v>
      </c>
      <c r="AL37" s="35">
        <f t="shared" si="12"/>
        <v>0</v>
      </c>
      <c r="AM37" s="35">
        <f t="shared" si="12"/>
        <v>0</v>
      </c>
      <c r="AN37" s="35">
        <f t="shared" si="12"/>
        <v>0</v>
      </c>
      <c r="AO37" s="35">
        <f t="shared" si="12"/>
        <v>0</v>
      </c>
      <c r="AP37" s="3"/>
      <c r="AQ37" s="17"/>
      <c r="AS37" s="17"/>
    </row>
    <row r="38" spans="1:45" ht="18" customHeight="1">
      <c r="A38" s="664"/>
      <c r="B38" s="23">
        <v>1</v>
      </c>
      <c r="C38" s="59" t="s">
        <v>591</v>
      </c>
      <c r="D38" s="406">
        <f>SUM(D39:D41)</f>
        <v>207</v>
      </c>
      <c r="E38" s="406">
        <f>SUM(E39:E41)</f>
        <v>197</v>
      </c>
      <c r="F38" s="406">
        <f>SUM(F39:F41)</f>
        <v>186</v>
      </c>
      <c r="G38" s="406">
        <f>SUM(G39:G41)</f>
        <v>175</v>
      </c>
      <c r="H38" s="406">
        <f>SUM(H39:H41)</f>
        <v>170</v>
      </c>
      <c r="I38" s="379">
        <f>ROUND(N38/D38,2)</f>
        <v>0.85</v>
      </c>
      <c r="J38" s="379">
        <f>ROUND(O38/E38,2)</f>
        <v>0.85</v>
      </c>
      <c r="K38" s="379">
        <f>ROUND(P38/F38,2)</f>
        <v>0.85</v>
      </c>
      <c r="L38" s="379">
        <f>ROUND(Q38/G38,2)</f>
        <v>0.85</v>
      </c>
      <c r="M38" s="379">
        <f>ROUND(R38/H38,2)</f>
        <v>0.85</v>
      </c>
      <c r="N38" s="380">
        <f>SUM(N39:N41)</f>
        <v>176</v>
      </c>
      <c r="O38" s="380">
        <f>SUM(O39:O41)</f>
        <v>168</v>
      </c>
      <c r="P38" s="380">
        <f>SUM(P39:P41)</f>
        <v>158</v>
      </c>
      <c r="Q38" s="380">
        <f>SUM(Q39:Q41)</f>
        <v>149</v>
      </c>
      <c r="R38" s="380">
        <f>SUM(R39:R41)</f>
        <v>144</v>
      </c>
      <c r="S38" s="97">
        <v>408</v>
      </c>
      <c r="T38" s="97">
        <v>408</v>
      </c>
      <c r="U38" s="97">
        <v>408</v>
      </c>
      <c r="V38" s="97">
        <v>408</v>
      </c>
      <c r="W38" s="97">
        <v>408</v>
      </c>
      <c r="X38" s="23">
        <f>SUM(X39:X41)</f>
        <v>71</v>
      </c>
      <c r="Y38" s="23">
        <f>SUM(Y39:Y41)</f>
        <v>69</v>
      </c>
      <c r="Z38" s="23">
        <f>SUM(Z39:Z41)</f>
        <v>65</v>
      </c>
      <c r="AA38" s="23">
        <f>SUM(AA39:AA41)</f>
        <v>60</v>
      </c>
      <c r="AB38" s="23">
        <f>SUM(AB39:AB41)</f>
        <v>58</v>
      </c>
      <c r="AC38" s="23"/>
      <c r="AD38" s="23"/>
      <c r="AE38" s="23"/>
      <c r="AF38" s="23"/>
      <c r="AI38" s="643"/>
      <c r="AJ38" s="36" t="s">
        <v>2</v>
      </c>
      <c r="AK38" s="37">
        <f>SUM(AK32:AK37)</f>
        <v>963</v>
      </c>
      <c r="AL38" s="37">
        <f>SUM(AL32:AL37)</f>
        <v>1593</v>
      </c>
      <c r="AM38" s="37">
        <f>SUM(AM32:AM37)</f>
        <v>1601</v>
      </c>
      <c r="AN38" s="37">
        <f>SUM(AN32:AN37)</f>
        <v>1549</v>
      </c>
      <c r="AO38" s="37">
        <f>SUM(AO32:AO37)</f>
        <v>1514</v>
      </c>
      <c r="AP38" s="38"/>
      <c r="AQ38" s="17"/>
      <c r="AS38" s="17"/>
    </row>
    <row r="39" spans="1:45" ht="18" customHeight="1">
      <c r="A39" s="664"/>
      <c r="B39" s="60">
        <v>2</v>
      </c>
      <c r="C39" s="60" t="s">
        <v>592</v>
      </c>
      <c r="D39" s="408">
        <f>[2]서부면!D39</f>
        <v>45</v>
      </c>
      <c r="E39" s="408">
        <f>[2]서부면!E39</f>
        <v>43</v>
      </c>
      <c r="F39" s="408">
        <f>[2]서부면!F39</f>
        <v>40</v>
      </c>
      <c r="G39" s="408">
        <f>[2]서부면!G39</f>
        <v>38</v>
      </c>
      <c r="H39" s="408">
        <f>[2]서부면!H39</f>
        <v>37</v>
      </c>
      <c r="I39" s="351">
        <v>85</v>
      </c>
      <c r="J39" s="351">
        <v>85</v>
      </c>
      <c r="K39" s="351">
        <v>85</v>
      </c>
      <c r="L39" s="351">
        <v>85</v>
      </c>
      <c r="M39" s="351">
        <v>85</v>
      </c>
      <c r="N39" s="378">
        <f t="shared" ref="N39:R41" si="15">ROUND(D39*I39/100,0)</f>
        <v>38</v>
      </c>
      <c r="O39" s="378">
        <f t="shared" si="15"/>
        <v>37</v>
      </c>
      <c r="P39" s="378">
        <f t="shared" si="15"/>
        <v>34</v>
      </c>
      <c r="Q39" s="378">
        <f t="shared" si="15"/>
        <v>32</v>
      </c>
      <c r="R39" s="378">
        <f t="shared" si="15"/>
        <v>31</v>
      </c>
      <c r="S39" s="60">
        <v>408</v>
      </c>
      <c r="T39" s="60">
        <v>408</v>
      </c>
      <c r="U39" s="60">
        <v>408</v>
      </c>
      <c r="V39" s="60">
        <v>408</v>
      </c>
      <c r="W39" s="60">
        <v>408</v>
      </c>
      <c r="X39" s="60">
        <f>ROUND(N39*(S39/1000),0)-1</f>
        <v>15</v>
      </c>
      <c r="Y39" s="60">
        <f t="shared" ref="X39:AA42" si="16">ROUND(O39*(T39/1000),0)</f>
        <v>15</v>
      </c>
      <c r="Z39" s="60">
        <f t="shared" si="16"/>
        <v>14</v>
      </c>
      <c r="AA39" s="60">
        <f>ROUND(Q39*(V39/1000),0)-1+1</f>
        <v>13</v>
      </c>
      <c r="AB39" s="60">
        <f>ROUND(R39*(W39/1000),0)</f>
        <v>13</v>
      </c>
      <c r="AC39" s="60" t="s">
        <v>84</v>
      </c>
      <c r="AD39" s="60" t="s">
        <v>118</v>
      </c>
      <c r="AE39" s="60" t="s">
        <v>118</v>
      </c>
      <c r="AF39" s="60" t="s">
        <v>118</v>
      </c>
      <c r="AI39" s="641" t="s">
        <v>145</v>
      </c>
      <c r="AJ39" s="34" t="s">
        <v>526</v>
      </c>
      <c r="AK39" s="23">
        <f t="shared" ref="AK39:AK44" si="17">SUMIF($AC$4:$AC$42,$AJ39,X$4:X$42)</f>
        <v>963</v>
      </c>
      <c r="AL39" s="23">
        <f t="shared" ref="AL39:AL44" si="18">SUMIF($AD$4:$AD$42,$AJ39,Y$4:Y$42)</f>
        <v>0</v>
      </c>
      <c r="AM39" s="23">
        <f t="shared" ref="AM39:AM44" si="19">SUMIF($AE$4:$AE$42,$AJ39,Z$4:Z$42)</f>
        <v>0</v>
      </c>
      <c r="AN39" s="23">
        <f t="shared" ref="AN39:AO44" si="20">SUMIF($AF$4:$AF$42,$AJ39,AA$4:AA$42)</f>
        <v>0</v>
      </c>
      <c r="AO39" s="23">
        <f t="shared" si="20"/>
        <v>0</v>
      </c>
      <c r="AP39" s="18"/>
      <c r="AQ39" s="17"/>
      <c r="AS39" s="17"/>
    </row>
    <row r="40" spans="1:45" ht="18" customHeight="1">
      <c r="A40" s="664"/>
      <c r="B40" s="60">
        <v>2</v>
      </c>
      <c r="C40" s="60" t="s">
        <v>593</v>
      </c>
      <c r="D40" s="408">
        <f>[2]서부면!D40</f>
        <v>79</v>
      </c>
      <c r="E40" s="408">
        <f>[2]서부면!E40</f>
        <v>75</v>
      </c>
      <c r="F40" s="408">
        <f>[2]서부면!F40</f>
        <v>71</v>
      </c>
      <c r="G40" s="408">
        <f>[2]서부면!G40</f>
        <v>67</v>
      </c>
      <c r="H40" s="408">
        <f>[2]서부면!H40</f>
        <v>65</v>
      </c>
      <c r="I40" s="351">
        <v>85</v>
      </c>
      <c r="J40" s="351">
        <v>85</v>
      </c>
      <c r="K40" s="351">
        <v>85</v>
      </c>
      <c r="L40" s="351">
        <v>85</v>
      </c>
      <c r="M40" s="351">
        <v>85</v>
      </c>
      <c r="N40" s="378">
        <f t="shared" si="15"/>
        <v>67</v>
      </c>
      <c r="O40" s="378">
        <f t="shared" si="15"/>
        <v>64</v>
      </c>
      <c r="P40" s="378">
        <f t="shared" si="15"/>
        <v>60</v>
      </c>
      <c r="Q40" s="378">
        <f t="shared" si="15"/>
        <v>57</v>
      </c>
      <c r="R40" s="378">
        <f t="shared" si="15"/>
        <v>55</v>
      </c>
      <c r="S40" s="60">
        <v>408</v>
      </c>
      <c r="T40" s="60">
        <v>408</v>
      </c>
      <c r="U40" s="60">
        <v>408</v>
      </c>
      <c r="V40" s="60">
        <v>408</v>
      </c>
      <c r="W40" s="60">
        <v>408</v>
      </c>
      <c r="X40" s="60">
        <f t="shared" si="16"/>
        <v>27</v>
      </c>
      <c r="Y40" s="60">
        <f t="shared" si="16"/>
        <v>26</v>
      </c>
      <c r="Z40" s="60">
        <f t="shared" si="16"/>
        <v>24</v>
      </c>
      <c r="AA40" s="60">
        <f>ROUND(Q40*(V40/1000),0)-1+1</f>
        <v>23</v>
      </c>
      <c r="AB40" s="60">
        <f>ROUND(R40*(W40/1000),0)</f>
        <v>22</v>
      </c>
      <c r="AC40" s="60" t="s">
        <v>84</v>
      </c>
      <c r="AD40" s="60" t="s">
        <v>118</v>
      </c>
      <c r="AE40" s="60" t="s">
        <v>118</v>
      </c>
      <c r="AF40" s="60" t="s">
        <v>118</v>
      </c>
      <c r="AI40" s="642"/>
      <c r="AJ40" s="34" t="s">
        <v>597</v>
      </c>
      <c r="AK40" s="23">
        <f t="shared" si="17"/>
        <v>0</v>
      </c>
      <c r="AL40" s="23">
        <f t="shared" si="18"/>
        <v>1120</v>
      </c>
      <c r="AM40" s="23">
        <f t="shared" si="19"/>
        <v>1128</v>
      </c>
      <c r="AN40" s="23">
        <f t="shared" si="20"/>
        <v>1076</v>
      </c>
      <c r="AO40" s="23">
        <f t="shared" si="20"/>
        <v>1041</v>
      </c>
      <c r="AP40" s="18"/>
      <c r="AQ40" s="17"/>
      <c r="AS40" s="17"/>
    </row>
    <row r="41" spans="1:45" ht="18" customHeight="1">
      <c r="A41" s="664"/>
      <c r="B41" s="60">
        <v>2</v>
      </c>
      <c r="C41" s="60" t="s">
        <v>594</v>
      </c>
      <c r="D41" s="408">
        <f>[2]서부면!D41</f>
        <v>83</v>
      </c>
      <c r="E41" s="408">
        <f>[2]서부면!E41</f>
        <v>79</v>
      </c>
      <c r="F41" s="408">
        <f>[2]서부면!F41</f>
        <v>75</v>
      </c>
      <c r="G41" s="408">
        <f>[2]서부면!G41</f>
        <v>70</v>
      </c>
      <c r="H41" s="408">
        <f>[2]서부면!H41</f>
        <v>68</v>
      </c>
      <c r="I41" s="351">
        <v>85</v>
      </c>
      <c r="J41" s="351">
        <v>85</v>
      </c>
      <c r="K41" s="351">
        <v>85</v>
      </c>
      <c r="L41" s="351">
        <v>85</v>
      </c>
      <c r="M41" s="351">
        <v>85</v>
      </c>
      <c r="N41" s="378">
        <f t="shared" si="15"/>
        <v>71</v>
      </c>
      <c r="O41" s="378">
        <f t="shared" si="15"/>
        <v>67</v>
      </c>
      <c r="P41" s="378">
        <f t="shared" si="15"/>
        <v>64</v>
      </c>
      <c r="Q41" s="378">
        <f t="shared" si="15"/>
        <v>60</v>
      </c>
      <c r="R41" s="378">
        <f t="shared" si="15"/>
        <v>58</v>
      </c>
      <c r="S41" s="60">
        <v>408</v>
      </c>
      <c r="T41" s="60">
        <v>408</v>
      </c>
      <c r="U41" s="60">
        <v>408</v>
      </c>
      <c r="V41" s="60">
        <v>408</v>
      </c>
      <c r="W41" s="60">
        <v>408</v>
      </c>
      <c r="X41" s="60">
        <f>ROUND(N41*(S41/1000),0)</f>
        <v>29</v>
      </c>
      <c r="Y41" s="60">
        <f>ROUND(O41*(T41/1000),0)+1</f>
        <v>28</v>
      </c>
      <c r="Z41" s="60">
        <f>ROUND(P41*(U41/1000),0)+1</f>
        <v>27</v>
      </c>
      <c r="AA41" s="60">
        <f>ROUND(Q41*(V41/1000),0)-1+1</f>
        <v>24</v>
      </c>
      <c r="AB41" s="60">
        <f>ROUND(R41*(W41/1000),0)-1</f>
        <v>23</v>
      </c>
      <c r="AC41" s="60" t="s">
        <v>84</v>
      </c>
      <c r="AD41" s="60" t="s">
        <v>118</v>
      </c>
      <c r="AE41" s="60" t="s">
        <v>118</v>
      </c>
      <c r="AF41" s="60" t="s">
        <v>118</v>
      </c>
      <c r="AI41" s="642"/>
      <c r="AJ41" s="34"/>
      <c r="AK41" s="23">
        <f t="shared" si="17"/>
        <v>0</v>
      </c>
      <c r="AL41" s="23">
        <f t="shared" si="18"/>
        <v>0</v>
      </c>
      <c r="AM41" s="23">
        <f t="shared" si="19"/>
        <v>0</v>
      </c>
      <c r="AN41" s="23">
        <f t="shared" si="20"/>
        <v>0</v>
      </c>
      <c r="AO41" s="23">
        <f t="shared" si="20"/>
        <v>0</v>
      </c>
      <c r="AP41" s="18"/>
      <c r="AQ41" s="17"/>
      <c r="AS41" s="17"/>
    </row>
    <row r="42" spans="1:45" ht="18" customHeight="1">
      <c r="A42" s="664"/>
      <c r="B42" s="23">
        <v>1</v>
      </c>
      <c r="C42" s="59" t="s">
        <v>595</v>
      </c>
      <c r="D42" s="578">
        <f>[2]서부면!D42</f>
        <v>70</v>
      </c>
      <c r="E42" s="578">
        <f>[2]서부면!E42</f>
        <v>66</v>
      </c>
      <c r="F42" s="578">
        <f>[2]서부면!F42</f>
        <v>62</v>
      </c>
      <c r="G42" s="578">
        <f>[2]서부면!G42</f>
        <v>60</v>
      </c>
      <c r="H42" s="578">
        <f>[2]서부면!H42</f>
        <v>59</v>
      </c>
      <c r="I42" s="405">
        <v>0</v>
      </c>
      <c r="J42" s="405">
        <v>100</v>
      </c>
      <c r="K42" s="405">
        <v>100</v>
      </c>
      <c r="L42" s="405">
        <v>100</v>
      </c>
      <c r="M42" s="405">
        <v>100</v>
      </c>
      <c r="N42" s="380">
        <f>ROUND(D42*I42/100,0)</f>
        <v>0</v>
      </c>
      <c r="O42" s="380">
        <f>ROUNDDOWN(E42*J42/100,0)</f>
        <v>66</v>
      </c>
      <c r="P42" s="380">
        <f>ROUND(F42*K42/100,0)</f>
        <v>62</v>
      </c>
      <c r="Q42" s="380">
        <f>ROUND(G42*L42/100,0)</f>
        <v>60</v>
      </c>
      <c r="R42" s="380">
        <f>ROUND(H42*M42/100,2)</f>
        <v>59</v>
      </c>
      <c r="S42" s="97">
        <v>408</v>
      </c>
      <c r="T42" s="97">
        <v>408</v>
      </c>
      <c r="U42" s="97">
        <v>408</v>
      </c>
      <c r="V42" s="97">
        <v>408</v>
      </c>
      <c r="W42" s="97">
        <v>408</v>
      </c>
      <c r="X42" s="69">
        <f>ROUND(N42*(S42/1000),0)</f>
        <v>0</v>
      </c>
      <c r="Y42" s="69">
        <f t="shared" si="16"/>
        <v>27</v>
      </c>
      <c r="Z42" s="69">
        <f t="shared" si="16"/>
        <v>25</v>
      </c>
      <c r="AA42" s="69">
        <f t="shared" si="16"/>
        <v>24</v>
      </c>
      <c r="AB42" s="69">
        <f>ROUND(R42*(W42/1000),0)</f>
        <v>24</v>
      </c>
      <c r="AC42" s="23"/>
      <c r="AD42" s="23" t="s">
        <v>118</v>
      </c>
      <c r="AE42" s="23" t="s">
        <v>118</v>
      </c>
      <c r="AF42" s="23" t="s">
        <v>118</v>
      </c>
      <c r="AI42" s="642"/>
      <c r="AJ42" s="3"/>
      <c r="AK42" s="23">
        <f t="shared" si="17"/>
        <v>0</v>
      </c>
      <c r="AL42" s="23">
        <f t="shared" si="18"/>
        <v>0</v>
      </c>
      <c r="AM42" s="23">
        <f t="shared" si="19"/>
        <v>0</v>
      </c>
      <c r="AN42" s="23">
        <f t="shared" si="20"/>
        <v>0</v>
      </c>
      <c r="AO42" s="23">
        <f t="shared" si="20"/>
        <v>0</v>
      </c>
      <c r="AP42" s="3"/>
      <c r="AQ42" s="17"/>
      <c r="AS42" s="17"/>
    </row>
    <row r="43" spans="1:45" ht="18" customHeight="1">
      <c r="A43" s="664"/>
      <c r="B43" s="23">
        <v>1</v>
      </c>
      <c r="C43" s="23" t="s">
        <v>208</v>
      </c>
      <c r="D43" s="91">
        <f>SUM(D4,D8,D11,D16,D19,D22,D25,D29,D32,D33,D38,D42)</f>
        <v>3583</v>
      </c>
      <c r="E43" s="91">
        <f>SUM(E4,E8,E11,E16,E19,E22,E25,E29,E32,E33,E38,E42)</f>
        <v>3384</v>
      </c>
      <c r="F43" s="91">
        <f>SUM(F4,F8,F11,F16,F19,F22,F25,F29,F32,F33,F38,F42)</f>
        <v>3188</v>
      </c>
      <c r="G43" s="91">
        <f>SUM(G4,G8,G11,G16,G19,G22,G25,G29,G32,G33,G38,G42)</f>
        <v>3042</v>
      </c>
      <c r="H43" s="91">
        <f>SUM(H4,H8,H11,H16,H19,H22,H25,H29,H32,H33,H38,H42)</f>
        <v>2944</v>
      </c>
      <c r="I43" s="79">
        <f>ROUND((N43/D43)*100,1)</f>
        <v>65.900000000000006</v>
      </c>
      <c r="J43" s="79">
        <f>ROUND((O43/E43)*100,1)</f>
        <v>81.099999999999994</v>
      </c>
      <c r="K43" s="79">
        <f>ROUND((P43/F43)*100,1)</f>
        <v>86.7</v>
      </c>
      <c r="L43" s="79">
        <f>ROUND((Q43/G43)*100,1)</f>
        <v>86.7</v>
      </c>
      <c r="M43" s="79">
        <f>ROUND((R43/H43)*100,1)</f>
        <v>86.7</v>
      </c>
      <c r="N43" s="91">
        <f>SUMIF($B$4:$B$42,1,N$4:N$42)</f>
        <v>2361</v>
      </c>
      <c r="O43" s="91">
        <f>SUMIF($B$4:$B$42,1,O$4:O$42)</f>
        <v>2746</v>
      </c>
      <c r="P43" s="91">
        <f>SUMIF($B$4:$B$42,1,P$4:P$42)</f>
        <v>2765</v>
      </c>
      <c r="Q43" s="91">
        <f>SUMIF($B$4:$B$42,1,Q$4:Q$42)</f>
        <v>2638</v>
      </c>
      <c r="R43" s="92">
        <f>SUMIF($B$4:$B$42,1,R$4:R$42)</f>
        <v>2551</v>
      </c>
      <c r="S43" s="23">
        <f>AVERAGE(S4:S42)</f>
        <v>408</v>
      </c>
      <c r="T43" s="23">
        <f>AVERAGE(T4:T42)</f>
        <v>408</v>
      </c>
      <c r="U43" s="23">
        <f>AVERAGE(U4:U42)</f>
        <v>408</v>
      </c>
      <c r="V43" s="23">
        <f>AVERAGE(V4:V42)</f>
        <v>408</v>
      </c>
      <c r="W43" s="23">
        <f>AVERAGE(W4:W42)</f>
        <v>408</v>
      </c>
      <c r="X43" s="23">
        <f>SUM(X4,X8,X11,X16,X19,X22,X25,X29,X32,X33,X38,X42)</f>
        <v>963</v>
      </c>
      <c r="Y43" s="23">
        <f>SUM(Y4,Y8,Y11,Y16,Y19,Y22,Y25,Y29,Y32,Y33,Y38,Y42)</f>
        <v>1120</v>
      </c>
      <c r="Z43" s="23">
        <f>SUM(Z4,Z8,Z11,Z16,Z19,Z22,Z25,Z29,Z32,Z33,Z38,Z42)</f>
        <v>1128</v>
      </c>
      <c r="AA43" s="23">
        <f>SUM(AA4,AA8,AA11,AA16,AA19,AA22,AA25,AA29,AA32,AA33,AA38,AA42)</f>
        <v>1076</v>
      </c>
      <c r="AB43" s="23">
        <f>SUM(AB4,AB8,AB11,AB16,AB19,AB22,AB25,AB29,AB32,AB33,AB38,AB42)</f>
        <v>1041</v>
      </c>
      <c r="AC43" s="23"/>
      <c r="AD43" s="23"/>
      <c r="AE43" s="23"/>
      <c r="AF43" s="23"/>
      <c r="AI43" s="642"/>
      <c r="AJ43" s="3"/>
      <c r="AK43" s="23">
        <f t="shared" si="17"/>
        <v>0</v>
      </c>
      <c r="AL43" s="23">
        <f t="shared" si="18"/>
        <v>0</v>
      </c>
      <c r="AM43" s="23">
        <f t="shared" si="19"/>
        <v>0</v>
      </c>
      <c r="AN43" s="23">
        <f t="shared" si="20"/>
        <v>0</v>
      </c>
      <c r="AO43" s="23">
        <f t="shared" si="20"/>
        <v>0</v>
      </c>
      <c r="AP43" s="3"/>
      <c r="AQ43" s="17"/>
      <c r="AS43" s="17"/>
    </row>
    <row r="44" spans="1:45" ht="18" customHeight="1">
      <c r="B44" s="82"/>
      <c r="E44" s="47" t="b">
        <f>E43=E58</f>
        <v>1</v>
      </c>
      <c r="F44" s="47" t="b">
        <f>F43=F58</f>
        <v>1</v>
      </c>
      <c r="G44" s="47" t="b">
        <f>G43=G58</f>
        <v>1</v>
      </c>
      <c r="H44" s="47" t="b">
        <f>H43=H58</f>
        <v>1</v>
      </c>
      <c r="I44" s="47">
        <v>84.2</v>
      </c>
      <c r="N44" s="47">
        <f>N43/D43</f>
        <v>0.65894501814122242</v>
      </c>
      <c r="O44" s="47">
        <f>O43/E43</f>
        <v>0.8114657210401891</v>
      </c>
      <c r="P44" s="47">
        <f>P43/F43</f>
        <v>0.86731493099121704</v>
      </c>
      <c r="Q44" s="47">
        <f>Q43/G43</f>
        <v>0.86719263642340561</v>
      </c>
      <c r="R44" s="47">
        <f>R43/H43</f>
        <v>0.86650815217391308</v>
      </c>
      <c r="T44" s="98"/>
      <c r="U44" s="98"/>
      <c r="V44" s="98"/>
      <c r="W44" s="98"/>
      <c r="X44" s="29">
        <f>ROUND(N43*(S43/1000),0)</f>
        <v>963</v>
      </c>
      <c r="Y44" s="29">
        <f>ROUND(O43*(T43/1000),0)</f>
        <v>1120</v>
      </c>
      <c r="Z44" s="29">
        <f>ROUND(P43*(U43/1000),0)</f>
        <v>1128</v>
      </c>
      <c r="AA44" s="29">
        <f>ROUND(Q43*(V43/1000),0)</f>
        <v>1076</v>
      </c>
      <c r="AB44" s="29">
        <f>ROUND(R43*(W43/1000),0)</f>
        <v>1041</v>
      </c>
      <c r="AI44" s="642"/>
      <c r="AJ44" s="3"/>
      <c r="AK44" s="23">
        <f t="shared" si="17"/>
        <v>0</v>
      </c>
      <c r="AL44" s="23">
        <f t="shared" si="18"/>
        <v>0</v>
      </c>
      <c r="AM44" s="23">
        <f t="shared" si="19"/>
        <v>0</v>
      </c>
      <c r="AN44" s="23">
        <f t="shared" si="20"/>
        <v>0</v>
      </c>
      <c r="AO44" s="23">
        <f t="shared" si="20"/>
        <v>0</v>
      </c>
      <c r="AP44" s="3"/>
      <c r="AQ44" s="17"/>
      <c r="AS44" s="17"/>
    </row>
    <row r="45" spans="1:45" ht="18" customHeight="1">
      <c r="B45" s="94"/>
      <c r="N45" s="93">
        <f>D43*I43/100</f>
        <v>2361.1970000000001</v>
      </c>
      <c r="O45" s="93">
        <f>E43*J43/100</f>
        <v>2744.4239999999995</v>
      </c>
      <c r="P45" s="93">
        <f>F43*K43/100</f>
        <v>2763.9960000000005</v>
      </c>
      <c r="Q45" s="93">
        <f>G43*L43/100</f>
        <v>2637.4140000000002</v>
      </c>
      <c r="R45" s="93">
        <f>H43*M43/100</f>
        <v>2552.4480000000003</v>
      </c>
      <c r="T45" s="98"/>
      <c r="U45" s="98"/>
      <c r="V45" s="98"/>
      <c r="W45" s="98"/>
      <c r="X45" s="99"/>
      <c r="Y45" s="82"/>
      <c r="Z45" s="82"/>
      <c r="AA45" s="82"/>
      <c r="AB45" s="82"/>
      <c r="AI45" s="643"/>
      <c r="AJ45" s="36" t="s">
        <v>2</v>
      </c>
      <c r="AK45" s="37">
        <f>SUM(AK39:AK44)</f>
        <v>963</v>
      </c>
      <c r="AL45" s="37">
        <f>SUM(AL39:AL44)</f>
        <v>1120</v>
      </c>
      <c r="AM45" s="37">
        <f>SUM(AM39:AM44)</f>
        <v>1128</v>
      </c>
      <c r="AN45" s="37">
        <f>SUM(AN39:AN44)</f>
        <v>1076</v>
      </c>
      <c r="AO45" s="37">
        <f>SUM(AO39:AO44)</f>
        <v>1041</v>
      </c>
      <c r="AP45" s="39"/>
      <c r="AQ45" s="17"/>
      <c r="AS45" s="17"/>
    </row>
    <row r="46" spans="1:45" ht="18" customHeight="1">
      <c r="B46" s="94"/>
      <c r="T46" s="98"/>
      <c r="U46" s="98"/>
      <c r="V46" s="98"/>
      <c r="W46" s="6" t="s">
        <v>209</v>
      </c>
      <c r="X46" s="616" t="s">
        <v>210</v>
      </c>
      <c r="Y46" s="617"/>
      <c r="Z46" s="617"/>
      <c r="AA46" s="617"/>
      <c r="AB46" s="618"/>
      <c r="AI46" s="641" t="s">
        <v>153</v>
      </c>
      <c r="AJ46" s="34" t="s">
        <v>526</v>
      </c>
      <c r="AK46" s="23">
        <f t="array" ref="AK46">SUM(($AQ$4:$AQ$15=$AJ46)*($AP$4:$AP$15=$AP46)*(AK$4:AK$15))</f>
        <v>0</v>
      </c>
      <c r="AL46" s="23">
        <f t="array" ref="AL46">SUM(($AR$4:$AR$15=$AJ46)*($AP$4:$AP$15=$AP46)*(AL$4:AL$15))</f>
        <v>0</v>
      </c>
      <c r="AM46" s="23">
        <f t="array" ref="AM46">SUM(($AR$4:$AR$15=$AJ46)*($AP$4:$AP$15=$AP46)*(AM$4:AM$15))</f>
        <v>0</v>
      </c>
      <c r="AN46" s="23">
        <f t="array" ref="AN46">SUM(($AR$4:$AR$15=$AJ46)*($AP$4:$AP$15=$AP46)*(AN$4:AN$15))</f>
        <v>0</v>
      </c>
      <c r="AO46" s="23">
        <f t="array" ref="AO46">SUM(($AR$4:$AR$15=$AJ46)*($AP$4:$AP$15=$AP46)*(AO$4:AO$15))</f>
        <v>0</v>
      </c>
      <c r="AP46" s="18" t="s">
        <v>45</v>
      </c>
      <c r="AQ46" s="17"/>
      <c r="AS46" s="17"/>
    </row>
    <row r="47" spans="1:45" ht="18" customHeight="1">
      <c r="B47" s="94"/>
      <c r="T47" s="98"/>
      <c r="U47" s="98"/>
      <c r="V47" s="98"/>
      <c r="W47" s="619" t="s">
        <v>45</v>
      </c>
      <c r="X47" s="6"/>
      <c r="Y47" s="6" t="s">
        <v>36</v>
      </c>
      <c r="Z47" s="6" t="s">
        <v>211</v>
      </c>
      <c r="AA47" s="6" t="s">
        <v>6</v>
      </c>
      <c r="AB47" s="6" t="s">
        <v>7</v>
      </c>
      <c r="AI47" s="642"/>
      <c r="AJ47" s="34" t="s">
        <v>597</v>
      </c>
      <c r="AK47" s="23">
        <f t="array" ref="AK47">SUM(($AQ$4:$AQ$15=$AJ47)*($AP$4:$AP$15=$AP47)*(AK$4:AK$15))</f>
        <v>0</v>
      </c>
      <c r="AL47" s="23">
        <f t="array" ref="AL47">SUM(($AR$4:$AR$15=$AJ47)*($AP$4:$AP$15=$AP47)*(AL$4:AL$15))</f>
        <v>0</v>
      </c>
      <c r="AM47" s="23">
        <f t="array" ref="AM47">SUM(($AR$4:$AR$15=$AJ47)*($AP$4:$AP$15=$AP47)*(AM$4:AM$15))</f>
        <v>0</v>
      </c>
      <c r="AN47" s="23">
        <f t="array" ref="AN47">SUM(($AR$4:$AR$15=$AJ47)*($AP$4:$AP$15=$AP47)*(AN$4:AN$15))</f>
        <v>0</v>
      </c>
      <c r="AO47" s="23">
        <f t="array" ref="AO47">SUM(($AR$4:$AR$15=$AJ47)*($AP$4:$AP$15=$AP47)*(AO$4:AO$15))</f>
        <v>0</v>
      </c>
      <c r="AP47" s="18" t="s">
        <v>45</v>
      </c>
      <c r="AQ47" s="17"/>
      <c r="AS47" s="17"/>
    </row>
    <row r="48" spans="1:45" ht="18" customHeight="1">
      <c r="B48" s="94"/>
      <c r="T48" s="98"/>
      <c r="U48" s="98"/>
      <c r="V48" s="98"/>
      <c r="W48" s="619"/>
      <c r="X48" s="6"/>
      <c r="Y48" s="6">
        <f>총용수수요량!L19</f>
        <v>1120</v>
      </c>
      <c r="Z48" s="6">
        <f>총용수수요량!L33</f>
        <v>1128</v>
      </c>
      <c r="AA48" s="6">
        <f>총용수수요량!L47</f>
        <v>1076</v>
      </c>
      <c r="AB48" s="6">
        <f>총용수수요량!L61</f>
        <v>1041</v>
      </c>
      <c r="AI48" s="642"/>
      <c r="AJ48" s="34"/>
      <c r="AK48" s="23">
        <f t="array" ref="AK48">SUM(($AQ$4:$AQ$15=$AJ48)*($AP$4:$AP$15=$AP48)*(AK$4:AK$15))</f>
        <v>0</v>
      </c>
      <c r="AL48" s="23">
        <f t="array" ref="AL48">SUM(($AR$4:$AR$15=$AJ48)*($AP$4:$AP$15=$AP48)*(AL$4:AL$15))</f>
        <v>0</v>
      </c>
      <c r="AM48" s="23">
        <f t="array" ref="AM48">SUM(($AR$4:$AR$15=$AJ48)*($AP$4:$AP$15=$AP48)*(AM$4:AM$15))</f>
        <v>0</v>
      </c>
      <c r="AN48" s="23">
        <f t="array" ref="AN48">SUM(($AR$4:$AR$15=$AJ48)*($AP$4:$AP$15=$AP48)*(AN$4:AN$15))</f>
        <v>0</v>
      </c>
      <c r="AO48" s="23">
        <f t="array" ref="AO48">SUM(($AR$4:$AR$15=$AJ48)*($AP$4:$AP$15=$AP48)*(AO$4:AO$15))</f>
        <v>0</v>
      </c>
      <c r="AP48" s="18" t="s">
        <v>45</v>
      </c>
      <c r="AQ48" s="17"/>
      <c r="AS48" s="17"/>
    </row>
    <row r="49" spans="2:45" ht="18" customHeight="1">
      <c r="B49" s="94"/>
      <c r="T49" s="98"/>
      <c r="U49" s="98"/>
      <c r="V49" s="98"/>
      <c r="W49" s="82"/>
      <c r="Y49" s="83" t="b">
        <f>Y43=Y48</f>
        <v>1</v>
      </c>
      <c r="Z49" s="83" t="b">
        <f>Z43=Z48</f>
        <v>1</v>
      </c>
      <c r="AA49" s="83" t="b">
        <f>AA43=AA48</f>
        <v>1</v>
      </c>
      <c r="AB49" s="83" t="b">
        <f>AB43=AB48</f>
        <v>1</v>
      </c>
      <c r="AI49" s="642"/>
      <c r="AJ49" s="3"/>
      <c r="AK49" s="23">
        <f t="array" ref="AK49">SUM(($AQ$4:$AQ$15=$AJ49)*($AP$4:$AP$15=$AP49)*(AK$4:AK$15))</f>
        <v>0</v>
      </c>
      <c r="AL49" s="23">
        <f t="array" ref="AL49">SUM(($AR$4:$AR$15=$AJ49)*($AP$4:$AP$15=$AP49)*(AL$4:AL$15))</f>
        <v>0</v>
      </c>
      <c r="AM49" s="23">
        <f t="array" ref="AM49">SUM(($AR$4:$AR$15=$AJ49)*($AP$4:$AP$15=$AP49)*(AM$4:AM$15))</f>
        <v>0</v>
      </c>
      <c r="AN49" s="23">
        <f t="array" ref="AN49">SUM(($AR$4:$AR$15=$AJ49)*($AP$4:$AP$15=$AP49)*(AN$4:AN$15))</f>
        <v>0</v>
      </c>
      <c r="AO49" s="23">
        <f t="array" ref="AO49">SUM(($AR$4:$AR$15=$AJ49)*($AP$4:$AP$15=$AP49)*(AO$4:AO$15))</f>
        <v>0</v>
      </c>
      <c r="AP49" s="18" t="s">
        <v>45</v>
      </c>
      <c r="AQ49" s="33"/>
      <c r="AS49" s="33"/>
    </row>
    <row r="50" spans="2:45" ht="18" customHeight="1">
      <c r="B50" s="94"/>
      <c r="T50" s="98"/>
      <c r="U50" s="98"/>
      <c r="V50" s="98"/>
      <c r="X50" s="81" t="b">
        <f>X44=AK45</f>
        <v>1</v>
      </c>
      <c r="Y50" s="81" t="b">
        <f>Y44=AL45</f>
        <v>1</v>
      </c>
      <c r="Z50" s="81" t="b">
        <f>Z44=AM45</f>
        <v>1</v>
      </c>
      <c r="AA50" s="81" t="b">
        <f>AA44=AN45</f>
        <v>1</v>
      </c>
      <c r="AB50" s="81" t="b">
        <f>AB44=AO45</f>
        <v>1</v>
      </c>
      <c r="AI50" s="642"/>
      <c r="AJ50" s="3"/>
      <c r="AK50" s="23">
        <f t="array" ref="AK50">SUM(($AQ$4:$AQ$15=$AJ50)*($AP$4:$AP$15=$AP50)*(AK$4:AK$15))</f>
        <v>0</v>
      </c>
      <c r="AL50" s="23">
        <f t="array" ref="AL50">SUM(($AR$4:$AR$15=$AJ50)*($AP$4:$AP$15=$AP50)*(AL$4:AL$15))</f>
        <v>0</v>
      </c>
      <c r="AM50" s="23">
        <f t="array" ref="AM50">SUM(($AR$4:$AR$15=$AJ50)*($AP$4:$AP$15=$AP50)*(AM$4:AM$15))</f>
        <v>0</v>
      </c>
      <c r="AN50" s="23">
        <f t="array" ref="AN50">SUM(($AR$4:$AR$15=$AJ50)*($AP$4:$AP$15=$AP50)*(AN$4:AN$15))</f>
        <v>0</v>
      </c>
      <c r="AO50" s="23">
        <f t="array" ref="AO50">SUM(($AR$4:$AR$15=$AJ50)*($AP$4:$AP$15=$AP50)*(AO$4:AO$15))</f>
        <v>0</v>
      </c>
      <c r="AP50" s="18" t="s">
        <v>45</v>
      </c>
      <c r="AQ50" s="40"/>
      <c r="AS50" s="40"/>
    </row>
    <row r="51" spans="2:45" ht="18" customHeight="1">
      <c r="B51" s="94"/>
      <c r="O51" s="47" t="s">
        <v>527</v>
      </c>
      <c r="T51" s="98"/>
      <c r="U51" s="98"/>
      <c r="V51" s="98"/>
      <c r="W51" s="98"/>
      <c r="X51" s="82"/>
      <c r="Y51" s="82"/>
      <c r="Z51" s="82"/>
      <c r="AA51" s="82"/>
      <c r="AB51" s="82"/>
      <c r="AI51" s="642"/>
      <c r="AJ51" s="3"/>
      <c r="AK51" s="23">
        <f t="array" ref="AK51">SUM(($AQ$4:$AQ$15=$AJ51)*($AP$4:$AP$15=$AP51)*(AK$4:AK$15))</f>
        <v>0</v>
      </c>
      <c r="AL51" s="23">
        <f t="array" ref="AL51">SUM(($AR$4:$AR$15=$AJ51)*($AP$4:$AP$15=$AP51)*(AL$4:AL$15))</f>
        <v>0</v>
      </c>
      <c r="AM51" s="23">
        <f t="array" ref="AM51">SUM(($AR$4:$AR$15=$AJ51)*($AP$4:$AP$15=$AP51)*(AM$4:AM$15))</f>
        <v>0</v>
      </c>
      <c r="AN51" s="23">
        <f t="array" ref="AN51">SUM(($AR$4:$AR$15=$AJ51)*($AP$4:$AP$15=$AP51)*(AN$4:AN$15))</f>
        <v>0</v>
      </c>
      <c r="AO51" s="23">
        <f t="array" ref="AO51">SUM(($AR$4:$AR$15=$AJ51)*($AP$4:$AP$15=$AP51)*(AO$4:AO$15))</f>
        <v>0</v>
      </c>
      <c r="AP51" s="18" t="s">
        <v>45</v>
      </c>
      <c r="AQ51" s="41"/>
      <c r="AS51" s="41"/>
    </row>
    <row r="52" spans="2:45" ht="18" customHeight="1">
      <c r="B52" s="94"/>
      <c r="T52" s="98"/>
      <c r="U52" s="98"/>
      <c r="V52" s="98"/>
      <c r="W52" s="98"/>
      <c r="X52" s="82"/>
      <c r="Y52" s="82"/>
      <c r="Z52" s="82"/>
      <c r="AA52" s="82"/>
      <c r="AB52" s="82"/>
      <c r="AI52" s="643"/>
      <c r="AJ52" s="36" t="s">
        <v>2</v>
      </c>
      <c r="AK52" s="37">
        <f>SUM(AK46:AK51)</f>
        <v>0</v>
      </c>
      <c r="AL52" s="37">
        <f>SUM(AL46:AL51)</f>
        <v>0</v>
      </c>
      <c r="AM52" s="37">
        <f>SUM(AM46:AM51)</f>
        <v>0</v>
      </c>
      <c r="AN52" s="37">
        <f>SUM(AN46:AN51)</f>
        <v>0</v>
      </c>
      <c r="AO52" s="37">
        <f>SUM(AO46:AO51)</f>
        <v>0</v>
      </c>
      <c r="AP52" s="38"/>
      <c r="AQ52" s="44"/>
      <c r="AS52" s="44"/>
    </row>
    <row r="53" spans="2:45" ht="18" customHeight="1">
      <c r="B53" s="94"/>
      <c r="T53" s="98"/>
      <c r="U53" s="98"/>
      <c r="V53" s="98"/>
      <c r="W53" s="98"/>
      <c r="X53" s="82"/>
      <c r="Y53" s="82"/>
      <c r="Z53" s="82"/>
      <c r="AA53" s="82"/>
      <c r="AB53" s="82"/>
      <c r="AI53" s="663" t="s">
        <v>161</v>
      </c>
      <c r="AJ53" s="34" t="s">
        <v>526</v>
      </c>
      <c r="AK53" s="23">
        <f t="array" ref="AK53">SUM(($AQ$19:$AQ$28=$AJ53)*($AP$19:$AP$28=$AP53)*(AK$19:AK$28))</f>
        <v>0</v>
      </c>
      <c r="AL53" s="23">
        <f t="array" ref="AL53">SUM(($AR$19:$AR$28=$AJ53)*($AP$19:$AP$28=$AP53)*(AL$19:AL$28))</f>
        <v>0</v>
      </c>
      <c r="AM53" s="23">
        <f t="array" ref="AM53">SUM(($AR$19:$AR$28=$AJ53)*($AP$19:$AP$28=$AP53)*(AM$19:AM$28))</f>
        <v>0</v>
      </c>
      <c r="AN53" s="23">
        <f t="array" ref="AN53">SUM(($AR$19:$AR$28=$AJ53)*($AP$19:$AP$28=$AP53)*(AN$19:AN$28))</f>
        <v>0</v>
      </c>
      <c r="AO53" s="23">
        <f t="array" ref="AO53">SUM(($AR$19:$AR$28=$AJ53)*($AP$19:$AP$28=$AP53)*(AO$19:AO$28))</f>
        <v>0</v>
      </c>
      <c r="AP53" s="18" t="s">
        <v>45</v>
      </c>
      <c r="AQ53" s="44"/>
      <c r="AS53" s="44"/>
    </row>
    <row r="54" spans="2:45" ht="18" customHeight="1">
      <c r="B54" s="94"/>
      <c r="T54" s="98"/>
      <c r="U54" s="98"/>
      <c r="V54" s="98"/>
      <c r="W54" s="98"/>
      <c r="X54" s="82"/>
      <c r="Y54" s="82"/>
      <c r="Z54" s="82"/>
      <c r="AA54" s="82"/>
      <c r="AB54" s="82"/>
      <c r="AI54" s="663"/>
      <c r="AJ54" s="34" t="s">
        <v>597</v>
      </c>
      <c r="AK54" s="23">
        <f t="array" ref="AK54">SUM(($AQ$19:$AQ$28=$AJ54)*($AP$19:$AP$28=$AP54)*(AK$19:AK$28))</f>
        <v>0</v>
      </c>
      <c r="AL54" s="23">
        <f t="array" ref="AL54">SUM(($AR$19:$AR$28=$AJ54)*($AP$19:$AP$28=$AP54)*(AL$19:AL$28))</f>
        <v>473</v>
      </c>
      <c r="AM54" s="23">
        <f t="array" ref="AM54">SUM(($AR$19:$AR$28=$AJ54)*($AP$19:$AP$28=$AP54)*(AM$19:AM$28))</f>
        <v>473</v>
      </c>
      <c r="AN54" s="23">
        <f t="array" ref="AN54">SUM(($AR$19:$AR$28=$AJ54)*($AP$19:$AP$28=$AP54)*(AN$19:AN$28))</f>
        <v>473</v>
      </c>
      <c r="AO54" s="23">
        <f t="array" ref="AO54">SUM(($AR$19:$AR$28=$AJ54)*($AP$19:$AP$28=$AP54)*(AO$19:AO$28))</f>
        <v>473</v>
      </c>
      <c r="AP54" s="18" t="s">
        <v>45</v>
      </c>
      <c r="AQ54" s="44"/>
      <c r="AS54" s="44"/>
    </row>
    <row r="55" spans="2:45" ht="18" customHeight="1">
      <c r="B55" s="94"/>
      <c r="E55" s="47" t="s">
        <v>212</v>
      </c>
      <c r="F55" s="47" t="s">
        <v>213</v>
      </c>
      <c r="G55" s="47" t="s">
        <v>173</v>
      </c>
      <c r="H55" s="47" t="s">
        <v>174</v>
      </c>
      <c r="T55" s="98"/>
      <c r="U55" s="98"/>
      <c r="V55" s="98"/>
      <c r="W55" s="98"/>
      <c r="X55" s="82"/>
      <c r="Y55" s="82"/>
      <c r="Z55" s="82"/>
      <c r="AA55" s="82"/>
      <c r="AB55" s="82"/>
      <c r="AI55" s="663"/>
      <c r="AJ55" s="34"/>
      <c r="AK55" s="23">
        <f t="array" ref="AK55">SUM(($AQ$19:$AQ$28=$AJ55)*($AP$19:$AP$28=$AP55)*(AK$19:AK$28))</f>
        <v>0</v>
      </c>
      <c r="AL55" s="23">
        <f t="array" ref="AL55">SUM(($AR$19:$AR$28=$AJ55)*($AP$19:$AP$28=$AP55)*(AL$19:AL$28))</f>
        <v>0</v>
      </c>
      <c r="AM55" s="23">
        <f t="array" ref="AM55">SUM(($AR$19:$AR$28=$AJ55)*($AP$19:$AP$28=$AP55)*(AM$19:AM$28))</f>
        <v>0</v>
      </c>
      <c r="AN55" s="23">
        <f t="array" ref="AN55">SUM(($AR$19:$AR$28=$AJ55)*($AP$19:$AP$28=$AP55)*(AN$19:AN$28))</f>
        <v>0</v>
      </c>
      <c r="AO55" s="23">
        <f t="array" ref="AO55">SUM(($AR$19:$AR$28=$AJ55)*($AP$19:$AP$28=$AP55)*(AO$19:AO$28))</f>
        <v>0</v>
      </c>
      <c r="AP55" s="18" t="s">
        <v>45</v>
      </c>
      <c r="AQ55" s="44"/>
      <c r="AS55" s="44"/>
    </row>
    <row r="56" spans="2:45" ht="18" customHeight="1">
      <c r="B56" s="94"/>
      <c r="C56" s="47" t="s">
        <v>2</v>
      </c>
      <c r="D56" s="48"/>
      <c r="E56" s="49">
        <f>E58+E65</f>
        <v>3384</v>
      </c>
      <c r="F56" s="49">
        <f>F58+F65</f>
        <v>3188</v>
      </c>
      <c r="G56" s="49">
        <f>G58+G65</f>
        <v>3042</v>
      </c>
      <c r="H56" s="49">
        <f>H58+H65</f>
        <v>2944</v>
      </c>
      <c r="J56" s="46"/>
      <c r="K56" s="46"/>
      <c r="L56" s="46"/>
      <c r="M56" s="46"/>
      <c r="N56" s="46"/>
      <c r="T56" s="98"/>
      <c r="U56" s="98"/>
      <c r="V56" s="98"/>
      <c r="W56" s="98"/>
      <c r="X56" s="82"/>
      <c r="Y56" s="82"/>
      <c r="Z56" s="82"/>
      <c r="AA56" s="82"/>
      <c r="AB56" s="82"/>
      <c r="AI56" s="663"/>
      <c r="AJ56" s="3"/>
      <c r="AK56" s="23">
        <f t="array" ref="AK56">SUM(($AQ$19:$AQ$28=$AJ56)*($AP$19:$AP$28=$AP56)*(AK$19:AK$28))</f>
        <v>0</v>
      </c>
      <c r="AL56" s="23">
        <f t="array" ref="AL56">SUM(($AR$19:$AR$28=$AJ56)*($AP$19:$AP$28=$AP56)*(AL$19:AL$28))</f>
        <v>0</v>
      </c>
      <c r="AM56" s="23">
        <f t="array" ref="AM56">SUM(($AR$19:$AR$28=$AJ56)*($AP$19:$AP$28=$AP56)*(AM$19:AM$28))</f>
        <v>0</v>
      </c>
      <c r="AN56" s="23">
        <f t="array" ref="AN56">SUM(($AR$19:$AR$28=$AJ56)*($AP$19:$AP$28=$AP56)*(AN$19:AN$28))</f>
        <v>0</v>
      </c>
      <c r="AO56" s="23">
        <f t="array" ref="AO56">SUM(($AR$19:$AR$28=$AJ56)*($AP$19:$AP$28=$AP56)*(AO$19:AO$28))</f>
        <v>0</v>
      </c>
      <c r="AP56" s="18" t="s">
        <v>45</v>
      </c>
      <c r="AQ56" s="44"/>
      <c r="AS56" s="44"/>
    </row>
    <row r="57" spans="2:45" ht="18" customHeight="1">
      <c r="B57" s="94"/>
      <c r="T57" s="98"/>
      <c r="U57" s="98"/>
      <c r="V57" s="98"/>
      <c r="W57" s="98"/>
      <c r="X57" s="82"/>
      <c r="Y57" s="82"/>
      <c r="Z57" s="82"/>
      <c r="AA57" s="82"/>
      <c r="AB57" s="82"/>
      <c r="AI57" s="663"/>
      <c r="AJ57" s="3"/>
      <c r="AK57" s="23">
        <f t="array" ref="AK57">SUM(($AQ$19:$AQ$28=$AJ57)*($AP$19:$AP$28=$AP57)*(AK$19:AK$28))</f>
        <v>0</v>
      </c>
      <c r="AL57" s="23">
        <f t="array" ref="AL57">SUM(($AR$19:$AR$28=$AJ57)*($AP$19:$AP$28=$AP57)*(AL$19:AL$28))</f>
        <v>0</v>
      </c>
      <c r="AM57" s="23">
        <f t="array" ref="AM57">SUM(($AR$19:$AR$28=$AJ57)*($AP$19:$AP$28=$AP57)*(AM$19:AM$28))</f>
        <v>0</v>
      </c>
      <c r="AN57" s="23">
        <f t="array" ref="AN57">SUM(($AR$19:$AR$28=$AJ57)*($AP$19:$AP$28=$AP57)*(AN$19:AN$28))</f>
        <v>0</v>
      </c>
      <c r="AO57" s="23">
        <f t="array" ref="AO57">SUM(($AR$19:$AR$28=$AJ57)*($AP$19:$AP$28=$AP57)*(AO$19:AO$28))</f>
        <v>0</v>
      </c>
      <c r="AP57" s="18" t="s">
        <v>45</v>
      </c>
      <c r="AQ57" s="44"/>
      <c r="AS57" s="44"/>
    </row>
    <row r="58" spans="2:45" ht="18" customHeight="1">
      <c r="B58" s="94"/>
      <c r="C58" s="47" t="s">
        <v>175</v>
      </c>
      <c r="D58" s="48"/>
      <c r="E58" s="47">
        <f>'계획인구(최종)'!E118</f>
        <v>3384</v>
      </c>
      <c r="F58" s="47">
        <f>'계획인구(최종)'!F118</f>
        <v>3188</v>
      </c>
      <c r="G58" s="47">
        <f>'계획인구(최종)'!G118</f>
        <v>3042</v>
      </c>
      <c r="H58" s="47">
        <f>'계획인구(최종)'!H118</f>
        <v>2944</v>
      </c>
      <c r="T58" s="98"/>
      <c r="U58" s="98"/>
      <c r="V58" s="98"/>
      <c r="W58" s="98"/>
      <c r="X58" s="82"/>
      <c r="Y58" s="82"/>
      <c r="Z58" s="82"/>
      <c r="AA58" s="82"/>
      <c r="AB58" s="82"/>
      <c r="AI58" s="663"/>
      <c r="AJ58" s="3"/>
      <c r="AK58" s="23">
        <f t="array" ref="AK58">SUM(($AQ$19:$AQ$28=$AJ58)*($AP$19:$AP$28=$AP58)*(AK$19:AK$28))</f>
        <v>0</v>
      </c>
      <c r="AL58" s="23">
        <f t="array" ref="AL58">SUM(($AR$19:$AR$28=$AJ58)*($AP$19:$AP$28=$AP58)*(AL$19:AL$28))</f>
        <v>0</v>
      </c>
      <c r="AM58" s="23">
        <f t="array" ref="AM58">SUM(($AR$19:$AR$28=$AJ58)*($AP$19:$AP$28=$AP58)*(AM$19:AM$28))</f>
        <v>0</v>
      </c>
      <c r="AN58" s="23">
        <f t="array" ref="AN58">SUM(($AR$19:$AR$28=$AJ58)*($AP$19:$AP$28=$AP58)*(AN$19:AN$28))</f>
        <v>0</v>
      </c>
      <c r="AO58" s="23">
        <f t="array" ref="AO58">SUM(($AR$19:$AR$28=$AJ58)*($AP$19:$AP$28=$AP58)*(AO$19:AO$28))</f>
        <v>0</v>
      </c>
      <c r="AP58" s="18" t="s">
        <v>45</v>
      </c>
      <c r="AQ58" s="44"/>
      <c r="AS58" s="44"/>
    </row>
    <row r="59" spans="2:45" ht="18" customHeight="1">
      <c r="B59" s="94"/>
      <c r="D59" s="48"/>
      <c r="T59" s="98"/>
      <c r="U59" s="98"/>
      <c r="V59" s="98"/>
      <c r="W59" s="98"/>
      <c r="X59" s="82"/>
      <c r="Y59" s="82"/>
      <c r="Z59" s="82"/>
      <c r="AA59" s="82"/>
      <c r="AB59" s="82"/>
      <c r="AI59" s="663"/>
      <c r="AJ59" s="36" t="s">
        <v>2</v>
      </c>
      <c r="AK59" s="37">
        <f>SUM(AK53:AK58)</f>
        <v>0</v>
      </c>
      <c r="AL59" s="37">
        <f>SUM(AL53:AL58)</f>
        <v>473</v>
      </c>
      <c r="AM59" s="37">
        <f>SUM(AM53:AM58)</f>
        <v>473</v>
      </c>
      <c r="AN59" s="37">
        <f>SUM(AN53:AN58)</f>
        <v>473</v>
      </c>
      <c r="AO59" s="37">
        <f>SUM(AO53:AO58)</f>
        <v>473</v>
      </c>
      <c r="AP59" s="38"/>
      <c r="AQ59" s="44"/>
      <c r="AS59" s="44"/>
    </row>
    <row r="60" spans="2:45" ht="18" customHeight="1">
      <c r="B60" s="94"/>
      <c r="C60" s="47" t="s">
        <v>176</v>
      </c>
      <c r="D60" s="23"/>
      <c r="E60" s="6" t="s">
        <v>212</v>
      </c>
      <c r="F60" s="6" t="s">
        <v>213</v>
      </c>
      <c r="G60" s="6" t="s">
        <v>173</v>
      </c>
      <c r="H60" s="6" t="s">
        <v>174</v>
      </c>
      <c r="I60" s="638" t="s">
        <v>34</v>
      </c>
      <c r="J60" s="638"/>
      <c r="K60" s="638"/>
      <c r="T60" s="98"/>
      <c r="U60" s="98"/>
      <c r="V60" s="98"/>
      <c r="W60" s="98"/>
      <c r="X60" s="82"/>
      <c r="Y60" s="82"/>
      <c r="Z60" s="82"/>
      <c r="AA60" s="82"/>
      <c r="AB60" s="82"/>
      <c r="AI60" s="44"/>
      <c r="AJ60" s="44"/>
      <c r="AK60" s="44"/>
      <c r="AL60" s="44"/>
      <c r="AM60" s="44"/>
      <c r="AN60" s="44"/>
      <c r="AO60" s="44"/>
      <c r="AP60" s="44"/>
      <c r="AQ60" s="44"/>
      <c r="AS60" s="44"/>
    </row>
    <row r="61" spans="2:45" ht="18" customHeight="1">
      <c r="B61" s="94"/>
      <c r="D61" s="6" t="s">
        <v>216</v>
      </c>
      <c r="E61" s="50"/>
      <c r="F61" s="50"/>
      <c r="G61" s="50"/>
      <c r="H61" s="50"/>
      <c r="I61" s="6"/>
      <c r="J61" s="6"/>
      <c r="K61" s="6"/>
      <c r="T61" s="98"/>
      <c r="U61" s="98"/>
      <c r="V61" s="98"/>
      <c r="W61" s="98"/>
      <c r="X61" s="82"/>
      <c r="Y61" s="82"/>
      <c r="Z61" s="82"/>
      <c r="AA61" s="82"/>
      <c r="AB61" s="82"/>
      <c r="AI61" s="44"/>
      <c r="AJ61" s="44"/>
      <c r="AK61" s="44"/>
      <c r="AL61" s="44"/>
      <c r="AM61" s="44"/>
      <c r="AN61" s="44"/>
      <c r="AO61" s="44"/>
      <c r="AP61" s="44"/>
      <c r="AQ61" s="44"/>
      <c r="AS61" s="44"/>
    </row>
    <row r="62" spans="2:45" ht="18" customHeight="1">
      <c r="B62" s="94"/>
      <c r="D62" s="6" t="s">
        <v>217</v>
      </c>
      <c r="E62" s="50"/>
      <c r="F62" s="50"/>
      <c r="G62" s="50"/>
      <c r="H62" s="50"/>
      <c r="I62" s="6"/>
      <c r="J62" s="6"/>
      <c r="K62" s="6"/>
      <c r="T62" s="98"/>
      <c r="U62" s="98"/>
      <c r="V62" s="98"/>
      <c r="W62" s="98"/>
      <c r="X62" s="82"/>
      <c r="Y62" s="82"/>
      <c r="Z62" s="82"/>
      <c r="AA62" s="82"/>
      <c r="AB62" s="82"/>
      <c r="AI62" s="44"/>
      <c r="AJ62" s="44"/>
      <c r="AK62" s="44"/>
      <c r="AL62" s="44"/>
      <c r="AM62" s="44"/>
      <c r="AN62" s="44"/>
      <c r="AO62" s="44"/>
      <c r="AP62" s="44"/>
      <c r="AQ62" s="44"/>
      <c r="AS62" s="44"/>
    </row>
    <row r="63" spans="2:45" ht="18" customHeight="1">
      <c r="B63" s="94"/>
      <c r="D63" s="6" t="s">
        <v>218</v>
      </c>
      <c r="E63" s="50"/>
      <c r="F63" s="50"/>
      <c r="G63" s="50"/>
      <c r="H63" s="50"/>
      <c r="I63" s="6"/>
      <c r="J63" s="6"/>
      <c r="K63" s="6"/>
      <c r="T63" s="98"/>
      <c r="U63" s="98"/>
      <c r="V63" s="98"/>
      <c r="W63" s="98"/>
      <c r="X63" s="82"/>
      <c r="Y63" s="82"/>
      <c r="Z63" s="82"/>
      <c r="AA63" s="82"/>
      <c r="AB63" s="82"/>
      <c r="AI63" s="44"/>
      <c r="AJ63" s="44"/>
      <c r="AK63" s="44"/>
      <c r="AL63" s="44"/>
      <c r="AM63" s="44"/>
      <c r="AN63" s="44"/>
      <c r="AO63" s="44"/>
      <c r="AP63" s="44"/>
      <c r="AQ63" s="44"/>
      <c r="AS63" s="44"/>
    </row>
    <row r="64" spans="2:45" ht="18" customHeight="1">
      <c r="B64" s="94"/>
      <c r="D64" s="6" t="s">
        <v>219</v>
      </c>
      <c r="E64" s="50"/>
      <c r="F64" s="50"/>
      <c r="G64" s="50"/>
      <c r="H64" s="50"/>
      <c r="I64" s="6"/>
      <c r="J64" s="6"/>
      <c r="K64" s="6"/>
      <c r="T64" s="82"/>
      <c r="U64" s="82"/>
      <c r="V64" s="82"/>
      <c r="W64" s="82"/>
      <c r="X64" s="82"/>
      <c r="Y64" s="82"/>
      <c r="Z64" s="82"/>
      <c r="AA64" s="82"/>
      <c r="AB64" s="82"/>
      <c r="AI64" s="44"/>
      <c r="AJ64" s="44"/>
      <c r="AK64" s="44"/>
      <c r="AL64" s="44"/>
      <c r="AM64" s="44"/>
      <c r="AN64" s="44"/>
      <c r="AO64" s="44"/>
      <c r="AP64" s="44"/>
      <c r="AQ64" s="44"/>
      <c r="AS64" s="44"/>
    </row>
    <row r="65" spans="2:45" ht="18" customHeight="1">
      <c r="B65" s="94"/>
      <c r="D65" s="6" t="s">
        <v>49</v>
      </c>
      <c r="E65" s="6">
        <f>SUM(E61:E64)</f>
        <v>0</v>
      </c>
      <c r="F65" s="6">
        <f>SUM(F61:F64)</f>
        <v>0</v>
      </c>
      <c r="G65" s="6">
        <f>SUM(G61:G64)</f>
        <v>0</v>
      </c>
      <c r="H65" s="6">
        <f>SUM(H61:H64)</f>
        <v>0</v>
      </c>
      <c r="I65" s="638"/>
      <c r="J65" s="638"/>
      <c r="K65" s="638"/>
      <c r="T65" s="82"/>
      <c r="U65" s="82"/>
      <c r="V65" s="82"/>
      <c r="W65" s="82"/>
      <c r="X65" s="82"/>
      <c r="Y65" s="82"/>
      <c r="Z65" s="82"/>
      <c r="AA65" s="82"/>
      <c r="AB65" s="82"/>
      <c r="AI65" s="44"/>
      <c r="AJ65" s="44"/>
      <c r="AK65" s="44"/>
      <c r="AL65" s="44"/>
      <c r="AM65" s="44"/>
      <c r="AN65" s="44"/>
      <c r="AO65" s="44"/>
      <c r="AP65" s="44"/>
      <c r="AQ65" s="44"/>
      <c r="AS65" s="44"/>
    </row>
    <row r="66" spans="2:45">
      <c r="B66" s="94"/>
      <c r="T66" s="82"/>
      <c r="U66" s="82"/>
      <c r="V66" s="82"/>
      <c r="W66" s="82"/>
      <c r="X66" s="82"/>
      <c r="Y66" s="82"/>
      <c r="Z66" s="82"/>
      <c r="AA66" s="82"/>
      <c r="AB66" s="82"/>
      <c r="AI66" s="44"/>
      <c r="AJ66" s="44"/>
      <c r="AK66" s="44"/>
      <c r="AL66" s="44"/>
      <c r="AM66" s="44"/>
      <c r="AN66" s="44"/>
      <c r="AO66" s="44"/>
      <c r="AP66" s="44"/>
      <c r="AQ66" s="44"/>
      <c r="AS66" s="44"/>
    </row>
    <row r="67" spans="2:45">
      <c r="B67" s="94"/>
      <c r="T67" s="82"/>
      <c r="U67" s="82"/>
      <c r="V67" s="82"/>
      <c r="W67" s="82"/>
      <c r="X67" s="82"/>
      <c r="Y67" s="82"/>
      <c r="Z67" s="82"/>
      <c r="AA67" s="82"/>
      <c r="AB67" s="82"/>
      <c r="AI67" s="44"/>
      <c r="AJ67" s="44"/>
      <c r="AK67" s="44"/>
      <c r="AL67" s="44"/>
      <c r="AM67" s="44"/>
      <c r="AN67" s="44"/>
      <c r="AO67" s="44"/>
      <c r="AP67" s="44"/>
      <c r="AQ67" s="44"/>
      <c r="AS67" s="44"/>
    </row>
    <row r="68" spans="2:45">
      <c r="B68" s="94"/>
      <c r="T68" s="82"/>
      <c r="U68" s="82"/>
      <c r="V68" s="82"/>
      <c r="W68" s="82"/>
      <c r="X68" s="82"/>
      <c r="Y68" s="82"/>
      <c r="Z68" s="82"/>
      <c r="AA68" s="82"/>
      <c r="AB68" s="82"/>
      <c r="AI68" s="44"/>
      <c r="AJ68" s="44"/>
      <c r="AK68" s="44"/>
      <c r="AL68" s="44"/>
      <c r="AM68" s="44"/>
      <c r="AN68" s="44"/>
      <c r="AO68" s="44"/>
      <c r="AP68" s="44"/>
      <c r="AQ68" s="44"/>
      <c r="AS68" s="44"/>
    </row>
    <row r="69" spans="2:45">
      <c r="B69" s="94"/>
      <c r="T69" s="82"/>
      <c r="U69" s="82"/>
      <c r="V69" s="82"/>
      <c r="W69" s="82"/>
      <c r="X69" s="82"/>
      <c r="Y69" s="82"/>
      <c r="Z69" s="82"/>
      <c r="AA69" s="82"/>
      <c r="AB69" s="82"/>
      <c r="AI69" s="44"/>
      <c r="AJ69" s="44"/>
      <c r="AK69" s="44"/>
      <c r="AL69" s="44"/>
      <c r="AM69" s="44"/>
      <c r="AN69" s="44"/>
      <c r="AO69" s="44"/>
      <c r="AP69" s="44"/>
      <c r="AQ69" s="44"/>
      <c r="AS69" s="44"/>
    </row>
    <row r="70" spans="2:45">
      <c r="B70" s="94"/>
      <c r="T70" s="82"/>
      <c r="U70" s="82"/>
      <c r="V70" s="82"/>
      <c r="W70" s="82"/>
      <c r="X70" s="82"/>
      <c r="Y70" s="82"/>
      <c r="Z70" s="82"/>
      <c r="AA70" s="82"/>
      <c r="AB70" s="82"/>
      <c r="AI70" s="44"/>
      <c r="AJ70" s="44"/>
      <c r="AK70" s="44"/>
      <c r="AL70" s="44"/>
      <c r="AM70" s="44"/>
      <c r="AN70" s="44"/>
      <c r="AO70" s="44"/>
      <c r="AP70" s="44"/>
      <c r="AQ70" s="44"/>
      <c r="AS70" s="44"/>
    </row>
    <row r="71" spans="2:45">
      <c r="B71" s="94"/>
      <c r="T71" s="82"/>
      <c r="U71" s="82"/>
      <c r="V71" s="82"/>
      <c r="W71" s="82"/>
      <c r="X71" s="82"/>
      <c r="Y71" s="82"/>
      <c r="Z71" s="82"/>
      <c r="AA71" s="82"/>
      <c r="AB71" s="82"/>
      <c r="AI71" s="44"/>
      <c r="AJ71" s="44"/>
      <c r="AK71" s="44"/>
      <c r="AL71" s="44"/>
      <c r="AM71" s="44"/>
      <c r="AN71" s="44"/>
      <c r="AO71" s="44"/>
      <c r="AP71" s="44"/>
      <c r="AQ71" s="44"/>
      <c r="AS71" s="44"/>
    </row>
    <row r="72" spans="2:45">
      <c r="B72" s="94"/>
      <c r="T72" s="82"/>
      <c r="U72" s="82"/>
      <c r="V72" s="82"/>
      <c r="W72" s="82"/>
      <c r="X72" s="82"/>
      <c r="Y72" s="82"/>
      <c r="Z72" s="82"/>
      <c r="AA72" s="82"/>
      <c r="AB72" s="82"/>
      <c r="AI72" s="44"/>
      <c r="AJ72" s="44"/>
      <c r="AK72" s="44"/>
      <c r="AL72" s="44"/>
      <c r="AM72" s="44"/>
      <c r="AN72" s="44"/>
      <c r="AO72" s="44"/>
      <c r="AP72" s="44"/>
      <c r="AQ72" s="44"/>
      <c r="AS72" s="44"/>
    </row>
    <row r="73" spans="2:45">
      <c r="B73" s="94"/>
      <c r="AI73" s="44"/>
      <c r="AJ73" s="44"/>
      <c r="AK73" s="44"/>
      <c r="AL73" s="44"/>
      <c r="AM73" s="44"/>
      <c r="AN73" s="44"/>
      <c r="AO73" s="44"/>
      <c r="AP73" s="44"/>
      <c r="AQ73" s="44"/>
      <c r="AS73" s="44"/>
    </row>
    <row r="74" spans="2:45">
      <c r="B74" s="94"/>
      <c r="AI74" s="44"/>
      <c r="AJ74" s="44"/>
      <c r="AK74" s="44"/>
      <c r="AL74" s="44"/>
      <c r="AM74" s="44"/>
      <c r="AN74" s="44"/>
      <c r="AO74" s="44"/>
      <c r="AP74" s="44"/>
      <c r="AQ74" s="44"/>
      <c r="AS74" s="44"/>
    </row>
    <row r="75" spans="2:45">
      <c r="B75" s="94"/>
      <c r="AI75" s="44"/>
      <c r="AJ75" s="44"/>
      <c r="AK75" s="44"/>
      <c r="AL75" s="44"/>
      <c r="AM75" s="44"/>
      <c r="AN75" s="44"/>
      <c r="AO75" s="44"/>
      <c r="AP75" s="44"/>
      <c r="AQ75" s="44"/>
      <c r="AS75" s="44"/>
    </row>
    <row r="76" spans="2:45">
      <c r="B76" s="94"/>
      <c r="AI76" s="44"/>
      <c r="AJ76" s="44"/>
      <c r="AK76" s="44"/>
      <c r="AL76" s="44"/>
      <c r="AM76" s="44"/>
      <c r="AN76" s="44"/>
      <c r="AO76" s="44"/>
      <c r="AP76" s="44"/>
      <c r="AQ76" s="44"/>
      <c r="AS76" s="44"/>
    </row>
    <row r="77" spans="2:45">
      <c r="B77" s="94"/>
      <c r="AI77" s="44"/>
      <c r="AJ77" s="44"/>
      <c r="AK77" s="44"/>
      <c r="AL77" s="44"/>
      <c r="AM77" s="44"/>
      <c r="AN77" s="44"/>
      <c r="AO77" s="44"/>
      <c r="AP77" s="44"/>
      <c r="AQ77" s="44"/>
    </row>
    <row r="78" spans="2:45">
      <c r="B78" s="94"/>
      <c r="AI78" s="44"/>
      <c r="AJ78" s="44"/>
      <c r="AK78" s="44"/>
      <c r="AL78" s="44"/>
      <c r="AM78" s="44"/>
      <c r="AN78" s="44"/>
      <c r="AO78" s="44"/>
      <c r="AP78" s="44"/>
      <c r="AQ78" s="44"/>
    </row>
    <row r="79" spans="2:45">
      <c r="B79" s="94"/>
      <c r="AI79" s="44"/>
      <c r="AJ79" s="44"/>
      <c r="AK79" s="44"/>
      <c r="AL79" s="44"/>
      <c r="AM79" s="44"/>
      <c r="AN79" s="44"/>
      <c r="AO79" s="44"/>
      <c r="AP79" s="44"/>
      <c r="AQ79" s="44"/>
    </row>
    <row r="80" spans="2:45">
      <c r="B80" s="94"/>
      <c r="AI80" s="44"/>
      <c r="AJ80" s="44"/>
      <c r="AK80" s="44"/>
      <c r="AL80" s="44"/>
      <c r="AM80" s="44"/>
      <c r="AN80" s="44"/>
      <c r="AO80" s="44"/>
      <c r="AP80" s="44"/>
      <c r="AQ80" s="44"/>
    </row>
    <row r="81" spans="2:43">
      <c r="B81" s="94"/>
      <c r="AI81" s="44"/>
      <c r="AJ81" s="44"/>
      <c r="AK81" s="44"/>
      <c r="AL81" s="44"/>
      <c r="AM81" s="44"/>
      <c r="AN81" s="44"/>
      <c r="AO81" s="44"/>
      <c r="AP81" s="44"/>
      <c r="AQ81" s="44"/>
    </row>
    <row r="82" spans="2:43">
      <c r="B82" s="94"/>
      <c r="AI82" s="44"/>
      <c r="AJ82" s="44"/>
      <c r="AK82" s="44"/>
      <c r="AL82" s="44"/>
      <c r="AM82" s="44"/>
      <c r="AN82" s="44"/>
      <c r="AO82" s="44"/>
      <c r="AP82" s="44"/>
      <c r="AQ82" s="44"/>
    </row>
    <row r="83" spans="2:43">
      <c r="B83" s="94"/>
      <c r="AI83" s="44"/>
      <c r="AJ83" s="44"/>
      <c r="AK83" s="44"/>
      <c r="AL83" s="44"/>
      <c r="AM83" s="44"/>
      <c r="AN83" s="44"/>
      <c r="AO83" s="44"/>
      <c r="AP83" s="44"/>
      <c r="AQ83" s="44"/>
    </row>
    <row r="84" spans="2:43">
      <c r="B84" s="94"/>
      <c r="AI84" s="44"/>
      <c r="AJ84" s="44"/>
      <c r="AK84" s="44"/>
      <c r="AL84" s="44"/>
      <c r="AM84" s="44"/>
      <c r="AN84" s="44"/>
      <c r="AO84" s="44"/>
      <c r="AP84" s="44"/>
      <c r="AQ84" s="44"/>
    </row>
    <row r="85" spans="2:43">
      <c r="B85" s="94"/>
      <c r="AI85" s="44"/>
      <c r="AJ85" s="44"/>
      <c r="AK85" s="44"/>
      <c r="AL85" s="44"/>
      <c r="AM85" s="44"/>
      <c r="AN85" s="44"/>
      <c r="AO85" s="44"/>
      <c r="AP85" s="44"/>
      <c r="AQ85" s="44"/>
    </row>
    <row r="86" spans="2:43">
      <c r="B86" s="94"/>
      <c r="AI86" s="44"/>
      <c r="AJ86" s="44"/>
      <c r="AK86" s="44"/>
      <c r="AL86" s="44"/>
      <c r="AM86" s="44"/>
      <c r="AN86" s="44"/>
      <c r="AO86" s="44"/>
      <c r="AP86" s="44"/>
      <c r="AQ86" s="44"/>
    </row>
    <row r="87" spans="2:43">
      <c r="B87" s="94"/>
      <c r="AI87" s="44"/>
      <c r="AJ87" s="44"/>
      <c r="AK87" s="44"/>
      <c r="AL87" s="44"/>
      <c r="AM87" s="44"/>
      <c r="AN87" s="44"/>
      <c r="AO87" s="44"/>
      <c r="AP87" s="44"/>
      <c r="AQ87" s="44"/>
    </row>
    <row r="88" spans="2:43">
      <c r="B88" s="94"/>
      <c r="AI88" s="44"/>
      <c r="AJ88" s="44"/>
      <c r="AK88" s="44"/>
      <c r="AL88" s="44"/>
      <c r="AM88" s="44"/>
      <c r="AN88" s="44"/>
      <c r="AO88" s="44"/>
      <c r="AP88" s="44"/>
      <c r="AQ88" s="44"/>
    </row>
    <row r="89" spans="2:43">
      <c r="B89" s="94"/>
      <c r="AI89" s="44"/>
      <c r="AJ89" s="44"/>
      <c r="AK89" s="44"/>
      <c r="AL89" s="44"/>
      <c r="AM89" s="44"/>
      <c r="AN89" s="44"/>
      <c r="AO89" s="44"/>
      <c r="AP89" s="44"/>
      <c r="AQ89" s="44"/>
    </row>
    <row r="90" spans="2:43">
      <c r="B90" s="94"/>
      <c r="AI90" s="44"/>
      <c r="AJ90" s="44"/>
      <c r="AK90" s="44"/>
      <c r="AL90" s="44"/>
      <c r="AM90" s="44"/>
      <c r="AN90" s="44"/>
      <c r="AO90" s="44"/>
      <c r="AP90" s="44"/>
      <c r="AQ90" s="44"/>
    </row>
    <row r="91" spans="2:43">
      <c r="B91" s="94"/>
      <c r="AI91" s="44"/>
      <c r="AJ91" s="44"/>
      <c r="AK91" s="44"/>
      <c r="AL91" s="44"/>
      <c r="AM91" s="44"/>
      <c r="AN91" s="44"/>
      <c r="AO91" s="44"/>
      <c r="AP91" s="44"/>
      <c r="AQ91" s="44"/>
    </row>
    <row r="92" spans="2:43">
      <c r="AI92" s="44"/>
      <c r="AJ92" s="44"/>
      <c r="AK92" s="44"/>
      <c r="AL92" s="44"/>
      <c r="AM92" s="44"/>
      <c r="AN92" s="44"/>
      <c r="AO92" s="44"/>
      <c r="AP92" s="44"/>
      <c r="AQ92" s="44"/>
    </row>
    <row r="93" spans="2:43">
      <c r="AI93" s="44"/>
      <c r="AJ93" s="44"/>
      <c r="AK93" s="44"/>
      <c r="AL93" s="44"/>
      <c r="AM93" s="44"/>
      <c r="AN93" s="44"/>
      <c r="AO93" s="44"/>
      <c r="AP93" s="44"/>
      <c r="AQ93" s="44"/>
    </row>
    <row r="98" spans="35:45">
      <c r="AI98" s="44"/>
      <c r="AJ98" s="44"/>
      <c r="AK98" s="44"/>
      <c r="AL98" s="44"/>
      <c r="AM98" s="44"/>
      <c r="AN98" s="44"/>
      <c r="AO98" s="44"/>
      <c r="AP98" s="44"/>
      <c r="AQ98" s="44"/>
      <c r="AS98" s="44"/>
    </row>
    <row r="99" spans="35:45">
      <c r="AI99" s="44"/>
      <c r="AJ99" s="44"/>
      <c r="AK99" s="44"/>
      <c r="AL99" s="44"/>
      <c r="AM99" s="44"/>
      <c r="AN99" s="44"/>
      <c r="AO99" s="44"/>
      <c r="AP99" s="44"/>
      <c r="AQ99" s="44"/>
      <c r="AS99" s="44"/>
    </row>
    <row r="100" spans="35:45">
      <c r="AI100" s="44"/>
      <c r="AJ100" s="44"/>
      <c r="AK100" s="44"/>
      <c r="AL100" s="44"/>
      <c r="AM100" s="44"/>
      <c r="AN100" s="44"/>
      <c r="AO100" s="44"/>
      <c r="AP100" s="44"/>
      <c r="AQ100" s="44"/>
      <c r="AS100" s="44"/>
    </row>
    <row r="101" spans="35:45">
      <c r="AI101" s="44"/>
      <c r="AJ101" s="44"/>
      <c r="AK101" s="44"/>
      <c r="AL101" s="44"/>
      <c r="AM101" s="44"/>
      <c r="AN101" s="44"/>
      <c r="AO101" s="44"/>
      <c r="AP101" s="44"/>
      <c r="AQ101" s="44"/>
      <c r="AS101" s="44"/>
    </row>
    <row r="102" spans="35:45">
      <c r="AI102" s="44"/>
      <c r="AJ102" s="44"/>
      <c r="AK102" s="44"/>
      <c r="AL102" s="44"/>
      <c r="AM102" s="44"/>
      <c r="AN102" s="44"/>
      <c r="AO102" s="44"/>
      <c r="AP102" s="44"/>
      <c r="AQ102" s="44"/>
      <c r="AS102" s="44"/>
    </row>
    <row r="103" spans="35:45">
      <c r="AI103" s="44"/>
      <c r="AJ103" s="44"/>
      <c r="AK103" s="44"/>
      <c r="AL103" s="44"/>
      <c r="AM103" s="44"/>
      <c r="AN103" s="44"/>
      <c r="AO103" s="44"/>
      <c r="AP103" s="44"/>
      <c r="AQ103" s="44"/>
      <c r="AS103" s="44"/>
    </row>
    <row r="104" spans="35:45">
      <c r="AI104" s="44"/>
      <c r="AJ104" s="44"/>
      <c r="AK104" s="44"/>
      <c r="AL104" s="44"/>
      <c r="AM104" s="44"/>
      <c r="AN104" s="44"/>
      <c r="AO104" s="44"/>
      <c r="AP104" s="44"/>
      <c r="AQ104" s="44"/>
      <c r="AS104" s="44"/>
    </row>
    <row r="105" spans="35:45">
      <c r="AI105" s="44"/>
      <c r="AJ105" s="44"/>
      <c r="AK105" s="44"/>
      <c r="AL105" s="44"/>
      <c r="AM105" s="44"/>
      <c r="AN105" s="44"/>
      <c r="AO105" s="44"/>
      <c r="AP105" s="44"/>
      <c r="AQ105" s="44"/>
      <c r="AS105" s="44"/>
    </row>
    <row r="106" spans="35:45">
      <c r="AI106" s="44"/>
      <c r="AJ106" s="44"/>
      <c r="AK106" s="44"/>
      <c r="AL106" s="44"/>
      <c r="AM106" s="44"/>
      <c r="AN106" s="44"/>
      <c r="AO106" s="44"/>
      <c r="AP106" s="44"/>
      <c r="AQ106" s="44"/>
      <c r="AS106" s="44"/>
    </row>
    <row r="107" spans="35:45">
      <c r="AI107" s="44"/>
      <c r="AJ107" s="44"/>
      <c r="AK107" s="44"/>
      <c r="AL107" s="44"/>
      <c r="AM107" s="44"/>
      <c r="AN107" s="44"/>
      <c r="AO107" s="44"/>
      <c r="AP107" s="44"/>
      <c r="AQ107" s="44"/>
      <c r="AS107" s="44"/>
    </row>
    <row r="108" spans="35:45">
      <c r="AI108" s="44"/>
      <c r="AJ108" s="44"/>
      <c r="AK108" s="44"/>
      <c r="AL108" s="44"/>
      <c r="AM108" s="44"/>
      <c r="AN108" s="44"/>
      <c r="AO108" s="44"/>
      <c r="AP108" s="44"/>
      <c r="AQ108" s="44"/>
      <c r="AS108" s="44"/>
    </row>
    <row r="109" spans="35:45">
      <c r="AI109" s="44"/>
      <c r="AJ109" s="44"/>
      <c r="AK109" s="44"/>
      <c r="AL109" s="44"/>
      <c r="AM109" s="44"/>
      <c r="AN109" s="44"/>
      <c r="AO109" s="44"/>
      <c r="AP109" s="44"/>
      <c r="AQ109" s="44"/>
      <c r="AS109" s="44"/>
    </row>
    <row r="110" spans="35:45">
      <c r="AI110" s="44"/>
      <c r="AJ110" s="44"/>
      <c r="AK110" s="44"/>
      <c r="AL110" s="44"/>
      <c r="AM110" s="44"/>
      <c r="AN110" s="44"/>
      <c r="AO110" s="44"/>
      <c r="AP110" s="44"/>
      <c r="AQ110" s="44"/>
      <c r="AS110" s="44"/>
    </row>
    <row r="111" spans="35:45">
      <c r="AI111" s="44"/>
      <c r="AJ111" s="44"/>
      <c r="AK111" s="44"/>
      <c r="AL111" s="44"/>
      <c r="AM111" s="44"/>
      <c r="AN111" s="44"/>
      <c r="AO111" s="44"/>
      <c r="AP111" s="44"/>
      <c r="AQ111" s="44"/>
      <c r="AS111" s="44"/>
    </row>
    <row r="112" spans="35:45">
      <c r="AI112" s="44"/>
      <c r="AJ112" s="44"/>
      <c r="AK112" s="44"/>
      <c r="AL112" s="44"/>
      <c r="AM112" s="44"/>
      <c r="AN112" s="44"/>
      <c r="AO112" s="44"/>
      <c r="AP112" s="44"/>
      <c r="AQ112" s="44"/>
      <c r="AS112" s="44"/>
    </row>
    <row r="113" spans="35:45">
      <c r="AI113" s="54"/>
      <c r="AJ113" s="54"/>
      <c r="AK113" s="44"/>
      <c r="AL113" s="44"/>
      <c r="AM113" s="44"/>
      <c r="AN113" s="44"/>
      <c r="AO113" s="44"/>
      <c r="AP113" s="44"/>
      <c r="AQ113" s="44"/>
      <c r="AS113" s="44"/>
    </row>
    <row r="114" spans="35:45">
      <c r="AI114" s="33"/>
      <c r="AJ114" s="55"/>
      <c r="AK114" s="44"/>
      <c r="AL114" s="44"/>
      <c r="AM114" s="44"/>
      <c r="AN114" s="44"/>
      <c r="AO114" s="44"/>
      <c r="AP114" s="44"/>
      <c r="AQ114" s="44"/>
      <c r="AS114" s="44"/>
    </row>
    <row r="115" spans="35:45">
      <c r="AI115" s="56"/>
      <c r="AJ115" s="56"/>
      <c r="AK115" s="44"/>
      <c r="AL115" s="44"/>
      <c r="AM115" s="44"/>
      <c r="AN115" s="44"/>
      <c r="AO115" s="44"/>
      <c r="AP115" s="44"/>
      <c r="AQ115" s="44"/>
      <c r="AS115" s="44"/>
    </row>
    <row r="116" spans="35:45">
      <c r="AI116" s="57"/>
      <c r="AJ116" s="57"/>
      <c r="AK116" s="44"/>
      <c r="AL116" s="44"/>
      <c r="AM116" s="44"/>
      <c r="AN116" s="44"/>
      <c r="AO116" s="44"/>
      <c r="AP116" s="44"/>
      <c r="AQ116" s="44"/>
      <c r="AS116" s="44"/>
    </row>
    <row r="117" spans="35:45">
      <c r="AI117" s="56"/>
      <c r="AJ117" s="56"/>
      <c r="AK117" s="44"/>
      <c r="AL117" s="44"/>
      <c r="AM117" s="44"/>
      <c r="AN117" s="44"/>
      <c r="AO117" s="44"/>
      <c r="AP117" s="44"/>
      <c r="AQ117" s="44"/>
      <c r="AS117" s="44"/>
    </row>
    <row r="118" spans="35:45">
      <c r="AI118" s="58"/>
      <c r="AJ118" s="58"/>
      <c r="AK118" s="44"/>
      <c r="AL118" s="44"/>
      <c r="AM118" s="44"/>
      <c r="AN118" s="44"/>
      <c r="AO118" s="44"/>
      <c r="AP118" s="44"/>
      <c r="AQ118" s="44"/>
      <c r="AS118" s="44"/>
    </row>
    <row r="119" spans="35:45">
      <c r="AI119" s="33"/>
      <c r="AJ119" s="33"/>
      <c r="AK119" s="44"/>
      <c r="AL119" s="44"/>
      <c r="AM119" s="44"/>
      <c r="AN119" s="44"/>
      <c r="AO119" s="44"/>
      <c r="AP119" s="44"/>
      <c r="AQ119" s="44"/>
      <c r="AS119" s="44"/>
    </row>
    <row r="120" spans="35:45">
      <c r="AI120" s="33"/>
      <c r="AJ120" s="33"/>
      <c r="AK120" s="44"/>
      <c r="AL120" s="44"/>
      <c r="AM120" s="44"/>
      <c r="AN120" s="44"/>
      <c r="AO120" s="44"/>
      <c r="AP120" s="44"/>
      <c r="AQ120" s="44"/>
      <c r="AS120" s="44"/>
    </row>
    <row r="121" spans="35:45">
      <c r="AI121" s="33"/>
      <c r="AJ121" s="33"/>
      <c r="AK121" s="44"/>
      <c r="AL121" s="44"/>
      <c r="AM121" s="44"/>
      <c r="AN121" s="44"/>
      <c r="AO121" s="44"/>
      <c r="AP121" s="44"/>
      <c r="AQ121" s="44"/>
      <c r="AS121" s="44"/>
    </row>
    <row r="122" spans="35:45">
      <c r="AI122" s="33"/>
      <c r="AJ122" s="33"/>
      <c r="AK122" s="44"/>
      <c r="AL122" s="44"/>
      <c r="AM122" s="44"/>
      <c r="AN122" s="44"/>
      <c r="AO122" s="44"/>
      <c r="AP122" s="44"/>
      <c r="AQ122" s="44"/>
      <c r="AS122" s="44"/>
    </row>
    <row r="123" spans="35:45">
      <c r="AI123" s="17"/>
      <c r="AJ123" s="17"/>
    </row>
    <row r="124" spans="35:45">
      <c r="AI124" s="17"/>
      <c r="AJ124" s="17"/>
    </row>
    <row r="125" spans="35:45">
      <c r="AI125" s="17"/>
      <c r="AJ125" s="17"/>
    </row>
    <row r="126" spans="35:45">
      <c r="AI126" s="17"/>
      <c r="AJ126" s="17"/>
    </row>
    <row r="127" spans="35:45">
      <c r="AI127" s="17"/>
      <c r="AJ127" s="17"/>
    </row>
    <row r="128" spans="35:45">
      <c r="AI128" s="17"/>
      <c r="AJ128" s="17"/>
    </row>
  </sheetData>
  <mergeCells count="37">
    <mergeCell ref="A1:H1"/>
    <mergeCell ref="A2:A3"/>
    <mergeCell ref="C2:C3"/>
    <mergeCell ref="D2:H2"/>
    <mergeCell ref="I2:M2"/>
    <mergeCell ref="AF2:AF3"/>
    <mergeCell ref="N2:R2"/>
    <mergeCell ref="AI27:AI28"/>
    <mergeCell ref="AI2:AJ3"/>
    <mergeCell ref="AP2:AP3"/>
    <mergeCell ref="S2:W2"/>
    <mergeCell ref="X2:AB2"/>
    <mergeCell ref="AC2:AC3"/>
    <mergeCell ref="AD2:AD3"/>
    <mergeCell ref="AE2:AE3"/>
    <mergeCell ref="A4:A43"/>
    <mergeCell ref="AI4:AI15"/>
    <mergeCell ref="AI17:AJ18"/>
    <mergeCell ref="AP17:AP18"/>
    <mergeCell ref="AQ17:AQ18"/>
    <mergeCell ref="AI20:AI22"/>
    <mergeCell ref="AI23:AI26"/>
    <mergeCell ref="AQ2:AQ3"/>
    <mergeCell ref="AR2:AR3"/>
    <mergeCell ref="AR17:AR18"/>
    <mergeCell ref="AS17:AS18"/>
    <mergeCell ref="AI19:AJ19"/>
    <mergeCell ref="AS2:AS3"/>
    <mergeCell ref="AI53:AI59"/>
    <mergeCell ref="I60:K60"/>
    <mergeCell ref="I65:K65"/>
    <mergeCell ref="AI31:AJ31"/>
    <mergeCell ref="AI32:AI38"/>
    <mergeCell ref="AI39:AI45"/>
    <mergeCell ref="X46:AB46"/>
    <mergeCell ref="AI46:AI52"/>
    <mergeCell ref="W47:W48"/>
  </mergeCells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AT129"/>
  <sheetViews>
    <sheetView topLeftCell="A35" workbookViewId="0">
      <selection activeCell="AB42" sqref="AB42"/>
    </sheetView>
  </sheetViews>
  <sheetFormatPr defaultRowHeight="16.5" outlineLevelCol="1"/>
  <cols>
    <col min="1" max="1" width="8.125" style="47" customWidth="1"/>
    <col min="2" max="2" width="3.625" style="47" customWidth="1" outlineLevel="1"/>
    <col min="3" max="3" width="7.125" style="47" customWidth="1"/>
    <col min="4" max="8" width="7.5" style="47" customWidth="1"/>
    <col min="9" max="13" width="6.25" style="47" customWidth="1"/>
    <col min="14" max="18" width="7.5" style="47" customWidth="1"/>
    <col min="19" max="23" width="6.25" style="47" customWidth="1"/>
    <col min="24" max="28" width="7.5" style="47" customWidth="1"/>
    <col min="29" max="31" width="10.375" style="48" customWidth="1"/>
    <col min="32" max="34" width="10" style="30" customWidth="1"/>
    <col min="35" max="35" width="18.625" style="16" bestFit="1" customWidth="1"/>
    <col min="36" max="36" width="21.375" style="16" bestFit="1" customWidth="1"/>
    <col min="37" max="37" width="18.375" style="16" bestFit="1" customWidth="1"/>
    <col min="38" max="41" width="18.375" style="16" customWidth="1"/>
    <col min="42" max="42" width="14.625" style="16" bestFit="1" customWidth="1"/>
    <col min="43" max="43" width="11.75" style="16" bestFit="1" customWidth="1"/>
    <col min="44" max="44" width="13.625" style="30" bestFit="1" customWidth="1"/>
    <col min="45" max="45" width="13.5" style="16" bestFit="1" customWidth="1"/>
    <col min="47" max="48" width="10" style="30" customWidth="1"/>
    <col min="49" max="256" width="9" style="30"/>
    <col min="257" max="257" width="8.125" style="30" customWidth="1"/>
    <col min="258" max="258" width="3.625" style="30" customWidth="1"/>
    <col min="259" max="259" width="7.125" style="30" customWidth="1"/>
    <col min="260" max="264" width="7.5" style="30" customWidth="1"/>
    <col min="265" max="269" width="6.25" style="30" customWidth="1"/>
    <col min="270" max="274" width="7.5" style="30" customWidth="1"/>
    <col min="275" max="279" width="6.25" style="30" customWidth="1"/>
    <col min="280" max="284" width="7.5" style="30" customWidth="1"/>
    <col min="285" max="287" width="10.375" style="30" customWidth="1"/>
    <col min="288" max="290" width="10" style="30" customWidth="1"/>
    <col min="291" max="291" width="18.625" style="30" bestFit="1" customWidth="1"/>
    <col min="292" max="292" width="21.375" style="30" bestFit="1" customWidth="1"/>
    <col min="293" max="293" width="18.375" style="30" bestFit="1" customWidth="1"/>
    <col min="294" max="297" width="18.375" style="30" customWidth="1"/>
    <col min="298" max="298" width="14.625" style="30" bestFit="1" customWidth="1"/>
    <col min="299" max="299" width="11.75" style="30" bestFit="1" customWidth="1"/>
    <col min="300" max="300" width="13.625" style="30" bestFit="1" customWidth="1"/>
    <col min="301" max="301" width="13.5" style="30" bestFit="1" customWidth="1"/>
    <col min="302" max="302" width="9" style="30"/>
    <col min="303" max="304" width="10" style="30" customWidth="1"/>
    <col min="305" max="512" width="9" style="30"/>
    <col min="513" max="513" width="8.125" style="30" customWidth="1"/>
    <col min="514" max="514" width="3.625" style="30" customWidth="1"/>
    <col min="515" max="515" width="7.125" style="30" customWidth="1"/>
    <col min="516" max="520" width="7.5" style="30" customWidth="1"/>
    <col min="521" max="525" width="6.25" style="30" customWidth="1"/>
    <col min="526" max="530" width="7.5" style="30" customWidth="1"/>
    <col min="531" max="535" width="6.25" style="30" customWidth="1"/>
    <col min="536" max="540" width="7.5" style="30" customWidth="1"/>
    <col min="541" max="543" width="10.375" style="30" customWidth="1"/>
    <col min="544" max="546" width="10" style="30" customWidth="1"/>
    <col min="547" max="547" width="18.625" style="30" bestFit="1" customWidth="1"/>
    <col min="548" max="548" width="21.375" style="30" bestFit="1" customWidth="1"/>
    <col min="549" max="549" width="18.375" style="30" bestFit="1" customWidth="1"/>
    <col min="550" max="553" width="18.375" style="30" customWidth="1"/>
    <col min="554" max="554" width="14.625" style="30" bestFit="1" customWidth="1"/>
    <col min="555" max="555" width="11.75" style="30" bestFit="1" customWidth="1"/>
    <col min="556" max="556" width="13.625" style="30" bestFit="1" customWidth="1"/>
    <col min="557" max="557" width="13.5" style="30" bestFit="1" customWidth="1"/>
    <col min="558" max="558" width="9" style="30"/>
    <col min="559" max="560" width="10" style="30" customWidth="1"/>
    <col min="561" max="768" width="9" style="30"/>
    <col min="769" max="769" width="8.125" style="30" customWidth="1"/>
    <col min="770" max="770" width="3.625" style="30" customWidth="1"/>
    <col min="771" max="771" width="7.125" style="30" customWidth="1"/>
    <col min="772" max="776" width="7.5" style="30" customWidth="1"/>
    <col min="777" max="781" width="6.25" style="30" customWidth="1"/>
    <col min="782" max="786" width="7.5" style="30" customWidth="1"/>
    <col min="787" max="791" width="6.25" style="30" customWidth="1"/>
    <col min="792" max="796" width="7.5" style="30" customWidth="1"/>
    <col min="797" max="799" width="10.375" style="30" customWidth="1"/>
    <col min="800" max="802" width="10" style="30" customWidth="1"/>
    <col min="803" max="803" width="18.625" style="30" bestFit="1" customWidth="1"/>
    <col min="804" max="804" width="21.375" style="30" bestFit="1" customWidth="1"/>
    <col min="805" max="805" width="18.375" style="30" bestFit="1" customWidth="1"/>
    <col min="806" max="809" width="18.375" style="30" customWidth="1"/>
    <col min="810" max="810" width="14.625" style="30" bestFit="1" customWidth="1"/>
    <col min="811" max="811" width="11.75" style="30" bestFit="1" customWidth="1"/>
    <col min="812" max="812" width="13.625" style="30" bestFit="1" customWidth="1"/>
    <col min="813" max="813" width="13.5" style="30" bestFit="1" customWidth="1"/>
    <col min="814" max="814" width="9" style="30"/>
    <col min="815" max="816" width="10" style="30" customWidth="1"/>
    <col min="817" max="1024" width="9" style="30"/>
    <col min="1025" max="1025" width="8.125" style="30" customWidth="1"/>
    <col min="1026" max="1026" width="3.625" style="30" customWidth="1"/>
    <col min="1027" max="1027" width="7.125" style="30" customWidth="1"/>
    <col min="1028" max="1032" width="7.5" style="30" customWidth="1"/>
    <col min="1033" max="1037" width="6.25" style="30" customWidth="1"/>
    <col min="1038" max="1042" width="7.5" style="30" customWidth="1"/>
    <col min="1043" max="1047" width="6.25" style="30" customWidth="1"/>
    <col min="1048" max="1052" width="7.5" style="30" customWidth="1"/>
    <col min="1053" max="1055" width="10.375" style="30" customWidth="1"/>
    <col min="1056" max="1058" width="10" style="30" customWidth="1"/>
    <col min="1059" max="1059" width="18.625" style="30" bestFit="1" customWidth="1"/>
    <col min="1060" max="1060" width="21.375" style="30" bestFit="1" customWidth="1"/>
    <col min="1061" max="1061" width="18.375" style="30" bestFit="1" customWidth="1"/>
    <col min="1062" max="1065" width="18.375" style="30" customWidth="1"/>
    <col min="1066" max="1066" width="14.625" style="30" bestFit="1" customWidth="1"/>
    <col min="1067" max="1067" width="11.75" style="30" bestFit="1" customWidth="1"/>
    <col min="1068" max="1068" width="13.625" style="30" bestFit="1" customWidth="1"/>
    <col min="1069" max="1069" width="13.5" style="30" bestFit="1" customWidth="1"/>
    <col min="1070" max="1070" width="9" style="30"/>
    <col min="1071" max="1072" width="10" style="30" customWidth="1"/>
    <col min="1073" max="1280" width="9" style="30"/>
    <col min="1281" max="1281" width="8.125" style="30" customWidth="1"/>
    <col min="1282" max="1282" width="3.625" style="30" customWidth="1"/>
    <col min="1283" max="1283" width="7.125" style="30" customWidth="1"/>
    <col min="1284" max="1288" width="7.5" style="30" customWidth="1"/>
    <col min="1289" max="1293" width="6.25" style="30" customWidth="1"/>
    <col min="1294" max="1298" width="7.5" style="30" customWidth="1"/>
    <col min="1299" max="1303" width="6.25" style="30" customWidth="1"/>
    <col min="1304" max="1308" width="7.5" style="30" customWidth="1"/>
    <col min="1309" max="1311" width="10.375" style="30" customWidth="1"/>
    <col min="1312" max="1314" width="10" style="30" customWidth="1"/>
    <col min="1315" max="1315" width="18.625" style="30" bestFit="1" customWidth="1"/>
    <col min="1316" max="1316" width="21.375" style="30" bestFit="1" customWidth="1"/>
    <col min="1317" max="1317" width="18.375" style="30" bestFit="1" customWidth="1"/>
    <col min="1318" max="1321" width="18.375" style="30" customWidth="1"/>
    <col min="1322" max="1322" width="14.625" style="30" bestFit="1" customWidth="1"/>
    <col min="1323" max="1323" width="11.75" style="30" bestFit="1" customWidth="1"/>
    <col min="1324" max="1324" width="13.625" style="30" bestFit="1" customWidth="1"/>
    <col min="1325" max="1325" width="13.5" style="30" bestFit="1" customWidth="1"/>
    <col min="1326" max="1326" width="9" style="30"/>
    <col min="1327" max="1328" width="10" style="30" customWidth="1"/>
    <col min="1329" max="1536" width="9" style="30"/>
    <col min="1537" max="1537" width="8.125" style="30" customWidth="1"/>
    <col min="1538" max="1538" width="3.625" style="30" customWidth="1"/>
    <col min="1539" max="1539" width="7.125" style="30" customWidth="1"/>
    <col min="1540" max="1544" width="7.5" style="30" customWidth="1"/>
    <col min="1545" max="1549" width="6.25" style="30" customWidth="1"/>
    <col min="1550" max="1554" width="7.5" style="30" customWidth="1"/>
    <col min="1555" max="1559" width="6.25" style="30" customWidth="1"/>
    <col min="1560" max="1564" width="7.5" style="30" customWidth="1"/>
    <col min="1565" max="1567" width="10.375" style="30" customWidth="1"/>
    <col min="1568" max="1570" width="10" style="30" customWidth="1"/>
    <col min="1571" max="1571" width="18.625" style="30" bestFit="1" customWidth="1"/>
    <col min="1572" max="1572" width="21.375" style="30" bestFit="1" customWidth="1"/>
    <col min="1573" max="1573" width="18.375" style="30" bestFit="1" customWidth="1"/>
    <col min="1574" max="1577" width="18.375" style="30" customWidth="1"/>
    <col min="1578" max="1578" width="14.625" style="30" bestFit="1" customWidth="1"/>
    <col min="1579" max="1579" width="11.75" style="30" bestFit="1" customWidth="1"/>
    <col min="1580" max="1580" width="13.625" style="30" bestFit="1" customWidth="1"/>
    <col min="1581" max="1581" width="13.5" style="30" bestFit="1" customWidth="1"/>
    <col min="1582" max="1582" width="9" style="30"/>
    <col min="1583" max="1584" width="10" style="30" customWidth="1"/>
    <col min="1585" max="1792" width="9" style="30"/>
    <col min="1793" max="1793" width="8.125" style="30" customWidth="1"/>
    <col min="1794" max="1794" width="3.625" style="30" customWidth="1"/>
    <col min="1795" max="1795" width="7.125" style="30" customWidth="1"/>
    <col min="1796" max="1800" width="7.5" style="30" customWidth="1"/>
    <col min="1801" max="1805" width="6.25" style="30" customWidth="1"/>
    <col min="1806" max="1810" width="7.5" style="30" customWidth="1"/>
    <col min="1811" max="1815" width="6.25" style="30" customWidth="1"/>
    <col min="1816" max="1820" width="7.5" style="30" customWidth="1"/>
    <col min="1821" max="1823" width="10.375" style="30" customWidth="1"/>
    <col min="1824" max="1826" width="10" style="30" customWidth="1"/>
    <col min="1827" max="1827" width="18.625" style="30" bestFit="1" customWidth="1"/>
    <col min="1828" max="1828" width="21.375" style="30" bestFit="1" customWidth="1"/>
    <col min="1829" max="1829" width="18.375" style="30" bestFit="1" customWidth="1"/>
    <col min="1830" max="1833" width="18.375" style="30" customWidth="1"/>
    <col min="1834" max="1834" width="14.625" style="30" bestFit="1" customWidth="1"/>
    <col min="1835" max="1835" width="11.75" style="30" bestFit="1" customWidth="1"/>
    <col min="1836" max="1836" width="13.625" style="30" bestFit="1" customWidth="1"/>
    <col min="1837" max="1837" width="13.5" style="30" bestFit="1" customWidth="1"/>
    <col min="1838" max="1838" width="9" style="30"/>
    <col min="1839" max="1840" width="10" style="30" customWidth="1"/>
    <col min="1841" max="2048" width="9" style="30"/>
    <col min="2049" max="2049" width="8.125" style="30" customWidth="1"/>
    <col min="2050" max="2050" width="3.625" style="30" customWidth="1"/>
    <col min="2051" max="2051" width="7.125" style="30" customWidth="1"/>
    <col min="2052" max="2056" width="7.5" style="30" customWidth="1"/>
    <col min="2057" max="2061" width="6.25" style="30" customWidth="1"/>
    <col min="2062" max="2066" width="7.5" style="30" customWidth="1"/>
    <col min="2067" max="2071" width="6.25" style="30" customWidth="1"/>
    <col min="2072" max="2076" width="7.5" style="30" customWidth="1"/>
    <col min="2077" max="2079" width="10.375" style="30" customWidth="1"/>
    <col min="2080" max="2082" width="10" style="30" customWidth="1"/>
    <col min="2083" max="2083" width="18.625" style="30" bestFit="1" customWidth="1"/>
    <col min="2084" max="2084" width="21.375" style="30" bestFit="1" customWidth="1"/>
    <col min="2085" max="2085" width="18.375" style="30" bestFit="1" customWidth="1"/>
    <col min="2086" max="2089" width="18.375" style="30" customWidth="1"/>
    <col min="2090" max="2090" width="14.625" style="30" bestFit="1" customWidth="1"/>
    <col min="2091" max="2091" width="11.75" style="30" bestFit="1" customWidth="1"/>
    <col min="2092" max="2092" width="13.625" style="30" bestFit="1" customWidth="1"/>
    <col min="2093" max="2093" width="13.5" style="30" bestFit="1" customWidth="1"/>
    <col min="2094" max="2094" width="9" style="30"/>
    <col min="2095" max="2096" width="10" style="30" customWidth="1"/>
    <col min="2097" max="2304" width="9" style="30"/>
    <col min="2305" max="2305" width="8.125" style="30" customWidth="1"/>
    <col min="2306" max="2306" width="3.625" style="30" customWidth="1"/>
    <col min="2307" max="2307" width="7.125" style="30" customWidth="1"/>
    <col min="2308" max="2312" width="7.5" style="30" customWidth="1"/>
    <col min="2313" max="2317" width="6.25" style="30" customWidth="1"/>
    <col min="2318" max="2322" width="7.5" style="30" customWidth="1"/>
    <col min="2323" max="2327" width="6.25" style="30" customWidth="1"/>
    <col min="2328" max="2332" width="7.5" style="30" customWidth="1"/>
    <col min="2333" max="2335" width="10.375" style="30" customWidth="1"/>
    <col min="2336" max="2338" width="10" style="30" customWidth="1"/>
    <col min="2339" max="2339" width="18.625" style="30" bestFit="1" customWidth="1"/>
    <col min="2340" max="2340" width="21.375" style="30" bestFit="1" customWidth="1"/>
    <col min="2341" max="2341" width="18.375" style="30" bestFit="1" customWidth="1"/>
    <col min="2342" max="2345" width="18.375" style="30" customWidth="1"/>
    <col min="2346" max="2346" width="14.625" style="30" bestFit="1" customWidth="1"/>
    <col min="2347" max="2347" width="11.75" style="30" bestFit="1" customWidth="1"/>
    <col min="2348" max="2348" width="13.625" style="30" bestFit="1" customWidth="1"/>
    <col min="2349" max="2349" width="13.5" style="30" bestFit="1" customWidth="1"/>
    <col min="2350" max="2350" width="9" style="30"/>
    <col min="2351" max="2352" width="10" style="30" customWidth="1"/>
    <col min="2353" max="2560" width="9" style="30"/>
    <col min="2561" max="2561" width="8.125" style="30" customWidth="1"/>
    <col min="2562" max="2562" width="3.625" style="30" customWidth="1"/>
    <col min="2563" max="2563" width="7.125" style="30" customWidth="1"/>
    <col min="2564" max="2568" width="7.5" style="30" customWidth="1"/>
    <col min="2569" max="2573" width="6.25" style="30" customWidth="1"/>
    <col min="2574" max="2578" width="7.5" style="30" customWidth="1"/>
    <col min="2579" max="2583" width="6.25" style="30" customWidth="1"/>
    <col min="2584" max="2588" width="7.5" style="30" customWidth="1"/>
    <col min="2589" max="2591" width="10.375" style="30" customWidth="1"/>
    <col min="2592" max="2594" width="10" style="30" customWidth="1"/>
    <col min="2595" max="2595" width="18.625" style="30" bestFit="1" customWidth="1"/>
    <col min="2596" max="2596" width="21.375" style="30" bestFit="1" customWidth="1"/>
    <col min="2597" max="2597" width="18.375" style="30" bestFit="1" customWidth="1"/>
    <col min="2598" max="2601" width="18.375" style="30" customWidth="1"/>
    <col min="2602" max="2602" width="14.625" style="30" bestFit="1" customWidth="1"/>
    <col min="2603" max="2603" width="11.75" style="30" bestFit="1" customWidth="1"/>
    <col min="2604" max="2604" width="13.625" style="30" bestFit="1" customWidth="1"/>
    <col min="2605" max="2605" width="13.5" style="30" bestFit="1" customWidth="1"/>
    <col min="2606" max="2606" width="9" style="30"/>
    <col min="2607" max="2608" width="10" style="30" customWidth="1"/>
    <col min="2609" max="2816" width="9" style="30"/>
    <col min="2817" max="2817" width="8.125" style="30" customWidth="1"/>
    <col min="2818" max="2818" width="3.625" style="30" customWidth="1"/>
    <col min="2819" max="2819" width="7.125" style="30" customWidth="1"/>
    <col min="2820" max="2824" width="7.5" style="30" customWidth="1"/>
    <col min="2825" max="2829" width="6.25" style="30" customWidth="1"/>
    <col min="2830" max="2834" width="7.5" style="30" customWidth="1"/>
    <col min="2835" max="2839" width="6.25" style="30" customWidth="1"/>
    <col min="2840" max="2844" width="7.5" style="30" customWidth="1"/>
    <col min="2845" max="2847" width="10.375" style="30" customWidth="1"/>
    <col min="2848" max="2850" width="10" style="30" customWidth="1"/>
    <col min="2851" max="2851" width="18.625" style="30" bestFit="1" customWidth="1"/>
    <col min="2852" max="2852" width="21.375" style="30" bestFit="1" customWidth="1"/>
    <col min="2853" max="2853" width="18.375" style="30" bestFit="1" customWidth="1"/>
    <col min="2854" max="2857" width="18.375" style="30" customWidth="1"/>
    <col min="2858" max="2858" width="14.625" style="30" bestFit="1" customWidth="1"/>
    <col min="2859" max="2859" width="11.75" style="30" bestFit="1" customWidth="1"/>
    <col min="2860" max="2860" width="13.625" style="30" bestFit="1" customWidth="1"/>
    <col min="2861" max="2861" width="13.5" style="30" bestFit="1" customWidth="1"/>
    <col min="2862" max="2862" width="9" style="30"/>
    <col min="2863" max="2864" width="10" style="30" customWidth="1"/>
    <col min="2865" max="3072" width="9" style="30"/>
    <col min="3073" max="3073" width="8.125" style="30" customWidth="1"/>
    <col min="3074" max="3074" width="3.625" style="30" customWidth="1"/>
    <col min="3075" max="3075" width="7.125" style="30" customWidth="1"/>
    <col min="3076" max="3080" width="7.5" style="30" customWidth="1"/>
    <col min="3081" max="3085" width="6.25" style="30" customWidth="1"/>
    <col min="3086" max="3090" width="7.5" style="30" customWidth="1"/>
    <col min="3091" max="3095" width="6.25" style="30" customWidth="1"/>
    <col min="3096" max="3100" width="7.5" style="30" customWidth="1"/>
    <col min="3101" max="3103" width="10.375" style="30" customWidth="1"/>
    <col min="3104" max="3106" width="10" style="30" customWidth="1"/>
    <col min="3107" max="3107" width="18.625" style="30" bestFit="1" customWidth="1"/>
    <col min="3108" max="3108" width="21.375" style="30" bestFit="1" customWidth="1"/>
    <col min="3109" max="3109" width="18.375" style="30" bestFit="1" customWidth="1"/>
    <col min="3110" max="3113" width="18.375" style="30" customWidth="1"/>
    <col min="3114" max="3114" width="14.625" style="30" bestFit="1" customWidth="1"/>
    <col min="3115" max="3115" width="11.75" style="30" bestFit="1" customWidth="1"/>
    <col min="3116" max="3116" width="13.625" style="30" bestFit="1" customWidth="1"/>
    <col min="3117" max="3117" width="13.5" style="30" bestFit="1" customWidth="1"/>
    <col min="3118" max="3118" width="9" style="30"/>
    <col min="3119" max="3120" width="10" style="30" customWidth="1"/>
    <col min="3121" max="3328" width="9" style="30"/>
    <col min="3329" max="3329" width="8.125" style="30" customWidth="1"/>
    <col min="3330" max="3330" width="3.625" style="30" customWidth="1"/>
    <col min="3331" max="3331" width="7.125" style="30" customWidth="1"/>
    <col min="3332" max="3336" width="7.5" style="30" customWidth="1"/>
    <col min="3337" max="3341" width="6.25" style="30" customWidth="1"/>
    <col min="3342" max="3346" width="7.5" style="30" customWidth="1"/>
    <col min="3347" max="3351" width="6.25" style="30" customWidth="1"/>
    <col min="3352" max="3356" width="7.5" style="30" customWidth="1"/>
    <col min="3357" max="3359" width="10.375" style="30" customWidth="1"/>
    <col min="3360" max="3362" width="10" style="30" customWidth="1"/>
    <col min="3363" max="3363" width="18.625" style="30" bestFit="1" customWidth="1"/>
    <col min="3364" max="3364" width="21.375" style="30" bestFit="1" customWidth="1"/>
    <col min="3365" max="3365" width="18.375" style="30" bestFit="1" customWidth="1"/>
    <col min="3366" max="3369" width="18.375" style="30" customWidth="1"/>
    <col min="3370" max="3370" width="14.625" style="30" bestFit="1" customWidth="1"/>
    <col min="3371" max="3371" width="11.75" style="30" bestFit="1" customWidth="1"/>
    <col min="3372" max="3372" width="13.625" style="30" bestFit="1" customWidth="1"/>
    <col min="3373" max="3373" width="13.5" style="30" bestFit="1" customWidth="1"/>
    <col min="3374" max="3374" width="9" style="30"/>
    <col min="3375" max="3376" width="10" style="30" customWidth="1"/>
    <col min="3377" max="3584" width="9" style="30"/>
    <col min="3585" max="3585" width="8.125" style="30" customWidth="1"/>
    <col min="3586" max="3586" width="3.625" style="30" customWidth="1"/>
    <col min="3587" max="3587" width="7.125" style="30" customWidth="1"/>
    <col min="3588" max="3592" width="7.5" style="30" customWidth="1"/>
    <col min="3593" max="3597" width="6.25" style="30" customWidth="1"/>
    <col min="3598" max="3602" width="7.5" style="30" customWidth="1"/>
    <col min="3603" max="3607" width="6.25" style="30" customWidth="1"/>
    <col min="3608" max="3612" width="7.5" style="30" customWidth="1"/>
    <col min="3613" max="3615" width="10.375" style="30" customWidth="1"/>
    <col min="3616" max="3618" width="10" style="30" customWidth="1"/>
    <col min="3619" max="3619" width="18.625" style="30" bestFit="1" customWidth="1"/>
    <col min="3620" max="3620" width="21.375" style="30" bestFit="1" customWidth="1"/>
    <col min="3621" max="3621" width="18.375" style="30" bestFit="1" customWidth="1"/>
    <col min="3622" max="3625" width="18.375" style="30" customWidth="1"/>
    <col min="3626" max="3626" width="14.625" style="30" bestFit="1" customWidth="1"/>
    <col min="3627" max="3627" width="11.75" style="30" bestFit="1" customWidth="1"/>
    <col min="3628" max="3628" width="13.625" style="30" bestFit="1" customWidth="1"/>
    <col min="3629" max="3629" width="13.5" style="30" bestFit="1" customWidth="1"/>
    <col min="3630" max="3630" width="9" style="30"/>
    <col min="3631" max="3632" width="10" style="30" customWidth="1"/>
    <col min="3633" max="3840" width="9" style="30"/>
    <col min="3841" max="3841" width="8.125" style="30" customWidth="1"/>
    <col min="3842" max="3842" width="3.625" style="30" customWidth="1"/>
    <col min="3843" max="3843" width="7.125" style="30" customWidth="1"/>
    <col min="3844" max="3848" width="7.5" style="30" customWidth="1"/>
    <col min="3849" max="3853" width="6.25" style="30" customWidth="1"/>
    <col min="3854" max="3858" width="7.5" style="30" customWidth="1"/>
    <col min="3859" max="3863" width="6.25" style="30" customWidth="1"/>
    <col min="3864" max="3868" width="7.5" style="30" customWidth="1"/>
    <col min="3869" max="3871" width="10.375" style="30" customWidth="1"/>
    <col min="3872" max="3874" width="10" style="30" customWidth="1"/>
    <col min="3875" max="3875" width="18.625" style="30" bestFit="1" customWidth="1"/>
    <col min="3876" max="3876" width="21.375" style="30" bestFit="1" customWidth="1"/>
    <col min="3877" max="3877" width="18.375" style="30" bestFit="1" customWidth="1"/>
    <col min="3878" max="3881" width="18.375" style="30" customWidth="1"/>
    <col min="3882" max="3882" width="14.625" style="30" bestFit="1" customWidth="1"/>
    <col min="3883" max="3883" width="11.75" style="30" bestFit="1" customWidth="1"/>
    <col min="3884" max="3884" width="13.625" style="30" bestFit="1" customWidth="1"/>
    <col min="3885" max="3885" width="13.5" style="30" bestFit="1" customWidth="1"/>
    <col min="3886" max="3886" width="9" style="30"/>
    <col min="3887" max="3888" width="10" style="30" customWidth="1"/>
    <col min="3889" max="4096" width="9" style="30"/>
    <col min="4097" max="4097" width="8.125" style="30" customWidth="1"/>
    <col min="4098" max="4098" width="3.625" style="30" customWidth="1"/>
    <col min="4099" max="4099" width="7.125" style="30" customWidth="1"/>
    <col min="4100" max="4104" width="7.5" style="30" customWidth="1"/>
    <col min="4105" max="4109" width="6.25" style="30" customWidth="1"/>
    <col min="4110" max="4114" width="7.5" style="30" customWidth="1"/>
    <col min="4115" max="4119" width="6.25" style="30" customWidth="1"/>
    <col min="4120" max="4124" width="7.5" style="30" customWidth="1"/>
    <col min="4125" max="4127" width="10.375" style="30" customWidth="1"/>
    <col min="4128" max="4130" width="10" style="30" customWidth="1"/>
    <col min="4131" max="4131" width="18.625" style="30" bestFit="1" customWidth="1"/>
    <col min="4132" max="4132" width="21.375" style="30" bestFit="1" customWidth="1"/>
    <col min="4133" max="4133" width="18.375" style="30" bestFit="1" customWidth="1"/>
    <col min="4134" max="4137" width="18.375" style="30" customWidth="1"/>
    <col min="4138" max="4138" width="14.625" style="30" bestFit="1" customWidth="1"/>
    <col min="4139" max="4139" width="11.75" style="30" bestFit="1" customWidth="1"/>
    <col min="4140" max="4140" width="13.625" style="30" bestFit="1" customWidth="1"/>
    <col min="4141" max="4141" width="13.5" style="30" bestFit="1" customWidth="1"/>
    <col min="4142" max="4142" width="9" style="30"/>
    <col min="4143" max="4144" width="10" style="30" customWidth="1"/>
    <col min="4145" max="4352" width="9" style="30"/>
    <col min="4353" max="4353" width="8.125" style="30" customWidth="1"/>
    <col min="4354" max="4354" width="3.625" style="30" customWidth="1"/>
    <col min="4355" max="4355" width="7.125" style="30" customWidth="1"/>
    <col min="4356" max="4360" width="7.5" style="30" customWidth="1"/>
    <col min="4361" max="4365" width="6.25" style="30" customWidth="1"/>
    <col min="4366" max="4370" width="7.5" style="30" customWidth="1"/>
    <col min="4371" max="4375" width="6.25" style="30" customWidth="1"/>
    <col min="4376" max="4380" width="7.5" style="30" customWidth="1"/>
    <col min="4381" max="4383" width="10.375" style="30" customWidth="1"/>
    <col min="4384" max="4386" width="10" style="30" customWidth="1"/>
    <col min="4387" max="4387" width="18.625" style="30" bestFit="1" customWidth="1"/>
    <col min="4388" max="4388" width="21.375" style="30" bestFit="1" customWidth="1"/>
    <col min="4389" max="4389" width="18.375" style="30" bestFit="1" customWidth="1"/>
    <col min="4390" max="4393" width="18.375" style="30" customWidth="1"/>
    <col min="4394" max="4394" width="14.625" style="30" bestFit="1" customWidth="1"/>
    <col min="4395" max="4395" width="11.75" style="30" bestFit="1" customWidth="1"/>
    <col min="4396" max="4396" width="13.625" style="30" bestFit="1" customWidth="1"/>
    <col min="4397" max="4397" width="13.5" style="30" bestFit="1" customWidth="1"/>
    <col min="4398" max="4398" width="9" style="30"/>
    <col min="4399" max="4400" width="10" style="30" customWidth="1"/>
    <col min="4401" max="4608" width="9" style="30"/>
    <col min="4609" max="4609" width="8.125" style="30" customWidth="1"/>
    <col min="4610" max="4610" width="3.625" style="30" customWidth="1"/>
    <col min="4611" max="4611" width="7.125" style="30" customWidth="1"/>
    <col min="4612" max="4616" width="7.5" style="30" customWidth="1"/>
    <col min="4617" max="4621" width="6.25" style="30" customWidth="1"/>
    <col min="4622" max="4626" width="7.5" style="30" customWidth="1"/>
    <col min="4627" max="4631" width="6.25" style="30" customWidth="1"/>
    <col min="4632" max="4636" width="7.5" style="30" customWidth="1"/>
    <col min="4637" max="4639" width="10.375" style="30" customWidth="1"/>
    <col min="4640" max="4642" width="10" style="30" customWidth="1"/>
    <col min="4643" max="4643" width="18.625" style="30" bestFit="1" customWidth="1"/>
    <col min="4644" max="4644" width="21.375" style="30" bestFit="1" customWidth="1"/>
    <col min="4645" max="4645" width="18.375" style="30" bestFit="1" customWidth="1"/>
    <col min="4646" max="4649" width="18.375" style="30" customWidth="1"/>
    <col min="4650" max="4650" width="14.625" style="30" bestFit="1" customWidth="1"/>
    <col min="4651" max="4651" width="11.75" style="30" bestFit="1" customWidth="1"/>
    <col min="4652" max="4652" width="13.625" style="30" bestFit="1" customWidth="1"/>
    <col min="4653" max="4653" width="13.5" style="30" bestFit="1" customWidth="1"/>
    <col min="4654" max="4654" width="9" style="30"/>
    <col min="4655" max="4656" width="10" style="30" customWidth="1"/>
    <col min="4657" max="4864" width="9" style="30"/>
    <col min="4865" max="4865" width="8.125" style="30" customWidth="1"/>
    <col min="4866" max="4866" width="3.625" style="30" customWidth="1"/>
    <col min="4867" max="4867" width="7.125" style="30" customWidth="1"/>
    <col min="4868" max="4872" width="7.5" style="30" customWidth="1"/>
    <col min="4873" max="4877" width="6.25" style="30" customWidth="1"/>
    <col min="4878" max="4882" width="7.5" style="30" customWidth="1"/>
    <col min="4883" max="4887" width="6.25" style="30" customWidth="1"/>
    <col min="4888" max="4892" width="7.5" style="30" customWidth="1"/>
    <col min="4893" max="4895" width="10.375" style="30" customWidth="1"/>
    <col min="4896" max="4898" width="10" style="30" customWidth="1"/>
    <col min="4899" max="4899" width="18.625" style="30" bestFit="1" customWidth="1"/>
    <col min="4900" max="4900" width="21.375" style="30" bestFit="1" customWidth="1"/>
    <col min="4901" max="4901" width="18.375" style="30" bestFit="1" customWidth="1"/>
    <col min="4902" max="4905" width="18.375" style="30" customWidth="1"/>
    <col min="4906" max="4906" width="14.625" style="30" bestFit="1" customWidth="1"/>
    <col min="4907" max="4907" width="11.75" style="30" bestFit="1" customWidth="1"/>
    <col min="4908" max="4908" width="13.625" style="30" bestFit="1" customWidth="1"/>
    <col min="4909" max="4909" width="13.5" style="30" bestFit="1" customWidth="1"/>
    <col min="4910" max="4910" width="9" style="30"/>
    <col min="4911" max="4912" width="10" style="30" customWidth="1"/>
    <col min="4913" max="5120" width="9" style="30"/>
    <col min="5121" max="5121" width="8.125" style="30" customWidth="1"/>
    <col min="5122" max="5122" width="3.625" style="30" customWidth="1"/>
    <col min="5123" max="5123" width="7.125" style="30" customWidth="1"/>
    <col min="5124" max="5128" width="7.5" style="30" customWidth="1"/>
    <col min="5129" max="5133" width="6.25" style="30" customWidth="1"/>
    <col min="5134" max="5138" width="7.5" style="30" customWidth="1"/>
    <col min="5139" max="5143" width="6.25" style="30" customWidth="1"/>
    <col min="5144" max="5148" width="7.5" style="30" customWidth="1"/>
    <col min="5149" max="5151" width="10.375" style="30" customWidth="1"/>
    <col min="5152" max="5154" width="10" style="30" customWidth="1"/>
    <col min="5155" max="5155" width="18.625" style="30" bestFit="1" customWidth="1"/>
    <col min="5156" max="5156" width="21.375" style="30" bestFit="1" customWidth="1"/>
    <col min="5157" max="5157" width="18.375" style="30" bestFit="1" customWidth="1"/>
    <col min="5158" max="5161" width="18.375" style="30" customWidth="1"/>
    <col min="5162" max="5162" width="14.625" style="30" bestFit="1" customWidth="1"/>
    <col min="5163" max="5163" width="11.75" style="30" bestFit="1" customWidth="1"/>
    <col min="5164" max="5164" width="13.625" style="30" bestFit="1" customWidth="1"/>
    <col min="5165" max="5165" width="13.5" style="30" bestFit="1" customWidth="1"/>
    <col min="5166" max="5166" width="9" style="30"/>
    <col min="5167" max="5168" width="10" style="30" customWidth="1"/>
    <col min="5169" max="5376" width="9" style="30"/>
    <col min="5377" max="5377" width="8.125" style="30" customWidth="1"/>
    <col min="5378" max="5378" width="3.625" style="30" customWidth="1"/>
    <col min="5379" max="5379" width="7.125" style="30" customWidth="1"/>
    <col min="5380" max="5384" width="7.5" style="30" customWidth="1"/>
    <col min="5385" max="5389" width="6.25" style="30" customWidth="1"/>
    <col min="5390" max="5394" width="7.5" style="30" customWidth="1"/>
    <col min="5395" max="5399" width="6.25" style="30" customWidth="1"/>
    <col min="5400" max="5404" width="7.5" style="30" customWidth="1"/>
    <col min="5405" max="5407" width="10.375" style="30" customWidth="1"/>
    <col min="5408" max="5410" width="10" style="30" customWidth="1"/>
    <col min="5411" max="5411" width="18.625" style="30" bestFit="1" customWidth="1"/>
    <col min="5412" max="5412" width="21.375" style="30" bestFit="1" customWidth="1"/>
    <col min="5413" max="5413" width="18.375" style="30" bestFit="1" customWidth="1"/>
    <col min="5414" max="5417" width="18.375" style="30" customWidth="1"/>
    <col min="5418" max="5418" width="14.625" style="30" bestFit="1" customWidth="1"/>
    <col min="5419" max="5419" width="11.75" style="30" bestFit="1" customWidth="1"/>
    <col min="5420" max="5420" width="13.625" style="30" bestFit="1" customWidth="1"/>
    <col min="5421" max="5421" width="13.5" style="30" bestFit="1" customWidth="1"/>
    <col min="5422" max="5422" width="9" style="30"/>
    <col min="5423" max="5424" width="10" style="30" customWidth="1"/>
    <col min="5425" max="5632" width="9" style="30"/>
    <col min="5633" max="5633" width="8.125" style="30" customWidth="1"/>
    <col min="5634" max="5634" width="3.625" style="30" customWidth="1"/>
    <col min="5635" max="5635" width="7.125" style="30" customWidth="1"/>
    <col min="5636" max="5640" width="7.5" style="30" customWidth="1"/>
    <col min="5641" max="5645" width="6.25" style="30" customWidth="1"/>
    <col min="5646" max="5650" width="7.5" style="30" customWidth="1"/>
    <col min="5651" max="5655" width="6.25" style="30" customWidth="1"/>
    <col min="5656" max="5660" width="7.5" style="30" customWidth="1"/>
    <col min="5661" max="5663" width="10.375" style="30" customWidth="1"/>
    <col min="5664" max="5666" width="10" style="30" customWidth="1"/>
    <col min="5667" max="5667" width="18.625" style="30" bestFit="1" customWidth="1"/>
    <col min="5668" max="5668" width="21.375" style="30" bestFit="1" customWidth="1"/>
    <col min="5669" max="5669" width="18.375" style="30" bestFit="1" customWidth="1"/>
    <col min="5670" max="5673" width="18.375" style="30" customWidth="1"/>
    <col min="5674" max="5674" width="14.625" style="30" bestFit="1" customWidth="1"/>
    <col min="5675" max="5675" width="11.75" style="30" bestFit="1" customWidth="1"/>
    <col min="5676" max="5676" width="13.625" style="30" bestFit="1" customWidth="1"/>
    <col min="5677" max="5677" width="13.5" style="30" bestFit="1" customWidth="1"/>
    <col min="5678" max="5678" width="9" style="30"/>
    <col min="5679" max="5680" width="10" style="30" customWidth="1"/>
    <col min="5681" max="5888" width="9" style="30"/>
    <col min="5889" max="5889" width="8.125" style="30" customWidth="1"/>
    <col min="5890" max="5890" width="3.625" style="30" customWidth="1"/>
    <col min="5891" max="5891" width="7.125" style="30" customWidth="1"/>
    <col min="5892" max="5896" width="7.5" style="30" customWidth="1"/>
    <col min="5897" max="5901" width="6.25" style="30" customWidth="1"/>
    <col min="5902" max="5906" width="7.5" style="30" customWidth="1"/>
    <col min="5907" max="5911" width="6.25" style="30" customWidth="1"/>
    <col min="5912" max="5916" width="7.5" style="30" customWidth="1"/>
    <col min="5917" max="5919" width="10.375" style="30" customWidth="1"/>
    <col min="5920" max="5922" width="10" style="30" customWidth="1"/>
    <col min="5923" max="5923" width="18.625" style="30" bestFit="1" customWidth="1"/>
    <col min="5924" max="5924" width="21.375" style="30" bestFit="1" customWidth="1"/>
    <col min="5925" max="5925" width="18.375" style="30" bestFit="1" customWidth="1"/>
    <col min="5926" max="5929" width="18.375" style="30" customWidth="1"/>
    <col min="5930" max="5930" width="14.625" style="30" bestFit="1" customWidth="1"/>
    <col min="5931" max="5931" width="11.75" style="30" bestFit="1" customWidth="1"/>
    <col min="5932" max="5932" width="13.625" style="30" bestFit="1" customWidth="1"/>
    <col min="5933" max="5933" width="13.5" style="30" bestFit="1" customWidth="1"/>
    <col min="5934" max="5934" width="9" style="30"/>
    <col min="5935" max="5936" width="10" style="30" customWidth="1"/>
    <col min="5937" max="6144" width="9" style="30"/>
    <col min="6145" max="6145" width="8.125" style="30" customWidth="1"/>
    <col min="6146" max="6146" width="3.625" style="30" customWidth="1"/>
    <col min="6147" max="6147" width="7.125" style="30" customWidth="1"/>
    <col min="6148" max="6152" width="7.5" style="30" customWidth="1"/>
    <col min="6153" max="6157" width="6.25" style="30" customWidth="1"/>
    <col min="6158" max="6162" width="7.5" style="30" customWidth="1"/>
    <col min="6163" max="6167" width="6.25" style="30" customWidth="1"/>
    <col min="6168" max="6172" width="7.5" style="30" customWidth="1"/>
    <col min="6173" max="6175" width="10.375" style="30" customWidth="1"/>
    <col min="6176" max="6178" width="10" style="30" customWidth="1"/>
    <col min="6179" max="6179" width="18.625" style="30" bestFit="1" customWidth="1"/>
    <col min="6180" max="6180" width="21.375" style="30" bestFit="1" customWidth="1"/>
    <col min="6181" max="6181" width="18.375" style="30" bestFit="1" customWidth="1"/>
    <col min="6182" max="6185" width="18.375" style="30" customWidth="1"/>
    <col min="6186" max="6186" width="14.625" style="30" bestFit="1" customWidth="1"/>
    <col min="6187" max="6187" width="11.75" style="30" bestFit="1" customWidth="1"/>
    <col min="6188" max="6188" width="13.625" style="30" bestFit="1" customWidth="1"/>
    <col min="6189" max="6189" width="13.5" style="30" bestFit="1" customWidth="1"/>
    <col min="6190" max="6190" width="9" style="30"/>
    <col min="6191" max="6192" width="10" style="30" customWidth="1"/>
    <col min="6193" max="6400" width="9" style="30"/>
    <col min="6401" max="6401" width="8.125" style="30" customWidth="1"/>
    <col min="6402" max="6402" width="3.625" style="30" customWidth="1"/>
    <col min="6403" max="6403" width="7.125" style="30" customWidth="1"/>
    <col min="6404" max="6408" width="7.5" style="30" customWidth="1"/>
    <col min="6409" max="6413" width="6.25" style="30" customWidth="1"/>
    <col min="6414" max="6418" width="7.5" style="30" customWidth="1"/>
    <col min="6419" max="6423" width="6.25" style="30" customWidth="1"/>
    <col min="6424" max="6428" width="7.5" style="30" customWidth="1"/>
    <col min="6429" max="6431" width="10.375" style="30" customWidth="1"/>
    <col min="6432" max="6434" width="10" style="30" customWidth="1"/>
    <col min="6435" max="6435" width="18.625" style="30" bestFit="1" customWidth="1"/>
    <col min="6436" max="6436" width="21.375" style="30" bestFit="1" customWidth="1"/>
    <col min="6437" max="6437" width="18.375" style="30" bestFit="1" customWidth="1"/>
    <col min="6438" max="6441" width="18.375" style="30" customWidth="1"/>
    <col min="6442" max="6442" width="14.625" style="30" bestFit="1" customWidth="1"/>
    <col min="6443" max="6443" width="11.75" style="30" bestFit="1" customWidth="1"/>
    <col min="6444" max="6444" width="13.625" style="30" bestFit="1" customWidth="1"/>
    <col min="6445" max="6445" width="13.5" style="30" bestFit="1" customWidth="1"/>
    <col min="6446" max="6446" width="9" style="30"/>
    <col min="6447" max="6448" width="10" style="30" customWidth="1"/>
    <col min="6449" max="6656" width="9" style="30"/>
    <col min="6657" max="6657" width="8.125" style="30" customWidth="1"/>
    <col min="6658" max="6658" width="3.625" style="30" customWidth="1"/>
    <col min="6659" max="6659" width="7.125" style="30" customWidth="1"/>
    <col min="6660" max="6664" width="7.5" style="30" customWidth="1"/>
    <col min="6665" max="6669" width="6.25" style="30" customWidth="1"/>
    <col min="6670" max="6674" width="7.5" style="30" customWidth="1"/>
    <col min="6675" max="6679" width="6.25" style="30" customWidth="1"/>
    <col min="6680" max="6684" width="7.5" style="30" customWidth="1"/>
    <col min="6685" max="6687" width="10.375" style="30" customWidth="1"/>
    <col min="6688" max="6690" width="10" style="30" customWidth="1"/>
    <col min="6691" max="6691" width="18.625" style="30" bestFit="1" customWidth="1"/>
    <col min="6692" max="6692" width="21.375" style="30" bestFit="1" customWidth="1"/>
    <col min="6693" max="6693" width="18.375" style="30" bestFit="1" customWidth="1"/>
    <col min="6694" max="6697" width="18.375" style="30" customWidth="1"/>
    <col min="6698" max="6698" width="14.625" style="30" bestFit="1" customWidth="1"/>
    <col min="6699" max="6699" width="11.75" style="30" bestFit="1" customWidth="1"/>
    <col min="6700" max="6700" width="13.625" style="30" bestFit="1" customWidth="1"/>
    <col min="6701" max="6701" width="13.5" style="30" bestFit="1" customWidth="1"/>
    <col min="6702" max="6702" width="9" style="30"/>
    <col min="6703" max="6704" width="10" style="30" customWidth="1"/>
    <col min="6705" max="6912" width="9" style="30"/>
    <col min="6913" max="6913" width="8.125" style="30" customWidth="1"/>
    <col min="6914" max="6914" width="3.625" style="30" customWidth="1"/>
    <col min="6915" max="6915" width="7.125" style="30" customWidth="1"/>
    <col min="6916" max="6920" width="7.5" style="30" customWidth="1"/>
    <col min="6921" max="6925" width="6.25" style="30" customWidth="1"/>
    <col min="6926" max="6930" width="7.5" style="30" customWidth="1"/>
    <col min="6931" max="6935" width="6.25" style="30" customWidth="1"/>
    <col min="6936" max="6940" width="7.5" style="30" customWidth="1"/>
    <col min="6941" max="6943" width="10.375" style="30" customWidth="1"/>
    <col min="6944" max="6946" width="10" style="30" customWidth="1"/>
    <col min="6947" max="6947" width="18.625" style="30" bestFit="1" customWidth="1"/>
    <col min="6948" max="6948" width="21.375" style="30" bestFit="1" customWidth="1"/>
    <col min="6949" max="6949" width="18.375" style="30" bestFit="1" customWidth="1"/>
    <col min="6950" max="6953" width="18.375" style="30" customWidth="1"/>
    <col min="6954" max="6954" width="14.625" style="30" bestFit="1" customWidth="1"/>
    <col min="6955" max="6955" width="11.75" style="30" bestFit="1" customWidth="1"/>
    <col min="6956" max="6956" width="13.625" style="30" bestFit="1" customWidth="1"/>
    <col min="6957" max="6957" width="13.5" style="30" bestFit="1" customWidth="1"/>
    <col min="6958" max="6958" width="9" style="30"/>
    <col min="6959" max="6960" width="10" style="30" customWidth="1"/>
    <col min="6961" max="7168" width="9" style="30"/>
    <col min="7169" max="7169" width="8.125" style="30" customWidth="1"/>
    <col min="7170" max="7170" width="3.625" style="30" customWidth="1"/>
    <col min="7171" max="7171" width="7.125" style="30" customWidth="1"/>
    <col min="7172" max="7176" width="7.5" style="30" customWidth="1"/>
    <col min="7177" max="7181" width="6.25" style="30" customWidth="1"/>
    <col min="7182" max="7186" width="7.5" style="30" customWidth="1"/>
    <col min="7187" max="7191" width="6.25" style="30" customWidth="1"/>
    <col min="7192" max="7196" width="7.5" style="30" customWidth="1"/>
    <col min="7197" max="7199" width="10.375" style="30" customWidth="1"/>
    <col min="7200" max="7202" width="10" style="30" customWidth="1"/>
    <col min="7203" max="7203" width="18.625" style="30" bestFit="1" customWidth="1"/>
    <col min="7204" max="7204" width="21.375" style="30" bestFit="1" customWidth="1"/>
    <col min="7205" max="7205" width="18.375" style="30" bestFit="1" customWidth="1"/>
    <col min="7206" max="7209" width="18.375" style="30" customWidth="1"/>
    <col min="7210" max="7210" width="14.625" style="30" bestFit="1" customWidth="1"/>
    <col min="7211" max="7211" width="11.75" style="30" bestFit="1" customWidth="1"/>
    <col min="7212" max="7212" width="13.625" style="30" bestFit="1" customWidth="1"/>
    <col min="7213" max="7213" width="13.5" style="30" bestFit="1" customWidth="1"/>
    <col min="7214" max="7214" width="9" style="30"/>
    <col min="7215" max="7216" width="10" style="30" customWidth="1"/>
    <col min="7217" max="7424" width="9" style="30"/>
    <col min="7425" max="7425" width="8.125" style="30" customWidth="1"/>
    <col min="7426" max="7426" width="3.625" style="30" customWidth="1"/>
    <col min="7427" max="7427" width="7.125" style="30" customWidth="1"/>
    <col min="7428" max="7432" width="7.5" style="30" customWidth="1"/>
    <col min="7433" max="7437" width="6.25" style="30" customWidth="1"/>
    <col min="7438" max="7442" width="7.5" style="30" customWidth="1"/>
    <col min="7443" max="7447" width="6.25" style="30" customWidth="1"/>
    <col min="7448" max="7452" width="7.5" style="30" customWidth="1"/>
    <col min="7453" max="7455" width="10.375" style="30" customWidth="1"/>
    <col min="7456" max="7458" width="10" style="30" customWidth="1"/>
    <col min="7459" max="7459" width="18.625" style="30" bestFit="1" customWidth="1"/>
    <col min="7460" max="7460" width="21.375" style="30" bestFit="1" customWidth="1"/>
    <col min="7461" max="7461" width="18.375" style="30" bestFit="1" customWidth="1"/>
    <col min="7462" max="7465" width="18.375" style="30" customWidth="1"/>
    <col min="7466" max="7466" width="14.625" style="30" bestFit="1" customWidth="1"/>
    <col min="7467" max="7467" width="11.75" style="30" bestFit="1" customWidth="1"/>
    <col min="7468" max="7468" width="13.625" style="30" bestFit="1" customWidth="1"/>
    <col min="7469" max="7469" width="13.5" style="30" bestFit="1" customWidth="1"/>
    <col min="7470" max="7470" width="9" style="30"/>
    <col min="7471" max="7472" width="10" style="30" customWidth="1"/>
    <col min="7473" max="7680" width="9" style="30"/>
    <col min="7681" max="7681" width="8.125" style="30" customWidth="1"/>
    <col min="7682" max="7682" width="3.625" style="30" customWidth="1"/>
    <col min="7683" max="7683" width="7.125" style="30" customWidth="1"/>
    <col min="7684" max="7688" width="7.5" style="30" customWidth="1"/>
    <col min="7689" max="7693" width="6.25" style="30" customWidth="1"/>
    <col min="7694" max="7698" width="7.5" style="30" customWidth="1"/>
    <col min="7699" max="7703" width="6.25" style="30" customWidth="1"/>
    <col min="7704" max="7708" width="7.5" style="30" customWidth="1"/>
    <col min="7709" max="7711" width="10.375" style="30" customWidth="1"/>
    <col min="7712" max="7714" width="10" style="30" customWidth="1"/>
    <col min="7715" max="7715" width="18.625" style="30" bestFit="1" customWidth="1"/>
    <col min="7716" max="7716" width="21.375" style="30" bestFit="1" customWidth="1"/>
    <col min="7717" max="7717" width="18.375" style="30" bestFit="1" customWidth="1"/>
    <col min="7718" max="7721" width="18.375" style="30" customWidth="1"/>
    <col min="7722" max="7722" width="14.625" style="30" bestFit="1" customWidth="1"/>
    <col min="7723" max="7723" width="11.75" style="30" bestFit="1" customWidth="1"/>
    <col min="7724" max="7724" width="13.625" style="30" bestFit="1" customWidth="1"/>
    <col min="7725" max="7725" width="13.5" style="30" bestFit="1" customWidth="1"/>
    <col min="7726" max="7726" width="9" style="30"/>
    <col min="7727" max="7728" width="10" style="30" customWidth="1"/>
    <col min="7729" max="7936" width="9" style="30"/>
    <col min="7937" max="7937" width="8.125" style="30" customWidth="1"/>
    <col min="7938" max="7938" width="3.625" style="30" customWidth="1"/>
    <col min="7939" max="7939" width="7.125" style="30" customWidth="1"/>
    <col min="7940" max="7944" width="7.5" style="30" customWidth="1"/>
    <col min="7945" max="7949" width="6.25" style="30" customWidth="1"/>
    <col min="7950" max="7954" width="7.5" style="30" customWidth="1"/>
    <col min="7955" max="7959" width="6.25" style="30" customWidth="1"/>
    <col min="7960" max="7964" width="7.5" style="30" customWidth="1"/>
    <col min="7965" max="7967" width="10.375" style="30" customWidth="1"/>
    <col min="7968" max="7970" width="10" style="30" customWidth="1"/>
    <col min="7971" max="7971" width="18.625" style="30" bestFit="1" customWidth="1"/>
    <col min="7972" max="7972" width="21.375" style="30" bestFit="1" customWidth="1"/>
    <col min="7973" max="7973" width="18.375" style="30" bestFit="1" customWidth="1"/>
    <col min="7974" max="7977" width="18.375" style="30" customWidth="1"/>
    <col min="7978" max="7978" width="14.625" style="30" bestFit="1" customWidth="1"/>
    <col min="7979" max="7979" width="11.75" style="30" bestFit="1" customWidth="1"/>
    <col min="7980" max="7980" width="13.625" style="30" bestFit="1" customWidth="1"/>
    <col min="7981" max="7981" width="13.5" style="30" bestFit="1" customWidth="1"/>
    <col min="7982" max="7982" width="9" style="30"/>
    <col min="7983" max="7984" width="10" style="30" customWidth="1"/>
    <col min="7985" max="8192" width="9" style="30"/>
    <col min="8193" max="8193" width="8.125" style="30" customWidth="1"/>
    <col min="8194" max="8194" width="3.625" style="30" customWidth="1"/>
    <col min="8195" max="8195" width="7.125" style="30" customWidth="1"/>
    <col min="8196" max="8200" width="7.5" style="30" customWidth="1"/>
    <col min="8201" max="8205" width="6.25" style="30" customWidth="1"/>
    <col min="8206" max="8210" width="7.5" style="30" customWidth="1"/>
    <col min="8211" max="8215" width="6.25" style="30" customWidth="1"/>
    <col min="8216" max="8220" width="7.5" style="30" customWidth="1"/>
    <col min="8221" max="8223" width="10.375" style="30" customWidth="1"/>
    <col min="8224" max="8226" width="10" style="30" customWidth="1"/>
    <col min="8227" max="8227" width="18.625" style="30" bestFit="1" customWidth="1"/>
    <col min="8228" max="8228" width="21.375" style="30" bestFit="1" customWidth="1"/>
    <col min="8229" max="8229" width="18.375" style="30" bestFit="1" customWidth="1"/>
    <col min="8230" max="8233" width="18.375" style="30" customWidth="1"/>
    <col min="8234" max="8234" width="14.625" style="30" bestFit="1" customWidth="1"/>
    <col min="8235" max="8235" width="11.75" style="30" bestFit="1" customWidth="1"/>
    <col min="8236" max="8236" width="13.625" style="30" bestFit="1" customWidth="1"/>
    <col min="8237" max="8237" width="13.5" style="30" bestFit="1" customWidth="1"/>
    <col min="8238" max="8238" width="9" style="30"/>
    <col min="8239" max="8240" width="10" style="30" customWidth="1"/>
    <col min="8241" max="8448" width="9" style="30"/>
    <col min="8449" max="8449" width="8.125" style="30" customWidth="1"/>
    <col min="8450" max="8450" width="3.625" style="30" customWidth="1"/>
    <col min="8451" max="8451" width="7.125" style="30" customWidth="1"/>
    <col min="8452" max="8456" width="7.5" style="30" customWidth="1"/>
    <col min="8457" max="8461" width="6.25" style="30" customWidth="1"/>
    <col min="8462" max="8466" width="7.5" style="30" customWidth="1"/>
    <col min="8467" max="8471" width="6.25" style="30" customWidth="1"/>
    <col min="8472" max="8476" width="7.5" style="30" customWidth="1"/>
    <col min="8477" max="8479" width="10.375" style="30" customWidth="1"/>
    <col min="8480" max="8482" width="10" style="30" customWidth="1"/>
    <col min="8483" max="8483" width="18.625" style="30" bestFit="1" customWidth="1"/>
    <col min="8484" max="8484" width="21.375" style="30" bestFit="1" customWidth="1"/>
    <col min="8485" max="8485" width="18.375" style="30" bestFit="1" customWidth="1"/>
    <col min="8486" max="8489" width="18.375" style="30" customWidth="1"/>
    <col min="8490" max="8490" width="14.625" style="30" bestFit="1" customWidth="1"/>
    <col min="8491" max="8491" width="11.75" style="30" bestFit="1" customWidth="1"/>
    <col min="8492" max="8492" width="13.625" style="30" bestFit="1" customWidth="1"/>
    <col min="8493" max="8493" width="13.5" style="30" bestFit="1" customWidth="1"/>
    <col min="8494" max="8494" width="9" style="30"/>
    <col min="8495" max="8496" width="10" style="30" customWidth="1"/>
    <col min="8497" max="8704" width="9" style="30"/>
    <col min="8705" max="8705" width="8.125" style="30" customWidth="1"/>
    <col min="8706" max="8706" width="3.625" style="30" customWidth="1"/>
    <col min="8707" max="8707" width="7.125" style="30" customWidth="1"/>
    <col min="8708" max="8712" width="7.5" style="30" customWidth="1"/>
    <col min="8713" max="8717" width="6.25" style="30" customWidth="1"/>
    <col min="8718" max="8722" width="7.5" style="30" customWidth="1"/>
    <col min="8723" max="8727" width="6.25" style="30" customWidth="1"/>
    <col min="8728" max="8732" width="7.5" style="30" customWidth="1"/>
    <col min="8733" max="8735" width="10.375" style="30" customWidth="1"/>
    <col min="8736" max="8738" width="10" style="30" customWidth="1"/>
    <col min="8739" max="8739" width="18.625" style="30" bestFit="1" customWidth="1"/>
    <col min="8740" max="8740" width="21.375" style="30" bestFit="1" customWidth="1"/>
    <col min="8741" max="8741" width="18.375" style="30" bestFit="1" customWidth="1"/>
    <col min="8742" max="8745" width="18.375" style="30" customWidth="1"/>
    <col min="8746" max="8746" width="14.625" style="30" bestFit="1" customWidth="1"/>
    <col min="8747" max="8747" width="11.75" style="30" bestFit="1" customWidth="1"/>
    <col min="8748" max="8748" width="13.625" style="30" bestFit="1" customWidth="1"/>
    <col min="8749" max="8749" width="13.5" style="30" bestFit="1" customWidth="1"/>
    <col min="8750" max="8750" width="9" style="30"/>
    <col min="8751" max="8752" width="10" style="30" customWidth="1"/>
    <col min="8753" max="8960" width="9" style="30"/>
    <col min="8961" max="8961" width="8.125" style="30" customWidth="1"/>
    <col min="8962" max="8962" width="3.625" style="30" customWidth="1"/>
    <col min="8963" max="8963" width="7.125" style="30" customWidth="1"/>
    <col min="8964" max="8968" width="7.5" style="30" customWidth="1"/>
    <col min="8969" max="8973" width="6.25" style="30" customWidth="1"/>
    <col min="8974" max="8978" width="7.5" style="30" customWidth="1"/>
    <col min="8979" max="8983" width="6.25" style="30" customWidth="1"/>
    <col min="8984" max="8988" width="7.5" style="30" customWidth="1"/>
    <col min="8989" max="8991" width="10.375" style="30" customWidth="1"/>
    <col min="8992" max="8994" width="10" style="30" customWidth="1"/>
    <col min="8995" max="8995" width="18.625" style="30" bestFit="1" customWidth="1"/>
    <col min="8996" max="8996" width="21.375" style="30" bestFit="1" customWidth="1"/>
    <col min="8997" max="8997" width="18.375" style="30" bestFit="1" customWidth="1"/>
    <col min="8998" max="9001" width="18.375" style="30" customWidth="1"/>
    <col min="9002" max="9002" width="14.625" style="30" bestFit="1" customWidth="1"/>
    <col min="9003" max="9003" width="11.75" style="30" bestFit="1" customWidth="1"/>
    <col min="9004" max="9004" width="13.625" style="30" bestFit="1" customWidth="1"/>
    <col min="9005" max="9005" width="13.5" style="30" bestFit="1" customWidth="1"/>
    <col min="9006" max="9006" width="9" style="30"/>
    <col min="9007" max="9008" width="10" style="30" customWidth="1"/>
    <col min="9009" max="9216" width="9" style="30"/>
    <col min="9217" max="9217" width="8.125" style="30" customWidth="1"/>
    <col min="9218" max="9218" width="3.625" style="30" customWidth="1"/>
    <col min="9219" max="9219" width="7.125" style="30" customWidth="1"/>
    <col min="9220" max="9224" width="7.5" style="30" customWidth="1"/>
    <col min="9225" max="9229" width="6.25" style="30" customWidth="1"/>
    <col min="9230" max="9234" width="7.5" style="30" customWidth="1"/>
    <col min="9235" max="9239" width="6.25" style="30" customWidth="1"/>
    <col min="9240" max="9244" width="7.5" style="30" customWidth="1"/>
    <col min="9245" max="9247" width="10.375" style="30" customWidth="1"/>
    <col min="9248" max="9250" width="10" style="30" customWidth="1"/>
    <col min="9251" max="9251" width="18.625" style="30" bestFit="1" customWidth="1"/>
    <col min="9252" max="9252" width="21.375" style="30" bestFit="1" customWidth="1"/>
    <col min="9253" max="9253" width="18.375" style="30" bestFit="1" customWidth="1"/>
    <col min="9254" max="9257" width="18.375" style="30" customWidth="1"/>
    <col min="9258" max="9258" width="14.625" style="30" bestFit="1" customWidth="1"/>
    <col min="9259" max="9259" width="11.75" style="30" bestFit="1" customWidth="1"/>
    <col min="9260" max="9260" width="13.625" style="30" bestFit="1" customWidth="1"/>
    <col min="9261" max="9261" width="13.5" style="30" bestFit="1" customWidth="1"/>
    <col min="9262" max="9262" width="9" style="30"/>
    <col min="9263" max="9264" width="10" style="30" customWidth="1"/>
    <col min="9265" max="9472" width="9" style="30"/>
    <col min="9473" max="9473" width="8.125" style="30" customWidth="1"/>
    <col min="9474" max="9474" width="3.625" style="30" customWidth="1"/>
    <col min="9475" max="9475" width="7.125" style="30" customWidth="1"/>
    <col min="9476" max="9480" width="7.5" style="30" customWidth="1"/>
    <col min="9481" max="9485" width="6.25" style="30" customWidth="1"/>
    <col min="9486" max="9490" width="7.5" style="30" customWidth="1"/>
    <col min="9491" max="9495" width="6.25" style="30" customWidth="1"/>
    <col min="9496" max="9500" width="7.5" style="30" customWidth="1"/>
    <col min="9501" max="9503" width="10.375" style="30" customWidth="1"/>
    <col min="9504" max="9506" width="10" style="30" customWidth="1"/>
    <col min="9507" max="9507" width="18.625" style="30" bestFit="1" customWidth="1"/>
    <col min="9508" max="9508" width="21.375" style="30" bestFit="1" customWidth="1"/>
    <col min="9509" max="9509" width="18.375" style="30" bestFit="1" customWidth="1"/>
    <col min="9510" max="9513" width="18.375" style="30" customWidth="1"/>
    <col min="9514" max="9514" width="14.625" style="30" bestFit="1" customWidth="1"/>
    <col min="9515" max="9515" width="11.75" style="30" bestFit="1" customWidth="1"/>
    <col min="9516" max="9516" width="13.625" style="30" bestFit="1" customWidth="1"/>
    <col min="9517" max="9517" width="13.5" style="30" bestFit="1" customWidth="1"/>
    <col min="9518" max="9518" width="9" style="30"/>
    <col min="9519" max="9520" width="10" style="30" customWidth="1"/>
    <col min="9521" max="9728" width="9" style="30"/>
    <col min="9729" max="9729" width="8.125" style="30" customWidth="1"/>
    <col min="9730" max="9730" width="3.625" style="30" customWidth="1"/>
    <col min="9731" max="9731" width="7.125" style="30" customWidth="1"/>
    <col min="9732" max="9736" width="7.5" style="30" customWidth="1"/>
    <col min="9737" max="9741" width="6.25" style="30" customWidth="1"/>
    <col min="9742" max="9746" width="7.5" style="30" customWidth="1"/>
    <col min="9747" max="9751" width="6.25" style="30" customWidth="1"/>
    <col min="9752" max="9756" width="7.5" style="30" customWidth="1"/>
    <col min="9757" max="9759" width="10.375" style="30" customWidth="1"/>
    <col min="9760" max="9762" width="10" style="30" customWidth="1"/>
    <col min="9763" max="9763" width="18.625" style="30" bestFit="1" customWidth="1"/>
    <col min="9764" max="9764" width="21.375" style="30" bestFit="1" customWidth="1"/>
    <col min="9765" max="9765" width="18.375" style="30" bestFit="1" customWidth="1"/>
    <col min="9766" max="9769" width="18.375" style="30" customWidth="1"/>
    <col min="9770" max="9770" width="14.625" style="30" bestFit="1" customWidth="1"/>
    <col min="9771" max="9771" width="11.75" style="30" bestFit="1" customWidth="1"/>
    <col min="9772" max="9772" width="13.625" style="30" bestFit="1" customWidth="1"/>
    <col min="9773" max="9773" width="13.5" style="30" bestFit="1" customWidth="1"/>
    <col min="9774" max="9774" width="9" style="30"/>
    <col min="9775" max="9776" width="10" style="30" customWidth="1"/>
    <col min="9777" max="9984" width="9" style="30"/>
    <col min="9985" max="9985" width="8.125" style="30" customWidth="1"/>
    <col min="9986" max="9986" width="3.625" style="30" customWidth="1"/>
    <col min="9987" max="9987" width="7.125" style="30" customWidth="1"/>
    <col min="9988" max="9992" width="7.5" style="30" customWidth="1"/>
    <col min="9993" max="9997" width="6.25" style="30" customWidth="1"/>
    <col min="9998" max="10002" width="7.5" style="30" customWidth="1"/>
    <col min="10003" max="10007" width="6.25" style="30" customWidth="1"/>
    <col min="10008" max="10012" width="7.5" style="30" customWidth="1"/>
    <col min="10013" max="10015" width="10.375" style="30" customWidth="1"/>
    <col min="10016" max="10018" width="10" style="30" customWidth="1"/>
    <col min="10019" max="10019" width="18.625" style="30" bestFit="1" customWidth="1"/>
    <col min="10020" max="10020" width="21.375" style="30" bestFit="1" customWidth="1"/>
    <col min="10021" max="10021" width="18.375" style="30" bestFit="1" customWidth="1"/>
    <col min="10022" max="10025" width="18.375" style="30" customWidth="1"/>
    <col min="10026" max="10026" width="14.625" style="30" bestFit="1" customWidth="1"/>
    <col min="10027" max="10027" width="11.75" style="30" bestFit="1" customWidth="1"/>
    <col min="10028" max="10028" width="13.625" style="30" bestFit="1" customWidth="1"/>
    <col min="10029" max="10029" width="13.5" style="30" bestFit="1" customWidth="1"/>
    <col min="10030" max="10030" width="9" style="30"/>
    <col min="10031" max="10032" width="10" style="30" customWidth="1"/>
    <col min="10033" max="10240" width="9" style="30"/>
    <col min="10241" max="10241" width="8.125" style="30" customWidth="1"/>
    <col min="10242" max="10242" width="3.625" style="30" customWidth="1"/>
    <col min="10243" max="10243" width="7.125" style="30" customWidth="1"/>
    <col min="10244" max="10248" width="7.5" style="30" customWidth="1"/>
    <col min="10249" max="10253" width="6.25" style="30" customWidth="1"/>
    <col min="10254" max="10258" width="7.5" style="30" customWidth="1"/>
    <col min="10259" max="10263" width="6.25" style="30" customWidth="1"/>
    <col min="10264" max="10268" width="7.5" style="30" customWidth="1"/>
    <col min="10269" max="10271" width="10.375" style="30" customWidth="1"/>
    <col min="10272" max="10274" width="10" style="30" customWidth="1"/>
    <col min="10275" max="10275" width="18.625" style="30" bestFit="1" customWidth="1"/>
    <col min="10276" max="10276" width="21.375" style="30" bestFit="1" customWidth="1"/>
    <col min="10277" max="10277" width="18.375" style="30" bestFit="1" customWidth="1"/>
    <col min="10278" max="10281" width="18.375" style="30" customWidth="1"/>
    <col min="10282" max="10282" width="14.625" style="30" bestFit="1" customWidth="1"/>
    <col min="10283" max="10283" width="11.75" style="30" bestFit="1" customWidth="1"/>
    <col min="10284" max="10284" width="13.625" style="30" bestFit="1" customWidth="1"/>
    <col min="10285" max="10285" width="13.5" style="30" bestFit="1" customWidth="1"/>
    <col min="10286" max="10286" width="9" style="30"/>
    <col min="10287" max="10288" width="10" style="30" customWidth="1"/>
    <col min="10289" max="10496" width="9" style="30"/>
    <col min="10497" max="10497" width="8.125" style="30" customWidth="1"/>
    <col min="10498" max="10498" width="3.625" style="30" customWidth="1"/>
    <col min="10499" max="10499" width="7.125" style="30" customWidth="1"/>
    <col min="10500" max="10504" width="7.5" style="30" customWidth="1"/>
    <col min="10505" max="10509" width="6.25" style="30" customWidth="1"/>
    <col min="10510" max="10514" width="7.5" style="30" customWidth="1"/>
    <col min="10515" max="10519" width="6.25" style="30" customWidth="1"/>
    <col min="10520" max="10524" width="7.5" style="30" customWidth="1"/>
    <col min="10525" max="10527" width="10.375" style="30" customWidth="1"/>
    <col min="10528" max="10530" width="10" style="30" customWidth="1"/>
    <col min="10531" max="10531" width="18.625" style="30" bestFit="1" customWidth="1"/>
    <col min="10532" max="10532" width="21.375" style="30" bestFit="1" customWidth="1"/>
    <col min="10533" max="10533" width="18.375" style="30" bestFit="1" customWidth="1"/>
    <col min="10534" max="10537" width="18.375" style="30" customWidth="1"/>
    <col min="10538" max="10538" width="14.625" style="30" bestFit="1" customWidth="1"/>
    <col min="10539" max="10539" width="11.75" style="30" bestFit="1" customWidth="1"/>
    <col min="10540" max="10540" width="13.625" style="30" bestFit="1" customWidth="1"/>
    <col min="10541" max="10541" width="13.5" style="30" bestFit="1" customWidth="1"/>
    <col min="10542" max="10542" width="9" style="30"/>
    <col min="10543" max="10544" width="10" style="30" customWidth="1"/>
    <col min="10545" max="10752" width="9" style="30"/>
    <col min="10753" max="10753" width="8.125" style="30" customWidth="1"/>
    <col min="10754" max="10754" width="3.625" style="30" customWidth="1"/>
    <col min="10755" max="10755" width="7.125" style="30" customWidth="1"/>
    <col min="10756" max="10760" width="7.5" style="30" customWidth="1"/>
    <col min="10761" max="10765" width="6.25" style="30" customWidth="1"/>
    <col min="10766" max="10770" width="7.5" style="30" customWidth="1"/>
    <col min="10771" max="10775" width="6.25" style="30" customWidth="1"/>
    <col min="10776" max="10780" width="7.5" style="30" customWidth="1"/>
    <col min="10781" max="10783" width="10.375" style="30" customWidth="1"/>
    <col min="10784" max="10786" width="10" style="30" customWidth="1"/>
    <col min="10787" max="10787" width="18.625" style="30" bestFit="1" customWidth="1"/>
    <col min="10788" max="10788" width="21.375" style="30" bestFit="1" customWidth="1"/>
    <col min="10789" max="10789" width="18.375" style="30" bestFit="1" customWidth="1"/>
    <col min="10790" max="10793" width="18.375" style="30" customWidth="1"/>
    <col min="10794" max="10794" width="14.625" style="30" bestFit="1" customWidth="1"/>
    <col min="10795" max="10795" width="11.75" style="30" bestFit="1" customWidth="1"/>
    <col min="10796" max="10796" width="13.625" style="30" bestFit="1" customWidth="1"/>
    <col min="10797" max="10797" width="13.5" style="30" bestFit="1" customWidth="1"/>
    <col min="10798" max="10798" width="9" style="30"/>
    <col min="10799" max="10800" width="10" style="30" customWidth="1"/>
    <col min="10801" max="11008" width="9" style="30"/>
    <col min="11009" max="11009" width="8.125" style="30" customWidth="1"/>
    <col min="11010" max="11010" width="3.625" style="30" customWidth="1"/>
    <col min="11011" max="11011" width="7.125" style="30" customWidth="1"/>
    <col min="11012" max="11016" width="7.5" style="30" customWidth="1"/>
    <col min="11017" max="11021" width="6.25" style="30" customWidth="1"/>
    <col min="11022" max="11026" width="7.5" style="30" customWidth="1"/>
    <col min="11027" max="11031" width="6.25" style="30" customWidth="1"/>
    <col min="11032" max="11036" width="7.5" style="30" customWidth="1"/>
    <col min="11037" max="11039" width="10.375" style="30" customWidth="1"/>
    <col min="11040" max="11042" width="10" style="30" customWidth="1"/>
    <col min="11043" max="11043" width="18.625" style="30" bestFit="1" customWidth="1"/>
    <col min="11044" max="11044" width="21.375" style="30" bestFit="1" customWidth="1"/>
    <col min="11045" max="11045" width="18.375" style="30" bestFit="1" customWidth="1"/>
    <col min="11046" max="11049" width="18.375" style="30" customWidth="1"/>
    <col min="11050" max="11050" width="14.625" style="30" bestFit="1" customWidth="1"/>
    <col min="11051" max="11051" width="11.75" style="30" bestFit="1" customWidth="1"/>
    <col min="11052" max="11052" width="13.625" style="30" bestFit="1" customWidth="1"/>
    <col min="11053" max="11053" width="13.5" style="30" bestFit="1" customWidth="1"/>
    <col min="11054" max="11054" width="9" style="30"/>
    <col min="11055" max="11056" width="10" style="30" customWidth="1"/>
    <col min="11057" max="11264" width="9" style="30"/>
    <col min="11265" max="11265" width="8.125" style="30" customWidth="1"/>
    <col min="11266" max="11266" width="3.625" style="30" customWidth="1"/>
    <col min="11267" max="11267" width="7.125" style="30" customWidth="1"/>
    <col min="11268" max="11272" width="7.5" style="30" customWidth="1"/>
    <col min="11273" max="11277" width="6.25" style="30" customWidth="1"/>
    <col min="11278" max="11282" width="7.5" style="30" customWidth="1"/>
    <col min="11283" max="11287" width="6.25" style="30" customWidth="1"/>
    <col min="11288" max="11292" width="7.5" style="30" customWidth="1"/>
    <col min="11293" max="11295" width="10.375" style="30" customWidth="1"/>
    <col min="11296" max="11298" width="10" style="30" customWidth="1"/>
    <col min="11299" max="11299" width="18.625" style="30" bestFit="1" customWidth="1"/>
    <col min="11300" max="11300" width="21.375" style="30" bestFit="1" customWidth="1"/>
    <col min="11301" max="11301" width="18.375" style="30" bestFit="1" customWidth="1"/>
    <col min="11302" max="11305" width="18.375" style="30" customWidth="1"/>
    <col min="11306" max="11306" width="14.625" style="30" bestFit="1" customWidth="1"/>
    <col min="11307" max="11307" width="11.75" style="30" bestFit="1" customWidth="1"/>
    <col min="11308" max="11308" width="13.625" style="30" bestFit="1" customWidth="1"/>
    <col min="11309" max="11309" width="13.5" style="30" bestFit="1" customWidth="1"/>
    <col min="11310" max="11310" width="9" style="30"/>
    <col min="11311" max="11312" width="10" style="30" customWidth="1"/>
    <col min="11313" max="11520" width="9" style="30"/>
    <col min="11521" max="11521" width="8.125" style="30" customWidth="1"/>
    <col min="11522" max="11522" width="3.625" style="30" customWidth="1"/>
    <col min="11523" max="11523" width="7.125" style="30" customWidth="1"/>
    <col min="11524" max="11528" width="7.5" style="30" customWidth="1"/>
    <col min="11529" max="11533" width="6.25" style="30" customWidth="1"/>
    <col min="11534" max="11538" width="7.5" style="30" customWidth="1"/>
    <col min="11539" max="11543" width="6.25" style="30" customWidth="1"/>
    <col min="11544" max="11548" width="7.5" style="30" customWidth="1"/>
    <col min="11549" max="11551" width="10.375" style="30" customWidth="1"/>
    <col min="11552" max="11554" width="10" style="30" customWidth="1"/>
    <col min="11555" max="11555" width="18.625" style="30" bestFit="1" customWidth="1"/>
    <col min="11556" max="11556" width="21.375" style="30" bestFit="1" customWidth="1"/>
    <col min="11557" max="11557" width="18.375" style="30" bestFit="1" customWidth="1"/>
    <col min="11558" max="11561" width="18.375" style="30" customWidth="1"/>
    <col min="11562" max="11562" width="14.625" style="30" bestFit="1" customWidth="1"/>
    <col min="11563" max="11563" width="11.75" style="30" bestFit="1" customWidth="1"/>
    <col min="11564" max="11564" width="13.625" style="30" bestFit="1" customWidth="1"/>
    <col min="11565" max="11565" width="13.5" style="30" bestFit="1" customWidth="1"/>
    <col min="11566" max="11566" width="9" style="30"/>
    <col min="11567" max="11568" width="10" style="30" customWidth="1"/>
    <col min="11569" max="11776" width="9" style="30"/>
    <col min="11777" max="11777" width="8.125" style="30" customWidth="1"/>
    <col min="11778" max="11778" width="3.625" style="30" customWidth="1"/>
    <col min="11779" max="11779" width="7.125" style="30" customWidth="1"/>
    <col min="11780" max="11784" width="7.5" style="30" customWidth="1"/>
    <col min="11785" max="11789" width="6.25" style="30" customWidth="1"/>
    <col min="11790" max="11794" width="7.5" style="30" customWidth="1"/>
    <col min="11795" max="11799" width="6.25" style="30" customWidth="1"/>
    <col min="11800" max="11804" width="7.5" style="30" customWidth="1"/>
    <col min="11805" max="11807" width="10.375" style="30" customWidth="1"/>
    <col min="11808" max="11810" width="10" style="30" customWidth="1"/>
    <col min="11811" max="11811" width="18.625" style="30" bestFit="1" customWidth="1"/>
    <col min="11812" max="11812" width="21.375" style="30" bestFit="1" customWidth="1"/>
    <col min="11813" max="11813" width="18.375" style="30" bestFit="1" customWidth="1"/>
    <col min="11814" max="11817" width="18.375" style="30" customWidth="1"/>
    <col min="11818" max="11818" width="14.625" style="30" bestFit="1" customWidth="1"/>
    <col min="11819" max="11819" width="11.75" style="30" bestFit="1" customWidth="1"/>
    <col min="11820" max="11820" width="13.625" style="30" bestFit="1" customWidth="1"/>
    <col min="11821" max="11821" width="13.5" style="30" bestFit="1" customWidth="1"/>
    <col min="11822" max="11822" width="9" style="30"/>
    <col min="11823" max="11824" width="10" style="30" customWidth="1"/>
    <col min="11825" max="12032" width="9" style="30"/>
    <col min="12033" max="12033" width="8.125" style="30" customWidth="1"/>
    <col min="12034" max="12034" width="3.625" style="30" customWidth="1"/>
    <col min="12035" max="12035" width="7.125" style="30" customWidth="1"/>
    <col min="12036" max="12040" width="7.5" style="30" customWidth="1"/>
    <col min="12041" max="12045" width="6.25" style="30" customWidth="1"/>
    <col min="12046" max="12050" width="7.5" style="30" customWidth="1"/>
    <col min="12051" max="12055" width="6.25" style="30" customWidth="1"/>
    <col min="12056" max="12060" width="7.5" style="30" customWidth="1"/>
    <col min="12061" max="12063" width="10.375" style="30" customWidth="1"/>
    <col min="12064" max="12066" width="10" style="30" customWidth="1"/>
    <col min="12067" max="12067" width="18.625" style="30" bestFit="1" customWidth="1"/>
    <col min="12068" max="12068" width="21.375" style="30" bestFit="1" customWidth="1"/>
    <col min="12069" max="12069" width="18.375" style="30" bestFit="1" customWidth="1"/>
    <col min="12070" max="12073" width="18.375" style="30" customWidth="1"/>
    <col min="12074" max="12074" width="14.625" style="30" bestFit="1" customWidth="1"/>
    <col min="12075" max="12075" width="11.75" style="30" bestFit="1" customWidth="1"/>
    <col min="12076" max="12076" width="13.625" style="30" bestFit="1" customWidth="1"/>
    <col min="12077" max="12077" width="13.5" style="30" bestFit="1" customWidth="1"/>
    <col min="12078" max="12078" width="9" style="30"/>
    <col min="12079" max="12080" width="10" style="30" customWidth="1"/>
    <col min="12081" max="12288" width="9" style="30"/>
    <col min="12289" max="12289" width="8.125" style="30" customWidth="1"/>
    <col min="12290" max="12290" width="3.625" style="30" customWidth="1"/>
    <col min="12291" max="12291" width="7.125" style="30" customWidth="1"/>
    <col min="12292" max="12296" width="7.5" style="30" customWidth="1"/>
    <col min="12297" max="12301" width="6.25" style="30" customWidth="1"/>
    <col min="12302" max="12306" width="7.5" style="30" customWidth="1"/>
    <col min="12307" max="12311" width="6.25" style="30" customWidth="1"/>
    <col min="12312" max="12316" width="7.5" style="30" customWidth="1"/>
    <col min="12317" max="12319" width="10.375" style="30" customWidth="1"/>
    <col min="12320" max="12322" width="10" style="30" customWidth="1"/>
    <col min="12323" max="12323" width="18.625" style="30" bestFit="1" customWidth="1"/>
    <col min="12324" max="12324" width="21.375" style="30" bestFit="1" customWidth="1"/>
    <col min="12325" max="12325" width="18.375" style="30" bestFit="1" customWidth="1"/>
    <col min="12326" max="12329" width="18.375" style="30" customWidth="1"/>
    <col min="12330" max="12330" width="14.625" style="30" bestFit="1" customWidth="1"/>
    <col min="12331" max="12331" width="11.75" style="30" bestFit="1" customWidth="1"/>
    <col min="12332" max="12332" width="13.625" style="30" bestFit="1" customWidth="1"/>
    <col min="12333" max="12333" width="13.5" style="30" bestFit="1" customWidth="1"/>
    <col min="12334" max="12334" width="9" style="30"/>
    <col min="12335" max="12336" width="10" style="30" customWidth="1"/>
    <col min="12337" max="12544" width="9" style="30"/>
    <col min="12545" max="12545" width="8.125" style="30" customWidth="1"/>
    <col min="12546" max="12546" width="3.625" style="30" customWidth="1"/>
    <col min="12547" max="12547" width="7.125" style="30" customWidth="1"/>
    <col min="12548" max="12552" width="7.5" style="30" customWidth="1"/>
    <col min="12553" max="12557" width="6.25" style="30" customWidth="1"/>
    <col min="12558" max="12562" width="7.5" style="30" customWidth="1"/>
    <col min="12563" max="12567" width="6.25" style="30" customWidth="1"/>
    <col min="12568" max="12572" width="7.5" style="30" customWidth="1"/>
    <col min="12573" max="12575" width="10.375" style="30" customWidth="1"/>
    <col min="12576" max="12578" width="10" style="30" customWidth="1"/>
    <col min="12579" max="12579" width="18.625" style="30" bestFit="1" customWidth="1"/>
    <col min="12580" max="12580" width="21.375" style="30" bestFit="1" customWidth="1"/>
    <col min="12581" max="12581" width="18.375" style="30" bestFit="1" customWidth="1"/>
    <col min="12582" max="12585" width="18.375" style="30" customWidth="1"/>
    <col min="12586" max="12586" width="14.625" style="30" bestFit="1" customWidth="1"/>
    <col min="12587" max="12587" width="11.75" style="30" bestFit="1" customWidth="1"/>
    <col min="12588" max="12588" width="13.625" style="30" bestFit="1" customWidth="1"/>
    <col min="12589" max="12589" width="13.5" style="30" bestFit="1" customWidth="1"/>
    <col min="12590" max="12590" width="9" style="30"/>
    <col min="12591" max="12592" width="10" style="30" customWidth="1"/>
    <col min="12593" max="12800" width="9" style="30"/>
    <col min="12801" max="12801" width="8.125" style="30" customWidth="1"/>
    <col min="12802" max="12802" width="3.625" style="30" customWidth="1"/>
    <col min="12803" max="12803" width="7.125" style="30" customWidth="1"/>
    <col min="12804" max="12808" width="7.5" style="30" customWidth="1"/>
    <col min="12809" max="12813" width="6.25" style="30" customWidth="1"/>
    <col min="12814" max="12818" width="7.5" style="30" customWidth="1"/>
    <col min="12819" max="12823" width="6.25" style="30" customWidth="1"/>
    <col min="12824" max="12828" width="7.5" style="30" customWidth="1"/>
    <col min="12829" max="12831" width="10.375" style="30" customWidth="1"/>
    <col min="12832" max="12834" width="10" style="30" customWidth="1"/>
    <col min="12835" max="12835" width="18.625" style="30" bestFit="1" customWidth="1"/>
    <col min="12836" max="12836" width="21.375" style="30" bestFit="1" customWidth="1"/>
    <col min="12837" max="12837" width="18.375" style="30" bestFit="1" customWidth="1"/>
    <col min="12838" max="12841" width="18.375" style="30" customWidth="1"/>
    <col min="12842" max="12842" width="14.625" style="30" bestFit="1" customWidth="1"/>
    <col min="12843" max="12843" width="11.75" style="30" bestFit="1" customWidth="1"/>
    <col min="12844" max="12844" width="13.625" style="30" bestFit="1" customWidth="1"/>
    <col min="12845" max="12845" width="13.5" style="30" bestFit="1" customWidth="1"/>
    <col min="12846" max="12846" width="9" style="30"/>
    <col min="12847" max="12848" width="10" style="30" customWidth="1"/>
    <col min="12849" max="13056" width="9" style="30"/>
    <col min="13057" max="13057" width="8.125" style="30" customWidth="1"/>
    <col min="13058" max="13058" width="3.625" style="30" customWidth="1"/>
    <col min="13059" max="13059" width="7.125" style="30" customWidth="1"/>
    <col min="13060" max="13064" width="7.5" style="30" customWidth="1"/>
    <col min="13065" max="13069" width="6.25" style="30" customWidth="1"/>
    <col min="13070" max="13074" width="7.5" style="30" customWidth="1"/>
    <col min="13075" max="13079" width="6.25" style="30" customWidth="1"/>
    <col min="13080" max="13084" width="7.5" style="30" customWidth="1"/>
    <col min="13085" max="13087" width="10.375" style="30" customWidth="1"/>
    <col min="13088" max="13090" width="10" style="30" customWidth="1"/>
    <col min="13091" max="13091" width="18.625" style="30" bestFit="1" customWidth="1"/>
    <col min="13092" max="13092" width="21.375" style="30" bestFit="1" customWidth="1"/>
    <col min="13093" max="13093" width="18.375" style="30" bestFit="1" customWidth="1"/>
    <col min="13094" max="13097" width="18.375" style="30" customWidth="1"/>
    <col min="13098" max="13098" width="14.625" style="30" bestFit="1" customWidth="1"/>
    <col min="13099" max="13099" width="11.75" style="30" bestFit="1" customWidth="1"/>
    <col min="13100" max="13100" width="13.625" style="30" bestFit="1" customWidth="1"/>
    <col min="13101" max="13101" width="13.5" style="30" bestFit="1" customWidth="1"/>
    <col min="13102" max="13102" width="9" style="30"/>
    <col min="13103" max="13104" width="10" style="30" customWidth="1"/>
    <col min="13105" max="13312" width="9" style="30"/>
    <col min="13313" max="13313" width="8.125" style="30" customWidth="1"/>
    <col min="13314" max="13314" width="3.625" style="30" customWidth="1"/>
    <col min="13315" max="13315" width="7.125" style="30" customWidth="1"/>
    <col min="13316" max="13320" width="7.5" style="30" customWidth="1"/>
    <col min="13321" max="13325" width="6.25" style="30" customWidth="1"/>
    <col min="13326" max="13330" width="7.5" style="30" customWidth="1"/>
    <col min="13331" max="13335" width="6.25" style="30" customWidth="1"/>
    <col min="13336" max="13340" width="7.5" style="30" customWidth="1"/>
    <col min="13341" max="13343" width="10.375" style="30" customWidth="1"/>
    <col min="13344" max="13346" width="10" style="30" customWidth="1"/>
    <col min="13347" max="13347" width="18.625" style="30" bestFit="1" customWidth="1"/>
    <col min="13348" max="13348" width="21.375" style="30" bestFit="1" customWidth="1"/>
    <col min="13349" max="13349" width="18.375" style="30" bestFit="1" customWidth="1"/>
    <col min="13350" max="13353" width="18.375" style="30" customWidth="1"/>
    <col min="13354" max="13354" width="14.625" style="30" bestFit="1" customWidth="1"/>
    <col min="13355" max="13355" width="11.75" style="30" bestFit="1" customWidth="1"/>
    <col min="13356" max="13356" width="13.625" style="30" bestFit="1" customWidth="1"/>
    <col min="13357" max="13357" width="13.5" style="30" bestFit="1" customWidth="1"/>
    <col min="13358" max="13358" width="9" style="30"/>
    <col min="13359" max="13360" width="10" style="30" customWidth="1"/>
    <col min="13361" max="13568" width="9" style="30"/>
    <col min="13569" max="13569" width="8.125" style="30" customWidth="1"/>
    <col min="13570" max="13570" width="3.625" style="30" customWidth="1"/>
    <col min="13571" max="13571" width="7.125" style="30" customWidth="1"/>
    <col min="13572" max="13576" width="7.5" style="30" customWidth="1"/>
    <col min="13577" max="13581" width="6.25" style="30" customWidth="1"/>
    <col min="13582" max="13586" width="7.5" style="30" customWidth="1"/>
    <col min="13587" max="13591" width="6.25" style="30" customWidth="1"/>
    <col min="13592" max="13596" width="7.5" style="30" customWidth="1"/>
    <col min="13597" max="13599" width="10.375" style="30" customWidth="1"/>
    <col min="13600" max="13602" width="10" style="30" customWidth="1"/>
    <col min="13603" max="13603" width="18.625" style="30" bestFit="1" customWidth="1"/>
    <col min="13604" max="13604" width="21.375" style="30" bestFit="1" customWidth="1"/>
    <col min="13605" max="13605" width="18.375" style="30" bestFit="1" customWidth="1"/>
    <col min="13606" max="13609" width="18.375" style="30" customWidth="1"/>
    <col min="13610" max="13610" width="14.625" style="30" bestFit="1" customWidth="1"/>
    <col min="13611" max="13611" width="11.75" style="30" bestFit="1" customWidth="1"/>
    <col min="13612" max="13612" width="13.625" style="30" bestFit="1" customWidth="1"/>
    <col min="13613" max="13613" width="13.5" style="30" bestFit="1" customWidth="1"/>
    <col min="13614" max="13614" width="9" style="30"/>
    <col min="13615" max="13616" width="10" style="30" customWidth="1"/>
    <col min="13617" max="13824" width="9" style="30"/>
    <col min="13825" max="13825" width="8.125" style="30" customWidth="1"/>
    <col min="13826" max="13826" width="3.625" style="30" customWidth="1"/>
    <col min="13827" max="13827" width="7.125" style="30" customWidth="1"/>
    <col min="13828" max="13832" width="7.5" style="30" customWidth="1"/>
    <col min="13833" max="13837" width="6.25" style="30" customWidth="1"/>
    <col min="13838" max="13842" width="7.5" style="30" customWidth="1"/>
    <col min="13843" max="13847" width="6.25" style="30" customWidth="1"/>
    <col min="13848" max="13852" width="7.5" style="30" customWidth="1"/>
    <col min="13853" max="13855" width="10.375" style="30" customWidth="1"/>
    <col min="13856" max="13858" width="10" style="30" customWidth="1"/>
    <col min="13859" max="13859" width="18.625" style="30" bestFit="1" customWidth="1"/>
    <col min="13860" max="13860" width="21.375" style="30" bestFit="1" customWidth="1"/>
    <col min="13861" max="13861" width="18.375" style="30" bestFit="1" customWidth="1"/>
    <col min="13862" max="13865" width="18.375" style="30" customWidth="1"/>
    <col min="13866" max="13866" width="14.625" style="30" bestFit="1" customWidth="1"/>
    <col min="13867" max="13867" width="11.75" style="30" bestFit="1" customWidth="1"/>
    <col min="13868" max="13868" width="13.625" style="30" bestFit="1" customWidth="1"/>
    <col min="13869" max="13869" width="13.5" style="30" bestFit="1" customWidth="1"/>
    <col min="13870" max="13870" width="9" style="30"/>
    <col min="13871" max="13872" width="10" style="30" customWidth="1"/>
    <col min="13873" max="14080" width="9" style="30"/>
    <col min="14081" max="14081" width="8.125" style="30" customWidth="1"/>
    <col min="14082" max="14082" width="3.625" style="30" customWidth="1"/>
    <col min="14083" max="14083" width="7.125" style="30" customWidth="1"/>
    <col min="14084" max="14088" width="7.5" style="30" customWidth="1"/>
    <col min="14089" max="14093" width="6.25" style="30" customWidth="1"/>
    <col min="14094" max="14098" width="7.5" style="30" customWidth="1"/>
    <col min="14099" max="14103" width="6.25" style="30" customWidth="1"/>
    <col min="14104" max="14108" width="7.5" style="30" customWidth="1"/>
    <col min="14109" max="14111" width="10.375" style="30" customWidth="1"/>
    <col min="14112" max="14114" width="10" style="30" customWidth="1"/>
    <col min="14115" max="14115" width="18.625" style="30" bestFit="1" customWidth="1"/>
    <col min="14116" max="14116" width="21.375" style="30" bestFit="1" customWidth="1"/>
    <col min="14117" max="14117" width="18.375" style="30" bestFit="1" customWidth="1"/>
    <col min="14118" max="14121" width="18.375" style="30" customWidth="1"/>
    <col min="14122" max="14122" width="14.625" style="30" bestFit="1" customWidth="1"/>
    <col min="14123" max="14123" width="11.75" style="30" bestFit="1" customWidth="1"/>
    <col min="14124" max="14124" width="13.625" style="30" bestFit="1" customWidth="1"/>
    <col min="14125" max="14125" width="13.5" style="30" bestFit="1" customWidth="1"/>
    <col min="14126" max="14126" width="9" style="30"/>
    <col min="14127" max="14128" width="10" style="30" customWidth="1"/>
    <col min="14129" max="14336" width="9" style="30"/>
    <col min="14337" max="14337" width="8.125" style="30" customWidth="1"/>
    <col min="14338" max="14338" width="3.625" style="30" customWidth="1"/>
    <col min="14339" max="14339" width="7.125" style="30" customWidth="1"/>
    <col min="14340" max="14344" width="7.5" style="30" customWidth="1"/>
    <col min="14345" max="14349" width="6.25" style="30" customWidth="1"/>
    <col min="14350" max="14354" width="7.5" style="30" customWidth="1"/>
    <col min="14355" max="14359" width="6.25" style="30" customWidth="1"/>
    <col min="14360" max="14364" width="7.5" style="30" customWidth="1"/>
    <col min="14365" max="14367" width="10.375" style="30" customWidth="1"/>
    <col min="14368" max="14370" width="10" style="30" customWidth="1"/>
    <col min="14371" max="14371" width="18.625" style="30" bestFit="1" customWidth="1"/>
    <col min="14372" max="14372" width="21.375" style="30" bestFit="1" customWidth="1"/>
    <col min="14373" max="14373" width="18.375" style="30" bestFit="1" customWidth="1"/>
    <col min="14374" max="14377" width="18.375" style="30" customWidth="1"/>
    <col min="14378" max="14378" width="14.625" style="30" bestFit="1" customWidth="1"/>
    <col min="14379" max="14379" width="11.75" style="30" bestFit="1" customWidth="1"/>
    <col min="14380" max="14380" width="13.625" style="30" bestFit="1" customWidth="1"/>
    <col min="14381" max="14381" width="13.5" style="30" bestFit="1" customWidth="1"/>
    <col min="14382" max="14382" width="9" style="30"/>
    <col min="14383" max="14384" width="10" style="30" customWidth="1"/>
    <col min="14385" max="14592" width="9" style="30"/>
    <col min="14593" max="14593" width="8.125" style="30" customWidth="1"/>
    <col min="14594" max="14594" width="3.625" style="30" customWidth="1"/>
    <col min="14595" max="14595" width="7.125" style="30" customWidth="1"/>
    <col min="14596" max="14600" width="7.5" style="30" customWidth="1"/>
    <col min="14601" max="14605" width="6.25" style="30" customWidth="1"/>
    <col min="14606" max="14610" width="7.5" style="30" customWidth="1"/>
    <col min="14611" max="14615" width="6.25" style="30" customWidth="1"/>
    <col min="14616" max="14620" width="7.5" style="30" customWidth="1"/>
    <col min="14621" max="14623" width="10.375" style="30" customWidth="1"/>
    <col min="14624" max="14626" width="10" style="30" customWidth="1"/>
    <col min="14627" max="14627" width="18.625" style="30" bestFit="1" customWidth="1"/>
    <col min="14628" max="14628" width="21.375" style="30" bestFit="1" customWidth="1"/>
    <col min="14629" max="14629" width="18.375" style="30" bestFit="1" customWidth="1"/>
    <col min="14630" max="14633" width="18.375" style="30" customWidth="1"/>
    <col min="14634" max="14634" width="14.625" style="30" bestFit="1" customWidth="1"/>
    <col min="14635" max="14635" width="11.75" style="30" bestFit="1" customWidth="1"/>
    <col min="14636" max="14636" width="13.625" style="30" bestFit="1" customWidth="1"/>
    <col min="14637" max="14637" width="13.5" style="30" bestFit="1" customWidth="1"/>
    <col min="14638" max="14638" width="9" style="30"/>
    <col min="14639" max="14640" width="10" style="30" customWidth="1"/>
    <col min="14641" max="14848" width="9" style="30"/>
    <col min="14849" max="14849" width="8.125" style="30" customWidth="1"/>
    <col min="14850" max="14850" width="3.625" style="30" customWidth="1"/>
    <col min="14851" max="14851" width="7.125" style="30" customWidth="1"/>
    <col min="14852" max="14856" width="7.5" style="30" customWidth="1"/>
    <col min="14857" max="14861" width="6.25" style="30" customWidth="1"/>
    <col min="14862" max="14866" width="7.5" style="30" customWidth="1"/>
    <col min="14867" max="14871" width="6.25" style="30" customWidth="1"/>
    <col min="14872" max="14876" width="7.5" style="30" customWidth="1"/>
    <col min="14877" max="14879" width="10.375" style="30" customWidth="1"/>
    <col min="14880" max="14882" width="10" style="30" customWidth="1"/>
    <col min="14883" max="14883" width="18.625" style="30" bestFit="1" customWidth="1"/>
    <col min="14884" max="14884" width="21.375" style="30" bestFit="1" customWidth="1"/>
    <col min="14885" max="14885" width="18.375" style="30" bestFit="1" customWidth="1"/>
    <col min="14886" max="14889" width="18.375" style="30" customWidth="1"/>
    <col min="14890" max="14890" width="14.625" style="30" bestFit="1" customWidth="1"/>
    <col min="14891" max="14891" width="11.75" style="30" bestFit="1" customWidth="1"/>
    <col min="14892" max="14892" width="13.625" style="30" bestFit="1" customWidth="1"/>
    <col min="14893" max="14893" width="13.5" style="30" bestFit="1" customWidth="1"/>
    <col min="14894" max="14894" width="9" style="30"/>
    <col min="14895" max="14896" width="10" style="30" customWidth="1"/>
    <col min="14897" max="15104" width="9" style="30"/>
    <col min="15105" max="15105" width="8.125" style="30" customWidth="1"/>
    <col min="15106" max="15106" width="3.625" style="30" customWidth="1"/>
    <col min="15107" max="15107" width="7.125" style="30" customWidth="1"/>
    <col min="15108" max="15112" width="7.5" style="30" customWidth="1"/>
    <col min="15113" max="15117" width="6.25" style="30" customWidth="1"/>
    <col min="15118" max="15122" width="7.5" style="30" customWidth="1"/>
    <col min="15123" max="15127" width="6.25" style="30" customWidth="1"/>
    <col min="15128" max="15132" width="7.5" style="30" customWidth="1"/>
    <col min="15133" max="15135" width="10.375" style="30" customWidth="1"/>
    <col min="15136" max="15138" width="10" style="30" customWidth="1"/>
    <col min="15139" max="15139" width="18.625" style="30" bestFit="1" customWidth="1"/>
    <col min="15140" max="15140" width="21.375" style="30" bestFit="1" customWidth="1"/>
    <col min="15141" max="15141" width="18.375" style="30" bestFit="1" customWidth="1"/>
    <col min="15142" max="15145" width="18.375" style="30" customWidth="1"/>
    <col min="15146" max="15146" width="14.625" style="30" bestFit="1" customWidth="1"/>
    <col min="15147" max="15147" width="11.75" style="30" bestFit="1" customWidth="1"/>
    <col min="15148" max="15148" width="13.625" style="30" bestFit="1" customWidth="1"/>
    <col min="15149" max="15149" width="13.5" style="30" bestFit="1" customWidth="1"/>
    <col min="15150" max="15150" width="9" style="30"/>
    <col min="15151" max="15152" width="10" style="30" customWidth="1"/>
    <col min="15153" max="15360" width="9" style="30"/>
    <col min="15361" max="15361" width="8.125" style="30" customWidth="1"/>
    <col min="15362" max="15362" width="3.625" style="30" customWidth="1"/>
    <col min="15363" max="15363" width="7.125" style="30" customWidth="1"/>
    <col min="15364" max="15368" width="7.5" style="30" customWidth="1"/>
    <col min="15369" max="15373" width="6.25" style="30" customWidth="1"/>
    <col min="15374" max="15378" width="7.5" style="30" customWidth="1"/>
    <col min="15379" max="15383" width="6.25" style="30" customWidth="1"/>
    <col min="15384" max="15388" width="7.5" style="30" customWidth="1"/>
    <col min="15389" max="15391" width="10.375" style="30" customWidth="1"/>
    <col min="15392" max="15394" width="10" style="30" customWidth="1"/>
    <col min="15395" max="15395" width="18.625" style="30" bestFit="1" customWidth="1"/>
    <col min="15396" max="15396" width="21.375" style="30" bestFit="1" customWidth="1"/>
    <col min="15397" max="15397" width="18.375" style="30" bestFit="1" customWidth="1"/>
    <col min="15398" max="15401" width="18.375" style="30" customWidth="1"/>
    <col min="15402" max="15402" width="14.625" style="30" bestFit="1" customWidth="1"/>
    <col min="15403" max="15403" width="11.75" style="30" bestFit="1" customWidth="1"/>
    <col min="15404" max="15404" width="13.625" style="30" bestFit="1" customWidth="1"/>
    <col min="15405" max="15405" width="13.5" style="30" bestFit="1" customWidth="1"/>
    <col min="15406" max="15406" width="9" style="30"/>
    <col min="15407" max="15408" width="10" style="30" customWidth="1"/>
    <col min="15409" max="15616" width="9" style="30"/>
    <col min="15617" max="15617" width="8.125" style="30" customWidth="1"/>
    <col min="15618" max="15618" width="3.625" style="30" customWidth="1"/>
    <col min="15619" max="15619" width="7.125" style="30" customWidth="1"/>
    <col min="15620" max="15624" width="7.5" style="30" customWidth="1"/>
    <col min="15625" max="15629" width="6.25" style="30" customWidth="1"/>
    <col min="15630" max="15634" width="7.5" style="30" customWidth="1"/>
    <col min="15635" max="15639" width="6.25" style="30" customWidth="1"/>
    <col min="15640" max="15644" width="7.5" style="30" customWidth="1"/>
    <col min="15645" max="15647" width="10.375" style="30" customWidth="1"/>
    <col min="15648" max="15650" width="10" style="30" customWidth="1"/>
    <col min="15651" max="15651" width="18.625" style="30" bestFit="1" customWidth="1"/>
    <col min="15652" max="15652" width="21.375" style="30" bestFit="1" customWidth="1"/>
    <col min="15653" max="15653" width="18.375" style="30" bestFit="1" customWidth="1"/>
    <col min="15654" max="15657" width="18.375" style="30" customWidth="1"/>
    <col min="15658" max="15658" width="14.625" style="30" bestFit="1" customWidth="1"/>
    <col min="15659" max="15659" width="11.75" style="30" bestFit="1" customWidth="1"/>
    <col min="15660" max="15660" width="13.625" style="30" bestFit="1" customWidth="1"/>
    <col min="15661" max="15661" width="13.5" style="30" bestFit="1" customWidth="1"/>
    <col min="15662" max="15662" width="9" style="30"/>
    <col min="15663" max="15664" width="10" style="30" customWidth="1"/>
    <col min="15665" max="15872" width="9" style="30"/>
    <col min="15873" max="15873" width="8.125" style="30" customWidth="1"/>
    <col min="15874" max="15874" width="3.625" style="30" customWidth="1"/>
    <col min="15875" max="15875" width="7.125" style="30" customWidth="1"/>
    <col min="15876" max="15880" width="7.5" style="30" customWidth="1"/>
    <col min="15881" max="15885" width="6.25" style="30" customWidth="1"/>
    <col min="15886" max="15890" width="7.5" style="30" customWidth="1"/>
    <col min="15891" max="15895" width="6.25" style="30" customWidth="1"/>
    <col min="15896" max="15900" width="7.5" style="30" customWidth="1"/>
    <col min="15901" max="15903" width="10.375" style="30" customWidth="1"/>
    <col min="15904" max="15906" width="10" style="30" customWidth="1"/>
    <col min="15907" max="15907" width="18.625" style="30" bestFit="1" customWidth="1"/>
    <col min="15908" max="15908" width="21.375" style="30" bestFit="1" customWidth="1"/>
    <col min="15909" max="15909" width="18.375" style="30" bestFit="1" customWidth="1"/>
    <col min="15910" max="15913" width="18.375" style="30" customWidth="1"/>
    <col min="15914" max="15914" width="14.625" style="30" bestFit="1" customWidth="1"/>
    <col min="15915" max="15915" width="11.75" style="30" bestFit="1" customWidth="1"/>
    <col min="15916" max="15916" width="13.625" style="30" bestFit="1" customWidth="1"/>
    <col min="15917" max="15917" width="13.5" style="30" bestFit="1" customWidth="1"/>
    <col min="15918" max="15918" width="9" style="30"/>
    <col min="15919" max="15920" width="10" style="30" customWidth="1"/>
    <col min="15921" max="16128" width="9" style="30"/>
    <col min="16129" max="16129" width="8.125" style="30" customWidth="1"/>
    <col min="16130" max="16130" width="3.625" style="30" customWidth="1"/>
    <col min="16131" max="16131" width="7.125" style="30" customWidth="1"/>
    <col min="16132" max="16136" width="7.5" style="30" customWidth="1"/>
    <col min="16137" max="16141" width="6.25" style="30" customWidth="1"/>
    <col min="16142" max="16146" width="7.5" style="30" customWidth="1"/>
    <col min="16147" max="16151" width="6.25" style="30" customWidth="1"/>
    <col min="16152" max="16156" width="7.5" style="30" customWidth="1"/>
    <col min="16157" max="16159" width="10.375" style="30" customWidth="1"/>
    <col min="16160" max="16162" width="10" style="30" customWidth="1"/>
    <col min="16163" max="16163" width="18.625" style="30" bestFit="1" customWidth="1"/>
    <col min="16164" max="16164" width="21.375" style="30" bestFit="1" customWidth="1"/>
    <col min="16165" max="16165" width="18.375" style="30" bestFit="1" customWidth="1"/>
    <col min="16166" max="16169" width="18.375" style="30" customWidth="1"/>
    <col min="16170" max="16170" width="14.625" style="30" bestFit="1" customWidth="1"/>
    <col min="16171" max="16171" width="11.75" style="30" bestFit="1" customWidth="1"/>
    <col min="16172" max="16172" width="13.625" style="30" bestFit="1" customWidth="1"/>
    <col min="16173" max="16173" width="13.5" style="30" bestFit="1" customWidth="1"/>
    <col min="16174" max="16174" width="9" style="30"/>
    <col min="16175" max="16176" width="10" style="30" customWidth="1"/>
    <col min="16177" max="16384" width="9" style="30"/>
  </cols>
  <sheetData>
    <row r="1" spans="1:45" ht="23.25" customHeight="1">
      <c r="A1" s="660" t="s">
        <v>633</v>
      </c>
      <c r="B1" s="660"/>
      <c r="C1" s="660"/>
      <c r="D1" s="660"/>
      <c r="E1" s="660"/>
      <c r="F1" s="660"/>
      <c r="G1" s="660"/>
      <c r="H1" s="660"/>
      <c r="AI1" s="17"/>
      <c r="AJ1" s="17"/>
      <c r="AK1" s="17"/>
      <c r="AL1" s="17"/>
      <c r="AM1" s="17"/>
      <c r="AN1" s="17"/>
      <c r="AO1" s="17"/>
      <c r="AP1" s="17"/>
      <c r="AQ1" s="17"/>
      <c r="AS1" s="17"/>
    </row>
    <row r="2" spans="1:45" ht="18.75" customHeight="1">
      <c r="A2" s="664" t="s">
        <v>30</v>
      </c>
      <c r="B2" s="35">
        <v>1</v>
      </c>
      <c r="C2" s="664" t="s">
        <v>183</v>
      </c>
      <c r="D2" s="664" t="s">
        <v>31</v>
      </c>
      <c r="E2" s="664"/>
      <c r="F2" s="664"/>
      <c r="G2" s="664"/>
      <c r="H2" s="664"/>
      <c r="I2" s="664" t="s">
        <v>32</v>
      </c>
      <c r="J2" s="664"/>
      <c r="K2" s="664"/>
      <c r="L2" s="664"/>
      <c r="M2" s="664"/>
      <c r="N2" s="664" t="s">
        <v>33</v>
      </c>
      <c r="O2" s="664"/>
      <c r="P2" s="664"/>
      <c r="Q2" s="664"/>
      <c r="R2" s="664"/>
      <c r="S2" s="657" t="s">
        <v>184</v>
      </c>
      <c r="T2" s="658"/>
      <c r="U2" s="658"/>
      <c r="V2" s="658"/>
      <c r="W2" s="659"/>
      <c r="X2" s="664" t="s">
        <v>185</v>
      </c>
      <c r="Y2" s="664"/>
      <c r="Z2" s="664"/>
      <c r="AA2" s="664"/>
      <c r="AB2" s="664"/>
      <c r="AC2" s="665" t="s">
        <v>186</v>
      </c>
      <c r="AD2" s="665" t="s">
        <v>187</v>
      </c>
      <c r="AE2" s="665" t="s">
        <v>188</v>
      </c>
      <c r="AF2" s="665" t="s">
        <v>189</v>
      </c>
      <c r="AI2" s="663" t="s">
        <v>54</v>
      </c>
      <c r="AJ2" s="663"/>
      <c r="AK2" s="18" t="s">
        <v>55</v>
      </c>
      <c r="AL2" s="18"/>
      <c r="AM2" s="18"/>
      <c r="AN2" s="18"/>
      <c r="AO2" s="18"/>
      <c r="AP2" s="641" t="s">
        <v>56</v>
      </c>
      <c r="AQ2" s="641" t="s">
        <v>57</v>
      </c>
      <c r="AR2" s="622" t="s">
        <v>190</v>
      </c>
      <c r="AS2" s="641" t="s">
        <v>58</v>
      </c>
    </row>
    <row r="3" spans="1:45" ht="18.75" customHeight="1">
      <c r="A3" s="664"/>
      <c r="B3" s="35">
        <v>1</v>
      </c>
      <c r="C3" s="664"/>
      <c r="D3" s="23" t="s">
        <v>35</v>
      </c>
      <c r="E3" s="23" t="s">
        <v>36</v>
      </c>
      <c r="F3" s="23" t="s">
        <v>5</v>
      </c>
      <c r="G3" s="23" t="s">
        <v>6</v>
      </c>
      <c r="H3" s="23" t="s">
        <v>7</v>
      </c>
      <c r="I3" s="23" t="s">
        <v>35</v>
      </c>
      <c r="J3" s="23" t="s">
        <v>36</v>
      </c>
      <c r="K3" s="23" t="s">
        <v>5</v>
      </c>
      <c r="L3" s="23" t="s">
        <v>6</v>
      </c>
      <c r="M3" s="23" t="s">
        <v>7</v>
      </c>
      <c r="N3" s="23" t="s">
        <v>35</v>
      </c>
      <c r="O3" s="23" t="s">
        <v>36</v>
      </c>
      <c r="P3" s="23" t="s">
        <v>5</v>
      </c>
      <c r="Q3" s="23" t="s">
        <v>6</v>
      </c>
      <c r="R3" s="23" t="s">
        <v>7</v>
      </c>
      <c r="S3" s="23" t="s">
        <v>35</v>
      </c>
      <c r="T3" s="23" t="s">
        <v>36</v>
      </c>
      <c r="U3" s="23" t="s">
        <v>5</v>
      </c>
      <c r="V3" s="23" t="s">
        <v>6</v>
      </c>
      <c r="W3" s="23" t="s">
        <v>191</v>
      </c>
      <c r="X3" s="23" t="s">
        <v>35</v>
      </c>
      <c r="Y3" s="23" t="s">
        <v>36</v>
      </c>
      <c r="Z3" s="23" t="s">
        <v>5</v>
      </c>
      <c r="AA3" s="23" t="s">
        <v>192</v>
      </c>
      <c r="AB3" s="23" t="s">
        <v>191</v>
      </c>
      <c r="AC3" s="665"/>
      <c r="AD3" s="665"/>
      <c r="AE3" s="665"/>
      <c r="AF3" s="665"/>
      <c r="AI3" s="663"/>
      <c r="AJ3" s="663"/>
      <c r="AK3" s="18" t="s">
        <v>35</v>
      </c>
      <c r="AL3" s="18">
        <v>2020</v>
      </c>
      <c r="AM3" s="18">
        <v>2025</v>
      </c>
      <c r="AN3" s="18">
        <v>2030</v>
      </c>
      <c r="AO3" s="18">
        <v>2035</v>
      </c>
      <c r="AP3" s="643"/>
      <c r="AQ3" s="643"/>
      <c r="AR3" s="623"/>
      <c r="AS3" s="643"/>
    </row>
    <row r="4" spans="1:45" ht="18" customHeight="1">
      <c r="A4" s="664" t="s">
        <v>46</v>
      </c>
      <c r="B4" s="35">
        <v>1</v>
      </c>
      <c r="C4" s="100" t="s">
        <v>598</v>
      </c>
      <c r="D4" s="406">
        <f>SUM(D5:D6)</f>
        <v>853</v>
      </c>
      <c r="E4" s="406">
        <f>SUM(E5:E6)</f>
        <v>829</v>
      </c>
      <c r="F4" s="406">
        <f>SUM(F5:F6)</f>
        <v>781</v>
      </c>
      <c r="G4" s="406">
        <f>SUM(G5:G6)</f>
        <v>745</v>
      </c>
      <c r="H4" s="406">
        <f>SUM(H5:H6)</f>
        <v>721</v>
      </c>
      <c r="I4" s="379">
        <f>ROUND(N4/D4,2)</f>
        <v>0.9</v>
      </c>
      <c r="J4" s="379">
        <f>ROUND(O4/E4,2)</f>
        <v>0.9</v>
      </c>
      <c r="K4" s="379">
        <f>ROUND(P4/F4,2)</f>
        <v>0.9</v>
      </c>
      <c r="L4" s="379">
        <f>ROUND(Q4/G4,2)</f>
        <v>0.9</v>
      </c>
      <c r="M4" s="379">
        <f>ROUND(R4/H4,2)</f>
        <v>0.9</v>
      </c>
      <c r="N4" s="407">
        <f>SUM(N5:N6)</f>
        <v>768</v>
      </c>
      <c r="O4" s="407">
        <f>SUM(O5:O6)</f>
        <v>746</v>
      </c>
      <c r="P4" s="407">
        <f>SUM(P5:P6)</f>
        <v>703</v>
      </c>
      <c r="Q4" s="407">
        <f>SUM(Q5:Q6)</f>
        <v>671</v>
      </c>
      <c r="R4" s="407">
        <f>SUM(R5:R6)</f>
        <v>649</v>
      </c>
      <c r="S4" s="23">
        <v>408</v>
      </c>
      <c r="T4" s="23">
        <v>408</v>
      </c>
      <c r="U4" s="23">
        <v>408</v>
      </c>
      <c r="V4" s="23">
        <v>408</v>
      </c>
      <c r="W4" s="23">
        <v>408</v>
      </c>
      <c r="X4" s="23">
        <f>SUM(X5:X6)</f>
        <v>314</v>
      </c>
      <c r="Y4" s="23">
        <f>SUM(Y5:Y6)</f>
        <v>305</v>
      </c>
      <c r="Z4" s="23">
        <f>SUM(Z5:Z6)</f>
        <v>287</v>
      </c>
      <c r="AA4" s="23">
        <f>SUM(AA5:AA6)</f>
        <v>274</v>
      </c>
      <c r="AB4" s="23">
        <f>SUM(AB5:AB6)</f>
        <v>265</v>
      </c>
      <c r="AC4" s="23"/>
      <c r="AD4" s="23"/>
      <c r="AE4" s="23"/>
      <c r="AF4" s="24"/>
      <c r="AI4" s="665" t="s">
        <v>68</v>
      </c>
      <c r="AJ4" s="18" t="s">
        <v>2</v>
      </c>
      <c r="AK4" s="23">
        <v>3403</v>
      </c>
      <c r="AL4" s="23">
        <v>3609</v>
      </c>
      <c r="AM4" s="23">
        <v>5019</v>
      </c>
      <c r="AN4" s="23">
        <v>5019</v>
      </c>
      <c r="AO4" s="23">
        <v>5019</v>
      </c>
      <c r="AP4" s="18"/>
      <c r="AQ4" s="24"/>
      <c r="AR4" s="24"/>
      <c r="AS4" s="24"/>
    </row>
    <row r="5" spans="1:45" ht="18" customHeight="1">
      <c r="A5" s="664"/>
      <c r="B5" s="60">
        <v>2</v>
      </c>
      <c r="C5" s="60" t="s">
        <v>599</v>
      </c>
      <c r="D5" s="408">
        <f>[2]갈산면!D5</f>
        <v>402</v>
      </c>
      <c r="E5" s="408">
        <f>[2]갈산면!E5</f>
        <v>391</v>
      </c>
      <c r="F5" s="408">
        <f>[2]갈산면!F5</f>
        <v>368</v>
      </c>
      <c r="G5" s="408">
        <f>[2]갈산면!G5</f>
        <v>351</v>
      </c>
      <c r="H5" s="408">
        <f>[2]갈산면!H5</f>
        <v>340</v>
      </c>
      <c r="I5" s="351">
        <v>90</v>
      </c>
      <c r="J5" s="351">
        <v>90</v>
      </c>
      <c r="K5" s="351">
        <v>90</v>
      </c>
      <c r="L5" s="351">
        <v>90</v>
      </c>
      <c r="M5" s="351">
        <v>90</v>
      </c>
      <c r="N5" s="409">
        <f t="shared" ref="N5:R6" si="0">ROUND(D5*I5/100,0)</f>
        <v>362</v>
      </c>
      <c r="O5" s="409">
        <f t="shared" si="0"/>
        <v>352</v>
      </c>
      <c r="P5" s="409">
        <f t="shared" si="0"/>
        <v>331</v>
      </c>
      <c r="Q5" s="409">
        <f t="shared" si="0"/>
        <v>316</v>
      </c>
      <c r="R5" s="409">
        <f t="shared" si="0"/>
        <v>306</v>
      </c>
      <c r="S5" s="60">
        <v>408</v>
      </c>
      <c r="T5" s="60">
        <v>408</v>
      </c>
      <c r="U5" s="60">
        <v>408</v>
      </c>
      <c r="V5" s="60">
        <v>408</v>
      </c>
      <c r="W5" s="60">
        <v>408</v>
      </c>
      <c r="X5" s="60">
        <f t="shared" ref="X5:AB6" si="1">ROUND(N5*(S5/1000),0)</f>
        <v>148</v>
      </c>
      <c r="Y5" s="60">
        <f t="shared" si="1"/>
        <v>144</v>
      </c>
      <c r="Z5" s="60">
        <f t="shared" si="1"/>
        <v>135</v>
      </c>
      <c r="AA5" s="60">
        <f t="shared" si="1"/>
        <v>129</v>
      </c>
      <c r="AB5" s="60">
        <f t="shared" si="1"/>
        <v>125</v>
      </c>
      <c r="AC5" s="60" t="s">
        <v>600</v>
      </c>
      <c r="AD5" s="60" t="s">
        <v>600</v>
      </c>
      <c r="AE5" s="60" t="s">
        <v>600</v>
      </c>
      <c r="AF5" s="60" t="s">
        <v>600</v>
      </c>
      <c r="AI5" s="665"/>
      <c r="AJ5" s="18" t="s">
        <v>70</v>
      </c>
      <c r="AK5" s="23">
        <v>3403</v>
      </c>
      <c r="AL5" s="23">
        <v>3394</v>
      </c>
      <c r="AM5" s="23">
        <v>4590</v>
      </c>
      <c r="AN5" s="23">
        <v>4590</v>
      </c>
      <c r="AO5" s="23">
        <v>4590</v>
      </c>
      <c r="AP5" s="18"/>
      <c r="AQ5" s="24"/>
      <c r="AR5" s="24"/>
      <c r="AS5" s="24"/>
    </row>
    <row r="6" spans="1:45" ht="18" customHeight="1">
      <c r="A6" s="664"/>
      <c r="B6" s="60">
        <v>2</v>
      </c>
      <c r="C6" s="60" t="s">
        <v>268</v>
      </c>
      <c r="D6" s="408">
        <f>[2]갈산면!D6</f>
        <v>451</v>
      </c>
      <c r="E6" s="408">
        <f>[2]갈산면!E6</f>
        <v>438</v>
      </c>
      <c r="F6" s="408">
        <f>[2]갈산면!F6</f>
        <v>413</v>
      </c>
      <c r="G6" s="408">
        <f>[2]갈산면!G6</f>
        <v>394</v>
      </c>
      <c r="H6" s="408">
        <f>[2]갈산면!H6</f>
        <v>381</v>
      </c>
      <c r="I6" s="351">
        <v>90</v>
      </c>
      <c r="J6" s="351">
        <v>90</v>
      </c>
      <c r="K6" s="351">
        <v>90</v>
      </c>
      <c r="L6" s="351">
        <v>90</v>
      </c>
      <c r="M6" s="351">
        <v>90</v>
      </c>
      <c r="N6" s="409">
        <f t="shared" si="0"/>
        <v>406</v>
      </c>
      <c r="O6" s="409">
        <f t="shared" si="0"/>
        <v>394</v>
      </c>
      <c r="P6" s="409">
        <f t="shared" si="0"/>
        <v>372</v>
      </c>
      <c r="Q6" s="409">
        <f t="shared" si="0"/>
        <v>355</v>
      </c>
      <c r="R6" s="409">
        <f t="shared" si="0"/>
        <v>343</v>
      </c>
      <c r="S6" s="60">
        <v>408</v>
      </c>
      <c r="T6" s="60">
        <v>408</v>
      </c>
      <c r="U6" s="60">
        <v>408</v>
      </c>
      <c r="V6" s="60">
        <v>408</v>
      </c>
      <c r="W6" s="60">
        <v>408</v>
      </c>
      <c r="X6" s="60">
        <f t="shared" si="1"/>
        <v>166</v>
      </c>
      <c r="Y6" s="60">
        <f t="shared" si="1"/>
        <v>161</v>
      </c>
      <c r="Z6" s="60">
        <f t="shared" si="1"/>
        <v>152</v>
      </c>
      <c r="AA6" s="60">
        <f t="shared" si="1"/>
        <v>145</v>
      </c>
      <c r="AB6" s="60">
        <f t="shared" si="1"/>
        <v>140</v>
      </c>
      <c r="AC6" s="60" t="s">
        <v>600</v>
      </c>
      <c r="AD6" s="60" t="s">
        <v>600</v>
      </c>
      <c r="AE6" s="60" t="s">
        <v>600</v>
      </c>
      <c r="AF6" s="60" t="s">
        <v>600</v>
      </c>
      <c r="AI6" s="665"/>
      <c r="AJ6" s="18" t="s">
        <v>72</v>
      </c>
      <c r="AK6" s="23">
        <v>1231</v>
      </c>
      <c r="AL6" s="23">
        <v>1231</v>
      </c>
      <c r="AM6" s="23">
        <v>1231</v>
      </c>
      <c r="AN6" s="23">
        <v>1231</v>
      </c>
      <c r="AO6" s="23">
        <v>1231</v>
      </c>
      <c r="AP6" s="18" t="s">
        <v>47</v>
      </c>
      <c r="AQ6" s="24" t="s">
        <v>195</v>
      </c>
      <c r="AR6" s="24" t="s">
        <v>73</v>
      </c>
      <c r="AS6" s="18" t="s">
        <v>74</v>
      </c>
    </row>
    <row r="7" spans="1:45" ht="18" customHeight="1">
      <c r="A7" s="664"/>
      <c r="B7" s="35">
        <v>1</v>
      </c>
      <c r="C7" s="100" t="s">
        <v>601</v>
      </c>
      <c r="D7" s="406">
        <f>SUM(D8:D9)</f>
        <v>356</v>
      </c>
      <c r="E7" s="406">
        <f>SUM(E8:E9)</f>
        <v>346</v>
      </c>
      <c r="F7" s="406">
        <f>SUM(F8:F9)</f>
        <v>326</v>
      </c>
      <c r="G7" s="406">
        <f>SUM(G8:G9)</f>
        <v>311</v>
      </c>
      <c r="H7" s="406">
        <f>SUM(H8:H9)</f>
        <v>301</v>
      </c>
      <c r="I7" s="379">
        <f>ROUND(N7/D7,2)</f>
        <v>0.71</v>
      </c>
      <c r="J7" s="379">
        <f>ROUND(O7/E7,2)</f>
        <v>0.89</v>
      </c>
      <c r="K7" s="379">
        <f>ROUND(P7/F7,2)</f>
        <v>0.89</v>
      </c>
      <c r="L7" s="379">
        <f>ROUND(Q7/G7,2)</f>
        <v>0.89</v>
      </c>
      <c r="M7" s="379">
        <f>ROUND(R7/H7,2)</f>
        <v>0.89</v>
      </c>
      <c r="N7" s="407">
        <f>SUM(N8:N9)</f>
        <v>254</v>
      </c>
      <c r="O7" s="407">
        <f>SUM(O8:O9)</f>
        <v>308</v>
      </c>
      <c r="P7" s="407">
        <f>SUM(P8:P9)</f>
        <v>290</v>
      </c>
      <c r="Q7" s="407">
        <f>SUM(Q8:Q9)</f>
        <v>276</v>
      </c>
      <c r="R7" s="407">
        <f>SUM(R8:R9)</f>
        <v>268</v>
      </c>
      <c r="S7" s="23">
        <v>408</v>
      </c>
      <c r="T7" s="23">
        <v>408</v>
      </c>
      <c r="U7" s="23">
        <v>408</v>
      </c>
      <c r="V7" s="23">
        <v>408</v>
      </c>
      <c r="W7" s="23">
        <v>408</v>
      </c>
      <c r="X7" s="23">
        <f>SUM(X8:X9)</f>
        <v>104</v>
      </c>
      <c r="Y7" s="23">
        <f>SUM(Y8:Y9)</f>
        <v>126</v>
      </c>
      <c r="Z7" s="23">
        <f>SUM(Z8:Z9)</f>
        <v>119</v>
      </c>
      <c r="AA7" s="23">
        <f>SUM(AA8:AA9)</f>
        <v>112</v>
      </c>
      <c r="AB7" s="23">
        <f>SUM(AB8:AB9)</f>
        <v>109</v>
      </c>
      <c r="AC7" s="23"/>
      <c r="AD7" s="23"/>
      <c r="AE7" s="23"/>
      <c r="AF7" s="23"/>
      <c r="AI7" s="665"/>
      <c r="AJ7" s="18" t="s">
        <v>76</v>
      </c>
      <c r="AK7" s="23"/>
      <c r="AL7" s="23"/>
      <c r="AM7" s="23"/>
      <c r="AN7" s="23"/>
      <c r="AO7" s="23"/>
      <c r="AP7" s="27" t="s">
        <v>38</v>
      </c>
      <c r="AQ7" s="28" t="s">
        <v>196</v>
      </c>
      <c r="AR7" s="24" t="s">
        <v>196</v>
      </c>
      <c r="AS7" s="27" t="s">
        <v>77</v>
      </c>
    </row>
    <row r="8" spans="1:45" ht="18" customHeight="1">
      <c r="A8" s="664"/>
      <c r="B8" s="60">
        <v>2</v>
      </c>
      <c r="C8" s="60" t="s">
        <v>602</v>
      </c>
      <c r="D8" s="408">
        <f>[2]갈산면!D8</f>
        <v>282</v>
      </c>
      <c r="E8" s="408">
        <f>[2]갈산면!E8</f>
        <v>274</v>
      </c>
      <c r="F8" s="408">
        <f>[2]갈산면!F8</f>
        <v>258</v>
      </c>
      <c r="G8" s="408">
        <f>[2]갈산면!G8</f>
        <v>246</v>
      </c>
      <c r="H8" s="408">
        <f>[2]갈산면!H8</f>
        <v>238</v>
      </c>
      <c r="I8" s="351">
        <v>90</v>
      </c>
      <c r="J8" s="351">
        <v>90</v>
      </c>
      <c r="K8" s="351">
        <v>90</v>
      </c>
      <c r="L8" s="351">
        <v>90</v>
      </c>
      <c r="M8" s="351">
        <v>90</v>
      </c>
      <c r="N8" s="409">
        <f t="shared" ref="N8:R9" si="2">ROUND(D8*I8/100,0)</f>
        <v>254</v>
      </c>
      <c r="O8" s="409">
        <f t="shared" si="2"/>
        <v>247</v>
      </c>
      <c r="P8" s="409">
        <f t="shared" si="2"/>
        <v>232</v>
      </c>
      <c r="Q8" s="409">
        <f t="shared" si="2"/>
        <v>221</v>
      </c>
      <c r="R8" s="409">
        <f t="shared" si="2"/>
        <v>214</v>
      </c>
      <c r="S8" s="60">
        <v>408</v>
      </c>
      <c r="T8" s="60">
        <v>408</v>
      </c>
      <c r="U8" s="60">
        <v>408</v>
      </c>
      <c r="V8" s="60">
        <v>408</v>
      </c>
      <c r="W8" s="60">
        <v>408</v>
      </c>
      <c r="X8" s="60">
        <f t="shared" ref="X8:AB9" si="3">ROUND(N8*(S8/1000),0)</f>
        <v>104</v>
      </c>
      <c r="Y8" s="60">
        <f t="shared" si="3"/>
        <v>101</v>
      </c>
      <c r="Z8" s="60">
        <f t="shared" si="3"/>
        <v>95</v>
      </c>
      <c r="AA8" s="60">
        <f t="shared" si="3"/>
        <v>90</v>
      </c>
      <c r="AB8" s="60">
        <f t="shared" si="3"/>
        <v>87</v>
      </c>
      <c r="AC8" s="60" t="s">
        <v>600</v>
      </c>
      <c r="AD8" s="60" t="s">
        <v>600</v>
      </c>
      <c r="AE8" s="60" t="s">
        <v>600</v>
      </c>
      <c r="AF8" s="60" t="s">
        <v>600</v>
      </c>
      <c r="AI8" s="665"/>
      <c r="AJ8" s="18" t="s">
        <v>79</v>
      </c>
      <c r="AK8" s="23">
        <v>339</v>
      </c>
      <c r="AL8" s="23">
        <v>339</v>
      </c>
      <c r="AM8" s="23">
        <v>339</v>
      </c>
      <c r="AN8" s="23">
        <v>339</v>
      </c>
      <c r="AO8" s="23">
        <v>339</v>
      </c>
      <c r="AP8" s="18" t="s">
        <v>43</v>
      </c>
      <c r="AQ8" s="24" t="s">
        <v>197</v>
      </c>
      <c r="AR8" s="24" t="s">
        <v>197</v>
      </c>
      <c r="AS8" s="18" t="s">
        <v>81</v>
      </c>
    </row>
    <row r="9" spans="1:45" ht="18" customHeight="1">
      <c r="A9" s="664"/>
      <c r="B9" s="60">
        <v>2</v>
      </c>
      <c r="C9" s="68" t="s">
        <v>603</v>
      </c>
      <c r="D9" s="408">
        <f>[2]갈산면!D9</f>
        <v>74</v>
      </c>
      <c r="E9" s="408">
        <f>[2]갈산면!E9</f>
        <v>72</v>
      </c>
      <c r="F9" s="408">
        <f>[2]갈산면!F9</f>
        <v>68</v>
      </c>
      <c r="G9" s="408">
        <f>[2]갈산면!G9</f>
        <v>65</v>
      </c>
      <c r="H9" s="408">
        <f>[2]갈산면!H9</f>
        <v>63</v>
      </c>
      <c r="I9" s="351">
        <v>0</v>
      </c>
      <c r="J9" s="351">
        <v>85</v>
      </c>
      <c r="K9" s="351">
        <v>85</v>
      </c>
      <c r="L9" s="351">
        <v>85</v>
      </c>
      <c r="M9" s="351">
        <v>85</v>
      </c>
      <c r="N9" s="409">
        <f t="shared" si="2"/>
        <v>0</v>
      </c>
      <c r="O9" s="409">
        <f t="shared" si="2"/>
        <v>61</v>
      </c>
      <c r="P9" s="409">
        <f t="shared" si="2"/>
        <v>58</v>
      </c>
      <c r="Q9" s="409">
        <f t="shared" si="2"/>
        <v>55</v>
      </c>
      <c r="R9" s="409">
        <f t="shared" si="2"/>
        <v>54</v>
      </c>
      <c r="S9" s="60">
        <v>408</v>
      </c>
      <c r="T9" s="60">
        <v>408</v>
      </c>
      <c r="U9" s="60">
        <v>408</v>
      </c>
      <c r="V9" s="60">
        <v>408</v>
      </c>
      <c r="W9" s="60">
        <v>408</v>
      </c>
      <c r="X9" s="60">
        <f t="shared" si="3"/>
        <v>0</v>
      </c>
      <c r="Y9" s="60">
        <f t="shared" si="3"/>
        <v>25</v>
      </c>
      <c r="Z9" s="60">
        <f t="shared" si="3"/>
        <v>24</v>
      </c>
      <c r="AA9" s="60">
        <f t="shared" si="3"/>
        <v>22</v>
      </c>
      <c r="AB9" s="60">
        <f t="shared" si="3"/>
        <v>22</v>
      </c>
      <c r="AC9" s="60"/>
      <c r="AD9" s="60" t="s">
        <v>600</v>
      </c>
      <c r="AE9" s="60" t="s">
        <v>600</v>
      </c>
      <c r="AF9" s="60" t="s">
        <v>600</v>
      </c>
      <c r="AI9" s="665"/>
      <c r="AJ9" s="18" t="s">
        <v>83</v>
      </c>
      <c r="AK9" s="23">
        <v>84</v>
      </c>
      <c r="AL9" s="23">
        <v>84</v>
      </c>
      <c r="AM9" s="23">
        <v>84</v>
      </c>
      <c r="AN9" s="23">
        <v>84</v>
      </c>
      <c r="AO9" s="23">
        <v>84</v>
      </c>
      <c r="AP9" s="18" t="s">
        <v>44</v>
      </c>
      <c r="AQ9" s="24" t="s">
        <v>198</v>
      </c>
      <c r="AR9" s="24" t="s">
        <v>84</v>
      </c>
      <c r="AS9" s="18" t="s">
        <v>85</v>
      </c>
    </row>
    <row r="10" spans="1:45" ht="18" customHeight="1">
      <c r="A10" s="664"/>
      <c r="B10" s="35">
        <v>1</v>
      </c>
      <c r="C10" s="100" t="s">
        <v>604</v>
      </c>
      <c r="D10" s="406">
        <f>SUM(D11:D13)</f>
        <v>292</v>
      </c>
      <c r="E10" s="406">
        <f>SUM(E11:E13)</f>
        <v>284</v>
      </c>
      <c r="F10" s="406">
        <f>SUM(F11:F13)</f>
        <v>268</v>
      </c>
      <c r="G10" s="406">
        <f>SUM(G11:G13)</f>
        <v>255</v>
      </c>
      <c r="H10" s="406">
        <f>SUM(H11:H13)</f>
        <v>247</v>
      </c>
      <c r="I10" s="379">
        <f>ROUND(N10/D10,2)</f>
        <v>0</v>
      </c>
      <c r="J10" s="379">
        <f>ROUND(O10/E10,2)</f>
        <v>0</v>
      </c>
      <c r="K10" s="379">
        <f>ROUND(P10/F10,2)</f>
        <v>0.47</v>
      </c>
      <c r="L10" s="379">
        <f>ROUND(Q10/G10,2)</f>
        <v>0.85</v>
      </c>
      <c r="M10" s="379">
        <f>ROUND(R10/H10,2)</f>
        <v>0.85</v>
      </c>
      <c r="N10" s="407">
        <f>SUM(N11:N13)</f>
        <v>0</v>
      </c>
      <c r="O10" s="407">
        <f>SUM(O11:O13)</f>
        <v>0</v>
      </c>
      <c r="P10" s="407">
        <f>SUM(P11:P13)</f>
        <v>125</v>
      </c>
      <c r="Q10" s="407">
        <f>SUM(Q11:Q13)</f>
        <v>217</v>
      </c>
      <c r="R10" s="407">
        <f>SUM(R11:R13)</f>
        <v>210</v>
      </c>
      <c r="S10" s="23">
        <v>408</v>
      </c>
      <c r="T10" s="23">
        <v>408</v>
      </c>
      <c r="U10" s="23">
        <v>408</v>
      </c>
      <c r="V10" s="23">
        <v>408</v>
      </c>
      <c r="W10" s="23">
        <v>408</v>
      </c>
      <c r="X10" s="23">
        <f>SUM(X11:X13)</f>
        <v>0</v>
      </c>
      <c r="Y10" s="23">
        <f>SUM(Y11:Y13)</f>
        <v>0</v>
      </c>
      <c r="Z10" s="23">
        <f>SUM(Z11:Z13)</f>
        <v>51</v>
      </c>
      <c r="AA10" s="23">
        <f>SUM(AA11:AA13)</f>
        <v>89</v>
      </c>
      <c r="AB10" s="23">
        <f>SUM(AB11:AB13)</f>
        <v>86</v>
      </c>
      <c r="AC10" s="23"/>
      <c r="AD10" s="23"/>
      <c r="AE10" s="23"/>
      <c r="AF10" s="23"/>
      <c r="AI10" s="665"/>
      <c r="AJ10" s="18" t="s">
        <v>87</v>
      </c>
      <c r="AK10" s="23">
        <v>34</v>
      </c>
      <c r="AL10" s="23">
        <v>34</v>
      </c>
      <c r="AM10" s="23">
        <v>34</v>
      </c>
      <c r="AN10" s="23">
        <v>34</v>
      </c>
      <c r="AO10" s="23">
        <v>34</v>
      </c>
      <c r="AP10" s="18" t="s">
        <v>43</v>
      </c>
      <c r="AQ10" s="24" t="s">
        <v>198</v>
      </c>
      <c r="AR10" s="24" t="s">
        <v>88</v>
      </c>
      <c r="AS10" s="18" t="s">
        <v>89</v>
      </c>
    </row>
    <row r="11" spans="1:45" ht="18" customHeight="1">
      <c r="A11" s="664"/>
      <c r="B11" s="60">
        <v>2</v>
      </c>
      <c r="C11" s="60" t="s">
        <v>228</v>
      </c>
      <c r="D11" s="408">
        <f>[2]갈산면!D11</f>
        <v>85</v>
      </c>
      <c r="E11" s="408">
        <f>[2]갈산면!E11</f>
        <v>83</v>
      </c>
      <c r="F11" s="408">
        <f>[2]갈산면!F11</f>
        <v>78</v>
      </c>
      <c r="G11" s="408">
        <f>[2]갈산면!G11</f>
        <v>74</v>
      </c>
      <c r="H11" s="408">
        <f>[2]갈산면!H11</f>
        <v>72</v>
      </c>
      <c r="I11" s="351">
        <v>0</v>
      </c>
      <c r="J11" s="351">
        <v>0</v>
      </c>
      <c r="K11" s="351">
        <v>85</v>
      </c>
      <c r="L11" s="351">
        <v>85</v>
      </c>
      <c r="M11" s="351">
        <v>85</v>
      </c>
      <c r="N11" s="409">
        <f t="shared" ref="N11:R13" si="4">ROUND(D11*I11/100,0)</f>
        <v>0</v>
      </c>
      <c r="O11" s="409">
        <f t="shared" si="4"/>
        <v>0</v>
      </c>
      <c r="P11" s="409">
        <f t="shared" si="4"/>
        <v>66</v>
      </c>
      <c r="Q11" s="409">
        <f t="shared" si="4"/>
        <v>63</v>
      </c>
      <c r="R11" s="409">
        <f t="shared" si="4"/>
        <v>61</v>
      </c>
      <c r="S11" s="60">
        <v>408</v>
      </c>
      <c r="T11" s="60">
        <v>408</v>
      </c>
      <c r="U11" s="60">
        <v>408</v>
      </c>
      <c r="V11" s="60">
        <v>408</v>
      </c>
      <c r="W11" s="60">
        <v>408</v>
      </c>
      <c r="X11" s="60">
        <f t="shared" ref="X11:AB13" si="5">ROUND(N11*(S11/1000),0)</f>
        <v>0</v>
      </c>
      <c r="Y11" s="60">
        <f t="shared" si="5"/>
        <v>0</v>
      </c>
      <c r="Z11" s="60">
        <f t="shared" si="5"/>
        <v>27</v>
      </c>
      <c r="AA11" s="60">
        <f t="shared" si="5"/>
        <v>26</v>
      </c>
      <c r="AB11" s="60">
        <f t="shared" si="5"/>
        <v>25</v>
      </c>
      <c r="AC11" s="60"/>
      <c r="AD11" s="60"/>
      <c r="AE11" s="60" t="s">
        <v>600</v>
      </c>
      <c r="AF11" s="60" t="s">
        <v>600</v>
      </c>
      <c r="AI11" s="665"/>
      <c r="AJ11" s="18" t="s">
        <v>91</v>
      </c>
      <c r="AK11" s="23">
        <v>111</v>
      </c>
      <c r="AL11" s="23">
        <v>111</v>
      </c>
      <c r="AM11" s="23">
        <v>111</v>
      </c>
      <c r="AN11" s="23">
        <v>111</v>
      </c>
      <c r="AO11" s="23">
        <v>111</v>
      </c>
      <c r="AP11" s="27" t="s">
        <v>46</v>
      </c>
      <c r="AQ11" s="28" t="s">
        <v>199</v>
      </c>
      <c r="AR11" s="24" t="s">
        <v>92</v>
      </c>
      <c r="AS11" s="27" t="s">
        <v>93</v>
      </c>
    </row>
    <row r="12" spans="1:45" ht="18" customHeight="1">
      <c r="A12" s="664"/>
      <c r="B12" s="60">
        <v>2</v>
      </c>
      <c r="C12" s="60" t="s">
        <v>605</v>
      </c>
      <c r="D12" s="408">
        <f>[2]갈산면!D12</f>
        <v>75</v>
      </c>
      <c r="E12" s="408">
        <f>[2]갈산면!E12</f>
        <v>73</v>
      </c>
      <c r="F12" s="408">
        <f>[2]갈산면!F12</f>
        <v>69</v>
      </c>
      <c r="G12" s="408">
        <f>[2]갈산면!G12</f>
        <v>66</v>
      </c>
      <c r="H12" s="408">
        <f>[2]갈산면!H12</f>
        <v>63</v>
      </c>
      <c r="I12" s="351">
        <v>0</v>
      </c>
      <c r="J12" s="351">
        <v>0</v>
      </c>
      <c r="K12" s="351">
        <v>85</v>
      </c>
      <c r="L12" s="351">
        <v>85</v>
      </c>
      <c r="M12" s="351">
        <v>85</v>
      </c>
      <c r="N12" s="409">
        <f t="shared" si="4"/>
        <v>0</v>
      </c>
      <c r="O12" s="409">
        <f t="shared" si="4"/>
        <v>0</v>
      </c>
      <c r="P12" s="409">
        <f t="shared" si="4"/>
        <v>59</v>
      </c>
      <c r="Q12" s="409">
        <f t="shared" si="4"/>
        <v>56</v>
      </c>
      <c r="R12" s="409">
        <f t="shared" si="4"/>
        <v>54</v>
      </c>
      <c r="S12" s="60">
        <v>408</v>
      </c>
      <c r="T12" s="60">
        <v>408</v>
      </c>
      <c r="U12" s="60">
        <v>408</v>
      </c>
      <c r="V12" s="60">
        <v>408</v>
      </c>
      <c r="W12" s="60">
        <v>408</v>
      </c>
      <c r="X12" s="60">
        <f t="shared" si="5"/>
        <v>0</v>
      </c>
      <c r="Y12" s="60">
        <f t="shared" si="5"/>
        <v>0</v>
      </c>
      <c r="Z12" s="60">
        <f t="shared" si="5"/>
        <v>24</v>
      </c>
      <c r="AA12" s="60">
        <f t="shared" si="5"/>
        <v>23</v>
      </c>
      <c r="AB12" s="60">
        <f t="shared" si="5"/>
        <v>22</v>
      </c>
      <c r="AC12" s="60"/>
      <c r="AD12" s="60"/>
      <c r="AE12" s="60" t="s">
        <v>600</v>
      </c>
      <c r="AF12" s="60" t="s">
        <v>600</v>
      </c>
      <c r="AI12" s="665"/>
      <c r="AJ12" s="18" t="s">
        <v>95</v>
      </c>
      <c r="AK12" s="23">
        <v>294</v>
      </c>
      <c r="AL12" s="23">
        <v>294</v>
      </c>
      <c r="AM12" s="23">
        <v>294</v>
      </c>
      <c r="AN12" s="23">
        <v>294</v>
      </c>
      <c r="AO12" s="23">
        <v>294</v>
      </c>
      <c r="AP12" s="27" t="s">
        <v>38</v>
      </c>
      <c r="AQ12" s="28" t="s">
        <v>200</v>
      </c>
      <c r="AR12" s="28" t="s">
        <v>200</v>
      </c>
      <c r="AS12" s="27" t="s">
        <v>96</v>
      </c>
    </row>
    <row r="13" spans="1:45" ht="18" customHeight="1">
      <c r="A13" s="664"/>
      <c r="B13" s="60">
        <v>2</v>
      </c>
      <c r="C13" s="60" t="s">
        <v>606</v>
      </c>
      <c r="D13" s="408">
        <f>[2]갈산면!D13</f>
        <v>132</v>
      </c>
      <c r="E13" s="408">
        <f>[2]갈산면!E13</f>
        <v>128</v>
      </c>
      <c r="F13" s="408">
        <f>[2]갈산면!F13</f>
        <v>121</v>
      </c>
      <c r="G13" s="408">
        <f>[2]갈산면!G13</f>
        <v>115</v>
      </c>
      <c r="H13" s="408">
        <f>[2]갈산면!H13</f>
        <v>112</v>
      </c>
      <c r="I13" s="351">
        <v>0</v>
      </c>
      <c r="J13" s="351">
        <v>0</v>
      </c>
      <c r="K13" s="351">
        <v>0</v>
      </c>
      <c r="L13" s="351">
        <v>85</v>
      </c>
      <c r="M13" s="351">
        <v>85</v>
      </c>
      <c r="N13" s="409">
        <f t="shared" si="4"/>
        <v>0</v>
      </c>
      <c r="O13" s="409">
        <f t="shared" si="4"/>
        <v>0</v>
      </c>
      <c r="P13" s="409">
        <f t="shared" si="4"/>
        <v>0</v>
      </c>
      <c r="Q13" s="409">
        <f t="shared" si="4"/>
        <v>98</v>
      </c>
      <c r="R13" s="409">
        <f t="shared" si="4"/>
        <v>95</v>
      </c>
      <c r="S13" s="60">
        <v>408</v>
      </c>
      <c r="T13" s="60">
        <v>408</v>
      </c>
      <c r="U13" s="60">
        <v>408</v>
      </c>
      <c r="V13" s="60">
        <v>408</v>
      </c>
      <c r="W13" s="60">
        <v>408</v>
      </c>
      <c r="X13" s="60">
        <f t="shared" si="5"/>
        <v>0</v>
      </c>
      <c r="Y13" s="60">
        <f t="shared" si="5"/>
        <v>0</v>
      </c>
      <c r="Z13" s="60">
        <f t="shared" si="5"/>
        <v>0</v>
      </c>
      <c r="AA13" s="60">
        <f t="shared" si="5"/>
        <v>40</v>
      </c>
      <c r="AB13" s="60">
        <f t="shared" si="5"/>
        <v>39</v>
      </c>
      <c r="AC13" s="60"/>
      <c r="AD13" s="60"/>
      <c r="AE13" s="60"/>
      <c r="AF13" s="60" t="s">
        <v>600</v>
      </c>
      <c r="AI13" s="665"/>
      <c r="AJ13" s="18" t="s">
        <v>98</v>
      </c>
      <c r="AK13" s="23">
        <v>105</v>
      </c>
      <c r="AL13" s="23">
        <v>1301</v>
      </c>
      <c r="AM13" s="23">
        <v>2497</v>
      </c>
      <c r="AN13" s="23">
        <v>2497</v>
      </c>
      <c r="AO13" s="23">
        <v>2497</v>
      </c>
      <c r="AP13" s="27" t="s">
        <v>46</v>
      </c>
      <c r="AQ13" s="28" t="s">
        <v>201</v>
      </c>
      <c r="AR13" s="24" t="s">
        <v>99</v>
      </c>
      <c r="AS13" s="27" t="s">
        <v>93</v>
      </c>
    </row>
    <row r="14" spans="1:45" ht="18" customHeight="1">
      <c r="A14" s="664"/>
      <c r="B14" s="35">
        <v>1</v>
      </c>
      <c r="C14" s="100" t="s">
        <v>607</v>
      </c>
      <c r="D14" s="406">
        <f>SUM(D15:D16)</f>
        <v>184</v>
      </c>
      <c r="E14" s="406">
        <f>SUM(E15:E16)</f>
        <v>179</v>
      </c>
      <c r="F14" s="406">
        <f>SUM(F15:F16)</f>
        <v>168</v>
      </c>
      <c r="G14" s="406">
        <f>SUM(G15:G16)</f>
        <v>160</v>
      </c>
      <c r="H14" s="406">
        <f>SUM(H15:H16)</f>
        <v>155</v>
      </c>
      <c r="I14" s="379">
        <f>ROUND(N14/D14,2)</f>
        <v>0</v>
      </c>
      <c r="J14" s="379">
        <f>ROUND(O14/E14,2)</f>
        <v>0</v>
      </c>
      <c r="K14" s="379">
        <f>ROUND(P14/F14,2)</f>
        <v>0</v>
      </c>
      <c r="L14" s="379">
        <f>ROUND(Q14/G14,2)</f>
        <v>0.85</v>
      </c>
      <c r="M14" s="379">
        <f>ROUND(R14/H14,2)</f>
        <v>0.85</v>
      </c>
      <c r="N14" s="407">
        <f>SUM(N15:N16)</f>
        <v>0</v>
      </c>
      <c r="O14" s="407">
        <f>SUM(O15:O16)</f>
        <v>0</v>
      </c>
      <c r="P14" s="407">
        <f>SUM(P15:P16)</f>
        <v>0</v>
      </c>
      <c r="Q14" s="407">
        <f>SUM(Q15:Q16)</f>
        <v>136</v>
      </c>
      <c r="R14" s="407">
        <f>SUM(R15:R16)</f>
        <v>131</v>
      </c>
      <c r="S14" s="23">
        <v>408</v>
      </c>
      <c r="T14" s="23">
        <v>408</v>
      </c>
      <c r="U14" s="23">
        <v>408</v>
      </c>
      <c r="V14" s="23">
        <v>408</v>
      </c>
      <c r="W14" s="23">
        <v>408</v>
      </c>
      <c r="X14" s="23">
        <f>SUM(X15:X16)</f>
        <v>0</v>
      </c>
      <c r="Y14" s="23">
        <f>SUM(Y15:Y16)</f>
        <v>0</v>
      </c>
      <c r="Z14" s="23">
        <f>SUM(Z15:Z16)</f>
        <v>0</v>
      </c>
      <c r="AA14" s="23">
        <f>SUM(AA15:AA16)</f>
        <v>56</v>
      </c>
      <c r="AB14" s="23">
        <f>SUM(AB15:AB16)</f>
        <v>53</v>
      </c>
      <c r="AC14" s="23"/>
      <c r="AD14" s="23"/>
      <c r="AE14" s="23"/>
      <c r="AF14" s="23"/>
      <c r="AI14" s="665"/>
      <c r="AJ14" s="18" t="s">
        <v>101</v>
      </c>
      <c r="AK14" s="23"/>
      <c r="AL14" s="23">
        <v>215</v>
      </c>
      <c r="AM14" s="23">
        <v>429</v>
      </c>
      <c r="AN14" s="23">
        <v>429</v>
      </c>
      <c r="AO14" s="23">
        <v>429</v>
      </c>
      <c r="AP14" s="18"/>
      <c r="AQ14" s="24"/>
      <c r="AR14" s="24"/>
      <c r="AS14" s="24"/>
    </row>
    <row r="15" spans="1:45" ht="18" customHeight="1">
      <c r="A15" s="664"/>
      <c r="B15" s="60">
        <v>2</v>
      </c>
      <c r="C15" s="60" t="s">
        <v>608</v>
      </c>
      <c r="D15" s="408">
        <f>[2]갈산면!D15</f>
        <v>69</v>
      </c>
      <c r="E15" s="408">
        <f>[2]갈산면!E15</f>
        <v>67</v>
      </c>
      <c r="F15" s="408">
        <f>[2]갈산면!F15</f>
        <v>63</v>
      </c>
      <c r="G15" s="408">
        <f>[2]갈산면!G15</f>
        <v>60</v>
      </c>
      <c r="H15" s="408">
        <f>[2]갈산면!H15</f>
        <v>58</v>
      </c>
      <c r="I15" s="351">
        <v>0</v>
      </c>
      <c r="J15" s="351">
        <v>0</v>
      </c>
      <c r="K15" s="351">
        <v>0</v>
      </c>
      <c r="L15" s="351">
        <v>85</v>
      </c>
      <c r="M15" s="351">
        <v>85</v>
      </c>
      <c r="N15" s="409">
        <f t="shared" ref="N15:R16" si="6">ROUND(D15*I15/100,0)</f>
        <v>0</v>
      </c>
      <c r="O15" s="409">
        <f t="shared" si="6"/>
        <v>0</v>
      </c>
      <c r="P15" s="409">
        <f t="shared" si="6"/>
        <v>0</v>
      </c>
      <c r="Q15" s="409">
        <f t="shared" si="6"/>
        <v>51</v>
      </c>
      <c r="R15" s="409">
        <f t="shared" si="6"/>
        <v>49</v>
      </c>
      <c r="S15" s="60">
        <v>408</v>
      </c>
      <c r="T15" s="60">
        <v>408</v>
      </c>
      <c r="U15" s="60">
        <v>408</v>
      </c>
      <c r="V15" s="60">
        <v>408</v>
      </c>
      <c r="W15" s="60">
        <v>408</v>
      </c>
      <c r="X15" s="60">
        <f t="shared" ref="X15:AB19" si="7">ROUND(N15*(S15/1000),0)</f>
        <v>0</v>
      </c>
      <c r="Y15" s="60">
        <f t="shared" si="7"/>
        <v>0</v>
      </c>
      <c r="Z15" s="60">
        <f t="shared" si="7"/>
        <v>0</v>
      </c>
      <c r="AA15" s="60">
        <f t="shared" si="7"/>
        <v>21</v>
      </c>
      <c r="AB15" s="60">
        <f t="shared" si="7"/>
        <v>20</v>
      </c>
      <c r="AC15" s="60"/>
      <c r="AD15" s="60"/>
      <c r="AE15" s="60"/>
      <c r="AF15" s="60" t="s">
        <v>600</v>
      </c>
      <c r="AI15" s="665"/>
      <c r="AJ15" s="18" t="s">
        <v>103</v>
      </c>
      <c r="AK15" s="23"/>
      <c r="AL15" s="23">
        <v>215</v>
      </c>
      <c r="AM15" s="23">
        <v>429</v>
      </c>
      <c r="AN15" s="23">
        <v>429</v>
      </c>
      <c r="AO15" s="23">
        <v>429</v>
      </c>
      <c r="AP15" s="18" t="s">
        <v>46</v>
      </c>
      <c r="AQ15" s="24" t="s">
        <v>105</v>
      </c>
      <c r="AR15" s="24" t="s">
        <v>105</v>
      </c>
      <c r="AS15" s="18" t="s">
        <v>106</v>
      </c>
    </row>
    <row r="16" spans="1:45" ht="18" customHeight="1">
      <c r="A16" s="664"/>
      <c r="B16" s="60">
        <v>2</v>
      </c>
      <c r="C16" s="60" t="s">
        <v>287</v>
      </c>
      <c r="D16" s="408">
        <f>[2]갈산면!D16</f>
        <v>115</v>
      </c>
      <c r="E16" s="408">
        <f>[2]갈산면!E16</f>
        <v>112</v>
      </c>
      <c r="F16" s="408">
        <f>[2]갈산면!F16</f>
        <v>105</v>
      </c>
      <c r="G16" s="408">
        <f>[2]갈산면!G16</f>
        <v>100</v>
      </c>
      <c r="H16" s="408">
        <f>[2]갈산면!H16</f>
        <v>97</v>
      </c>
      <c r="I16" s="351">
        <v>0</v>
      </c>
      <c r="J16" s="351">
        <v>0</v>
      </c>
      <c r="K16" s="351">
        <v>0</v>
      </c>
      <c r="L16" s="351">
        <v>85</v>
      </c>
      <c r="M16" s="351">
        <v>85</v>
      </c>
      <c r="N16" s="409">
        <f t="shared" si="6"/>
        <v>0</v>
      </c>
      <c r="O16" s="409">
        <f t="shared" si="6"/>
        <v>0</v>
      </c>
      <c r="P16" s="409">
        <f t="shared" si="6"/>
        <v>0</v>
      </c>
      <c r="Q16" s="409">
        <f t="shared" si="6"/>
        <v>85</v>
      </c>
      <c r="R16" s="409">
        <f t="shared" si="6"/>
        <v>82</v>
      </c>
      <c r="S16" s="60">
        <v>408</v>
      </c>
      <c r="T16" s="60">
        <v>408</v>
      </c>
      <c r="U16" s="60">
        <v>408</v>
      </c>
      <c r="V16" s="60">
        <v>408</v>
      </c>
      <c r="W16" s="60">
        <v>408</v>
      </c>
      <c r="X16" s="60">
        <f t="shared" si="7"/>
        <v>0</v>
      </c>
      <c r="Y16" s="60">
        <f t="shared" si="7"/>
        <v>0</v>
      </c>
      <c r="Z16" s="60">
        <f t="shared" si="7"/>
        <v>0</v>
      </c>
      <c r="AA16" s="60">
        <f t="shared" si="7"/>
        <v>35</v>
      </c>
      <c r="AB16" s="60">
        <f t="shared" si="7"/>
        <v>33</v>
      </c>
      <c r="AC16" s="60"/>
      <c r="AD16" s="60"/>
      <c r="AE16" s="60"/>
      <c r="AF16" s="60" t="s">
        <v>600</v>
      </c>
      <c r="AI16" s="17"/>
      <c r="AJ16" s="17"/>
      <c r="AK16" s="17"/>
      <c r="AL16" s="17"/>
      <c r="AM16" s="17"/>
      <c r="AN16" s="17"/>
      <c r="AO16" s="17"/>
      <c r="AP16" s="17"/>
      <c r="AQ16" s="17"/>
      <c r="AS16" s="17"/>
    </row>
    <row r="17" spans="1:45" ht="18" customHeight="1">
      <c r="A17" s="664"/>
      <c r="B17" s="35">
        <v>1</v>
      </c>
      <c r="C17" s="100" t="s">
        <v>609</v>
      </c>
      <c r="D17" s="578">
        <f>[2]갈산면!D17</f>
        <v>42</v>
      </c>
      <c r="E17" s="578">
        <f>[2]갈산면!E17</f>
        <v>41</v>
      </c>
      <c r="F17" s="578">
        <f>[2]갈산면!F17</f>
        <v>38</v>
      </c>
      <c r="G17" s="578">
        <f>[2]갈산면!G17</f>
        <v>37</v>
      </c>
      <c r="H17" s="578">
        <f>[2]갈산면!H17</f>
        <v>36</v>
      </c>
      <c r="I17" s="405">
        <v>85</v>
      </c>
      <c r="J17" s="405">
        <v>85</v>
      </c>
      <c r="K17" s="405">
        <v>85</v>
      </c>
      <c r="L17" s="405">
        <v>85</v>
      </c>
      <c r="M17" s="405">
        <v>85</v>
      </c>
      <c r="N17" s="407">
        <f>ROUND(D17*I17/100,0)</f>
        <v>36</v>
      </c>
      <c r="O17" s="407">
        <f t="shared" ref="O17:R19" si="8">ROUNDUP(E17*J17/100,0)</f>
        <v>35</v>
      </c>
      <c r="P17" s="407">
        <f t="shared" si="8"/>
        <v>33</v>
      </c>
      <c r="Q17" s="407">
        <f t="shared" si="8"/>
        <v>32</v>
      </c>
      <c r="R17" s="407">
        <f t="shared" si="8"/>
        <v>31</v>
      </c>
      <c r="S17" s="23">
        <v>408</v>
      </c>
      <c r="T17" s="23">
        <v>408</v>
      </c>
      <c r="U17" s="23">
        <v>408</v>
      </c>
      <c r="V17" s="23">
        <v>408</v>
      </c>
      <c r="W17" s="23">
        <v>408</v>
      </c>
      <c r="X17" s="69">
        <f t="shared" si="7"/>
        <v>15</v>
      </c>
      <c r="Y17" s="69">
        <f t="shared" si="7"/>
        <v>14</v>
      </c>
      <c r="Z17" s="69">
        <f t="shared" si="7"/>
        <v>13</v>
      </c>
      <c r="AA17" s="69">
        <f t="shared" si="7"/>
        <v>13</v>
      </c>
      <c r="AB17" s="69">
        <f t="shared" si="7"/>
        <v>13</v>
      </c>
      <c r="AC17" s="23" t="s">
        <v>634</v>
      </c>
      <c r="AD17" s="23" t="s">
        <v>634</v>
      </c>
      <c r="AE17" s="348" t="s">
        <v>281</v>
      </c>
      <c r="AF17" s="348" t="s">
        <v>281</v>
      </c>
      <c r="AI17" s="663" t="s">
        <v>54</v>
      </c>
      <c r="AJ17" s="663"/>
      <c r="AK17" s="18" t="s">
        <v>109</v>
      </c>
      <c r="AL17" s="18"/>
      <c r="AM17" s="18"/>
      <c r="AN17" s="18"/>
      <c r="AO17" s="18"/>
      <c r="AP17" s="663" t="s">
        <v>56</v>
      </c>
      <c r="AQ17" s="663" t="s">
        <v>57</v>
      </c>
      <c r="AR17" s="622" t="s">
        <v>190</v>
      </c>
      <c r="AS17" s="663" t="s">
        <v>58</v>
      </c>
    </row>
    <row r="18" spans="1:45" ht="18" customHeight="1">
      <c r="A18" s="664"/>
      <c r="B18" s="35">
        <v>1</v>
      </c>
      <c r="C18" s="100" t="s">
        <v>610</v>
      </c>
      <c r="D18" s="578">
        <f>[2]갈산면!D18</f>
        <v>173</v>
      </c>
      <c r="E18" s="578">
        <f>[2]갈산면!E18</f>
        <v>168</v>
      </c>
      <c r="F18" s="578">
        <f>[2]갈산면!F18</f>
        <v>158</v>
      </c>
      <c r="G18" s="578">
        <f>[2]갈산면!G18</f>
        <v>151</v>
      </c>
      <c r="H18" s="578">
        <f>[2]갈산면!H18</f>
        <v>146</v>
      </c>
      <c r="I18" s="405">
        <v>0</v>
      </c>
      <c r="J18" s="405">
        <v>85</v>
      </c>
      <c r="K18" s="405">
        <v>85</v>
      </c>
      <c r="L18" s="405">
        <v>85</v>
      </c>
      <c r="M18" s="405">
        <v>85</v>
      </c>
      <c r="N18" s="407">
        <f>ROUND(D18*I18/100,0)</f>
        <v>0</v>
      </c>
      <c r="O18" s="407">
        <f t="shared" si="8"/>
        <v>143</v>
      </c>
      <c r="P18" s="407">
        <f t="shared" si="8"/>
        <v>135</v>
      </c>
      <c r="Q18" s="407">
        <f t="shared" si="8"/>
        <v>129</v>
      </c>
      <c r="R18" s="407">
        <f t="shared" si="8"/>
        <v>125</v>
      </c>
      <c r="S18" s="23">
        <v>408</v>
      </c>
      <c r="T18" s="23">
        <v>408</v>
      </c>
      <c r="U18" s="23">
        <v>408</v>
      </c>
      <c r="V18" s="23">
        <v>408</v>
      </c>
      <c r="W18" s="23">
        <v>408</v>
      </c>
      <c r="X18" s="60">
        <f t="shared" si="7"/>
        <v>0</v>
      </c>
      <c r="Y18" s="60">
        <f t="shared" si="7"/>
        <v>58</v>
      </c>
      <c r="Z18" s="60">
        <f t="shared" si="7"/>
        <v>55</v>
      </c>
      <c r="AA18" s="60">
        <f t="shared" si="7"/>
        <v>53</v>
      </c>
      <c r="AB18" s="60">
        <f t="shared" si="7"/>
        <v>51</v>
      </c>
      <c r="AC18" s="23"/>
      <c r="AD18" s="23" t="s">
        <v>281</v>
      </c>
      <c r="AE18" s="23" t="s">
        <v>281</v>
      </c>
      <c r="AF18" s="23" t="s">
        <v>281</v>
      </c>
      <c r="AI18" s="663"/>
      <c r="AJ18" s="663"/>
      <c r="AK18" s="18" t="s">
        <v>35</v>
      </c>
      <c r="AL18" s="18">
        <v>2020</v>
      </c>
      <c r="AM18" s="18">
        <v>2025</v>
      </c>
      <c r="AN18" s="18">
        <v>2030</v>
      </c>
      <c r="AO18" s="18">
        <v>2035</v>
      </c>
      <c r="AP18" s="663"/>
      <c r="AQ18" s="663"/>
      <c r="AR18" s="623"/>
      <c r="AS18" s="663"/>
    </row>
    <row r="19" spans="1:45" ht="18" customHeight="1">
      <c r="A19" s="664"/>
      <c r="B19" s="37">
        <v>1</v>
      </c>
      <c r="C19" s="37" t="s">
        <v>611</v>
      </c>
      <c r="D19" s="578">
        <f>[2]갈산면!D19</f>
        <v>133</v>
      </c>
      <c r="E19" s="578">
        <f>[2]갈산면!E19</f>
        <v>129</v>
      </c>
      <c r="F19" s="578">
        <f>[2]갈산면!F19</f>
        <v>122</v>
      </c>
      <c r="G19" s="578">
        <f>[2]갈산면!G19</f>
        <v>116</v>
      </c>
      <c r="H19" s="578">
        <f>[2]갈산면!H19</f>
        <v>112</v>
      </c>
      <c r="I19" s="405">
        <v>0</v>
      </c>
      <c r="J19" s="405">
        <v>85</v>
      </c>
      <c r="K19" s="405">
        <v>85</v>
      </c>
      <c r="L19" s="405">
        <v>85</v>
      </c>
      <c r="M19" s="405">
        <v>85</v>
      </c>
      <c r="N19" s="407">
        <f>ROUND(D19*I19/100,0)</f>
        <v>0</v>
      </c>
      <c r="O19" s="407">
        <f t="shared" si="8"/>
        <v>110</v>
      </c>
      <c r="P19" s="407">
        <f t="shared" si="8"/>
        <v>104</v>
      </c>
      <c r="Q19" s="407">
        <f t="shared" si="8"/>
        <v>99</v>
      </c>
      <c r="R19" s="407">
        <f t="shared" si="8"/>
        <v>96</v>
      </c>
      <c r="S19" s="37">
        <v>408</v>
      </c>
      <c r="T19" s="37">
        <v>408</v>
      </c>
      <c r="U19" s="37">
        <v>408</v>
      </c>
      <c r="V19" s="37">
        <v>408</v>
      </c>
      <c r="W19" s="37">
        <v>408</v>
      </c>
      <c r="X19" s="68">
        <f t="shared" si="7"/>
        <v>0</v>
      </c>
      <c r="Y19" s="68">
        <f>ROUND(O19*(T19/1000*0.6),0)</f>
        <v>27</v>
      </c>
      <c r="Z19" s="68">
        <f>ROUND(P19*(U19/1000*0.6),0)</f>
        <v>25</v>
      </c>
      <c r="AA19" s="68">
        <f>ROUND(Q19*(V19/1000*0.6),0)</f>
        <v>24</v>
      </c>
      <c r="AB19" s="68">
        <f>ROUND(R19*(W19/1000*0.6),0)</f>
        <v>24</v>
      </c>
      <c r="AC19" s="37"/>
      <c r="AD19" s="37" t="s">
        <v>561</v>
      </c>
      <c r="AE19" s="37" t="s">
        <v>561</v>
      </c>
      <c r="AF19" s="37" t="s">
        <v>561</v>
      </c>
      <c r="AI19" s="663" t="s">
        <v>113</v>
      </c>
      <c r="AJ19" s="663"/>
      <c r="AK19" s="23">
        <v>1268</v>
      </c>
      <c r="AL19" s="23">
        <v>1814</v>
      </c>
      <c r="AM19" s="23">
        <v>1814</v>
      </c>
      <c r="AN19" s="23">
        <v>1814</v>
      </c>
      <c r="AO19" s="23">
        <v>1814</v>
      </c>
      <c r="AP19" s="18"/>
      <c r="AQ19" s="32"/>
      <c r="AR19" s="32"/>
      <c r="AS19" s="32"/>
    </row>
    <row r="20" spans="1:45" ht="18" customHeight="1">
      <c r="A20" s="664"/>
      <c r="B20" s="37"/>
      <c r="C20" s="37"/>
      <c r="D20" s="406"/>
      <c r="E20" s="380"/>
      <c r="F20" s="380"/>
      <c r="G20" s="380"/>
      <c r="H20" s="380"/>
      <c r="I20" s="405"/>
      <c r="J20" s="405"/>
      <c r="K20" s="405"/>
      <c r="L20" s="405"/>
      <c r="M20" s="405"/>
      <c r="N20" s="407"/>
      <c r="O20" s="407"/>
      <c r="P20" s="407"/>
      <c r="Q20" s="407"/>
      <c r="R20" s="407"/>
      <c r="S20" s="37"/>
      <c r="T20" s="37"/>
      <c r="U20" s="37"/>
      <c r="V20" s="37"/>
      <c r="W20" s="37"/>
      <c r="X20" s="68">
        <f>ROUND(N19*(S19/1000),0)</f>
        <v>0</v>
      </c>
      <c r="Y20" s="68">
        <f>ROUND(O19*(T19/1000*0.4),0)</f>
        <v>18</v>
      </c>
      <c r="Z20" s="68">
        <f>ROUND(P19*(U19/1000*0.4),0)</f>
        <v>17</v>
      </c>
      <c r="AA20" s="68">
        <f>ROUND(Q19*(V19/1000*0.4),0)</f>
        <v>16</v>
      </c>
      <c r="AB20" s="68">
        <f>ROUND(R19*(W19/1000*0.4),0)</f>
        <v>16</v>
      </c>
      <c r="AC20" s="37"/>
      <c r="AD20" s="37" t="s">
        <v>281</v>
      </c>
      <c r="AE20" s="37" t="s">
        <v>281</v>
      </c>
      <c r="AF20" s="37" t="s">
        <v>281</v>
      </c>
      <c r="AI20" s="18"/>
      <c r="AJ20" s="18"/>
      <c r="AK20" s="23"/>
      <c r="AL20" s="23"/>
      <c r="AM20" s="23"/>
      <c r="AN20" s="23"/>
      <c r="AO20" s="23"/>
      <c r="AP20" s="18"/>
      <c r="AQ20" s="32"/>
      <c r="AR20" s="32"/>
      <c r="AS20" s="32"/>
    </row>
    <row r="21" spans="1:45" ht="18" customHeight="1">
      <c r="A21" s="664"/>
      <c r="B21" s="35">
        <v>1</v>
      </c>
      <c r="C21" s="100" t="s">
        <v>612</v>
      </c>
      <c r="D21" s="406">
        <f>SUM(D22:D23)</f>
        <v>202</v>
      </c>
      <c r="E21" s="406">
        <f>SUM(E22:E23)</f>
        <v>197</v>
      </c>
      <c r="F21" s="406">
        <f>SUM(F22:F23)</f>
        <v>185</v>
      </c>
      <c r="G21" s="406">
        <f>SUM(G22:G23)</f>
        <v>177</v>
      </c>
      <c r="H21" s="406">
        <f>SUM(H22:H23)</f>
        <v>171</v>
      </c>
      <c r="I21" s="401">
        <f>ROUND(N21/D21,2)</f>
        <v>0.85</v>
      </c>
      <c r="J21" s="401">
        <f>ROUND(O21/E21,2)</f>
        <v>0.85</v>
      </c>
      <c r="K21" s="401">
        <f>ROUND(P21/F21,2)</f>
        <v>0.85</v>
      </c>
      <c r="L21" s="401">
        <f>ROUND(Q21/G21,2)</f>
        <v>0.85</v>
      </c>
      <c r="M21" s="401">
        <f>ROUND(R21/H21,2)</f>
        <v>0.85</v>
      </c>
      <c r="N21" s="407">
        <f>SUM(N22:N23)</f>
        <v>172</v>
      </c>
      <c r="O21" s="407">
        <f>SUM(O22:O23)</f>
        <v>168</v>
      </c>
      <c r="P21" s="407">
        <f>SUM(P22:P23)</f>
        <v>157</v>
      </c>
      <c r="Q21" s="407">
        <f>SUM(Q22:Q23)</f>
        <v>151</v>
      </c>
      <c r="R21" s="407">
        <f>SUM(R22:R23)</f>
        <v>146</v>
      </c>
      <c r="S21" s="23">
        <v>408</v>
      </c>
      <c r="T21" s="23">
        <v>408</v>
      </c>
      <c r="U21" s="23">
        <v>408</v>
      </c>
      <c r="V21" s="23">
        <v>408</v>
      </c>
      <c r="W21" s="23">
        <v>408</v>
      </c>
      <c r="X21" s="23">
        <f>SUM(X22:X23)</f>
        <v>70</v>
      </c>
      <c r="Y21" s="23">
        <f>SUM(Y22:Y23)</f>
        <v>68</v>
      </c>
      <c r="Z21" s="23">
        <f>SUM(Z22:Z23)</f>
        <v>64</v>
      </c>
      <c r="AA21" s="23">
        <f>SUM(AA22:AA23)</f>
        <v>62</v>
      </c>
      <c r="AB21" s="23">
        <f>SUM(AB22:AB23)</f>
        <v>59</v>
      </c>
      <c r="AC21" s="23"/>
      <c r="AD21" s="23"/>
      <c r="AE21" s="23"/>
      <c r="AF21" s="23"/>
      <c r="AI21" s="663" t="s">
        <v>115</v>
      </c>
      <c r="AJ21" s="18" t="s">
        <v>2</v>
      </c>
      <c r="AK21" s="23"/>
      <c r="AL21" s="23">
        <v>546</v>
      </c>
      <c r="AM21" s="23">
        <v>546</v>
      </c>
      <c r="AN21" s="23">
        <v>546</v>
      </c>
      <c r="AO21" s="23">
        <v>546</v>
      </c>
      <c r="AP21" s="18"/>
      <c r="AQ21" s="32"/>
      <c r="AR21" s="32"/>
      <c r="AS21" s="32"/>
    </row>
    <row r="22" spans="1:45" ht="18" customHeight="1">
      <c r="A22" s="664"/>
      <c r="B22" s="60">
        <v>2</v>
      </c>
      <c r="C22" s="60" t="s">
        <v>295</v>
      </c>
      <c r="D22" s="408">
        <f>[2]갈산면!D21</f>
        <v>48</v>
      </c>
      <c r="E22" s="408">
        <f>[2]갈산면!E21</f>
        <v>47</v>
      </c>
      <c r="F22" s="408">
        <f>[2]갈산면!F21</f>
        <v>44</v>
      </c>
      <c r="G22" s="408">
        <f>[2]갈산면!G21</f>
        <v>42</v>
      </c>
      <c r="H22" s="408">
        <f>[2]갈산면!H21</f>
        <v>41</v>
      </c>
      <c r="I22" s="351">
        <v>85</v>
      </c>
      <c r="J22" s="351">
        <v>85</v>
      </c>
      <c r="K22" s="351">
        <v>85</v>
      </c>
      <c r="L22" s="351">
        <v>85</v>
      </c>
      <c r="M22" s="351">
        <v>85</v>
      </c>
      <c r="N22" s="409">
        <f t="shared" ref="N22:R23" si="9">ROUND(D22*I22/100,0)</f>
        <v>41</v>
      </c>
      <c r="O22" s="409">
        <f t="shared" si="9"/>
        <v>40</v>
      </c>
      <c r="P22" s="409">
        <f t="shared" si="9"/>
        <v>37</v>
      </c>
      <c r="Q22" s="409">
        <f t="shared" si="9"/>
        <v>36</v>
      </c>
      <c r="R22" s="409">
        <f t="shared" si="9"/>
        <v>35</v>
      </c>
      <c r="S22" s="60">
        <v>408</v>
      </c>
      <c r="T22" s="60">
        <v>408</v>
      </c>
      <c r="U22" s="60">
        <v>408</v>
      </c>
      <c r="V22" s="60">
        <v>408</v>
      </c>
      <c r="W22" s="60">
        <v>408</v>
      </c>
      <c r="X22" s="60">
        <f t="shared" ref="X22:AB23" si="10">ROUND(N22*(S22/1000),0)</f>
        <v>17</v>
      </c>
      <c r="Y22" s="60">
        <f t="shared" si="10"/>
        <v>16</v>
      </c>
      <c r="Z22" s="60">
        <f t="shared" si="10"/>
        <v>15</v>
      </c>
      <c r="AA22" s="60">
        <f t="shared" si="10"/>
        <v>15</v>
      </c>
      <c r="AB22" s="60">
        <f t="shared" si="10"/>
        <v>14</v>
      </c>
      <c r="AC22" s="60" t="s">
        <v>600</v>
      </c>
      <c r="AD22" s="60" t="s">
        <v>600</v>
      </c>
      <c r="AE22" s="60" t="s">
        <v>600</v>
      </c>
      <c r="AF22" s="60" t="s">
        <v>600</v>
      </c>
      <c r="AI22" s="663"/>
      <c r="AJ22" s="18" t="s">
        <v>117</v>
      </c>
      <c r="AK22" s="23"/>
      <c r="AL22" s="23">
        <v>473</v>
      </c>
      <c r="AM22" s="23">
        <v>473</v>
      </c>
      <c r="AN22" s="23">
        <v>473</v>
      </c>
      <c r="AO22" s="23">
        <v>473</v>
      </c>
      <c r="AP22" s="18" t="s">
        <v>23</v>
      </c>
      <c r="AR22" s="18" t="s">
        <v>118</v>
      </c>
      <c r="AS22" s="18" t="s">
        <v>23</v>
      </c>
    </row>
    <row r="23" spans="1:45" ht="18" customHeight="1">
      <c r="A23" s="664"/>
      <c r="B23" s="60">
        <v>2</v>
      </c>
      <c r="C23" s="60" t="s">
        <v>613</v>
      </c>
      <c r="D23" s="408">
        <f>[2]갈산면!D22</f>
        <v>154</v>
      </c>
      <c r="E23" s="408">
        <f>[2]갈산면!E22</f>
        <v>150</v>
      </c>
      <c r="F23" s="408">
        <f>[2]갈산면!F22</f>
        <v>141</v>
      </c>
      <c r="G23" s="408">
        <f>[2]갈산면!G22</f>
        <v>135</v>
      </c>
      <c r="H23" s="408">
        <f>[2]갈산면!H22</f>
        <v>130</v>
      </c>
      <c r="I23" s="351">
        <v>85</v>
      </c>
      <c r="J23" s="351">
        <v>85</v>
      </c>
      <c r="K23" s="351">
        <v>85</v>
      </c>
      <c r="L23" s="351">
        <v>85</v>
      </c>
      <c r="M23" s="351">
        <v>85</v>
      </c>
      <c r="N23" s="409">
        <f t="shared" si="9"/>
        <v>131</v>
      </c>
      <c r="O23" s="409">
        <f t="shared" si="9"/>
        <v>128</v>
      </c>
      <c r="P23" s="409">
        <f t="shared" si="9"/>
        <v>120</v>
      </c>
      <c r="Q23" s="409">
        <f t="shared" si="9"/>
        <v>115</v>
      </c>
      <c r="R23" s="409">
        <f t="shared" si="9"/>
        <v>111</v>
      </c>
      <c r="S23" s="60">
        <v>408</v>
      </c>
      <c r="T23" s="60">
        <v>408</v>
      </c>
      <c r="U23" s="60">
        <v>408</v>
      </c>
      <c r="V23" s="60">
        <v>408</v>
      </c>
      <c r="W23" s="60">
        <v>408</v>
      </c>
      <c r="X23" s="60">
        <f t="shared" si="10"/>
        <v>53</v>
      </c>
      <c r="Y23" s="60">
        <f t="shared" si="10"/>
        <v>52</v>
      </c>
      <c r="Z23" s="60">
        <f t="shared" si="10"/>
        <v>49</v>
      </c>
      <c r="AA23" s="60">
        <f t="shared" si="10"/>
        <v>47</v>
      </c>
      <c r="AB23" s="60">
        <f t="shared" si="10"/>
        <v>45</v>
      </c>
      <c r="AC23" s="101" t="s">
        <v>92</v>
      </c>
      <c r="AD23" s="101" t="s">
        <v>92</v>
      </c>
      <c r="AE23" s="101" t="s">
        <v>92</v>
      </c>
      <c r="AF23" s="101" t="s">
        <v>92</v>
      </c>
      <c r="AI23" s="663"/>
      <c r="AJ23" s="18" t="s">
        <v>203</v>
      </c>
      <c r="AK23" s="23">
        <v>73</v>
      </c>
      <c r="AL23" s="23">
        <v>73</v>
      </c>
      <c r="AM23" s="23">
        <v>73</v>
      </c>
      <c r="AN23" s="23">
        <v>73</v>
      </c>
      <c r="AO23" s="23">
        <v>73</v>
      </c>
      <c r="AP23" s="18" t="s">
        <v>9</v>
      </c>
      <c r="AQ23" s="18" t="s">
        <v>204</v>
      </c>
      <c r="AR23" s="18" t="s">
        <v>204</v>
      </c>
      <c r="AS23" s="18" t="s">
        <v>9</v>
      </c>
    </row>
    <row r="24" spans="1:45" ht="18" customHeight="1">
      <c r="A24" s="664"/>
      <c r="B24" s="35">
        <v>1</v>
      </c>
      <c r="C24" s="100" t="s">
        <v>614</v>
      </c>
      <c r="D24" s="406">
        <f>SUM(D25:D26)</f>
        <v>230</v>
      </c>
      <c r="E24" s="406">
        <f>SUM(E25:E26)</f>
        <v>224</v>
      </c>
      <c r="F24" s="406">
        <f>SUM(F25:F26)</f>
        <v>210</v>
      </c>
      <c r="G24" s="406">
        <f>SUM(G25:G26)</f>
        <v>200</v>
      </c>
      <c r="H24" s="406">
        <f>SUM(H25:H26)</f>
        <v>194</v>
      </c>
      <c r="I24" s="379">
        <f>ROUND(N24/D24,2)</f>
        <v>0.85</v>
      </c>
      <c r="J24" s="379">
        <f>ROUND(O24/E24,2)</f>
        <v>0.85</v>
      </c>
      <c r="K24" s="379">
        <f>ROUND(P24/F24,2)</f>
        <v>0.85</v>
      </c>
      <c r="L24" s="379">
        <f>ROUND(Q24/G24,2)</f>
        <v>0.85</v>
      </c>
      <c r="M24" s="379">
        <f>ROUND(R24/H24,2)</f>
        <v>0.85</v>
      </c>
      <c r="N24" s="407">
        <f>SUM(N25:N26)</f>
        <v>196</v>
      </c>
      <c r="O24" s="407">
        <f>SUM(O25:O26)</f>
        <v>190</v>
      </c>
      <c r="P24" s="407">
        <f>SUM(P25:P26)</f>
        <v>178</v>
      </c>
      <c r="Q24" s="407">
        <f>SUM(Q25:Q26)</f>
        <v>170</v>
      </c>
      <c r="R24" s="407">
        <f>SUM(R25:R26)</f>
        <v>164</v>
      </c>
      <c r="S24" s="23">
        <v>408</v>
      </c>
      <c r="T24" s="23">
        <v>408</v>
      </c>
      <c r="U24" s="23">
        <v>408</v>
      </c>
      <c r="V24" s="23">
        <v>408</v>
      </c>
      <c r="W24" s="23">
        <v>408</v>
      </c>
      <c r="X24" s="23">
        <f>SUM(X25:X26)</f>
        <v>80</v>
      </c>
      <c r="Y24" s="23">
        <f>SUM(Y25:Y26)</f>
        <v>78</v>
      </c>
      <c r="Z24" s="23">
        <f>SUM(Z25:Z26)</f>
        <v>72</v>
      </c>
      <c r="AA24" s="23">
        <f>SUM(AA25:AA26)</f>
        <v>70</v>
      </c>
      <c r="AB24" s="23">
        <f>SUM(AB25:AB26)</f>
        <v>66</v>
      </c>
      <c r="AC24" s="45"/>
      <c r="AD24" s="45"/>
      <c r="AE24" s="45"/>
      <c r="AF24" s="45"/>
      <c r="AI24" s="663" t="s">
        <v>121</v>
      </c>
      <c r="AJ24" s="18" t="s">
        <v>2</v>
      </c>
      <c r="AK24" s="23">
        <v>1084</v>
      </c>
      <c r="AL24" s="23">
        <v>1084</v>
      </c>
      <c r="AM24" s="23">
        <v>1084</v>
      </c>
      <c r="AN24" s="23">
        <v>1084</v>
      </c>
      <c r="AO24" s="23">
        <v>1084</v>
      </c>
      <c r="AP24" s="18"/>
      <c r="AQ24" s="32"/>
      <c r="AR24" s="32"/>
      <c r="AS24" s="18"/>
    </row>
    <row r="25" spans="1:45" ht="18" customHeight="1">
      <c r="A25" s="664"/>
      <c r="B25" s="60">
        <v>2</v>
      </c>
      <c r="C25" s="60" t="s">
        <v>615</v>
      </c>
      <c r="D25" s="408">
        <f>[2]갈산면!D24</f>
        <v>115</v>
      </c>
      <c r="E25" s="408">
        <f>[2]갈산면!E24</f>
        <v>112</v>
      </c>
      <c r="F25" s="408">
        <f>[2]갈산면!F24</f>
        <v>105</v>
      </c>
      <c r="G25" s="408">
        <f>[2]갈산면!G24</f>
        <v>100</v>
      </c>
      <c r="H25" s="408">
        <f>[2]갈산면!H24</f>
        <v>97</v>
      </c>
      <c r="I25" s="351">
        <v>85</v>
      </c>
      <c r="J25" s="351">
        <v>85</v>
      </c>
      <c r="K25" s="351">
        <v>85</v>
      </c>
      <c r="L25" s="351">
        <v>85</v>
      </c>
      <c r="M25" s="351">
        <v>85</v>
      </c>
      <c r="N25" s="409">
        <f t="shared" ref="N25:R26" si="11">ROUND(D25*I25/100,0)</f>
        <v>98</v>
      </c>
      <c r="O25" s="409">
        <f t="shared" si="11"/>
        <v>95</v>
      </c>
      <c r="P25" s="409">
        <f t="shared" si="11"/>
        <v>89</v>
      </c>
      <c r="Q25" s="409">
        <f t="shared" si="11"/>
        <v>85</v>
      </c>
      <c r="R25" s="409">
        <f t="shared" si="11"/>
        <v>82</v>
      </c>
      <c r="S25" s="60">
        <v>408</v>
      </c>
      <c r="T25" s="60">
        <v>408</v>
      </c>
      <c r="U25" s="60">
        <v>408</v>
      </c>
      <c r="V25" s="60">
        <v>408</v>
      </c>
      <c r="W25" s="60">
        <v>408</v>
      </c>
      <c r="X25" s="60">
        <f t="shared" ref="X25:AB26" si="12">ROUND(N25*(S25/1000),0)</f>
        <v>40</v>
      </c>
      <c r="Y25" s="60">
        <f t="shared" si="12"/>
        <v>39</v>
      </c>
      <c r="Z25" s="60">
        <f t="shared" si="12"/>
        <v>36</v>
      </c>
      <c r="AA25" s="60">
        <f t="shared" si="12"/>
        <v>35</v>
      </c>
      <c r="AB25" s="60">
        <f t="shared" si="12"/>
        <v>33</v>
      </c>
      <c r="AC25" s="101" t="s">
        <v>92</v>
      </c>
      <c r="AD25" s="101" t="s">
        <v>92</v>
      </c>
      <c r="AE25" s="101" t="s">
        <v>92</v>
      </c>
      <c r="AF25" s="101" t="s">
        <v>92</v>
      </c>
      <c r="AI25" s="663"/>
      <c r="AJ25" s="18" t="s">
        <v>123</v>
      </c>
      <c r="AK25" s="23">
        <v>685</v>
      </c>
      <c r="AL25" s="23">
        <v>685</v>
      </c>
      <c r="AM25" s="23">
        <v>685</v>
      </c>
      <c r="AN25" s="23">
        <v>685</v>
      </c>
      <c r="AO25" s="23">
        <v>685</v>
      </c>
      <c r="AP25" s="18" t="s">
        <v>9</v>
      </c>
      <c r="AQ25" s="18" t="s">
        <v>204</v>
      </c>
      <c r="AR25" s="18" t="s">
        <v>204</v>
      </c>
      <c r="AS25" s="18" t="s">
        <v>9</v>
      </c>
    </row>
    <row r="26" spans="1:45" ht="18" customHeight="1">
      <c r="A26" s="664"/>
      <c r="B26" s="60">
        <v>2</v>
      </c>
      <c r="C26" s="60" t="s">
        <v>616</v>
      </c>
      <c r="D26" s="408">
        <f>[2]갈산면!D25</f>
        <v>115</v>
      </c>
      <c r="E26" s="408">
        <f>[2]갈산면!E25</f>
        <v>112</v>
      </c>
      <c r="F26" s="408">
        <f>[2]갈산면!F25</f>
        <v>105</v>
      </c>
      <c r="G26" s="408">
        <f>[2]갈산면!G25</f>
        <v>100</v>
      </c>
      <c r="H26" s="408">
        <f>[2]갈산면!H25</f>
        <v>97</v>
      </c>
      <c r="I26" s="351">
        <v>85</v>
      </c>
      <c r="J26" s="351">
        <v>85</v>
      </c>
      <c r="K26" s="351">
        <v>85</v>
      </c>
      <c r="L26" s="351">
        <v>85</v>
      </c>
      <c r="M26" s="351">
        <v>85</v>
      </c>
      <c r="N26" s="409">
        <f t="shared" si="11"/>
        <v>98</v>
      </c>
      <c r="O26" s="409">
        <f t="shared" si="11"/>
        <v>95</v>
      </c>
      <c r="P26" s="409">
        <f t="shared" si="11"/>
        <v>89</v>
      </c>
      <c r="Q26" s="409">
        <f t="shared" si="11"/>
        <v>85</v>
      </c>
      <c r="R26" s="409">
        <f t="shared" si="11"/>
        <v>82</v>
      </c>
      <c r="S26" s="60">
        <v>408</v>
      </c>
      <c r="T26" s="60">
        <v>408</v>
      </c>
      <c r="U26" s="60">
        <v>408</v>
      </c>
      <c r="V26" s="60">
        <v>408</v>
      </c>
      <c r="W26" s="60">
        <v>408</v>
      </c>
      <c r="X26" s="60">
        <f t="shared" si="12"/>
        <v>40</v>
      </c>
      <c r="Y26" s="60">
        <f t="shared" si="12"/>
        <v>39</v>
      </c>
      <c r="Z26" s="60">
        <f t="shared" si="12"/>
        <v>36</v>
      </c>
      <c r="AA26" s="60">
        <f t="shared" si="12"/>
        <v>35</v>
      </c>
      <c r="AB26" s="60">
        <f t="shared" si="12"/>
        <v>33</v>
      </c>
      <c r="AC26" s="101" t="s">
        <v>92</v>
      </c>
      <c r="AD26" s="101" t="s">
        <v>92</v>
      </c>
      <c r="AE26" s="101" t="s">
        <v>92</v>
      </c>
      <c r="AF26" s="101" t="s">
        <v>92</v>
      </c>
      <c r="AI26" s="663"/>
      <c r="AJ26" s="18" t="s">
        <v>125</v>
      </c>
      <c r="AK26" s="23">
        <v>348</v>
      </c>
      <c r="AL26" s="23">
        <v>348</v>
      </c>
      <c r="AM26" s="23">
        <v>348</v>
      </c>
      <c r="AN26" s="23">
        <v>348</v>
      </c>
      <c r="AO26" s="23">
        <v>348</v>
      </c>
      <c r="AP26" s="18" t="s">
        <v>9</v>
      </c>
      <c r="AQ26" s="18" t="s">
        <v>204</v>
      </c>
      <c r="AR26" s="18" t="s">
        <v>204</v>
      </c>
      <c r="AS26" s="18" t="s">
        <v>9</v>
      </c>
    </row>
    <row r="27" spans="1:45" ht="18" customHeight="1">
      <c r="A27" s="664"/>
      <c r="B27" s="35">
        <v>1</v>
      </c>
      <c r="C27" s="100" t="s">
        <v>617</v>
      </c>
      <c r="D27" s="406">
        <f>SUM(D28:D29)</f>
        <v>195</v>
      </c>
      <c r="E27" s="406">
        <f>SUM(E28:E29)</f>
        <v>190</v>
      </c>
      <c r="F27" s="406">
        <f>SUM(F28:F29)</f>
        <v>178</v>
      </c>
      <c r="G27" s="406">
        <f>SUM(G28:G29)</f>
        <v>171</v>
      </c>
      <c r="H27" s="406">
        <f>SUM(H28:H29)</f>
        <v>165</v>
      </c>
      <c r="I27" s="379">
        <f>ROUND(N27/D27,2)</f>
        <v>0.36</v>
      </c>
      <c r="J27" s="379">
        <f>ROUND(O27/E27,2)</f>
        <v>0.36</v>
      </c>
      <c r="K27" s="379">
        <f>ROUND(P27/F27,2)</f>
        <v>0.85</v>
      </c>
      <c r="L27" s="379">
        <f>ROUND(Q27/G27,2)</f>
        <v>0.85</v>
      </c>
      <c r="M27" s="379">
        <f>ROUND(R27/H27,2)</f>
        <v>0.85</v>
      </c>
      <c r="N27" s="407">
        <f>SUM(N28:N29)</f>
        <v>70</v>
      </c>
      <c r="O27" s="407">
        <f>SUM(O28:O29)</f>
        <v>68</v>
      </c>
      <c r="P27" s="407">
        <f>SUM(P28:P29)</f>
        <v>152</v>
      </c>
      <c r="Q27" s="407">
        <f>SUM(Q28:Q29)</f>
        <v>145</v>
      </c>
      <c r="R27" s="407">
        <f>SUM(R28:R29)</f>
        <v>141</v>
      </c>
      <c r="S27" s="23">
        <v>408</v>
      </c>
      <c r="T27" s="23">
        <v>408</v>
      </c>
      <c r="U27" s="23">
        <v>408</v>
      </c>
      <c r="V27" s="23">
        <v>408</v>
      </c>
      <c r="W27" s="23">
        <v>408</v>
      </c>
      <c r="X27" s="23">
        <f>SUM(X28:X29)</f>
        <v>29</v>
      </c>
      <c r="Y27" s="23">
        <f>SUM(Y28:Y29)</f>
        <v>28</v>
      </c>
      <c r="Z27" s="23">
        <f>SUM(Z28:Z29)</f>
        <v>62</v>
      </c>
      <c r="AA27" s="23">
        <f>SUM(AA28:AA29)</f>
        <v>59</v>
      </c>
      <c r="AB27" s="23">
        <f>SUM(AB28:AB29)</f>
        <v>57</v>
      </c>
      <c r="AC27" s="45"/>
      <c r="AD27" s="45"/>
      <c r="AE27" s="45"/>
      <c r="AF27" s="45"/>
      <c r="AI27" s="663"/>
      <c r="AJ27" s="18" t="s">
        <v>205</v>
      </c>
      <c r="AK27" s="23">
        <v>51</v>
      </c>
      <c r="AL27" s="23">
        <v>51</v>
      </c>
      <c r="AM27" s="23">
        <v>51</v>
      </c>
      <c r="AN27" s="23">
        <v>51</v>
      </c>
      <c r="AO27" s="23">
        <v>51</v>
      </c>
      <c r="AP27" s="18" t="s">
        <v>9</v>
      </c>
      <c r="AQ27" s="18" t="s">
        <v>204</v>
      </c>
      <c r="AR27" s="18" t="s">
        <v>204</v>
      </c>
      <c r="AS27" s="18" t="s">
        <v>9</v>
      </c>
    </row>
    <row r="28" spans="1:45" ht="18" customHeight="1">
      <c r="A28" s="664"/>
      <c r="B28" s="60">
        <v>2</v>
      </c>
      <c r="C28" s="60" t="s">
        <v>618</v>
      </c>
      <c r="D28" s="408">
        <f>[2]갈산면!D27</f>
        <v>82</v>
      </c>
      <c r="E28" s="408">
        <f>[2]갈산면!E27</f>
        <v>80</v>
      </c>
      <c r="F28" s="408">
        <f>[2]갈산면!F27</f>
        <v>75</v>
      </c>
      <c r="G28" s="408">
        <f>[2]갈산면!G27</f>
        <v>72</v>
      </c>
      <c r="H28" s="408">
        <f>[2]갈산면!H27</f>
        <v>69</v>
      </c>
      <c r="I28" s="351">
        <v>85</v>
      </c>
      <c r="J28" s="351">
        <v>85</v>
      </c>
      <c r="K28" s="351">
        <v>85</v>
      </c>
      <c r="L28" s="351">
        <v>85</v>
      </c>
      <c r="M28" s="351">
        <v>85</v>
      </c>
      <c r="N28" s="409">
        <f t="shared" ref="N28:R29" si="13">ROUND(D28*I28/100,0)</f>
        <v>70</v>
      </c>
      <c r="O28" s="409">
        <f t="shared" si="13"/>
        <v>68</v>
      </c>
      <c r="P28" s="409">
        <f t="shared" si="13"/>
        <v>64</v>
      </c>
      <c r="Q28" s="409">
        <f t="shared" si="13"/>
        <v>61</v>
      </c>
      <c r="R28" s="409">
        <f t="shared" si="13"/>
        <v>59</v>
      </c>
      <c r="S28" s="60">
        <v>408</v>
      </c>
      <c r="T28" s="60">
        <v>408</v>
      </c>
      <c r="U28" s="60">
        <v>408</v>
      </c>
      <c r="V28" s="60">
        <v>408</v>
      </c>
      <c r="W28" s="60">
        <v>408</v>
      </c>
      <c r="X28" s="60">
        <f t="shared" ref="X28:AB29" si="14">ROUND(N28*(S28/1000),0)</f>
        <v>29</v>
      </c>
      <c r="Y28" s="60">
        <f t="shared" si="14"/>
        <v>28</v>
      </c>
      <c r="Z28" s="60">
        <f t="shared" si="14"/>
        <v>26</v>
      </c>
      <c r="AA28" s="60">
        <f t="shared" si="14"/>
        <v>25</v>
      </c>
      <c r="AB28" s="60">
        <f t="shared" si="14"/>
        <v>24</v>
      </c>
      <c r="AC28" s="101" t="s">
        <v>92</v>
      </c>
      <c r="AD28" s="101" t="s">
        <v>92</v>
      </c>
      <c r="AE28" s="101" t="s">
        <v>92</v>
      </c>
      <c r="AF28" s="101" t="s">
        <v>92</v>
      </c>
      <c r="AI28" s="663" t="s">
        <v>128</v>
      </c>
      <c r="AJ28" s="18" t="s">
        <v>2</v>
      </c>
      <c r="AK28" s="23">
        <v>184</v>
      </c>
      <c r="AL28" s="23">
        <v>184</v>
      </c>
      <c r="AM28" s="23">
        <v>184</v>
      </c>
      <c r="AN28" s="23">
        <v>184</v>
      </c>
      <c r="AO28" s="23">
        <v>184</v>
      </c>
      <c r="AP28" s="18"/>
      <c r="AQ28" s="18"/>
      <c r="AR28" s="18"/>
      <c r="AS28" s="18"/>
    </row>
    <row r="29" spans="1:45" ht="18" customHeight="1">
      <c r="A29" s="664"/>
      <c r="B29" s="60">
        <v>2</v>
      </c>
      <c r="C29" s="60" t="s">
        <v>619</v>
      </c>
      <c r="D29" s="408">
        <f>[2]갈산면!D28</f>
        <v>113</v>
      </c>
      <c r="E29" s="408">
        <f>[2]갈산면!E28</f>
        <v>110</v>
      </c>
      <c r="F29" s="408">
        <f>[2]갈산면!F28</f>
        <v>103</v>
      </c>
      <c r="G29" s="408">
        <f>[2]갈산면!G28</f>
        <v>99</v>
      </c>
      <c r="H29" s="408">
        <f>[2]갈산면!H28</f>
        <v>96</v>
      </c>
      <c r="I29" s="351">
        <v>0</v>
      </c>
      <c r="J29" s="351">
        <v>0</v>
      </c>
      <c r="K29" s="351">
        <v>85</v>
      </c>
      <c r="L29" s="351">
        <v>85</v>
      </c>
      <c r="M29" s="351">
        <v>85</v>
      </c>
      <c r="N29" s="409">
        <f t="shared" si="13"/>
        <v>0</v>
      </c>
      <c r="O29" s="409">
        <f t="shared" si="13"/>
        <v>0</v>
      </c>
      <c r="P29" s="409">
        <f t="shared" si="13"/>
        <v>88</v>
      </c>
      <c r="Q29" s="409">
        <f t="shared" si="13"/>
        <v>84</v>
      </c>
      <c r="R29" s="409">
        <f t="shared" si="13"/>
        <v>82</v>
      </c>
      <c r="S29" s="60">
        <v>408</v>
      </c>
      <c r="T29" s="60">
        <v>408</v>
      </c>
      <c r="U29" s="60">
        <v>408</v>
      </c>
      <c r="V29" s="60">
        <v>408</v>
      </c>
      <c r="W29" s="60">
        <v>408</v>
      </c>
      <c r="X29" s="60">
        <f t="shared" si="14"/>
        <v>0</v>
      </c>
      <c r="Y29" s="60">
        <f t="shared" si="14"/>
        <v>0</v>
      </c>
      <c r="Z29" s="60">
        <f t="shared" si="14"/>
        <v>36</v>
      </c>
      <c r="AA29" s="60">
        <f t="shared" si="14"/>
        <v>34</v>
      </c>
      <c r="AB29" s="60">
        <f t="shared" si="14"/>
        <v>33</v>
      </c>
      <c r="AC29" s="101"/>
      <c r="AD29" s="101"/>
      <c r="AE29" s="101" t="s">
        <v>92</v>
      </c>
      <c r="AF29" s="101" t="s">
        <v>92</v>
      </c>
      <c r="AI29" s="663"/>
      <c r="AJ29" s="18" t="s">
        <v>130</v>
      </c>
      <c r="AK29" s="23">
        <v>184</v>
      </c>
      <c r="AL29" s="23">
        <v>184</v>
      </c>
      <c r="AM29" s="23">
        <v>184</v>
      </c>
      <c r="AN29" s="23">
        <v>184</v>
      </c>
      <c r="AO29" s="23">
        <v>184</v>
      </c>
      <c r="AP29" s="18" t="s">
        <v>9</v>
      </c>
      <c r="AQ29" s="18" t="s">
        <v>204</v>
      </c>
      <c r="AR29" s="18" t="s">
        <v>204</v>
      </c>
      <c r="AS29" s="18" t="s">
        <v>9</v>
      </c>
    </row>
    <row r="30" spans="1:45" ht="18" customHeight="1">
      <c r="A30" s="664"/>
      <c r="B30" s="35">
        <v>1</v>
      </c>
      <c r="C30" s="100" t="s">
        <v>620</v>
      </c>
      <c r="D30" s="406">
        <f>SUM(D31:D32)</f>
        <v>203</v>
      </c>
      <c r="E30" s="406">
        <f>SUM(E31:E32)</f>
        <v>198</v>
      </c>
      <c r="F30" s="406">
        <f>SUM(F31:F32)</f>
        <v>186</v>
      </c>
      <c r="G30" s="406">
        <f>SUM(G31:G32)</f>
        <v>177</v>
      </c>
      <c r="H30" s="406">
        <f>SUM(H31:H32)</f>
        <v>172</v>
      </c>
      <c r="I30" s="379">
        <f>ROUND(N30/D30,2)</f>
        <v>0.5</v>
      </c>
      <c r="J30" s="379">
        <f>ROUND(O30/E30,2)</f>
        <v>0.85</v>
      </c>
      <c r="K30" s="379">
        <f>ROUND(P30/F30,2)</f>
        <v>0.85</v>
      </c>
      <c r="L30" s="379">
        <f>ROUND(Q30/G30,2)</f>
        <v>0.85</v>
      </c>
      <c r="M30" s="379">
        <f>ROUND(R30/H30,2)</f>
        <v>0.85</v>
      </c>
      <c r="N30" s="407">
        <f>SUM(N31:N32)</f>
        <v>102</v>
      </c>
      <c r="O30" s="407">
        <f>SUM(O31:O32)</f>
        <v>168</v>
      </c>
      <c r="P30" s="407">
        <f>SUM(P31:P32)</f>
        <v>158</v>
      </c>
      <c r="Q30" s="407">
        <f>SUM(Q31:Q32)</f>
        <v>151</v>
      </c>
      <c r="R30" s="407">
        <f>SUM(R31:R32)</f>
        <v>146</v>
      </c>
      <c r="S30" s="23">
        <v>408</v>
      </c>
      <c r="T30" s="23">
        <v>408</v>
      </c>
      <c r="U30" s="23">
        <v>408</v>
      </c>
      <c r="V30" s="23">
        <v>408</v>
      </c>
      <c r="W30" s="23">
        <v>408</v>
      </c>
      <c r="X30" s="23">
        <f>SUM(X31:X32)</f>
        <v>41</v>
      </c>
      <c r="Y30" s="23">
        <f>SUM(Y31:Y32)</f>
        <v>69</v>
      </c>
      <c r="Z30" s="23">
        <f>SUM(Z31:Z32)</f>
        <v>64</v>
      </c>
      <c r="AA30" s="23">
        <f>SUM(AA31:AA32)</f>
        <v>61</v>
      </c>
      <c r="AB30" s="23">
        <f>SUM(AB31:AB32)</f>
        <v>60</v>
      </c>
      <c r="AC30" s="45"/>
      <c r="AD30" s="45"/>
      <c r="AE30" s="45"/>
      <c r="AF30" s="45"/>
      <c r="AI30" s="17"/>
      <c r="AJ30" s="17"/>
      <c r="AK30" s="17"/>
      <c r="AL30" s="17"/>
      <c r="AM30" s="17"/>
      <c r="AN30" s="17"/>
      <c r="AO30" s="17"/>
      <c r="AP30" s="17"/>
      <c r="AQ30" s="17"/>
      <c r="AS30" s="17"/>
    </row>
    <row r="31" spans="1:45" ht="18" customHeight="1">
      <c r="A31" s="664"/>
      <c r="B31" s="60">
        <v>2</v>
      </c>
      <c r="C31" s="60" t="s">
        <v>621</v>
      </c>
      <c r="D31" s="408">
        <f>[2]갈산면!D30</f>
        <v>80</v>
      </c>
      <c r="E31" s="408">
        <f>[2]갈산면!E30</f>
        <v>78</v>
      </c>
      <c r="F31" s="408">
        <f>[2]갈산면!F30</f>
        <v>73</v>
      </c>
      <c r="G31" s="408">
        <f>[2]갈산면!G30</f>
        <v>70</v>
      </c>
      <c r="H31" s="408">
        <f>[2]갈산면!H30</f>
        <v>68</v>
      </c>
      <c r="I31" s="351">
        <v>50</v>
      </c>
      <c r="J31" s="351">
        <v>85</v>
      </c>
      <c r="K31" s="351">
        <v>85</v>
      </c>
      <c r="L31" s="351">
        <v>85</v>
      </c>
      <c r="M31" s="351">
        <v>85</v>
      </c>
      <c r="N31" s="409">
        <f t="shared" ref="N31:R32" si="15">ROUND(D31*I31/100,0)</f>
        <v>40</v>
      </c>
      <c r="O31" s="409">
        <f t="shared" si="15"/>
        <v>66</v>
      </c>
      <c r="P31" s="409">
        <f t="shared" si="15"/>
        <v>62</v>
      </c>
      <c r="Q31" s="409">
        <f t="shared" si="15"/>
        <v>60</v>
      </c>
      <c r="R31" s="409">
        <f t="shared" si="15"/>
        <v>58</v>
      </c>
      <c r="S31" s="60">
        <v>408</v>
      </c>
      <c r="T31" s="60">
        <v>408</v>
      </c>
      <c r="U31" s="60">
        <v>408</v>
      </c>
      <c r="V31" s="60">
        <v>408</v>
      </c>
      <c r="W31" s="60">
        <v>408</v>
      </c>
      <c r="X31" s="60">
        <f t="shared" ref="X31:AB32" si="16">ROUND(N31*(S31/1000),0)</f>
        <v>16</v>
      </c>
      <c r="Y31" s="60">
        <f t="shared" si="16"/>
        <v>27</v>
      </c>
      <c r="Z31" s="60">
        <f t="shared" si="16"/>
        <v>25</v>
      </c>
      <c r="AA31" s="60">
        <f t="shared" si="16"/>
        <v>24</v>
      </c>
      <c r="AB31" s="60">
        <f t="shared" si="16"/>
        <v>24</v>
      </c>
      <c r="AC31" s="101" t="s">
        <v>92</v>
      </c>
      <c r="AD31" s="101" t="s">
        <v>92</v>
      </c>
      <c r="AE31" s="101" t="s">
        <v>92</v>
      </c>
      <c r="AF31" s="101" t="s">
        <v>92</v>
      </c>
      <c r="AI31" s="17" t="s">
        <v>133</v>
      </c>
      <c r="AJ31" s="17"/>
      <c r="AK31" s="33"/>
      <c r="AL31" s="33"/>
      <c r="AM31" s="33"/>
      <c r="AN31" s="33"/>
      <c r="AO31" s="33"/>
      <c r="AP31" s="33"/>
      <c r="AQ31" s="17"/>
      <c r="AS31" s="17"/>
    </row>
    <row r="32" spans="1:45" ht="18" customHeight="1">
      <c r="A32" s="664"/>
      <c r="B32" s="60">
        <v>2</v>
      </c>
      <c r="C32" s="60" t="s">
        <v>622</v>
      </c>
      <c r="D32" s="408">
        <f>[2]갈산면!D31</f>
        <v>123</v>
      </c>
      <c r="E32" s="408">
        <f>[2]갈산면!E31</f>
        <v>120</v>
      </c>
      <c r="F32" s="408">
        <f>[2]갈산면!F31</f>
        <v>113</v>
      </c>
      <c r="G32" s="408">
        <f>[2]갈산면!G31</f>
        <v>107</v>
      </c>
      <c r="H32" s="408">
        <f>[2]갈산면!H31</f>
        <v>104</v>
      </c>
      <c r="I32" s="351">
        <v>50</v>
      </c>
      <c r="J32" s="351">
        <v>85</v>
      </c>
      <c r="K32" s="351">
        <v>85</v>
      </c>
      <c r="L32" s="351">
        <v>85</v>
      </c>
      <c r="M32" s="351">
        <v>85</v>
      </c>
      <c r="N32" s="409">
        <f t="shared" si="15"/>
        <v>62</v>
      </c>
      <c r="O32" s="409">
        <f t="shared" si="15"/>
        <v>102</v>
      </c>
      <c r="P32" s="409">
        <f t="shared" si="15"/>
        <v>96</v>
      </c>
      <c r="Q32" s="409">
        <f t="shared" si="15"/>
        <v>91</v>
      </c>
      <c r="R32" s="409">
        <f t="shared" si="15"/>
        <v>88</v>
      </c>
      <c r="S32" s="60">
        <v>408</v>
      </c>
      <c r="T32" s="60">
        <v>408</v>
      </c>
      <c r="U32" s="60">
        <v>408</v>
      </c>
      <c r="V32" s="60">
        <v>408</v>
      </c>
      <c r="W32" s="60">
        <v>408</v>
      </c>
      <c r="X32" s="60">
        <f t="shared" si="16"/>
        <v>25</v>
      </c>
      <c r="Y32" s="60">
        <f t="shared" si="16"/>
        <v>42</v>
      </c>
      <c r="Z32" s="60">
        <f t="shared" si="16"/>
        <v>39</v>
      </c>
      <c r="AA32" s="60">
        <f t="shared" si="16"/>
        <v>37</v>
      </c>
      <c r="AB32" s="60">
        <f t="shared" si="16"/>
        <v>36</v>
      </c>
      <c r="AC32" s="101" t="s">
        <v>92</v>
      </c>
      <c r="AD32" s="101" t="s">
        <v>92</v>
      </c>
      <c r="AE32" s="101" t="s">
        <v>92</v>
      </c>
      <c r="AF32" s="101" t="s">
        <v>92</v>
      </c>
      <c r="AI32" s="639" t="s">
        <v>0</v>
      </c>
      <c r="AJ32" s="640"/>
      <c r="AK32" s="18">
        <v>2015</v>
      </c>
      <c r="AL32" s="18">
        <v>2020</v>
      </c>
      <c r="AM32" s="18">
        <v>2025</v>
      </c>
      <c r="AN32" s="18">
        <v>2030</v>
      </c>
      <c r="AO32" s="18">
        <v>2035</v>
      </c>
      <c r="AP32" s="18" t="s">
        <v>135</v>
      </c>
      <c r="AQ32" s="17"/>
      <c r="AS32" s="17"/>
    </row>
    <row r="33" spans="1:45" ht="18" customHeight="1">
      <c r="A33" s="664"/>
      <c r="B33" s="35">
        <v>1</v>
      </c>
      <c r="C33" s="100" t="s">
        <v>623</v>
      </c>
      <c r="D33" s="406">
        <f>SUM(D34:D35)</f>
        <v>241</v>
      </c>
      <c r="E33" s="406">
        <f>SUM(E34:E35)</f>
        <v>234</v>
      </c>
      <c r="F33" s="406">
        <f>SUM(F34:F35)</f>
        <v>220</v>
      </c>
      <c r="G33" s="406">
        <f>SUM(G34:G35)</f>
        <v>210</v>
      </c>
      <c r="H33" s="406">
        <f>SUM(H34:H35)</f>
        <v>203</v>
      </c>
      <c r="I33" s="379">
        <f>ROUND(N33/D33,2)</f>
        <v>0.36</v>
      </c>
      <c r="J33" s="379">
        <f>ROUND(O33/E33,2)</f>
        <v>0.36</v>
      </c>
      <c r="K33" s="379">
        <f>ROUND(P33/F33,2)</f>
        <v>0.85</v>
      </c>
      <c r="L33" s="379">
        <f>ROUND(Q33/G33,2)</f>
        <v>0.85</v>
      </c>
      <c r="M33" s="379">
        <f>ROUND(R33/H33,2)</f>
        <v>0.85</v>
      </c>
      <c r="N33" s="407">
        <f>SUM(N34:N35)</f>
        <v>87</v>
      </c>
      <c r="O33" s="407">
        <f>SUM(O34:O35)</f>
        <v>84</v>
      </c>
      <c r="P33" s="407">
        <f>SUM(P34:P35)</f>
        <v>187</v>
      </c>
      <c r="Q33" s="407">
        <f>SUM(Q34:Q35)</f>
        <v>179</v>
      </c>
      <c r="R33" s="407">
        <f>SUM(R34:R35)</f>
        <v>172</v>
      </c>
      <c r="S33" s="23">
        <v>408</v>
      </c>
      <c r="T33" s="23">
        <v>408</v>
      </c>
      <c r="U33" s="23">
        <v>408</v>
      </c>
      <c r="V33" s="23">
        <v>408</v>
      </c>
      <c r="W33" s="23">
        <v>408</v>
      </c>
      <c r="X33" s="23">
        <f>SUM(X34:X35)</f>
        <v>35</v>
      </c>
      <c r="Y33" s="23">
        <f>SUM(Y34:Y35)</f>
        <v>34</v>
      </c>
      <c r="Z33" s="23">
        <f>SUM(Z34:Z35)</f>
        <v>76</v>
      </c>
      <c r="AA33" s="23">
        <f>SUM(AA34:AA35)</f>
        <v>73</v>
      </c>
      <c r="AB33" s="23">
        <f>SUM(AB34:AB35)</f>
        <v>70</v>
      </c>
      <c r="AC33" s="45"/>
      <c r="AD33" s="45"/>
      <c r="AE33" s="45"/>
      <c r="AF33" s="45"/>
      <c r="AI33" s="641" t="s">
        <v>137</v>
      </c>
      <c r="AJ33" s="34" t="s">
        <v>561</v>
      </c>
      <c r="AK33" s="35">
        <f t="shared" ref="AK33:AO38" si="17">AK40+AK47+AK54</f>
        <v>435</v>
      </c>
      <c r="AL33" s="35">
        <f t="shared" si="17"/>
        <v>474</v>
      </c>
      <c r="AM33" s="35">
        <f t="shared" si="17"/>
        <v>587</v>
      </c>
      <c r="AN33" s="35">
        <f t="shared" si="17"/>
        <v>655</v>
      </c>
      <c r="AO33" s="35">
        <f t="shared" si="17"/>
        <v>634</v>
      </c>
      <c r="AP33" s="18"/>
      <c r="AQ33" s="17"/>
      <c r="AS33" s="17"/>
    </row>
    <row r="34" spans="1:45" ht="18" customHeight="1">
      <c r="A34" s="664"/>
      <c r="B34" s="60">
        <v>2</v>
      </c>
      <c r="C34" s="60" t="s">
        <v>424</v>
      </c>
      <c r="D34" s="408">
        <f>[2]갈산면!D33</f>
        <v>102</v>
      </c>
      <c r="E34" s="408">
        <f>[2]갈산면!E33</f>
        <v>99</v>
      </c>
      <c r="F34" s="408">
        <f>[2]갈산면!F33</f>
        <v>93</v>
      </c>
      <c r="G34" s="408">
        <f>[2]갈산면!G33</f>
        <v>89</v>
      </c>
      <c r="H34" s="408">
        <f>[2]갈산면!H33</f>
        <v>86</v>
      </c>
      <c r="I34" s="351">
        <v>85</v>
      </c>
      <c r="J34" s="351">
        <v>85</v>
      </c>
      <c r="K34" s="351">
        <v>85</v>
      </c>
      <c r="L34" s="351">
        <v>85</v>
      </c>
      <c r="M34" s="351">
        <v>85</v>
      </c>
      <c r="N34" s="409">
        <f t="shared" ref="N34:R39" si="18">ROUND(D34*I34/100,0)</f>
        <v>87</v>
      </c>
      <c r="O34" s="409">
        <f t="shared" si="18"/>
        <v>84</v>
      </c>
      <c r="P34" s="409">
        <f t="shared" si="18"/>
        <v>79</v>
      </c>
      <c r="Q34" s="409">
        <f t="shared" si="18"/>
        <v>76</v>
      </c>
      <c r="R34" s="409">
        <f t="shared" si="18"/>
        <v>73</v>
      </c>
      <c r="S34" s="60">
        <v>408</v>
      </c>
      <c r="T34" s="60">
        <v>408</v>
      </c>
      <c r="U34" s="60">
        <v>408</v>
      </c>
      <c r="V34" s="60">
        <v>408</v>
      </c>
      <c r="W34" s="60">
        <v>408</v>
      </c>
      <c r="X34" s="60">
        <f t="shared" ref="X34:AB36" si="19">ROUND(N34*(S34/1000),0)</f>
        <v>35</v>
      </c>
      <c r="Y34" s="60">
        <f t="shared" si="19"/>
        <v>34</v>
      </c>
      <c r="Z34" s="60">
        <f t="shared" si="19"/>
        <v>32</v>
      </c>
      <c r="AA34" s="60">
        <f t="shared" si="19"/>
        <v>31</v>
      </c>
      <c r="AB34" s="60">
        <f t="shared" si="19"/>
        <v>30</v>
      </c>
      <c r="AC34" s="101" t="s">
        <v>92</v>
      </c>
      <c r="AD34" s="101" t="s">
        <v>92</v>
      </c>
      <c r="AE34" s="101" t="s">
        <v>92</v>
      </c>
      <c r="AF34" s="101" t="s">
        <v>92</v>
      </c>
      <c r="AI34" s="642"/>
      <c r="AJ34" s="34" t="s">
        <v>634</v>
      </c>
      <c r="AK34" s="35">
        <f t="shared" si="17"/>
        <v>15</v>
      </c>
      <c r="AL34" s="35">
        <f t="shared" si="17"/>
        <v>14</v>
      </c>
      <c r="AM34" s="35">
        <f t="shared" si="17"/>
        <v>0</v>
      </c>
      <c r="AN34" s="35">
        <f t="shared" si="17"/>
        <v>0</v>
      </c>
      <c r="AO34" s="35">
        <f t="shared" si="17"/>
        <v>0</v>
      </c>
      <c r="AP34" s="18"/>
      <c r="AQ34" s="17"/>
      <c r="AS34" s="17"/>
    </row>
    <row r="35" spans="1:45" ht="18" customHeight="1">
      <c r="A35" s="664"/>
      <c r="B35" s="60">
        <v>2</v>
      </c>
      <c r="C35" s="60" t="s">
        <v>624</v>
      </c>
      <c r="D35" s="408">
        <f>[2]갈산면!D34</f>
        <v>139</v>
      </c>
      <c r="E35" s="408">
        <f>[2]갈산면!E34</f>
        <v>135</v>
      </c>
      <c r="F35" s="408">
        <f>[2]갈산면!F34</f>
        <v>127</v>
      </c>
      <c r="G35" s="408">
        <f>[2]갈산면!G34</f>
        <v>121</v>
      </c>
      <c r="H35" s="408">
        <f>[2]갈산면!H34</f>
        <v>117</v>
      </c>
      <c r="I35" s="351">
        <v>0</v>
      </c>
      <c r="J35" s="351">
        <v>0</v>
      </c>
      <c r="K35" s="351">
        <v>85</v>
      </c>
      <c r="L35" s="351">
        <v>85</v>
      </c>
      <c r="M35" s="351">
        <v>85</v>
      </c>
      <c r="N35" s="409">
        <f t="shared" si="18"/>
        <v>0</v>
      </c>
      <c r="O35" s="409">
        <f t="shared" si="18"/>
        <v>0</v>
      </c>
      <c r="P35" s="409">
        <f t="shared" si="18"/>
        <v>108</v>
      </c>
      <c r="Q35" s="409">
        <f t="shared" si="18"/>
        <v>103</v>
      </c>
      <c r="R35" s="409">
        <f t="shared" si="18"/>
        <v>99</v>
      </c>
      <c r="S35" s="60">
        <v>408</v>
      </c>
      <c r="T35" s="60">
        <v>408</v>
      </c>
      <c r="U35" s="60">
        <v>408</v>
      </c>
      <c r="V35" s="60">
        <v>408</v>
      </c>
      <c r="W35" s="60">
        <v>408</v>
      </c>
      <c r="X35" s="60">
        <f t="shared" si="19"/>
        <v>0</v>
      </c>
      <c r="Y35" s="60">
        <f t="shared" si="19"/>
        <v>0</v>
      </c>
      <c r="Z35" s="60">
        <f t="shared" si="19"/>
        <v>44</v>
      </c>
      <c r="AA35" s="60">
        <f t="shared" si="19"/>
        <v>42</v>
      </c>
      <c r="AB35" s="60">
        <f t="shared" si="19"/>
        <v>40</v>
      </c>
      <c r="AC35" s="101"/>
      <c r="AD35" s="101"/>
      <c r="AE35" s="101" t="s">
        <v>92</v>
      </c>
      <c r="AF35" s="101" t="s">
        <v>92</v>
      </c>
      <c r="AI35" s="642"/>
      <c r="AJ35" s="34" t="s">
        <v>199</v>
      </c>
      <c r="AK35" s="35">
        <f t="shared" si="17"/>
        <v>466</v>
      </c>
      <c r="AL35" s="35">
        <f t="shared" si="17"/>
        <v>486</v>
      </c>
      <c r="AM35" s="35">
        <f t="shared" si="17"/>
        <v>561</v>
      </c>
      <c r="AN35" s="35">
        <f t="shared" si="17"/>
        <v>539</v>
      </c>
      <c r="AO35" s="35">
        <f t="shared" si="17"/>
        <v>525</v>
      </c>
      <c r="AP35" s="18"/>
      <c r="AQ35" s="17"/>
      <c r="AS35" s="17"/>
    </row>
    <row r="36" spans="1:45" ht="18" customHeight="1">
      <c r="A36" s="664"/>
      <c r="B36" s="35">
        <v>1</v>
      </c>
      <c r="C36" s="100" t="s">
        <v>625</v>
      </c>
      <c r="D36" s="578">
        <f>[2]갈산면!D35</f>
        <v>221</v>
      </c>
      <c r="E36" s="578">
        <f>[2]갈산면!E35</f>
        <v>215</v>
      </c>
      <c r="F36" s="578">
        <f>[2]갈산면!F35</f>
        <v>202</v>
      </c>
      <c r="G36" s="578">
        <f>[2]갈산면!G35</f>
        <v>193</v>
      </c>
      <c r="H36" s="578">
        <f>[2]갈산면!H35</f>
        <v>187</v>
      </c>
      <c r="I36" s="405">
        <v>50</v>
      </c>
      <c r="J36" s="405">
        <v>50</v>
      </c>
      <c r="K36" s="405">
        <v>50</v>
      </c>
      <c r="L36" s="405">
        <v>50</v>
      </c>
      <c r="M36" s="405">
        <v>50</v>
      </c>
      <c r="N36" s="407">
        <f t="shared" si="18"/>
        <v>111</v>
      </c>
      <c r="O36" s="407">
        <f>ROUNDUP(E36*J36/100,0)</f>
        <v>108</v>
      </c>
      <c r="P36" s="407">
        <f>ROUNDUP(F36*K36/100,0)</f>
        <v>101</v>
      </c>
      <c r="Q36" s="407">
        <f>ROUNDUP(G36*L36/100,0)</f>
        <v>97</v>
      </c>
      <c r="R36" s="407">
        <f>ROUNDUP(H36*M36/100,0)</f>
        <v>94</v>
      </c>
      <c r="S36" s="23">
        <v>408</v>
      </c>
      <c r="T36" s="23">
        <v>408</v>
      </c>
      <c r="U36" s="23">
        <v>408</v>
      </c>
      <c r="V36" s="23">
        <v>408</v>
      </c>
      <c r="W36" s="23">
        <v>408</v>
      </c>
      <c r="X36" s="23">
        <f t="shared" si="19"/>
        <v>45</v>
      </c>
      <c r="Y36" s="23">
        <f t="shared" si="19"/>
        <v>44</v>
      </c>
      <c r="Z36" s="23">
        <f t="shared" si="19"/>
        <v>41</v>
      </c>
      <c r="AA36" s="23">
        <f t="shared" si="19"/>
        <v>40</v>
      </c>
      <c r="AB36" s="23">
        <f t="shared" si="19"/>
        <v>38</v>
      </c>
      <c r="AC36" s="102" t="s">
        <v>92</v>
      </c>
      <c r="AD36" s="102" t="s">
        <v>92</v>
      </c>
      <c r="AE36" s="102" t="s">
        <v>92</v>
      </c>
      <c r="AF36" s="102" t="s">
        <v>92</v>
      </c>
      <c r="AI36" s="642"/>
      <c r="AJ36" s="3" t="s">
        <v>281</v>
      </c>
      <c r="AK36" s="35">
        <f t="shared" si="17"/>
        <v>0</v>
      </c>
      <c r="AL36" s="35">
        <f t="shared" si="17"/>
        <v>76</v>
      </c>
      <c r="AM36" s="35">
        <f t="shared" si="17"/>
        <v>85</v>
      </c>
      <c r="AN36" s="35">
        <f t="shared" si="17"/>
        <v>82</v>
      </c>
      <c r="AO36" s="35">
        <f t="shared" si="17"/>
        <v>80</v>
      </c>
      <c r="AP36" s="3"/>
      <c r="AQ36" s="17"/>
      <c r="AS36" s="17"/>
    </row>
    <row r="37" spans="1:45" ht="18" customHeight="1">
      <c r="A37" s="664"/>
      <c r="B37" s="35">
        <v>1</v>
      </c>
      <c r="C37" s="100" t="s">
        <v>626</v>
      </c>
      <c r="D37" s="406">
        <f>SUM(D38:D39)</f>
        <v>191</v>
      </c>
      <c r="E37" s="406">
        <f>SUM(E38:E39)</f>
        <v>184</v>
      </c>
      <c r="F37" s="406">
        <f>SUM(F38:F39)</f>
        <v>175</v>
      </c>
      <c r="G37" s="406">
        <f>SUM(G38:G39)</f>
        <v>167</v>
      </c>
      <c r="H37" s="406">
        <f>SUM(H38:H39)</f>
        <v>161</v>
      </c>
      <c r="I37" s="379">
        <f>ROUND(N37/D37,2)</f>
        <v>0</v>
      </c>
      <c r="J37" s="379">
        <f>ROUND(O37/E37,2)</f>
        <v>0</v>
      </c>
      <c r="K37" s="379">
        <f>ROUND(P37/F37,2)</f>
        <v>0.85</v>
      </c>
      <c r="L37" s="379">
        <f>ROUND(Q37/G37,2)</f>
        <v>0.85</v>
      </c>
      <c r="M37" s="379">
        <f>ROUND(R37/H37,2)</f>
        <v>0.85</v>
      </c>
      <c r="N37" s="407">
        <f>SUM(N38:N39)</f>
        <v>0</v>
      </c>
      <c r="O37" s="407">
        <f>SUM(O38:O39)</f>
        <v>0</v>
      </c>
      <c r="P37" s="407">
        <f>SUM(P38:P39)</f>
        <v>149</v>
      </c>
      <c r="Q37" s="407">
        <f>SUM(Q38:Q39)</f>
        <v>142</v>
      </c>
      <c r="R37" s="407">
        <f>SUM(R38:R39)</f>
        <v>137</v>
      </c>
      <c r="S37" s="23">
        <v>408</v>
      </c>
      <c r="T37" s="23">
        <v>408</v>
      </c>
      <c r="U37" s="23">
        <v>408</v>
      </c>
      <c r="V37" s="23">
        <v>408</v>
      </c>
      <c r="W37" s="23">
        <v>408</v>
      </c>
      <c r="X37" s="23">
        <f>SUM(X38:X39)</f>
        <v>0</v>
      </c>
      <c r="Y37" s="23">
        <f>SUM(Y38:Y39)</f>
        <v>0</v>
      </c>
      <c r="Z37" s="23">
        <f>SUM(Z38:Z39)</f>
        <v>61</v>
      </c>
      <c r="AA37" s="23">
        <f>SUM(AA38:AA39)</f>
        <v>58</v>
      </c>
      <c r="AB37" s="23">
        <f>SUM(AB38:AB39)</f>
        <v>56</v>
      </c>
      <c r="AC37" s="23"/>
      <c r="AD37" s="23"/>
      <c r="AE37" s="23"/>
      <c r="AF37" s="23"/>
      <c r="AI37" s="642"/>
      <c r="AJ37" s="3" t="s">
        <v>201</v>
      </c>
      <c r="AK37" s="35">
        <f t="shared" si="17"/>
        <v>105</v>
      </c>
      <c r="AL37" s="35">
        <f t="shared" si="17"/>
        <v>1301</v>
      </c>
      <c r="AM37" s="35">
        <f t="shared" si="17"/>
        <v>2497</v>
      </c>
      <c r="AN37" s="35">
        <f t="shared" si="17"/>
        <v>2497</v>
      </c>
      <c r="AO37" s="35">
        <f t="shared" si="17"/>
        <v>2497</v>
      </c>
      <c r="AP37" s="3"/>
      <c r="AQ37" s="17"/>
      <c r="AS37" s="17"/>
    </row>
    <row r="38" spans="1:45" ht="18" customHeight="1">
      <c r="A38" s="664"/>
      <c r="B38" s="60">
        <v>2</v>
      </c>
      <c r="C38" s="60" t="s">
        <v>627</v>
      </c>
      <c r="D38" s="408">
        <f>[2]갈산면!D37</f>
        <v>93</v>
      </c>
      <c r="E38" s="408">
        <f>[2]갈산면!E37</f>
        <v>89</v>
      </c>
      <c r="F38" s="408">
        <f>[2]갈산면!F37</f>
        <v>85</v>
      </c>
      <c r="G38" s="408">
        <f>[2]갈산면!G37</f>
        <v>81</v>
      </c>
      <c r="H38" s="408">
        <f>[2]갈산면!H37</f>
        <v>79</v>
      </c>
      <c r="I38" s="351">
        <v>0</v>
      </c>
      <c r="J38" s="351">
        <v>0</v>
      </c>
      <c r="K38" s="351">
        <v>85</v>
      </c>
      <c r="L38" s="351">
        <v>85</v>
      </c>
      <c r="M38" s="351">
        <v>85</v>
      </c>
      <c r="N38" s="409">
        <f t="shared" si="18"/>
        <v>0</v>
      </c>
      <c r="O38" s="409">
        <f t="shared" si="18"/>
        <v>0</v>
      </c>
      <c r="P38" s="409">
        <f t="shared" si="18"/>
        <v>72</v>
      </c>
      <c r="Q38" s="409">
        <f t="shared" si="18"/>
        <v>69</v>
      </c>
      <c r="R38" s="409">
        <f t="shared" si="18"/>
        <v>67</v>
      </c>
      <c r="S38" s="60">
        <v>408</v>
      </c>
      <c r="T38" s="60">
        <v>408</v>
      </c>
      <c r="U38" s="60">
        <v>408</v>
      </c>
      <c r="V38" s="60">
        <v>408</v>
      </c>
      <c r="W38" s="60">
        <v>408</v>
      </c>
      <c r="X38" s="60">
        <f t="shared" ref="X38:AB39" si="20">ROUND(N38*(S38/1000),0)</f>
        <v>0</v>
      </c>
      <c r="Y38" s="60">
        <f t="shared" si="20"/>
        <v>0</v>
      </c>
      <c r="Z38" s="60">
        <f t="shared" si="20"/>
        <v>29</v>
      </c>
      <c r="AA38" s="60">
        <f t="shared" si="20"/>
        <v>28</v>
      </c>
      <c r="AB38" s="60">
        <f t="shared" si="20"/>
        <v>27</v>
      </c>
      <c r="AC38" s="60"/>
      <c r="AD38" s="60"/>
      <c r="AE38" s="60" t="s">
        <v>561</v>
      </c>
      <c r="AF38" s="60" t="s">
        <v>561</v>
      </c>
      <c r="AI38" s="642"/>
      <c r="AJ38" s="3" t="s">
        <v>635</v>
      </c>
      <c r="AK38" s="35">
        <f t="shared" si="17"/>
        <v>0</v>
      </c>
      <c r="AL38" s="35">
        <f t="shared" si="17"/>
        <v>215</v>
      </c>
      <c r="AM38" s="35">
        <f t="shared" si="17"/>
        <v>429</v>
      </c>
      <c r="AN38" s="35">
        <f t="shared" si="17"/>
        <v>429</v>
      </c>
      <c r="AO38" s="35">
        <f t="shared" si="17"/>
        <v>429</v>
      </c>
      <c r="AP38" s="3"/>
      <c r="AQ38" s="17"/>
      <c r="AS38" s="17"/>
    </row>
    <row r="39" spans="1:45" ht="18" customHeight="1">
      <c r="A39" s="664"/>
      <c r="B39" s="60">
        <v>2</v>
      </c>
      <c r="C39" s="60" t="s">
        <v>353</v>
      </c>
      <c r="D39" s="408">
        <f>[2]갈산면!D38</f>
        <v>98</v>
      </c>
      <c r="E39" s="408">
        <f>[2]갈산면!E38</f>
        <v>95</v>
      </c>
      <c r="F39" s="408">
        <f>[2]갈산면!F38</f>
        <v>90</v>
      </c>
      <c r="G39" s="408">
        <f>[2]갈산면!G38</f>
        <v>86</v>
      </c>
      <c r="H39" s="408">
        <f>[2]갈산면!H38</f>
        <v>82</v>
      </c>
      <c r="I39" s="351">
        <v>0</v>
      </c>
      <c r="J39" s="351">
        <v>0</v>
      </c>
      <c r="K39" s="351">
        <v>85</v>
      </c>
      <c r="L39" s="351">
        <v>85</v>
      </c>
      <c r="M39" s="351">
        <v>85</v>
      </c>
      <c r="N39" s="409">
        <f t="shared" si="18"/>
        <v>0</v>
      </c>
      <c r="O39" s="409">
        <f t="shared" si="18"/>
        <v>0</v>
      </c>
      <c r="P39" s="409">
        <f t="shared" si="18"/>
        <v>77</v>
      </c>
      <c r="Q39" s="409">
        <f t="shared" si="18"/>
        <v>73</v>
      </c>
      <c r="R39" s="409">
        <f t="shared" si="18"/>
        <v>70</v>
      </c>
      <c r="S39" s="60">
        <v>408</v>
      </c>
      <c r="T39" s="60">
        <v>408</v>
      </c>
      <c r="U39" s="60">
        <v>408</v>
      </c>
      <c r="V39" s="60">
        <v>408</v>
      </c>
      <c r="W39" s="60">
        <v>408</v>
      </c>
      <c r="X39" s="60">
        <f t="shared" si="20"/>
        <v>0</v>
      </c>
      <c r="Y39" s="60">
        <f t="shared" si="20"/>
        <v>0</v>
      </c>
      <c r="Z39" s="60">
        <f>ROUND(P39*(U39/1000),0)+1</f>
        <v>32</v>
      </c>
      <c r="AA39" s="60">
        <f t="shared" si="20"/>
        <v>30</v>
      </c>
      <c r="AB39" s="60">
        <f t="shared" si="20"/>
        <v>29</v>
      </c>
      <c r="AC39" s="60"/>
      <c r="AD39" s="60"/>
      <c r="AE39" s="60" t="s">
        <v>561</v>
      </c>
      <c r="AF39" s="60" t="s">
        <v>561</v>
      </c>
      <c r="AI39" s="643"/>
      <c r="AJ39" s="36" t="s">
        <v>2</v>
      </c>
      <c r="AK39" s="37">
        <f>SUM(AK33:AK38)</f>
        <v>1021</v>
      </c>
      <c r="AL39" s="37">
        <f>SUM(AL33:AL38)</f>
        <v>2566</v>
      </c>
      <c r="AM39" s="37">
        <f>SUM(AM33:AM38)</f>
        <v>4159</v>
      </c>
      <c r="AN39" s="37">
        <f>SUM(AN33:AN38)</f>
        <v>4202</v>
      </c>
      <c r="AO39" s="37">
        <f>SUM(AO33:AO38)</f>
        <v>4165</v>
      </c>
      <c r="AP39" s="38"/>
      <c r="AQ39" s="17"/>
      <c r="AS39" s="17"/>
    </row>
    <row r="40" spans="1:45" ht="18" customHeight="1">
      <c r="A40" s="664"/>
      <c r="B40" s="35">
        <v>1</v>
      </c>
      <c r="C40" s="100" t="s">
        <v>628</v>
      </c>
      <c r="D40" s="406">
        <f>SUM(D41:D43)</f>
        <v>261</v>
      </c>
      <c r="E40" s="406">
        <f>SUM(E41:E43)</f>
        <v>253</v>
      </c>
      <c r="F40" s="406">
        <f>SUM(F41:F43)</f>
        <v>241</v>
      </c>
      <c r="G40" s="406">
        <f>SUM(G41:G43)</f>
        <v>229</v>
      </c>
      <c r="H40" s="406">
        <f>SUM(H41:H43)</f>
        <v>221</v>
      </c>
      <c r="I40" s="379">
        <f>ROUND(N40/D40,2)</f>
        <v>0.68</v>
      </c>
      <c r="J40" s="379">
        <f>ROUND(O40/E40,2)</f>
        <v>0.68</v>
      </c>
      <c r="K40" s="379">
        <f>ROUND(P40/F40,2)</f>
        <v>0.85</v>
      </c>
      <c r="L40" s="379">
        <f>ROUND(Q40/G40,2)</f>
        <v>0.85</v>
      </c>
      <c r="M40" s="379">
        <f>ROUND(R40/H40,2)</f>
        <v>0.85</v>
      </c>
      <c r="N40" s="407">
        <f>SUM(N41:N43)</f>
        <v>178</v>
      </c>
      <c r="O40" s="407">
        <f>SUM(O41:O43)</f>
        <v>173</v>
      </c>
      <c r="P40" s="407">
        <f>SUM(P41:P43)</f>
        <v>205</v>
      </c>
      <c r="Q40" s="407">
        <f>SUM(Q41:Q43)</f>
        <v>195</v>
      </c>
      <c r="R40" s="407">
        <f>SUM(R41:R43)</f>
        <v>188</v>
      </c>
      <c r="S40" s="23">
        <v>408</v>
      </c>
      <c r="T40" s="23">
        <v>408</v>
      </c>
      <c r="U40" s="23">
        <v>408</v>
      </c>
      <c r="V40" s="23">
        <v>408</v>
      </c>
      <c r="W40" s="23">
        <v>408</v>
      </c>
      <c r="X40" s="23">
        <f>SUM(X41:X43)</f>
        <v>72</v>
      </c>
      <c r="Y40" s="23">
        <f>SUM(Y41:Y43)</f>
        <v>70</v>
      </c>
      <c r="Z40" s="23">
        <f>SUM(Z41:Z43)</f>
        <v>86</v>
      </c>
      <c r="AA40" s="23">
        <f>SUM(AA41:AA43)</f>
        <v>78</v>
      </c>
      <c r="AB40" s="23">
        <f>SUM(AB41:AB43)</f>
        <v>78</v>
      </c>
      <c r="AC40" s="23"/>
      <c r="AD40" s="23"/>
      <c r="AE40" s="23"/>
      <c r="AF40" s="23"/>
      <c r="AI40" s="641" t="s">
        <v>145</v>
      </c>
      <c r="AJ40" s="34" t="s">
        <v>561</v>
      </c>
      <c r="AK40" s="23">
        <f t="shared" ref="AK40:AK45" si="21">SUMIF($AC$4:$AC$45,$AJ40,X$4:X$45)</f>
        <v>435</v>
      </c>
      <c r="AL40" s="23">
        <f t="shared" ref="AL40:AL45" si="22">SUMIF($AD$4:$AD$45,$AJ40,Y$4:Y$45)</f>
        <v>474</v>
      </c>
      <c r="AM40" s="23">
        <f t="shared" ref="AM40:AM45" si="23">SUMIF($AE$4:$AE$45,$AJ40,Z$4:Z$45)</f>
        <v>587</v>
      </c>
      <c r="AN40" s="23">
        <f t="shared" ref="AN40:AO45" si="24">SUMIF($AF$4:$AF$45,$AJ40,AA$4:AA$45)</f>
        <v>655</v>
      </c>
      <c r="AO40" s="23">
        <f t="shared" si="24"/>
        <v>634</v>
      </c>
      <c r="AP40" s="18"/>
      <c r="AQ40" s="17"/>
      <c r="AS40" s="17"/>
    </row>
    <row r="41" spans="1:45" ht="18" customHeight="1">
      <c r="A41" s="664"/>
      <c r="B41" s="60">
        <v>2</v>
      </c>
      <c r="C41" s="60" t="s">
        <v>629</v>
      </c>
      <c r="D41" s="408">
        <f>[2]갈산면!D40</f>
        <v>64</v>
      </c>
      <c r="E41" s="408">
        <f>[2]갈산면!E40</f>
        <v>62</v>
      </c>
      <c r="F41" s="408">
        <f>[2]갈산면!F40</f>
        <v>59</v>
      </c>
      <c r="G41" s="408">
        <f>[2]갈산면!G40</f>
        <v>56</v>
      </c>
      <c r="H41" s="408">
        <f>[2]갈산면!H40</f>
        <v>54</v>
      </c>
      <c r="I41" s="351">
        <v>85</v>
      </c>
      <c r="J41" s="351">
        <v>85</v>
      </c>
      <c r="K41" s="351">
        <v>85</v>
      </c>
      <c r="L41" s="351">
        <v>85</v>
      </c>
      <c r="M41" s="351">
        <v>85</v>
      </c>
      <c r="N41" s="409">
        <f t="shared" ref="N41:R43" si="25">ROUND(D41*I41/100,0)</f>
        <v>54</v>
      </c>
      <c r="O41" s="409">
        <f t="shared" si="25"/>
        <v>53</v>
      </c>
      <c r="P41" s="409">
        <f t="shared" si="25"/>
        <v>50</v>
      </c>
      <c r="Q41" s="409">
        <f t="shared" si="25"/>
        <v>48</v>
      </c>
      <c r="R41" s="409">
        <f t="shared" si="25"/>
        <v>46</v>
      </c>
      <c r="S41" s="60">
        <v>408</v>
      </c>
      <c r="T41" s="60">
        <v>408</v>
      </c>
      <c r="U41" s="60">
        <v>408</v>
      </c>
      <c r="V41" s="60">
        <v>408</v>
      </c>
      <c r="W41" s="60">
        <v>408</v>
      </c>
      <c r="X41" s="60">
        <f>ROUND(N41*(S41/1000),0)</f>
        <v>22</v>
      </c>
      <c r="Y41" s="60">
        <f>ROUND(O41*(T41/1000),0)</f>
        <v>22</v>
      </c>
      <c r="Z41" s="60">
        <f>ROUND(P41*(U41/1000),0)+1</f>
        <v>21</v>
      </c>
      <c r="AA41" s="60">
        <f>ROUND(Q41*(V41/1000),0)</f>
        <v>20</v>
      </c>
      <c r="AB41" s="60">
        <f>ROUND(R41*(W41/1000),0)+1</f>
        <v>20</v>
      </c>
      <c r="AC41" s="101" t="s">
        <v>92</v>
      </c>
      <c r="AD41" s="101" t="s">
        <v>92</v>
      </c>
      <c r="AE41" s="101" t="s">
        <v>92</v>
      </c>
      <c r="AF41" s="101" t="s">
        <v>92</v>
      </c>
      <c r="AI41" s="642"/>
      <c r="AJ41" s="34" t="s">
        <v>634</v>
      </c>
      <c r="AK41" s="23">
        <f t="shared" si="21"/>
        <v>15</v>
      </c>
      <c r="AL41" s="23">
        <f t="shared" si="22"/>
        <v>14</v>
      </c>
      <c r="AM41" s="23">
        <f t="shared" si="23"/>
        <v>0</v>
      </c>
      <c r="AN41" s="23">
        <f t="shared" si="24"/>
        <v>0</v>
      </c>
      <c r="AO41" s="23">
        <f t="shared" si="24"/>
        <v>0</v>
      </c>
      <c r="AP41" s="18"/>
      <c r="AQ41" s="17"/>
      <c r="AS41" s="17"/>
    </row>
    <row r="42" spans="1:45" ht="18" customHeight="1">
      <c r="A42" s="664"/>
      <c r="B42" s="60">
        <v>2</v>
      </c>
      <c r="C42" s="60" t="s">
        <v>630</v>
      </c>
      <c r="D42" s="408">
        <f>[2]갈산면!D41</f>
        <v>51</v>
      </c>
      <c r="E42" s="408">
        <f>[2]갈산면!E41</f>
        <v>50</v>
      </c>
      <c r="F42" s="408">
        <f>[2]갈산면!F41</f>
        <v>47</v>
      </c>
      <c r="G42" s="408">
        <f>[2]갈산면!G41</f>
        <v>45</v>
      </c>
      <c r="H42" s="408">
        <f>[2]갈산면!H41</f>
        <v>43</v>
      </c>
      <c r="I42" s="351">
        <v>0</v>
      </c>
      <c r="J42" s="351">
        <v>0</v>
      </c>
      <c r="K42" s="351">
        <v>85</v>
      </c>
      <c r="L42" s="351">
        <v>85</v>
      </c>
      <c r="M42" s="351">
        <v>85</v>
      </c>
      <c r="N42" s="409">
        <f t="shared" si="25"/>
        <v>0</v>
      </c>
      <c r="O42" s="409">
        <f t="shared" si="25"/>
        <v>0</v>
      </c>
      <c r="P42" s="409">
        <f t="shared" si="25"/>
        <v>40</v>
      </c>
      <c r="Q42" s="409">
        <f t="shared" si="25"/>
        <v>38</v>
      </c>
      <c r="R42" s="409">
        <f t="shared" si="25"/>
        <v>37</v>
      </c>
      <c r="S42" s="60">
        <v>408</v>
      </c>
      <c r="T42" s="60">
        <v>408</v>
      </c>
      <c r="U42" s="60">
        <v>408</v>
      </c>
      <c r="V42" s="60">
        <v>408</v>
      </c>
      <c r="W42" s="60">
        <v>408</v>
      </c>
      <c r="X42" s="60">
        <f>ROUND(N42*(S42/1000),0)</f>
        <v>0</v>
      </c>
      <c r="Y42" s="60">
        <f>ROUND(O42*(T42/1000),0)</f>
        <v>0</v>
      </c>
      <c r="Z42" s="60">
        <f>ROUND(P42*(U42/1000),0)+1</f>
        <v>17</v>
      </c>
      <c r="AA42" s="60">
        <f>ROUND(Q42*(V42/1000),0)-1</f>
        <v>15</v>
      </c>
      <c r="AB42" s="60">
        <f t="shared" ref="AA42:AB44" si="26">ROUND(R42*(W42/1000),0)</f>
        <v>15</v>
      </c>
      <c r="AC42" s="101"/>
      <c r="AD42" s="101"/>
      <c r="AE42" s="101" t="s">
        <v>92</v>
      </c>
      <c r="AF42" s="101" t="s">
        <v>92</v>
      </c>
      <c r="AI42" s="642"/>
      <c r="AJ42" s="34" t="s">
        <v>199</v>
      </c>
      <c r="AK42" s="23">
        <f t="shared" si="21"/>
        <v>355</v>
      </c>
      <c r="AL42" s="23">
        <f t="shared" si="22"/>
        <v>375</v>
      </c>
      <c r="AM42" s="23">
        <f t="shared" si="23"/>
        <v>450</v>
      </c>
      <c r="AN42" s="23">
        <f t="shared" si="24"/>
        <v>428</v>
      </c>
      <c r="AO42" s="23">
        <f t="shared" si="24"/>
        <v>414</v>
      </c>
      <c r="AP42" s="18"/>
      <c r="AQ42" s="17"/>
      <c r="AS42" s="17"/>
    </row>
    <row r="43" spans="1:45" ht="18" customHeight="1">
      <c r="A43" s="664"/>
      <c r="B43" s="60">
        <v>2</v>
      </c>
      <c r="C43" s="60" t="s">
        <v>631</v>
      </c>
      <c r="D43" s="408">
        <f>[2]갈산면!D42</f>
        <v>146</v>
      </c>
      <c r="E43" s="408">
        <f>[2]갈산면!E42</f>
        <v>141</v>
      </c>
      <c r="F43" s="408">
        <f>[2]갈산면!F42</f>
        <v>135</v>
      </c>
      <c r="G43" s="408">
        <f>[2]갈산면!G42</f>
        <v>128</v>
      </c>
      <c r="H43" s="408">
        <f>[2]갈산면!H42</f>
        <v>124</v>
      </c>
      <c r="I43" s="351">
        <v>85</v>
      </c>
      <c r="J43" s="351">
        <v>85</v>
      </c>
      <c r="K43" s="351">
        <v>85</v>
      </c>
      <c r="L43" s="351">
        <v>85</v>
      </c>
      <c r="M43" s="351">
        <v>85</v>
      </c>
      <c r="N43" s="409">
        <f t="shared" si="25"/>
        <v>124</v>
      </c>
      <c r="O43" s="409">
        <f t="shared" si="25"/>
        <v>120</v>
      </c>
      <c r="P43" s="409">
        <f t="shared" si="25"/>
        <v>115</v>
      </c>
      <c r="Q43" s="409">
        <f t="shared" si="25"/>
        <v>109</v>
      </c>
      <c r="R43" s="409">
        <f t="shared" si="25"/>
        <v>105</v>
      </c>
      <c r="S43" s="60">
        <v>408</v>
      </c>
      <c r="T43" s="60">
        <v>408</v>
      </c>
      <c r="U43" s="60">
        <v>408</v>
      </c>
      <c r="V43" s="60">
        <v>408</v>
      </c>
      <c r="W43" s="60">
        <v>408</v>
      </c>
      <c r="X43" s="60">
        <f>ROUND(N43*(S43/1000),0)-1</f>
        <v>50</v>
      </c>
      <c r="Y43" s="60">
        <f>ROUND(O43*(T43/1000),0)-1</f>
        <v>48</v>
      </c>
      <c r="Z43" s="60">
        <f>ROUND(P43*(U43/1000),0)+1</f>
        <v>48</v>
      </c>
      <c r="AA43" s="60">
        <f>ROUND(Q43*(V43/1000),0)-1</f>
        <v>43</v>
      </c>
      <c r="AB43" s="60">
        <f t="shared" si="26"/>
        <v>43</v>
      </c>
      <c r="AC43" s="101" t="s">
        <v>92</v>
      </c>
      <c r="AD43" s="101" t="s">
        <v>92</v>
      </c>
      <c r="AE43" s="101" t="s">
        <v>92</v>
      </c>
      <c r="AF43" s="101" t="s">
        <v>92</v>
      </c>
      <c r="AI43" s="642"/>
      <c r="AJ43" s="3" t="s">
        <v>281</v>
      </c>
      <c r="AK43" s="23">
        <f t="shared" si="21"/>
        <v>0</v>
      </c>
      <c r="AL43" s="23">
        <f t="shared" si="22"/>
        <v>76</v>
      </c>
      <c r="AM43" s="23">
        <f t="shared" si="23"/>
        <v>85</v>
      </c>
      <c r="AN43" s="23">
        <f t="shared" si="24"/>
        <v>82</v>
      </c>
      <c r="AO43" s="23">
        <f t="shared" si="24"/>
        <v>80</v>
      </c>
      <c r="AP43" s="18"/>
      <c r="AQ43" s="17"/>
      <c r="AS43" s="17"/>
    </row>
    <row r="44" spans="1:45" ht="18" customHeight="1">
      <c r="A44" s="664"/>
      <c r="B44" s="35">
        <v>1</v>
      </c>
      <c r="C44" s="100" t="s">
        <v>632</v>
      </c>
      <c r="D44" s="578">
        <f>[2]갈산면!D43</f>
        <v>95</v>
      </c>
      <c r="E44" s="578">
        <f>[2]갈산면!E43</f>
        <v>91</v>
      </c>
      <c r="F44" s="578">
        <f>[2]갈산면!F43</f>
        <v>87</v>
      </c>
      <c r="G44" s="578">
        <f>[2]갈산면!G43</f>
        <v>83</v>
      </c>
      <c r="H44" s="578">
        <f>[2]갈산면!H43</f>
        <v>81</v>
      </c>
      <c r="I44" s="405">
        <v>0</v>
      </c>
      <c r="J44" s="405">
        <v>0</v>
      </c>
      <c r="K44" s="405">
        <v>80</v>
      </c>
      <c r="L44" s="405">
        <v>80</v>
      </c>
      <c r="M44" s="405">
        <v>80</v>
      </c>
      <c r="N44" s="407">
        <f>ROUND(D44*I44/100,0)</f>
        <v>0</v>
      </c>
      <c r="O44" s="407">
        <f>ROUND(E44*J44/100,0)</f>
        <v>0</v>
      </c>
      <c r="P44" s="407">
        <f>ROUND(F44*K44/100,0)</f>
        <v>70</v>
      </c>
      <c r="Q44" s="407">
        <f>ROUND(G44*L44/100,0)</f>
        <v>66</v>
      </c>
      <c r="R44" s="407">
        <f>ROUND(H44*M44/100,0)</f>
        <v>65</v>
      </c>
      <c r="S44" s="23">
        <v>408</v>
      </c>
      <c r="T44" s="23">
        <v>408</v>
      </c>
      <c r="U44" s="23">
        <v>408</v>
      </c>
      <c r="V44" s="23">
        <v>408</v>
      </c>
      <c r="W44" s="23">
        <v>408</v>
      </c>
      <c r="X44" s="69">
        <f>ROUND(N44*(S44/1000),0)</f>
        <v>0</v>
      </c>
      <c r="Y44" s="69">
        <f>ROUND(O44*(T44/1000),0)</f>
        <v>0</v>
      </c>
      <c r="Z44" s="69">
        <f>ROUND(P44*(U44/1000),0)</f>
        <v>29</v>
      </c>
      <c r="AA44" s="69">
        <f t="shared" si="26"/>
        <v>27</v>
      </c>
      <c r="AB44" s="69">
        <f t="shared" si="26"/>
        <v>27</v>
      </c>
      <c r="AC44" s="23"/>
      <c r="AD44" s="23"/>
      <c r="AE44" s="23" t="s">
        <v>561</v>
      </c>
      <c r="AF44" s="23" t="s">
        <v>561</v>
      </c>
      <c r="AI44" s="642"/>
      <c r="AJ44" s="3" t="s">
        <v>201</v>
      </c>
      <c r="AK44" s="23">
        <f t="shared" si="21"/>
        <v>0</v>
      </c>
      <c r="AL44" s="23">
        <f t="shared" si="22"/>
        <v>0</v>
      </c>
      <c r="AM44" s="23">
        <f t="shared" si="23"/>
        <v>0</v>
      </c>
      <c r="AN44" s="23">
        <f t="shared" si="24"/>
        <v>0</v>
      </c>
      <c r="AO44" s="23">
        <f t="shared" si="24"/>
        <v>0</v>
      </c>
      <c r="AP44" s="18"/>
      <c r="AQ44" s="17"/>
      <c r="AS44" s="17"/>
    </row>
    <row r="45" spans="1:45" ht="18" customHeight="1">
      <c r="A45" s="664"/>
      <c r="B45" s="35">
        <v>1</v>
      </c>
      <c r="C45" s="35" t="s">
        <v>208</v>
      </c>
      <c r="D45" s="91">
        <f>SUM(D4,D7,D10,D14,D17,D18,D19,D21,D24,,D27,D30,D33,D36,D37,D40,D44)</f>
        <v>3872</v>
      </c>
      <c r="E45" s="91">
        <f>SUM(E4,E7,E10,E14,E17,E18,E19,E21,E24,,E27,E30,E33,E36,E37,E40,E44)</f>
        <v>3762</v>
      </c>
      <c r="F45" s="91">
        <f>SUM(F4,F7,F10,F14,F17,F18,F19,F21,F24,,F27,F30,F33,F36,F37,F40,F44)</f>
        <v>3545</v>
      </c>
      <c r="G45" s="91">
        <f>SUM(G4,G7,G10,G14,G17,G18,G19,G21,G24,,G27,G30,G33,G36,G37,G40,G44)</f>
        <v>3382</v>
      </c>
      <c r="H45" s="91">
        <f>SUM(H4,H7,H10,H14,H17,H18,H19,H21,H24,,H27,H30,H33,H36,H37,H40,H44)</f>
        <v>3273</v>
      </c>
      <c r="I45" s="79">
        <f>ROUND((N45/D45)*100,1)</f>
        <v>51</v>
      </c>
      <c r="J45" s="79">
        <f>ROUND((O45/E45)*100,1)</f>
        <v>61.2</v>
      </c>
      <c r="K45" s="79">
        <f>ROUND((P45/F45)*100,1)</f>
        <v>77.5</v>
      </c>
      <c r="L45" s="79">
        <f>ROUND((Q45/G45)*100,1)</f>
        <v>84.4</v>
      </c>
      <c r="M45" s="79">
        <f>ROUND((R45/H45)*100,1)</f>
        <v>84.4</v>
      </c>
      <c r="N45" s="92">
        <f>SUMIF($B$4:$B$44,1,N$4:N$44)</f>
        <v>1974</v>
      </c>
      <c r="O45" s="92">
        <f>SUMIF($B$4:$B$44,1,O$4:O$44)</f>
        <v>2301</v>
      </c>
      <c r="P45" s="92">
        <f>SUMIF($B$4:$B$44,1,P$4:P$44)</f>
        <v>2747</v>
      </c>
      <c r="Q45" s="92">
        <f>SUMIF($B$4:$B$44,1,Q$4:Q$44)</f>
        <v>2856</v>
      </c>
      <c r="R45" s="92">
        <f>SUMIF($B$4:$B$44,1,R$4:R$44)</f>
        <v>2763</v>
      </c>
      <c r="S45" s="23">
        <f>AVERAGE(S4:S44)</f>
        <v>408</v>
      </c>
      <c r="T45" s="23">
        <f>AVERAGE(T4:T44)</f>
        <v>408</v>
      </c>
      <c r="U45" s="23">
        <f>AVERAGE(U4:U44)</f>
        <v>408</v>
      </c>
      <c r="V45" s="23">
        <f>AVERAGE(V4:V44)</f>
        <v>408</v>
      </c>
      <c r="W45" s="23">
        <f>AVERAGE(W4:W44)</f>
        <v>408</v>
      </c>
      <c r="X45" s="23">
        <f>SUM(X4,X7,X10,X14,X17,X18,X19,X21,X24,,X27,X30,X33,X36,X37,X40,X44,X20)</f>
        <v>805</v>
      </c>
      <c r="Y45" s="23">
        <f>SUM(Y4,Y7,Y10,Y14,Y17,Y18,Y19,Y21,Y24,,Y27,Y30,Y33,Y36,Y37,Y40,Y44,Y20)</f>
        <v>939</v>
      </c>
      <c r="Z45" s="23">
        <f>SUM(Z4,Z7,Z10,Z14,Z17,Z18,Z19,Z21,Z24,,Z27,Z30,Z33,Z36,Z37,Z40,Z44,Z20)</f>
        <v>1122</v>
      </c>
      <c r="AA45" s="23">
        <f>SUM(AA4,AA7,AA10,AA14,AA17,AA18,AA19,AA21,AA24,,AA27,AA30,AA33,AA36,AA37,AA40,AA44,AA20)</f>
        <v>1165</v>
      </c>
      <c r="AB45" s="23">
        <f>SUM(AB4,AB7,AB10,AB14,AB17,AB18,AB19,AB21,AB24,,AB27,AB30,AB33,AB36,AB37,AB40,AB44,AB20)</f>
        <v>1128</v>
      </c>
      <c r="AC45" s="23"/>
      <c r="AD45" s="23"/>
      <c r="AE45" s="23"/>
      <c r="AF45" s="23"/>
      <c r="AI45" s="642"/>
      <c r="AJ45" s="3" t="s">
        <v>635</v>
      </c>
      <c r="AK45" s="23">
        <f t="shared" si="21"/>
        <v>0</v>
      </c>
      <c r="AL45" s="23">
        <f t="shared" si="22"/>
        <v>0</v>
      </c>
      <c r="AM45" s="23">
        <f t="shared" si="23"/>
        <v>0</v>
      </c>
      <c r="AN45" s="23">
        <f t="shared" si="24"/>
        <v>0</v>
      </c>
      <c r="AO45" s="23">
        <f t="shared" si="24"/>
        <v>0</v>
      </c>
      <c r="AP45" s="18"/>
      <c r="AQ45" s="17"/>
      <c r="AS45" s="17"/>
    </row>
    <row r="46" spans="1:45" ht="18" customHeight="1">
      <c r="B46" s="94"/>
      <c r="E46" s="47" t="b">
        <f>E45=E54</f>
        <v>1</v>
      </c>
      <c r="F46" s="47" t="b">
        <f>F45=F54</f>
        <v>1</v>
      </c>
      <c r="G46" s="47" t="b">
        <f>G45=G54</f>
        <v>1</v>
      </c>
      <c r="H46" s="47" t="b">
        <f>H45=H54</f>
        <v>1</v>
      </c>
      <c r="I46" s="47">
        <v>72.900000000000006</v>
      </c>
      <c r="N46" s="47">
        <f>N45/D45</f>
        <v>0.5098140495867769</v>
      </c>
      <c r="O46" s="47">
        <f>O45/E45</f>
        <v>0.61164274322169054</v>
      </c>
      <c r="P46" s="47">
        <f>P45/F45</f>
        <v>0.77489421720733431</v>
      </c>
      <c r="Q46" s="47">
        <f>Q45/G45</f>
        <v>0.84447072738024842</v>
      </c>
      <c r="R46" s="47">
        <f>R45/H45</f>
        <v>0.84417965169569198</v>
      </c>
      <c r="T46" s="56"/>
      <c r="U46" s="56"/>
      <c r="V46" s="56"/>
      <c r="W46" s="56"/>
      <c r="X46" s="29">
        <f>ROUND(N45*(S45/1000),0)</f>
        <v>805</v>
      </c>
      <c r="Y46" s="29">
        <f>ROUND(O45*(T45/1000),0)</f>
        <v>939</v>
      </c>
      <c r="Z46" s="29">
        <f>ROUND(P45*(U45/1000),0)+1</f>
        <v>1122</v>
      </c>
      <c r="AA46" s="29">
        <f>ROUND(Q45*(V45/1000),0)</f>
        <v>1165</v>
      </c>
      <c r="AB46" s="29">
        <f>ROUND(R45*(W45/1000),0)</f>
        <v>1127</v>
      </c>
      <c r="AI46" s="643"/>
      <c r="AJ46" s="36" t="s">
        <v>2</v>
      </c>
      <c r="AK46" s="37">
        <f>SUM(AK40:AK45)</f>
        <v>805</v>
      </c>
      <c r="AL46" s="37">
        <f>SUM(AL40:AL45)</f>
        <v>939</v>
      </c>
      <c r="AM46" s="37">
        <f>SUM(AM40:AM45)</f>
        <v>1122</v>
      </c>
      <c r="AN46" s="37">
        <f>SUM(AN40:AN45)</f>
        <v>1165</v>
      </c>
      <c r="AO46" s="37">
        <f>SUM(AO40:AO45)</f>
        <v>1128</v>
      </c>
      <c r="AP46" s="39"/>
      <c r="AQ46" s="17"/>
      <c r="AS46" s="17"/>
    </row>
    <row r="47" spans="1:45" ht="18" customHeight="1">
      <c r="B47" s="94"/>
      <c r="N47" s="93">
        <f>D45*I45/100</f>
        <v>1974.72</v>
      </c>
      <c r="O47" s="93">
        <f>E45*J45/100</f>
        <v>2302.3440000000001</v>
      </c>
      <c r="P47" s="93">
        <f>F45*K45/100</f>
        <v>2747.375</v>
      </c>
      <c r="Q47" s="93">
        <f>G45*L45/100</f>
        <v>2854.4080000000004</v>
      </c>
      <c r="R47" s="93">
        <f>H45*M45/100</f>
        <v>2762.4120000000003</v>
      </c>
      <c r="T47" s="56"/>
      <c r="U47" s="56"/>
      <c r="V47" s="56"/>
      <c r="W47" s="56"/>
      <c r="X47" s="46"/>
      <c r="AI47" s="641" t="s">
        <v>153</v>
      </c>
      <c r="AJ47" s="34" t="s">
        <v>561</v>
      </c>
      <c r="AK47" s="23">
        <f t="array" ref="AK47">SUM(($AQ$4:$AQ$15=$AJ47)*($AP$4:$AP$15=$AP47)*(AK$4:AK$15))</f>
        <v>0</v>
      </c>
      <c r="AL47" s="23">
        <f t="array" ref="AL47">SUM(($AR$4:$AR$15=$AJ47)*($AP$4:$AP$15=$AP47)*(AL$4:AL$15))</f>
        <v>0</v>
      </c>
      <c r="AM47" s="23">
        <f t="array" ref="AM47">SUM(($AR$4:$AR$15=$AJ47)*($AP$4:$AP$15=$AP47)*(AM$4:AM$15))</f>
        <v>0</v>
      </c>
      <c r="AN47" s="23">
        <f t="array" ref="AN47">SUM(($AR$4:$AR$15=$AJ47)*($AP$4:$AP$15=$AP47)*(AN$4:AN$15))</f>
        <v>0</v>
      </c>
      <c r="AO47" s="23">
        <f t="array" ref="AO47">SUM(($AR$4:$AR$15=$AJ47)*($AP$4:$AP$15=$AP47)*(AO$4:AO$15))</f>
        <v>0</v>
      </c>
      <c r="AP47" s="18" t="s">
        <v>46</v>
      </c>
      <c r="AQ47" s="17"/>
      <c r="AS47" s="17"/>
    </row>
    <row r="48" spans="1:45" ht="18" customHeight="1">
      <c r="B48" s="94"/>
      <c r="T48" s="56"/>
      <c r="U48" s="56"/>
      <c r="V48" s="56"/>
      <c r="W48" s="6" t="s">
        <v>209</v>
      </c>
      <c r="X48" s="616" t="s">
        <v>210</v>
      </c>
      <c r="Y48" s="617"/>
      <c r="Z48" s="617"/>
      <c r="AA48" s="617"/>
      <c r="AB48" s="618"/>
      <c r="AI48" s="642"/>
      <c r="AJ48" s="34" t="s">
        <v>634</v>
      </c>
      <c r="AK48" s="23">
        <f t="array" ref="AK48">SUM(($AQ$4:$AQ$15=$AJ48)*($AP$4:$AP$15=$AP48)*(AK$4:AK$15))</f>
        <v>0</v>
      </c>
      <c r="AL48" s="23">
        <f t="array" ref="AL48">SUM(($AR$4:$AR$15=$AJ48)*($AP$4:$AP$15=$AP48)*(AL$4:AL$15))</f>
        <v>0</v>
      </c>
      <c r="AM48" s="23">
        <f t="array" ref="AM48">SUM(($AR$4:$AR$15=$AJ48)*($AP$4:$AP$15=$AP48)*(AM$4:AM$15))</f>
        <v>0</v>
      </c>
      <c r="AN48" s="23">
        <f t="array" ref="AN48">SUM(($AR$4:$AR$15=$AJ48)*($AP$4:$AP$15=$AP48)*(AN$4:AN$15))</f>
        <v>0</v>
      </c>
      <c r="AO48" s="23">
        <f t="array" ref="AO48">SUM(($AR$4:$AR$15=$AJ48)*($AP$4:$AP$15=$AP48)*(AO$4:AO$15))</f>
        <v>0</v>
      </c>
      <c r="AP48" s="18" t="s">
        <v>46</v>
      </c>
      <c r="AQ48" s="17"/>
      <c r="AS48" s="17"/>
    </row>
    <row r="49" spans="2:45" ht="18" customHeight="1">
      <c r="B49" s="94"/>
      <c r="T49" s="56"/>
      <c r="U49" s="56"/>
      <c r="V49" s="56"/>
      <c r="W49" s="619" t="s">
        <v>46</v>
      </c>
      <c r="X49" s="6"/>
      <c r="Y49" s="6" t="s">
        <v>36</v>
      </c>
      <c r="Z49" s="6" t="s">
        <v>211</v>
      </c>
      <c r="AA49" s="6" t="s">
        <v>6</v>
      </c>
      <c r="AB49" s="6" t="s">
        <v>7</v>
      </c>
      <c r="AI49" s="642"/>
      <c r="AJ49" s="34" t="s">
        <v>199</v>
      </c>
      <c r="AK49" s="23">
        <f t="array" ref="AK49">SUM(($AQ$4:$AQ$15=$AJ49)*($AP$4:$AP$15=$AP49)*(AK$4:AK$15))</f>
        <v>111</v>
      </c>
      <c r="AL49" s="23">
        <f t="array" ref="AL49">SUM(($AR$4:$AR$15=$AJ49)*($AP$4:$AP$15=$AP49)*(AL$4:AL$15))</f>
        <v>111</v>
      </c>
      <c r="AM49" s="23">
        <f t="array" ref="AM49">SUM(($AR$4:$AR$15=$AJ49)*($AP$4:$AP$15=$AP49)*(AM$4:AM$15))</f>
        <v>111</v>
      </c>
      <c r="AN49" s="23">
        <f t="array" ref="AN49">SUM(($AR$4:$AR$15=$AJ49)*($AP$4:$AP$15=$AP49)*(AN$4:AN$15))</f>
        <v>111</v>
      </c>
      <c r="AO49" s="23">
        <f t="array" ref="AO49">SUM(($AR$4:$AR$15=$AJ49)*($AP$4:$AP$15=$AP49)*(AO$4:AO$15))</f>
        <v>111</v>
      </c>
      <c r="AP49" s="18" t="s">
        <v>46</v>
      </c>
      <c r="AQ49" s="17"/>
      <c r="AS49" s="17"/>
    </row>
    <row r="50" spans="2:45" ht="18" customHeight="1">
      <c r="B50" s="94"/>
      <c r="T50" s="56"/>
      <c r="U50" s="56"/>
      <c r="V50" s="56"/>
      <c r="W50" s="619"/>
      <c r="X50" s="6"/>
      <c r="Y50" s="6">
        <f>총용수수요량!L20</f>
        <v>939</v>
      </c>
      <c r="Z50" s="6">
        <f>총용수수요량!L34</f>
        <v>1122</v>
      </c>
      <c r="AA50" s="6">
        <f>총용수수요량!L48</f>
        <v>1165</v>
      </c>
      <c r="AB50" s="6">
        <f>총용수수요량!L62</f>
        <v>1128</v>
      </c>
      <c r="AI50" s="642"/>
      <c r="AJ50" s="3" t="s">
        <v>281</v>
      </c>
      <c r="AK50" s="23">
        <f t="array" ref="AK50">SUM(($AQ$4:$AQ$15=$AJ50)*($AP$4:$AP$15=$AP50)*(AK$4:AK$15))</f>
        <v>0</v>
      </c>
      <c r="AL50" s="23">
        <f t="array" ref="AL50">SUM(($AR$4:$AR$15=$AJ50)*($AP$4:$AP$15=$AP50)*(AL$4:AL$15))</f>
        <v>0</v>
      </c>
      <c r="AM50" s="23">
        <f t="array" ref="AM50">SUM(($AR$4:$AR$15=$AJ50)*($AP$4:$AP$15=$AP50)*(AM$4:AM$15))</f>
        <v>0</v>
      </c>
      <c r="AN50" s="23">
        <f t="array" ref="AN50">SUM(($AR$4:$AR$15=$AJ50)*($AP$4:$AP$15=$AP50)*(AN$4:AN$15))</f>
        <v>0</v>
      </c>
      <c r="AO50" s="23">
        <f t="array" ref="AO50">SUM(($AR$4:$AR$15=$AJ50)*($AP$4:$AP$15=$AP50)*(AO$4:AO$15))</f>
        <v>0</v>
      </c>
      <c r="AP50" s="18" t="s">
        <v>46</v>
      </c>
      <c r="AQ50" s="33"/>
      <c r="AS50" s="33"/>
    </row>
    <row r="51" spans="2:45" ht="18" customHeight="1">
      <c r="B51" s="94"/>
      <c r="T51" s="56"/>
      <c r="U51" s="56"/>
      <c r="V51" s="56"/>
      <c r="W51" s="82"/>
      <c r="Y51" s="83" t="b">
        <f>Y45=Y50</f>
        <v>1</v>
      </c>
      <c r="Z51" s="83" t="b">
        <f>Z45=Z50</f>
        <v>1</v>
      </c>
      <c r="AA51" s="83" t="b">
        <f>AA45=AA50</f>
        <v>1</v>
      </c>
      <c r="AB51" s="83" t="b">
        <f>AB45=AB50</f>
        <v>1</v>
      </c>
      <c r="AI51" s="642"/>
      <c r="AJ51" s="3" t="s">
        <v>201</v>
      </c>
      <c r="AK51" s="23">
        <f t="array" ref="AK51">SUM(($AQ$4:$AQ$15=$AJ51)*($AP$4:$AP$15=$AP51)*(AK$4:AK$15))</f>
        <v>105</v>
      </c>
      <c r="AL51" s="23">
        <f t="array" ref="AL51">SUM(($AR$4:$AR$15=$AJ51)*($AP$4:$AP$15=$AP51)*(AL$4:AL$15))</f>
        <v>1301</v>
      </c>
      <c r="AM51" s="23">
        <f t="array" ref="AM51">SUM(($AR$4:$AR$15=$AJ51)*($AP$4:$AP$15=$AP51)*(AM$4:AM$15))</f>
        <v>2497</v>
      </c>
      <c r="AN51" s="23">
        <f t="array" ref="AN51">SUM(($AR$4:$AR$15=$AJ51)*($AP$4:$AP$15=$AP51)*(AN$4:AN$15))</f>
        <v>2497</v>
      </c>
      <c r="AO51" s="23">
        <f t="array" ref="AO51">SUM(($AR$4:$AR$15=$AJ51)*($AP$4:$AP$15=$AP51)*(AO$4:AO$15))</f>
        <v>2497</v>
      </c>
      <c r="AP51" s="18" t="s">
        <v>46</v>
      </c>
      <c r="AQ51" s="40"/>
      <c r="AS51" s="40"/>
    </row>
    <row r="52" spans="2:45" ht="18" customHeight="1">
      <c r="B52" s="94"/>
      <c r="T52" s="56"/>
      <c r="U52" s="56"/>
      <c r="V52" s="56"/>
      <c r="X52" s="81" t="b">
        <f>X46=AK46</f>
        <v>1</v>
      </c>
      <c r="Y52" s="81" t="b">
        <f>Y50=AL46</f>
        <v>1</v>
      </c>
      <c r="Z52" s="81" t="b">
        <f>Z50=AM46</f>
        <v>1</v>
      </c>
      <c r="AA52" s="81" t="b">
        <f>AA50=AN46</f>
        <v>1</v>
      </c>
      <c r="AB52" s="81" t="b">
        <f>AB50=AO46</f>
        <v>1</v>
      </c>
      <c r="AI52" s="642"/>
      <c r="AJ52" s="3" t="s">
        <v>635</v>
      </c>
      <c r="AK52" s="23">
        <f t="array" ref="AK52">SUM(($AQ$4:$AQ$15=$AJ52)*($AP$4:$AP$15=$AP52)*(AK$4:AK$15))</f>
        <v>0</v>
      </c>
      <c r="AL52" s="23">
        <f t="array" ref="AL52">SUM(($AR$4:$AR$15=$AJ52)*($AP$4:$AP$15=$AP52)*(AL$4:AL$15))</f>
        <v>215</v>
      </c>
      <c r="AM52" s="23">
        <f t="array" ref="AM52">SUM(($AR$4:$AR$15=$AJ52)*($AP$4:$AP$15=$AP52)*(AM$4:AM$15))</f>
        <v>429</v>
      </c>
      <c r="AN52" s="23">
        <f t="array" ref="AN52">SUM(($AR$4:$AR$15=$AJ52)*($AP$4:$AP$15=$AP52)*(AN$4:AN$15))</f>
        <v>429</v>
      </c>
      <c r="AO52" s="23">
        <f t="array" ref="AO52">SUM(($AR$4:$AR$15=$AJ52)*($AP$4:$AP$15=$AP52)*(AO$4:AO$15))</f>
        <v>429</v>
      </c>
      <c r="AP52" s="18" t="s">
        <v>46</v>
      </c>
      <c r="AQ52" s="41"/>
      <c r="AS52" s="41"/>
    </row>
    <row r="53" spans="2:45" ht="18" customHeight="1">
      <c r="B53" s="94"/>
      <c r="E53" s="47" t="s">
        <v>212</v>
      </c>
      <c r="F53" s="47" t="s">
        <v>213</v>
      </c>
      <c r="G53" s="47" t="s">
        <v>173</v>
      </c>
      <c r="H53" s="47" t="s">
        <v>174</v>
      </c>
      <c r="T53" s="56"/>
      <c r="U53" s="56"/>
      <c r="V53" s="56"/>
      <c r="W53" s="56"/>
      <c r="AI53" s="643"/>
      <c r="AJ53" s="36" t="s">
        <v>2</v>
      </c>
      <c r="AK53" s="37">
        <f>SUM(AK47:AK52)</f>
        <v>216</v>
      </c>
      <c r="AL53" s="37">
        <f>SUM(AL47:AL52)</f>
        <v>1627</v>
      </c>
      <c r="AM53" s="37">
        <f>SUM(AM47:AM52)</f>
        <v>3037</v>
      </c>
      <c r="AN53" s="37">
        <f>SUM(AN47:AN52)</f>
        <v>3037</v>
      </c>
      <c r="AO53" s="37">
        <f>SUM(AO47:AO52)</f>
        <v>3037</v>
      </c>
      <c r="AP53" s="38"/>
      <c r="AQ53" s="44"/>
      <c r="AS53" s="44"/>
    </row>
    <row r="54" spans="2:45" ht="18" customHeight="1">
      <c r="B54" s="94"/>
      <c r="C54" s="47" t="s">
        <v>2</v>
      </c>
      <c r="D54" s="48"/>
      <c r="E54" s="49">
        <f>E56+E63</f>
        <v>3762</v>
      </c>
      <c r="F54" s="49">
        <f>F56+F63</f>
        <v>3545</v>
      </c>
      <c r="G54" s="49">
        <f>G56+G63</f>
        <v>3382</v>
      </c>
      <c r="H54" s="49">
        <f>H56+H63</f>
        <v>3273</v>
      </c>
      <c r="J54" s="46"/>
      <c r="K54" s="46"/>
      <c r="L54" s="46"/>
      <c r="M54" s="46"/>
      <c r="N54" s="46"/>
      <c r="T54" s="56"/>
      <c r="U54" s="56"/>
      <c r="V54" s="56"/>
      <c r="W54" s="56"/>
      <c r="AI54" s="663" t="s">
        <v>161</v>
      </c>
      <c r="AJ54" s="34" t="s">
        <v>561</v>
      </c>
      <c r="AK54" s="23">
        <f t="array" ref="AK54">SUM(($AQ$19:$AQ$29=$AJ54)*($AP$19:$AP$29=$AP54)*(AK$19:AK$29))</f>
        <v>0</v>
      </c>
      <c r="AL54" s="23">
        <f t="array" ref="AL54">SUM(($AR$19:$AR$29=$AJ54)*($AP$19:$AP$29=$AP54)*(AL$19:AL$29))</f>
        <v>0</v>
      </c>
      <c r="AM54" s="23">
        <f t="array" ref="AM54">SUM(($AR$19:$AR$29=$AJ54)*($AP$19:$AP$29=$AP54)*(AM$19:AM$29))</f>
        <v>0</v>
      </c>
      <c r="AN54" s="23">
        <f t="array" ref="AN54">SUM(($AR$19:$AR$29=$AJ54)*($AP$19:$AP$29=$AP54)*(AN$19:AN$29))</f>
        <v>0</v>
      </c>
      <c r="AO54" s="23">
        <f t="array" ref="AO54">SUM(($AR$19:$AR$29=$AJ54)*($AP$19:$AP$29=$AP54)*(AO$19:AO$29))</f>
        <v>0</v>
      </c>
      <c r="AP54" s="18" t="s">
        <v>46</v>
      </c>
      <c r="AQ54" s="44"/>
      <c r="AS54" s="44"/>
    </row>
    <row r="55" spans="2:45" ht="18" customHeight="1">
      <c r="B55" s="94"/>
      <c r="T55" s="56"/>
      <c r="U55" s="56"/>
      <c r="V55" s="56"/>
      <c r="W55" s="56"/>
      <c r="AI55" s="663"/>
      <c r="AJ55" s="34" t="s">
        <v>634</v>
      </c>
      <c r="AK55" s="23">
        <f t="array" ref="AK55">SUM(($AQ$19:$AQ$29=$AJ55)*($AP$19:$AP$29=$AP55)*(AK$19:AK$29))</f>
        <v>0</v>
      </c>
      <c r="AL55" s="23">
        <f t="array" ref="AL55">SUM(($AR$19:$AR$29=$AJ55)*($AP$19:$AP$29=$AP55)*(AL$19:AL$29))</f>
        <v>0</v>
      </c>
      <c r="AM55" s="23">
        <f t="array" ref="AM55">SUM(($AR$19:$AR$29=$AJ55)*($AP$19:$AP$29=$AP55)*(AM$19:AM$29))</f>
        <v>0</v>
      </c>
      <c r="AN55" s="23">
        <f t="array" ref="AN55">SUM(($AR$19:$AR$29=$AJ55)*($AP$19:$AP$29=$AP55)*(AN$19:AN$29))</f>
        <v>0</v>
      </c>
      <c r="AO55" s="23">
        <f t="array" ref="AO55">SUM(($AR$19:$AR$29=$AJ55)*($AP$19:$AP$29=$AP55)*(AO$19:AO$29))</f>
        <v>0</v>
      </c>
      <c r="AP55" s="18" t="s">
        <v>46</v>
      </c>
      <c r="AQ55" s="44"/>
      <c r="AS55" s="44"/>
    </row>
    <row r="56" spans="2:45" ht="18" customHeight="1">
      <c r="B56" s="94"/>
      <c r="C56" s="47" t="s">
        <v>175</v>
      </c>
      <c r="D56" s="48"/>
      <c r="E56" s="47">
        <f>'계획인구(최종)'!E121</f>
        <v>3762</v>
      </c>
      <c r="F56" s="47">
        <f>'계획인구(최종)'!F121</f>
        <v>3545</v>
      </c>
      <c r="G56" s="47">
        <f>'계획인구(최종)'!G121</f>
        <v>3382</v>
      </c>
      <c r="H56" s="47">
        <f>'계획인구(최종)'!H121</f>
        <v>3273</v>
      </c>
      <c r="T56" s="56"/>
      <c r="U56" s="56"/>
      <c r="V56" s="56"/>
      <c r="W56" s="56"/>
      <c r="AI56" s="663"/>
      <c r="AJ56" s="34" t="s">
        <v>199</v>
      </c>
      <c r="AK56" s="23">
        <f t="array" ref="AK56">SUM(($AQ$19:$AQ$29=$AJ56)*($AP$19:$AP$29=$AP56)*(AK$19:AK$29))</f>
        <v>0</v>
      </c>
      <c r="AL56" s="23">
        <f t="array" ref="AL56">SUM(($AR$19:$AR$29=$AJ56)*($AP$19:$AP$29=$AP56)*(AL$19:AL$29))</f>
        <v>0</v>
      </c>
      <c r="AM56" s="23">
        <f t="array" ref="AM56">SUM(($AR$19:$AR$29=$AJ56)*($AP$19:$AP$29=$AP56)*(AM$19:AM$29))</f>
        <v>0</v>
      </c>
      <c r="AN56" s="23">
        <f t="array" ref="AN56">SUM(($AR$19:$AR$29=$AJ56)*($AP$19:$AP$29=$AP56)*(AN$19:AN$29))</f>
        <v>0</v>
      </c>
      <c r="AO56" s="23">
        <f t="array" ref="AO56">SUM(($AR$19:$AR$29=$AJ56)*($AP$19:$AP$29=$AP56)*(AO$19:AO$29))</f>
        <v>0</v>
      </c>
      <c r="AP56" s="18" t="s">
        <v>46</v>
      </c>
      <c r="AQ56" s="44"/>
      <c r="AS56" s="44"/>
    </row>
    <row r="57" spans="2:45" ht="18" customHeight="1">
      <c r="B57" s="94"/>
      <c r="D57" s="48"/>
      <c r="T57" s="56"/>
      <c r="U57" s="56"/>
      <c r="V57" s="56"/>
      <c r="W57" s="56"/>
      <c r="AI57" s="663"/>
      <c r="AJ57" s="3" t="s">
        <v>281</v>
      </c>
      <c r="AK57" s="23">
        <f t="array" ref="AK57">SUM(($AQ$19:$AQ$29=$AJ57)*($AP$19:$AP$29=$AP57)*(AK$19:AK$29))</f>
        <v>0</v>
      </c>
      <c r="AL57" s="23">
        <f t="array" ref="AL57">SUM(($AR$19:$AR$29=$AJ57)*($AP$19:$AP$29=$AP57)*(AL$19:AL$29))</f>
        <v>0</v>
      </c>
      <c r="AM57" s="23">
        <f t="array" ref="AM57">SUM(($AR$19:$AR$29=$AJ57)*($AP$19:$AP$29=$AP57)*(AM$19:AM$29))</f>
        <v>0</v>
      </c>
      <c r="AN57" s="23">
        <f t="array" ref="AN57">SUM(($AR$19:$AR$29=$AJ57)*($AP$19:$AP$29=$AP57)*(AN$19:AN$29))</f>
        <v>0</v>
      </c>
      <c r="AO57" s="23">
        <f t="array" ref="AO57">SUM(($AR$19:$AR$29=$AJ57)*($AP$19:$AP$29=$AP57)*(AO$19:AO$29))</f>
        <v>0</v>
      </c>
      <c r="AP57" s="18" t="s">
        <v>46</v>
      </c>
      <c r="AQ57" s="44"/>
      <c r="AS57" s="44"/>
    </row>
    <row r="58" spans="2:45" ht="18" customHeight="1">
      <c r="B58" s="94"/>
      <c r="C58" s="47" t="s">
        <v>176</v>
      </c>
      <c r="D58" s="23"/>
      <c r="E58" s="6" t="s">
        <v>212</v>
      </c>
      <c r="F58" s="6" t="s">
        <v>213</v>
      </c>
      <c r="G58" s="6" t="s">
        <v>173</v>
      </c>
      <c r="H58" s="6" t="s">
        <v>174</v>
      </c>
      <c r="I58" s="638" t="s">
        <v>34</v>
      </c>
      <c r="J58" s="638"/>
      <c r="K58" s="638"/>
      <c r="T58" s="56"/>
      <c r="U58" s="56"/>
      <c r="V58" s="56"/>
      <c r="W58" s="56"/>
      <c r="AI58" s="663"/>
      <c r="AJ58" s="3" t="s">
        <v>201</v>
      </c>
      <c r="AK58" s="23">
        <f t="array" ref="AK58">SUM(($AQ$19:$AQ$29=$AJ58)*($AP$19:$AP$29=$AP58)*(AK$19:AK$29))</f>
        <v>0</v>
      </c>
      <c r="AL58" s="23">
        <f t="array" ref="AL58">SUM(($AR$19:$AR$29=$AJ58)*($AP$19:$AP$29=$AP58)*(AL$19:AL$29))</f>
        <v>0</v>
      </c>
      <c r="AM58" s="23">
        <f t="array" ref="AM58">SUM(($AR$19:$AR$29=$AJ58)*($AP$19:$AP$29=$AP58)*(AM$19:AM$29))</f>
        <v>0</v>
      </c>
      <c r="AN58" s="23">
        <f t="array" ref="AN58">SUM(($AR$19:$AR$29=$AJ58)*($AP$19:$AP$29=$AP58)*(AN$19:AN$29))</f>
        <v>0</v>
      </c>
      <c r="AO58" s="23">
        <f t="array" ref="AO58">SUM(($AR$19:$AR$29=$AJ58)*($AP$19:$AP$29=$AP58)*(AO$19:AO$29))</f>
        <v>0</v>
      </c>
      <c r="AP58" s="18" t="s">
        <v>46</v>
      </c>
      <c r="AQ58" s="44"/>
      <c r="AS58" s="44"/>
    </row>
    <row r="59" spans="2:45" ht="18" customHeight="1">
      <c r="B59" s="94"/>
      <c r="D59" s="6" t="s">
        <v>216</v>
      </c>
      <c r="E59" s="50"/>
      <c r="F59" s="50"/>
      <c r="G59" s="50"/>
      <c r="H59" s="50"/>
      <c r="I59" s="6"/>
      <c r="J59" s="6"/>
      <c r="K59" s="6"/>
      <c r="T59" s="56"/>
      <c r="U59" s="56"/>
      <c r="V59" s="56"/>
      <c r="W59" s="56"/>
      <c r="AI59" s="663"/>
      <c r="AJ59" s="3" t="s">
        <v>635</v>
      </c>
      <c r="AK59" s="23">
        <f t="array" ref="AK59">SUM(($AQ$19:$AQ$29=$AJ59)*($AP$19:$AP$29=$AP59)*(AK$19:AK$29))</f>
        <v>0</v>
      </c>
      <c r="AL59" s="23">
        <f t="array" ref="AL59">SUM(($AR$19:$AR$29=$AJ59)*($AP$19:$AP$29=$AP59)*(AL$19:AL$29))</f>
        <v>0</v>
      </c>
      <c r="AM59" s="23">
        <f t="array" ref="AM59">SUM(($AR$19:$AR$29=$AJ59)*($AP$19:$AP$29=$AP59)*(AM$19:AM$29))</f>
        <v>0</v>
      </c>
      <c r="AN59" s="23">
        <f t="array" ref="AN59">SUM(($AR$19:$AR$29=$AJ59)*($AP$19:$AP$29=$AP59)*(AN$19:AN$29))</f>
        <v>0</v>
      </c>
      <c r="AO59" s="23">
        <f t="array" ref="AO59">SUM(($AR$19:$AR$29=$AJ59)*($AP$19:$AP$29=$AP59)*(AO$19:AO$29))</f>
        <v>0</v>
      </c>
      <c r="AP59" s="18" t="s">
        <v>46</v>
      </c>
      <c r="AQ59" s="44"/>
      <c r="AS59" s="44"/>
    </row>
    <row r="60" spans="2:45" ht="18" customHeight="1">
      <c r="B60" s="94"/>
      <c r="D60" s="6" t="s">
        <v>217</v>
      </c>
      <c r="E60" s="50"/>
      <c r="F60" s="50"/>
      <c r="G60" s="50"/>
      <c r="H60" s="50"/>
      <c r="I60" s="6"/>
      <c r="J60" s="6"/>
      <c r="K60" s="6"/>
      <c r="T60" s="56"/>
      <c r="U60" s="56"/>
      <c r="V60" s="56"/>
      <c r="W60" s="56"/>
      <c r="AI60" s="663"/>
      <c r="AJ60" s="36" t="s">
        <v>2</v>
      </c>
      <c r="AK60" s="37">
        <f>SUM(AK54:AK59)</f>
        <v>0</v>
      </c>
      <c r="AL60" s="37">
        <f>SUM(AL54:AL59)</f>
        <v>0</v>
      </c>
      <c r="AM60" s="37">
        <f>SUM(AM54:AM59)</f>
        <v>0</v>
      </c>
      <c r="AN60" s="37">
        <f>SUM(AN54:AN59)</f>
        <v>0</v>
      </c>
      <c r="AO60" s="37">
        <f>SUM(AO54:AO59)</f>
        <v>0</v>
      </c>
      <c r="AP60" s="38"/>
      <c r="AQ60" s="44"/>
      <c r="AS60" s="44"/>
    </row>
    <row r="61" spans="2:45" ht="18" customHeight="1">
      <c r="B61" s="94"/>
      <c r="D61" s="6" t="s">
        <v>218</v>
      </c>
      <c r="E61" s="50"/>
      <c r="F61" s="50"/>
      <c r="G61" s="50"/>
      <c r="H61" s="50"/>
      <c r="I61" s="6"/>
      <c r="J61" s="6"/>
      <c r="K61" s="6"/>
      <c r="T61" s="56"/>
      <c r="U61" s="56"/>
      <c r="V61" s="56"/>
      <c r="W61" s="56"/>
      <c r="AI61" s="44"/>
      <c r="AJ61" s="44"/>
      <c r="AK61" s="44"/>
      <c r="AL61" s="44"/>
      <c r="AM61" s="44"/>
      <c r="AN61" s="44"/>
      <c r="AO61" s="44"/>
      <c r="AP61" s="44"/>
      <c r="AQ61" s="44"/>
      <c r="AS61" s="44"/>
    </row>
    <row r="62" spans="2:45" ht="18" customHeight="1">
      <c r="B62" s="94"/>
      <c r="D62" s="6" t="s">
        <v>219</v>
      </c>
      <c r="E62" s="50"/>
      <c r="F62" s="50"/>
      <c r="G62" s="50"/>
      <c r="H62" s="50"/>
      <c r="I62" s="6"/>
      <c r="J62" s="6"/>
      <c r="K62" s="6"/>
      <c r="T62" s="56"/>
      <c r="U62" s="56"/>
      <c r="V62" s="56"/>
      <c r="W62" s="56"/>
      <c r="AI62" s="44"/>
      <c r="AJ62" s="44"/>
      <c r="AK62" s="44"/>
      <c r="AL62" s="44"/>
      <c r="AM62" s="44"/>
      <c r="AN62" s="44"/>
      <c r="AO62" s="44"/>
      <c r="AP62" s="44"/>
      <c r="AQ62" s="44"/>
      <c r="AS62" s="44"/>
    </row>
    <row r="63" spans="2:45" ht="18" customHeight="1">
      <c r="B63" s="94"/>
      <c r="D63" s="6" t="s">
        <v>49</v>
      </c>
      <c r="E63" s="6">
        <f>SUM(E59:E62)</f>
        <v>0</v>
      </c>
      <c r="F63" s="6">
        <f>SUM(F59:F62)</f>
        <v>0</v>
      </c>
      <c r="G63" s="6">
        <f>SUM(G59:G62)</f>
        <v>0</v>
      </c>
      <c r="H63" s="6">
        <f>SUM(H59:H62)</f>
        <v>0</v>
      </c>
      <c r="I63" s="638"/>
      <c r="J63" s="638"/>
      <c r="K63" s="638"/>
      <c r="T63" s="56"/>
      <c r="U63" s="56"/>
      <c r="V63" s="56"/>
      <c r="W63" s="56"/>
      <c r="AI63" s="44"/>
      <c r="AJ63" s="44"/>
      <c r="AK63" s="44"/>
      <c r="AL63" s="44"/>
      <c r="AM63" s="44"/>
      <c r="AN63" s="44"/>
      <c r="AO63" s="44"/>
      <c r="AP63" s="44"/>
      <c r="AQ63" s="44"/>
      <c r="AS63" s="44"/>
    </row>
    <row r="64" spans="2:45" ht="18" customHeight="1">
      <c r="B64" s="94"/>
      <c r="T64" s="56"/>
      <c r="U64" s="56"/>
      <c r="V64" s="56"/>
      <c r="W64" s="56"/>
      <c r="AI64" s="44"/>
      <c r="AJ64" s="44"/>
      <c r="AK64" s="44"/>
      <c r="AL64" s="44"/>
      <c r="AM64" s="44"/>
      <c r="AN64" s="44"/>
      <c r="AO64" s="44"/>
      <c r="AP64" s="44"/>
      <c r="AQ64" s="44"/>
      <c r="AS64" s="44"/>
    </row>
    <row r="65" spans="2:45">
      <c r="B65" s="94"/>
      <c r="T65" s="82"/>
      <c r="U65" s="82"/>
      <c r="V65" s="82"/>
      <c r="W65" s="82"/>
      <c r="AI65" s="44"/>
      <c r="AJ65" s="44"/>
      <c r="AK65" s="44"/>
      <c r="AL65" s="44"/>
      <c r="AM65" s="44"/>
      <c r="AN65" s="44"/>
      <c r="AO65" s="44"/>
      <c r="AP65" s="44"/>
      <c r="AQ65" s="44"/>
      <c r="AS65" s="44"/>
    </row>
    <row r="66" spans="2:45">
      <c r="B66" s="94"/>
      <c r="T66" s="82"/>
      <c r="U66" s="82"/>
      <c r="V66" s="82"/>
      <c r="W66" s="82"/>
      <c r="AI66" s="44"/>
      <c r="AJ66" s="44"/>
      <c r="AK66" s="44"/>
      <c r="AL66" s="44"/>
      <c r="AM66" s="44"/>
      <c r="AN66" s="44"/>
      <c r="AO66" s="44"/>
      <c r="AP66" s="44"/>
      <c r="AQ66" s="44"/>
      <c r="AS66" s="44"/>
    </row>
    <row r="67" spans="2:45">
      <c r="B67" s="94"/>
      <c r="T67" s="82"/>
      <c r="U67" s="82"/>
      <c r="V67" s="82"/>
      <c r="W67" s="82"/>
      <c r="AI67" s="44"/>
      <c r="AJ67" s="44"/>
      <c r="AK67" s="44"/>
      <c r="AL67" s="44"/>
      <c r="AM67" s="44"/>
      <c r="AN67" s="44"/>
      <c r="AO67" s="44"/>
      <c r="AP67" s="44"/>
      <c r="AQ67" s="44"/>
      <c r="AS67" s="44"/>
    </row>
    <row r="68" spans="2:45">
      <c r="B68" s="94"/>
      <c r="T68" s="82"/>
      <c r="U68" s="82"/>
      <c r="V68" s="82"/>
      <c r="W68" s="82"/>
      <c r="AI68" s="44"/>
      <c r="AJ68" s="44"/>
      <c r="AK68" s="44"/>
      <c r="AL68" s="44"/>
      <c r="AM68" s="44"/>
      <c r="AN68" s="44"/>
      <c r="AO68" s="44"/>
      <c r="AP68" s="44"/>
      <c r="AQ68" s="44"/>
      <c r="AS68" s="44"/>
    </row>
    <row r="69" spans="2:45">
      <c r="B69" s="94"/>
      <c r="T69" s="82"/>
      <c r="U69" s="82"/>
      <c r="V69" s="82"/>
      <c r="W69" s="82"/>
      <c r="AI69" s="44"/>
      <c r="AJ69" s="44"/>
      <c r="AK69" s="44"/>
      <c r="AL69" s="44"/>
      <c r="AM69" s="44"/>
      <c r="AN69" s="44"/>
      <c r="AO69" s="44"/>
      <c r="AP69" s="44"/>
      <c r="AQ69" s="44"/>
      <c r="AS69" s="44"/>
    </row>
    <row r="70" spans="2:45">
      <c r="B70" s="94"/>
      <c r="AI70" s="44"/>
      <c r="AJ70" s="44"/>
      <c r="AK70" s="44"/>
      <c r="AL70" s="44"/>
      <c r="AM70" s="44"/>
      <c r="AN70" s="44"/>
      <c r="AO70" s="44"/>
      <c r="AP70" s="44"/>
      <c r="AQ70" s="44"/>
      <c r="AS70" s="44"/>
    </row>
    <row r="71" spans="2:45">
      <c r="B71" s="94"/>
      <c r="AI71" s="44"/>
      <c r="AJ71" s="44"/>
      <c r="AK71" s="44"/>
      <c r="AL71" s="44"/>
      <c r="AM71" s="44"/>
      <c r="AN71" s="44"/>
      <c r="AO71" s="44"/>
      <c r="AP71" s="44"/>
      <c r="AQ71" s="44"/>
      <c r="AS71" s="44"/>
    </row>
    <row r="72" spans="2:45">
      <c r="B72" s="94"/>
      <c r="AI72" s="44"/>
      <c r="AJ72" s="44"/>
      <c r="AK72" s="44"/>
      <c r="AL72" s="44"/>
      <c r="AM72" s="44"/>
      <c r="AN72" s="44"/>
      <c r="AO72" s="44"/>
      <c r="AP72" s="44"/>
      <c r="AQ72" s="44"/>
      <c r="AS72" s="44"/>
    </row>
    <row r="73" spans="2:45">
      <c r="B73" s="94"/>
      <c r="AI73" s="44"/>
      <c r="AJ73" s="44"/>
      <c r="AK73" s="44"/>
      <c r="AL73" s="44"/>
      <c r="AM73" s="44"/>
      <c r="AN73" s="44"/>
      <c r="AO73" s="44"/>
      <c r="AP73" s="44"/>
      <c r="AQ73" s="44"/>
      <c r="AS73" s="44"/>
    </row>
    <row r="74" spans="2:45">
      <c r="B74" s="94"/>
      <c r="AI74" s="44"/>
      <c r="AJ74" s="44"/>
      <c r="AK74" s="44"/>
      <c r="AL74" s="44"/>
      <c r="AM74" s="44"/>
      <c r="AN74" s="44"/>
      <c r="AO74" s="44"/>
      <c r="AP74" s="44"/>
      <c r="AQ74" s="44"/>
      <c r="AS74" s="44"/>
    </row>
    <row r="75" spans="2:45">
      <c r="B75" s="94"/>
      <c r="AI75" s="44"/>
      <c r="AJ75" s="44"/>
      <c r="AK75" s="44"/>
      <c r="AL75" s="44"/>
      <c r="AM75" s="44"/>
      <c r="AN75" s="44"/>
      <c r="AO75" s="44"/>
      <c r="AP75" s="44"/>
      <c r="AQ75" s="44"/>
      <c r="AS75" s="44"/>
    </row>
    <row r="76" spans="2:45">
      <c r="B76" s="94"/>
      <c r="AI76" s="44"/>
      <c r="AJ76" s="44"/>
      <c r="AK76" s="44"/>
      <c r="AL76" s="44"/>
      <c r="AM76" s="44"/>
      <c r="AN76" s="44"/>
      <c r="AO76" s="44"/>
      <c r="AP76" s="44"/>
      <c r="AQ76" s="44"/>
      <c r="AS76" s="44"/>
    </row>
    <row r="77" spans="2:45">
      <c r="B77" s="94"/>
      <c r="AI77" s="44"/>
      <c r="AJ77" s="44"/>
      <c r="AK77" s="44"/>
      <c r="AL77" s="44"/>
      <c r="AM77" s="44"/>
      <c r="AN77" s="44"/>
      <c r="AO77" s="44"/>
      <c r="AP77" s="44"/>
      <c r="AQ77" s="44"/>
      <c r="AS77" s="44"/>
    </row>
    <row r="78" spans="2:45">
      <c r="B78" s="94"/>
      <c r="AI78" s="44"/>
      <c r="AJ78" s="44"/>
      <c r="AK78" s="44"/>
      <c r="AL78" s="44"/>
      <c r="AM78" s="44"/>
      <c r="AN78" s="44"/>
      <c r="AO78" s="44"/>
      <c r="AP78" s="44"/>
    </row>
    <row r="79" spans="2:45">
      <c r="B79" s="94"/>
      <c r="AI79" s="44"/>
      <c r="AJ79" s="44"/>
      <c r="AK79" s="44"/>
      <c r="AL79" s="44"/>
      <c r="AM79" s="44"/>
      <c r="AN79" s="44"/>
      <c r="AO79" s="44"/>
      <c r="AP79" s="44"/>
    </row>
    <row r="80" spans="2:45">
      <c r="B80" s="94"/>
      <c r="AI80" s="44"/>
      <c r="AJ80" s="44"/>
      <c r="AK80" s="44"/>
      <c r="AL80" s="44"/>
      <c r="AM80" s="44"/>
      <c r="AN80" s="44"/>
      <c r="AO80" s="44"/>
      <c r="AP80" s="44"/>
    </row>
    <row r="81" spans="2:42">
      <c r="B81" s="94"/>
      <c r="AI81" s="44"/>
      <c r="AJ81" s="44"/>
      <c r="AK81" s="44"/>
      <c r="AL81" s="44"/>
      <c r="AM81" s="44"/>
      <c r="AN81" s="44"/>
      <c r="AO81" s="44"/>
      <c r="AP81" s="44"/>
    </row>
    <row r="82" spans="2:42">
      <c r="B82" s="94"/>
      <c r="AI82" s="44"/>
      <c r="AJ82" s="44"/>
      <c r="AK82" s="44"/>
      <c r="AL82" s="44"/>
      <c r="AM82" s="44"/>
      <c r="AN82" s="44"/>
      <c r="AO82" s="44"/>
      <c r="AP82" s="44"/>
    </row>
    <row r="83" spans="2:42">
      <c r="B83" s="94"/>
      <c r="AI83" s="44"/>
      <c r="AJ83" s="44"/>
      <c r="AK83" s="44"/>
      <c r="AL83" s="44"/>
      <c r="AM83" s="44"/>
      <c r="AN83" s="44"/>
      <c r="AO83" s="44"/>
      <c r="AP83" s="44"/>
    </row>
    <row r="84" spans="2:42">
      <c r="B84" s="94"/>
      <c r="AI84" s="44"/>
      <c r="AJ84" s="44"/>
      <c r="AK84" s="44"/>
      <c r="AL84" s="44"/>
      <c r="AM84" s="44"/>
      <c r="AN84" s="44"/>
      <c r="AO84" s="44"/>
      <c r="AP84" s="44"/>
    </row>
    <row r="85" spans="2:42">
      <c r="B85" s="94"/>
      <c r="AI85" s="44"/>
      <c r="AJ85" s="44"/>
      <c r="AK85" s="44"/>
      <c r="AL85" s="44"/>
      <c r="AM85" s="44"/>
      <c r="AN85" s="44"/>
      <c r="AO85" s="44"/>
      <c r="AP85" s="44"/>
    </row>
    <row r="86" spans="2:42">
      <c r="B86" s="94"/>
      <c r="AI86" s="44"/>
      <c r="AJ86" s="44"/>
      <c r="AK86" s="44"/>
      <c r="AL86" s="44"/>
      <c r="AM86" s="44"/>
      <c r="AN86" s="44"/>
      <c r="AO86" s="44"/>
      <c r="AP86" s="44"/>
    </row>
    <row r="87" spans="2:42">
      <c r="B87" s="94"/>
      <c r="AI87" s="44"/>
      <c r="AJ87" s="44"/>
      <c r="AK87" s="44"/>
      <c r="AL87" s="44"/>
      <c r="AM87" s="44"/>
      <c r="AN87" s="44"/>
      <c r="AO87" s="44"/>
      <c r="AP87" s="44"/>
    </row>
    <row r="88" spans="2:42">
      <c r="B88" s="94"/>
      <c r="AI88" s="44"/>
      <c r="AJ88" s="44"/>
      <c r="AK88" s="44"/>
      <c r="AL88" s="44"/>
      <c r="AM88" s="44"/>
      <c r="AN88" s="44"/>
      <c r="AO88" s="44"/>
      <c r="AP88" s="44"/>
    </row>
    <row r="89" spans="2:42">
      <c r="B89" s="94"/>
      <c r="AI89" s="44"/>
      <c r="AJ89" s="44"/>
      <c r="AK89" s="44"/>
      <c r="AL89" s="44"/>
      <c r="AM89" s="44"/>
      <c r="AN89" s="44"/>
      <c r="AO89" s="44"/>
      <c r="AP89" s="44"/>
    </row>
    <row r="90" spans="2:42">
      <c r="AI90" s="44"/>
      <c r="AJ90" s="44"/>
      <c r="AK90" s="44"/>
      <c r="AL90" s="44"/>
      <c r="AM90" s="44"/>
      <c r="AN90" s="44"/>
      <c r="AO90" s="44"/>
      <c r="AP90" s="44"/>
    </row>
    <row r="91" spans="2:42">
      <c r="AI91" s="44"/>
      <c r="AJ91" s="44"/>
      <c r="AK91" s="44"/>
      <c r="AL91" s="44"/>
      <c r="AM91" s="44"/>
      <c r="AN91" s="44"/>
      <c r="AO91" s="44"/>
      <c r="AP91" s="44"/>
    </row>
    <row r="92" spans="2:42">
      <c r="AI92" s="44"/>
      <c r="AJ92" s="44"/>
      <c r="AK92" s="44"/>
      <c r="AL92" s="44"/>
      <c r="AM92" s="44"/>
      <c r="AN92" s="44"/>
      <c r="AO92" s="44"/>
      <c r="AP92" s="44"/>
    </row>
    <row r="99" spans="35:45">
      <c r="AI99" s="44"/>
      <c r="AJ99" s="44"/>
      <c r="AK99" s="44"/>
      <c r="AL99" s="44"/>
      <c r="AM99" s="44"/>
      <c r="AN99" s="44"/>
      <c r="AO99" s="44"/>
      <c r="AP99" s="44"/>
      <c r="AQ99" s="44"/>
      <c r="AS99" s="44"/>
    </row>
    <row r="100" spans="35:45">
      <c r="AI100" s="44"/>
      <c r="AJ100" s="44"/>
      <c r="AK100" s="44"/>
      <c r="AL100" s="44"/>
      <c r="AM100" s="44"/>
      <c r="AN100" s="44"/>
      <c r="AO100" s="44"/>
      <c r="AP100" s="44"/>
      <c r="AQ100" s="44"/>
      <c r="AS100" s="44"/>
    </row>
    <row r="101" spans="35:45">
      <c r="AI101" s="44"/>
      <c r="AJ101" s="44"/>
      <c r="AK101" s="44"/>
      <c r="AL101" s="44"/>
      <c r="AM101" s="44"/>
      <c r="AN101" s="44"/>
      <c r="AO101" s="44"/>
      <c r="AP101" s="44"/>
      <c r="AQ101" s="44"/>
      <c r="AS101" s="44"/>
    </row>
    <row r="102" spans="35:45">
      <c r="AI102" s="44"/>
      <c r="AJ102" s="44"/>
      <c r="AK102" s="44"/>
      <c r="AL102" s="44"/>
      <c r="AM102" s="44"/>
      <c r="AN102" s="44"/>
      <c r="AO102" s="44"/>
      <c r="AP102" s="44"/>
      <c r="AQ102" s="44"/>
      <c r="AS102" s="44"/>
    </row>
    <row r="103" spans="35:45">
      <c r="AI103" s="44"/>
      <c r="AJ103" s="44"/>
      <c r="AK103" s="44"/>
      <c r="AL103" s="44"/>
      <c r="AM103" s="44"/>
      <c r="AN103" s="44"/>
      <c r="AO103" s="44"/>
      <c r="AP103" s="44"/>
      <c r="AQ103" s="44"/>
      <c r="AS103" s="44"/>
    </row>
    <row r="104" spans="35:45">
      <c r="AI104" s="44"/>
      <c r="AJ104" s="44"/>
      <c r="AK104" s="44"/>
      <c r="AL104" s="44"/>
      <c r="AM104" s="44"/>
      <c r="AN104" s="44"/>
      <c r="AO104" s="44"/>
      <c r="AP104" s="44"/>
      <c r="AQ104" s="44"/>
      <c r="AS104" s="44"/>
    </row>
    <row r="105" spans="35:45">
      <c r="AI105" s="44"/>
      <c r="AJ105" s="44"/>
      <c r="AK105" s="44"/>
      <c r="AL105" s="44"/>
      <c r="AM105" s="44"/>
      <c r="AN105" s="44"/>
      <c r="AO105" s="44"/>
      <c r="AP105" s="44"/>
      <c r="AQ105" s="44"/>
      <c r="AS105" s="44"/>
    </row>
    <row r="106" spans="35:45">
      <c r="AI106" s="44"/>
      <c r="AJ106" s="44"/>
      <c r="AK106" s="44"/>
      <c r="AL106" s="44"/>
      <c r="AM106" s="44"/>
      <c r="AN106" s="44"/>
      <c r="AO106" s="44"/>
      <c r="AP106" s="44"/>
      <c r="AQ106" s="44"/>
      <c r="AS106" s="44"/>
    </row>
    <row r="107" spans="35:45">
      <c r="AI107" s="44"/>
      <c r="AJ107" s="44"/>
      <c r="AK107" s="44"/>
      <c r="AL107" s="44"/>
      <c r="AM107" s="44"/>
      <c r="AN107" s="44"/>
      <c r="AO107" s="44"/>
      <c r="AP107" s="44"/>
      <c r="AQ107" s="44"/>
      <c r="AS107" s="44"/>
    </row>
    <row r="108" spans="35:45">
      <c r="AI108" s="44"/>
      <c r="AJ108" s="44"/>
      <c r="AK108" s="44"/>
      <c r="AL108" s="44"/>
      <c r="AM108" s="44"/>
      <c r="AN108" s="44"/>
      <c r="AO108" s="44"/>
      <c r="AP108" s="44"/>
      <c r="AQ108" s="44"/>
      <c r="AS108" s="44"/>
    </row>
    <row r="109" spans="35:45">
      <c r="AI109" s="44"/>
      <c r="AJ109" s="44"/>
      <c r="AK109" s="44"/>
      <c r="AL109" s="44"/>
      <c r="AM109" s="44"/>
      <c r="AN109" s="44"/>
      <c r="AO109" s="44"/>
      <c r="AP109" s="44"/>
      <c r="AQ109" s="44"/>
      <c r="AS109" s="44"/>
    </row>
    <row r="110" spans="35:45">
      <c r="AI110" s="44"/>
      <c r="AJ110" s="44"/>
      <c r="AK110" s="44"/>
      <c r="AL110" s="44"/>
      <c r="AM110" s="44"/>
      <c r="AN110" s="44"/>
      <c r="AO110" s="44"/>
      <c r="AP110" s="44"/>
      <c r="AQ110" s="44"/>
      <c r="AS110" s="44"/>
    </row>
    <row r="111" spans="35:45">
      <c r="AI111" s="44"/>
      <c r="AJ111" s="44"/>
      <c r="AK111" s="44"/>
      <c r="AL111" s="44"/>
      <c r="AM111" s="44"/>
      <c r="AN111" s="44"/>
      <c r="AO111" s="44"/>
      <c r="AP111" s="44"/>
      <c r="AQ111" s="44"/>
      <c r="AS111" s="44"/>
    </row>
    <row r="112" spans="35:45">
      <c r="AI112" s="44"/>
      <c r="AJ112" s="44"/>
      <c r="AK112" s="44"/>
      <c r="AL112" s="44"/>
      <c r="AM112" s="44"/>
      <c r="AN112" s="44"/>
      <c r="AO112" s="44"/>
      <c r="AP112" s="44"/>
      <c r="AQ112" s="44"/>
      <c r="AS112" s="44"/>
    </row>
    <row r="113" spans="35:45">
      <c r="AI113" s="44"/>
      <c r="AJ113" s="44"/>
      <c r="AK113" s="44"/>
      <c r="AL113" s="44"/>
      <c r="AM113" s="44"/>
      <c r="AN113" s="44"/>
      <c r="AO113" s="44"/>
      <c r="AP113" s="44"/>
      <c r="AQ113" s="44"/>
      <c r="AS113" s="44"/>
    </row>
    <row r="114" spans="35:45">
      <c r="AI114" s="54"/>
      <c r="AJ114" s="54"/>
      <c r="AK114" s="44"/>
      <c r="AL114" s="44"/>
      <c r="AM114" s="44"/>
      <c r="AN114" s="44"/>
      <c r="AO114" s="44"/>
      <c r="AP114" s="44"/>
      <c r="AQ114" s="44"/>
      <c r="AS114" s="44"/>
    </row>
    <row r="115" spans="35:45">
      <c r="AI115" s="33"/>
      <c r="AJ115" s="55"/>
      <c r="AK115" s="44"/>
      <c r="AL115" s="44"/>
      <c r="AM115" s="44"/>
      <c r="AN115" s="44"/>
      <c r="AO115" s="44"/>
      <c r="AP115" s="44"/>
      <c r="AQ115" s="44"/>
      <c r="AS115" s="44"/>
    </row>
    <row r="116" spans="35:45">
      <c r="AI116" s="56"/>
      <c r="AJ116" s="56"/>
      <c r="AK116" s="44"/>
      <c r="AL116" s="44"/>
      <c r="AM116" s="44"/>
      <c r="AN116" s="44"/>
      <c r="AO116" s="44"/>
      <c r="AP116" s="44"/>
      <c r="AQ116" s="44"/>
      <c r="AS116" s="44"/>
    </row>
    <row r="117" spans="35:45">
      <c r="AI117" s="57"/>
      <c r="AJ117" s="57"/>
      <c r="AK117" s="44"/>
      <c r="AL117" s="44"/>
      <c r="AM117" s="44"/>
      <c r="AN117" s="44"/>
      <c r="AO117" s="44"/>
      <c r="AP117" s="44"/>
      <c r="AQ117" s="44"/>
      <c r="AS117" s="44"/>
    </row>
    <row r="118" spans="35:45">
      <c r="AI118" s="56"/>
      <c r="AJ118" s="56"/>
      <c r="AK118" s="44"/>
      <c r="AL118" s="44"/>
      <c r="AM118" s="44"/>
      <c r="AN118" s="44"/>
      <c r="AO118" s="44"/>
      <c r="AP118" s="44"/>
      <c r="AQ118" s="44"/>
      <c r="AS118" s="44"/>
    </row>
    <row r="119" spans="35:45">
      <c r="AI119" s="58"/>
      <c r="AJ119" s="58"/>
      <c r="AK119" s="44"/>
      <c r="AL119" s="44"/>
      <c r="AM119" s="44"/>
      <c r="AN119" s="44"/>
      <c r="AO119" s="44"/>
      <c r="AP119" s="44"/>
      <c r="AQ119" s="44"/>
      <c r="AS119" s="44"/>
    </row>
    <row r="120" spans="35:45">
      <c r="AI120" s="33"/>
      <c r="AJ120" s="33"/>
      <c r="AK120" s="44"/>
      <c r="AL120" s="44"/>
      <c r="AM120" s="44"/>
      <c r="AN120" s="44"/>
      <c r="AO120" s="44"/>
      <c r="AP120" s="44"/>
      <c r="AQ120" s="44"/>
      <c r="AS120" s="44"/>
    </row>
    <row r="121" spans="35:45">
      <c r="AI121" s="33"/>
      <c r="AJ121" s="33"/>
      <c r="AK121" s="44"/>
      <c r="AL121" s="44"/>
      <c r="AM121" s="44"/>
      <c r="AN121" s="44"/>
      <c r="AO121" s="44"/>
      <c r="AP121" s="44"/>
      <c r="AQ121" s="44"/>
      <c r="AS121" s="44"/>
    </row>
    <row r="122" spans="35:45">
      <c r="AI122" s="33"/>
      <c r="AJ122" s="33"/>
      <c r="AK122" s="44"/>
      <c r="AL122" s="44"/>
      <c r="AM122" s="44"/>
      <c r="AN122" s="44"/>
      <c r="AO122" s="44"/>
      <c r="AP122" s="44"/>
      <c r="AQ122" s="44"/>
      <c r="AS122" s="44"/>
    </row>
    <row r="123" spans="35:45">
      <c r="AI123" s="33"/>
      <c r="AJ123" s="33"/>
      <c r="AK123" s="44"/>
      <c r="AL123" s="44"/>
      <c r="AM123" s="44"/>
      <c r="AN123" s="44"/>
      <c r="AO123" s="44"/>
      <c r="AP123" s="44"/>
      <c r="AQ123" s="44"/>
      <c r="AS123" s="44"/>
    </row>
    <row r="124" spans="35:45">
      <c r="AI124" s="17"/>
      <c r="AJ124" s="17"/>
    </row>
    <row r="125" spans="35:45">
      <c r="AI125" s="17"/>
      <c r="AJ125" s="17"/>
    </row>
    <row r="126" spans="35:45">
      <c r="AI126" s="17"/>
      <c r="AJ126" s="17"/>
    </row>
    <row r="127" spans="35:45">
      <c r="AI127" s="17"/>
      <c r="AJ127" s="17"/>
    </row>
    <row r="128" spans="35:45">
      <c r="AI128" s="17"/>
      <c r="AJ128" s="17"/>
    </row>
    <row r="129" spans="35:36">
      <c r="AI129" s="17"/>
      <c r="AJ129" s="17"/>
    </row>
  </sheetData>
  <mergeCells count="37">
    <mergeCell ref="A1:H1"/>
    <mergeCell ref="A2:A3"/>
    <mergeCell ref="C2:C3"/>
    <mergeCell ref="D2:H2"/>
    <mergeCell ref="I2:M2"/>
    <mergeCell ref="AF2:AF3"/>
    <mergeCell ref="N2:R2"/>
    <mergeCell ref="AI28:AI29"/>
    <mergeCell ref="AI2:AJ3"/>
    <mergeCell ref="AP2:AP3"/>
    <mergeCell ref="S2:W2"/>
    <mergeCell ref="X2:AB2"/>
    <mergeCell ref="AC2:AC3"/>
    <mergeCell ref="AD2:AD3"/>
    <mergeCell ref="AE2:AE3"/>
    <mergeCell ref="A4:A45"/>
    <mergeCell ref="AI4:AI15"/>
    <mergeCell ref="AI17:AJ18"/>
    <mergeCell ref="AP17:AP18"/>
    <mergeCell ref="AQ17:AQ18"/>
    <mergeCell ref="AI21:AI23"/>
    <mergeCell ref="AI24:AI27"/>
    <mergeCell ref="AQ2:AQ3"/>
    <mergeCell ref="AR2:AR3"/>
    <mergeCell ref="AR17:AR18"/>
    <mergeCell ref="AS17:AS18"/>
    <mergeCell ref="AI19:AJ19"/>
    <mergeCell ref="AS2:AS3"/>
    <mergeCell ref="AI54:AI60"/>
    <mergeCell ref="I58:K58"/>
    <mergeCell ref="I63:K63"/>
    <mergeCell ref="AI32:AJ32"/>
    <mergeCell ref="AI33:AI39"/>
    <mergeCell ref="AI40:AI46"/>
    <mergeCell ref="AI47:AI53"/>
    <mergeCell ref="X48:AB48"/>
    <mergeCell ref="W49:W50"/>
  </mergeCells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AT129"/>
  <sheetViews>
    <sheetView topLeftCell="A35" workbookViewId="0">
      <selection activeCell="AC42" sqref="AC42"/>
    </sheetView>
  </sheetViews>
  <sheetFormatPr defaultRowHeight="16.5" outlineLevelCol="1"/>
  <cols>
    <col min="1" max="1" width="8.125" style="47" customWidth="1"/>
    <col min="2" max="2" width="3.625" style="47" customWidth="1" outlineLevel="1"/>
    <col min="3" max="3" width="7.125" style="47" customWidth="1"/>
    <col min="4" max="8" width="7.5" style="47" customWidth="1"/>
    <col min="9" max="13" width="6.25" style="47" customWidth="1"/>
    <col min="14" max="18" width="7.5" style="47" customWidth="1"/>
    <col min="19" max="23" width="6.25" style="47" customWidth="1"/>
    <col min="24" max="28" width="7.5" style="47" customWidth="1"/>
    <col min="29" max="31" width="10.375" style="48" customWidth="1"/>
    <col min="32" max="34" width="10" style="30" customWidth="1"/>
    <col min="35" max="35" width="18.625" style="16" bestFit="1" customWidth="1"/>
    <col min="36" max="36" width="21.375" style="16" bestFit="1" customWidth="1"/>
    <col min="37" max="37" width="18.375" style="16" bestFit="1" customWidth="1"/>
    <col min="38" max="41" width="18.375" style="16" customWidth="1"/>
    <col min="42" max="42" width="14.625" style="16" bestFit="1" customWidth="1"/>
    <col min="43" max="43" width="11.75" style="16" bestFit="1" customWidth="1"/>
    <col min="44" max="44" width="13.625" style="30" bestFit="1" customWidth="1"/>
    <col min="45" max="45" width="13.5" style="16" bestFit="1" customWidth="1"/>
    <col min="47" max="48" width="10" style="30" customWidth="1"/>
    <col min="49" max="256" width="9" style="30"/>
    <col min="257" max="257" width="8.125" style="30" customWidth="1"/>
    <col min="258" max="258" width="3.625" style="30" customWidth="1"/>
    <col min="259" max="259" width="7.125" style="30" customWidth="1"/>
    <col min="260" max="264" width="7.5" style="30" customWidth="1"/>
    <col min="265" max="269" width="6.25" style="30" customWidth="1"/>
    <col min="270" max="274" width="7.5" style="30" customWidth="1"/>
    <col min="275" max="279" width="6.25" style="30" customWidth="1"/>
    <col min="280" max="284" width="7.5" style="30" customWidth="1"/>
    <col min="285" max="287" width="10.375" style="30" customWidth="1"/>
    <col min="288" max="290" width="10" style="30" customWidth="1"/>
    <col min="291" max="291" width="18.625" style="30" bestFit="1" customWidth="1"/>
    <col min="292" max="292" width="21.375" style="30" bestFit="1" customWidth="1"/>
    <col min="293" max="293" width="18.375" style="30" bestFit="1" customWidth="1"/>
    <col min="294" max="297" width="18.375" style="30" customWidth="1"/>
    <col min="298" max="298" width="14.625" style="30" bestFit="1" customWidth="1"/>
    <col min="299" max="299" width="11.75" style="30" bestFit="1" customWidth="1"/>
    <col min="300" max="300" width="13.625" style="30" bestFit="1" customWidth="1"/>
    <col min="301" max="301" width="13.5" style="30" bestFit="1" customWidth="1"/>
    <col min="302" max="302" width="9" style="30"/>
    <col min="303" max="304" width="10" style="30" customWidth="1"/>
    <col min="305" max="512" width="9" style="30"/>
    <col min="513" max="513" width="8.125" style="30" customWidth="1"/>
    <col min="514" max="514" width="3.625" style="30" customWidth="1"/>
    <col min="515" max="515" width="7.125" style="30" customWidth="1"/>
    <col min="516" max="520" width="7.5" style="30" customWidth="1"/>
    <col min="521" max="525" width="6.25" style="30" customWidth="1"/>
    <col min="526" max="530" width="7.5" style="30" customWidth="1"/>
    <col min="531" max="535" width="6.25" style="30" customWidth="1"/>
    <col min="536" max="540" width="7.5" style="30" customWidth="1"/>
    <col min="541" max="543" width="10.375" style="30" customWidth="1"/>
    <col min="544" max="546" width="10" style="30" customWidth="1"/>
    <col min="547" max="547" width="18.625" style="30" bestFit="1" customWidth="1"/>
    <col min="548" max="548" width="21.375" style="30" bestFit="1" customWidth="1"/>
    <col min="549" max="549" width="18.375" style="30" bestFit="1" customWidth="1"/>
    <col min="550" max="553" width="18.375" style="30" customWidth="1"/>
    <col min="554" max="554" width="14.625" style="30" bestFit="1" customWidth="1"/>
    <col min="555" max="555" width="11.75" style="30" bestFit="1" customWidth="1"/>
    <col min="556" max="556" width="13.625" style="30" bestFit="1" customWidth="1"/>
    <col min="557" max="557" width="13.5" style="30" bestFit="1" customWidth="1"/>
    <col min="558" max="558" width="9" style="30"/>
    <col min="559" max="560" width="10" style="30" customWidth="1"/>
    <col min="561" max="768" width="9" style="30"/>
    <col min="769" max="769" width="8.125" style="30" customWidth="1"/>
    <col min="770" max="770" width="3.625" style="30" customWidth="1"/>
    <col min="771" max="771" width="7.125" style="30" customWidth="1"/>
    <col min="772" max="776" width="7.5" style="30" customWidth="1"/>
    <col min="777" max="781" width="6.25" style="30" customWidth="1"/>
    <col min="782" max="786" width="7.5" style="30" customWidth="1"/>
    <col min="787" max="791" width="6.25" style="30" customWidth="1"/>
    <col min="792" max="796" width="7.5" style="30" customWidth="1"/>
    <col min="797" max="799" width="10.375" style="30" customWidth="1"/>
    <col min="800" max="802" width="10" style="30" customWidth="1"/>
    <col min="803" max="803" width="18.625" style="30" bestFit="1" customWidth="1"/>
    <col min="804" max="804" width="21.375" style="30" bestFit="1" customWidth="1"/>
    <col min="805" max="805" width="18.375" style="30" bestFit="1" customWidth="1"/>
    <col min="806" max="809" width="18.375" style="30" customWidth="1"/>
    <col min="810" max="810" width="14.625" style="30" bestFit="1" customWidth="1"/>
    <col min="811" max="811" width="11.75" style="30" bestFit="1" customWidth="1"/>
    <col min="812" max="812" width="13.625" style="30" bestFit="1" customWidth="1"/>
    <col min="813" max="813" width="13.5" style="30" bestFit="1" customWidth="1"/>
    <col min="814" max="814" width="9" style="30"/>
    <col min="815" max="816" width="10" style="30" customWidth="1"/>
    <col min="817" max="1024" width="9" style="30"/>
    <col min="1025" max="1025" width="8.125" style="30" customWidth="1"/>
    <col min="1026" max="1026" width="3.625" style="30" customWidth="1"/>
    <col min="1027" max="1027" width="7.125" style="30" customWidth="1"/>
    <col min="1028" max="1032" width="7.5" style="30" customWidth="1"/>
    <col min="1033" max="1037" width="6.25" style="30" customWidth="1"/>
    <col min="1038" max="1042" width="7.5" style="30" customWidth="1"/>
    <col min="1043" max="1047" width="6.25" style="30" customWidth="1"/>
    <col min="1048" max="1052" width="7.5" style="30" customWidth="1"/>
    <col min="1053" max="1055" width="10.375" style="30" customWidth="1"/>
    <col min="1056" max="1058" width="10" style="30" customWidth="1"/>
    <col min="1059" max="1059" width="18.625" style="30" bestFit="1" customWidth="1"/>
    <col min="1060" max="1060" width="21.375" style="30" bestFit="1" customWidth="1"/>
    <col min="1061" max="1061" width="18.375" style="30" bestFit="1" customWidth="1"/>
    <col min="1062" max="1065" width="18.375" style="30" customWidth="1"/>
    <col min="1066" max="1066" width="14.625" style="30" bestFit="1" customWidth="1"/>
    <col min="1067" max="1067" width="11.75" style="30" bestFit="1" customWidth="1"/>
    <col min="1068" max="1068" width="13.625" style="30" bestFit="1" customWidth="1"/>
    <col min="1069" max="1069" width="13.5" style="30" bestFit="1" customWidth="1"/>
    <col min="1070" max="1070" width="9" style="30"/>
    <col min="1071" max="1072" width="10" style="30" customWidth="1"/>
    <col min="1073" max="1280" width="9" style="30"/>
    <col min="1281" max="1281" width="8.125" style="30" customWidth="1"/>
    <col min="1282" max="1282" width="3.625" style="30" customWidth="1"/>
    <col min="1283" max="1283" width="7.125" style="30" customWidth="1"/>
    <col min="1284" max="1288" width="7.5" style="30" customWidth="1"/>
    <col min="1289" max="1293" width="6.25" style="30" customWidth="1"/>
    <col min="1294" max="1298" width="7.5" style="30" customWidth="1"/>
    <col min="1299" max="1303" width="6.25" style="30" customWidth="1"/>
    <col min="1304" max="1308" width="7.5" style="30" customWidth="1"/>
    <col min="1309" max="1311" width="10.375" style="30" customWidth="1"/>
    <col min="1312" max="1314" width="10" style="30" customWidth="1"/>
    <col min="1315" max="1315" width="18.625" style="30" bestFit="1" customWidth="1"/>
    <col min="1316" max="1316" width="21.375" style="30" bestFit="1" customWidth="1"/>
    <col min="1317" max="1317" width="18.375" style="30" bestFit="1" customWidth="1"/>
    <col min="1318" max="1321" width="18.375" style="30" customWidth="1"/>
    <col min="1322" max="1322" width="14.625" style="30" bestFit="1" customWidth="1"/>
    <col min="1323" max="1323" width="11.75" style="30" bestFit="1" customWidth="1"/>
    <col min="1324" max="1324" width="13.625" style="30" bestFit="1" customWidth="1"/>
    <col min="1325" max="1325" width="13.5" style="30" bestFit="1" customWidth="1"/>
    <col min="1326" max="1326" width="9" style="30"/>
    <col min="1327" max="1328" width="10" style="30" customWidth="1"/>
    <col min="1329" max="1536" width="9" style="30"/>
    <col min="1537" max="1537" width="8.125" style="30" customWidth="1"/>
    <col min="1538" max="1538" width="3.625" style="30" customWidth="1"/>
    <col min="1539" max="1539" width="7.125" style="30" customWidth="1"/>
    <col min="1540" max="1544" width="7.5" style="30" customWidth="1"/>
    <col min="1545" max="1549" width="6.25" style="30" customWidth="1"/>
    <col min="1550" max="1554" width="7.5" style="30" customWidth="1"/>
    <col min="1555" max="1559" width="6.25" style="30" customWidth="1"/>
    <col min="1560" max="1564" width="7.5" style="30" customWidth="1"/>
    <col min="1565" max="1567" width="10.375" style="30" customWidth="1"/>
    <col min="1568" max="1570" width="10" style="30" customWidth="1"/>
    <col min="1571" max="1571" width="18.625" style="30" bestFit="1" customWidth="1"/>
    <col min="1572" max="1572" width="21.375" style="30" bestFit="1" customWidth="1"/>
    <col min="1573" max="1573" width="18.375" style="30" bestFit="1" customWidth="1"/>
    <col min="1574" max="1577" width="18.375" style="30" customWidth="1"/>
    <col min="1578" max="1578" width="14.625" style="30" bestFit="1" customWidth="1"/>
    <col min="1579" max="1579" width="11.75" style="30" bestFit="1" customWidth="1"/>
    <col min="1580" max="1580" width="13.625" style="30" bestFit="1" customWidth="1"/>
    <col min="1581" max="1581" width="13.5" style="30" bestFit="1" customWidth="1"/>
    <col min="1582" max="1582" width="9" style="30"/>
    <col min="1583" max="1584" width="10" style="30" customWidth="1"/>
    <col min="1585" max="1792" width="9" style="30"/>
    <col min="1793" max="1793" width="8.125" style="30" customWidth="1"/>
    <col min="1794" max="1794" width="3.625" style="30" customWidth="1"/>
    <col min="1795" max="1795" width="7.125" style="30" customWidth="1"/>
    <col min="1796" max="1800" width="7.5" style="30" customWidth="1"/>
    <col min="1801" max="1805" width="6.25" style="30" customWidth="1"/>
    <col min="1806" max="1810" width="7.5" style="30" customWidth="1"/>
    <col min="1811" max="1815" width="6.25" style="30" customWidth="1"/>
    <col min="1816" max="1820" width="7.5" style="30" customWidth="1"/>
    <col min="1821" max="1823" width="10.375" style="30" customWidth="1"/>
    <col min="1824" max="1826" width="10" style="30" customWidth="1"/>
    <col min="1827" max="1827" width="18.625" style="30" bestFit="1" customWidth="1"/>
    <col min="1828" max="1828" width="21.375" style="30" bestFit="1" customWidth="1"/>
    <col min="1829" max="1829" width="18.375" style="30" bestFit="1" customWidth="1"/>
    <col min="1830" max="1833" width="18.375" style="30" customWidth="1"/>
    <col min="1834" max="1834" width="14.625" style="30" bestFit="1" customWidth="1"/>
    <col min="1835" max="1835" width="11.75" style="30" bestFit="1" customWidth="1"/>
    <col min="1836" max="1836" width="13.625" style="30" bestFit="1" customWidth="1"/>
    <col min="1837" max="1837" width="13.5" style="30" bestFit="1" customWidth="1"/>
    <col min="1838" max="1838" width="9" style="30"/>
    <col min="1839" max="1840" width="10" style="30" customWidth="1"/>
    <col min="1841" max="2048" width="9" style="30"/>
    <col min="2049" max="2049" width="8.125" style="30" customWidth="1"/>
    <col min="2050" max="2050" width="3.625" style="30" customWidth="1"/>
    <col min="2051" max="2051" width="7.125" style="30" customWidth="1"/>
    <col min="2052" max="2056" width="7.5" style="30" customWidth="1"/>
    <col min="2057" max="2061" width="6.25" style="30" customWidth="1"/>
    <col min="2062" max="2066" width="7.5" style="30" customWidth="1"/>
    <col min="2067" max="2071" width="6.25" style="30" customWidth="1"/>
    <col min="2072" max="2076" width="7.5" style="30" customWidth="1"/>
    <col min="2077" max="2079" width="10.375" style="30" customWidth="1"/>
    <col min="2080" max="2082" width="10" style="30" customWidth="1"/>
    <col min="2083" max="2083" width="18.625" style="30" bestFit="1" customWidth="1"/>
    <col min="2084" max="2084" width="21.375" style="30" bestFit="1" customWidth="1"/>
    <col min="2085" max="2085" width="18.375" style="30" bestFit="1" customWidth="1"/>
    <col min="2086" max="2089" width="18.375" style="30" customWidth="1"/>
    <col min="2090" max="2090" width="14.625" style="30" bestFit="1" customWidth="1"/>
    <col min="2091" max="2091" width="11.75" style="30" bestFit="1" customWidth="1"/>
    <col min="2092" max="2092" width="13.625" style="30" bestFit="1" customWidth="1"/>
    <col min="2093" max="2093" width="13.5" style="30" bestFit="1" customWidth="1"/>
    <col min="2094" max="2094" width="9" style="30"/>
    <col min="2095" max="2096" width="10" style="30" customWidth="1"/>
    <col min="2097" max="2304" width="9" style="30"/>
    <col min="2305" max="2305" width="8.125" style="30" customWidth="1"/>
    <col min="2306" max="2306" width="3.625" style="30" customWidth="1"/>
    <col min="2307" max="2307" width="7.125" style="30" customWidth="1"/>
    <col min="2308" max="2312" width="7.5" style="30" customWidth="1"/>
    <col min="2313" max="2317" width="6.25" style="30" customWidth="1"/>
    <col min="2318" max="2322" width="7.5" style="30" customWidth="1"/>
    <col min="2323" max="2327" width="6.25" style="30" customWidth="1"/>
    <col min="2328" max="2332" width="7.5" style="30" customWidth="1"/>
    <col min="2333" max="2335" width="10.375" style="30" customWidth="1"/>
    <col min="2336" max="2338" width="10" style="30" customWidth="1"/>
    <col min="2339" max="2339" width="18.625" style="30" bestFit="1" customWidth="1"/>
    <col min="2340" max="2340" width="21.375" style="30" bestFit="1" customWidth="1"/>
    <col min="2341" max="2341" width="18.375" style="30" bestFit="1" customWidth="1"/>
    <col min="2342" max="2345" width="18.375" style="30" customWidth="1"/>
    <col min="2346" max="2346" width="14.625" style="30" bestFit="1" customWidth="1"/>
    <col min="2347" max="2347" width="11.75" style="30" bestFit="1" customWidth="1"/>
    <col min="2348" max="2348" width="13.625" style="30" bestFit="1" customWidth="1"/>
    <col min="2349" max="2349" width="13.5" style="30" bestFit="1" customWidth="1"/>
    <col min="2350" max="2350" width="9" style="30"/>
    <col min="2351" max="2352" width="10" style="30" customWidth="1"/>
    <col min="2353" max="2560" width="9" style="30"/>
    <col min="2561" max="2561" width="8.125" style="30" customWidth="1"/>
    <col min="2562" max="2562" width="3.625" style="30" customWidth="1"/>
    <col min="2563" max="2563" width="7.125" style="30" customWidth="1"/>
    <col min="2564" max="2568" width="7.5" style="30" customWidth="1"/>
    <col min="2569" max="2573" width="6.25" style="30" customWidth="1"/>
    <col min="2574" max="2578" width="7.5" style="30" customWidth="1"/>
    <col min="2579" max="2583" width="6.25" style="30" customWidth="1"/>
    <col min="2584" max="2588" width="7.5" style="30" customWidth="1"/>
    <col min="2589" max="2591" width="10.375" style="30" customWidth="1"/>
    <col min="2592" max="2594" width="10" style="30" customWidth="1"/>
    <col min="2595" max="2595" width="18.625" style="30" bestFit="1" customWidth="1"/>
    <col min="2596" max="2596" width="21.375" style="30" bestFit="1" customWidth="1"/>
    <col min="2597" max="2597" width="18.375" style="30" bestFit="1" customWidth="1"/>
    <col min="2598" max="2601" width="18.375" style="30" customWidth="1"/>
    <col min="2602" max="2602" width="14.625" style="30" bestFit="1" customWidth="1"/>
    <col min="2603" max="2603" width="11.75" style="30" bestFit="1" customWidth="1"/>
    <col min="2604" max="2604" width="13.625" style="30" bestFit="1" customWidth="1"/>
    <col min="2605" max="2605" width="13.5" style="30" bestFit="1" customWidth="1"/>
    <col min="2606" max="2606" width="9" style="30"/>
    <col min="2607" max="2608" width="10" style="30" customWidth="1"/>
    <col min="2609" max="2816" width="9" style="30"/>
    <col min="2817" max="2817" width="8.125" style="30" customWidth="1"/>
    <col min="2818" max="2818" width="3.625" style="30" customWidth="1"/>
    <col min="2819" max="2819" width="7.125" style="30" customWidth="1"/>
    <col min="2820" max="2824" width="7.5" style="30" customWidth="1"/>
    <col min="2825" max="2829" width="6.25" style="30" customWidth="1"/>
    <col min="2830" max="2834" width="7.5" style="30" customWidth="1"/>
    <col min="2835" max="2839" width="6.25" style="30" customWidth="1"/>
    <col min="2840" max="2844" width="7.5" style="30" customWidth="1"/>
    <col min="2845" max="2847" width="10.375" style="30" customWidth="1"/>
    <col min="2848" max="2850" width="10" style="30" customWidth="1"/>
    <col min="2851" max="2851" width="18.625" style="30" bestFit="1" customWidth="1"/>
    <col min="2852" max="2852" width="21.375" style="30" bestFit="1" customWidth="1"/>
    <col min="2853" max="2853" width="18.375" style="30" bestFit="1" customWidth="1"/>
    <col min="2854" max="2857" width="18.375" style="30" customWidth="1"/>
    <col min="2858" max="2858" width="14.625" style="30" bestFit="1" customWidth="1"/>
    <col min="2859" max="2859" width="11.75" style="30" bestFit="1" customWidth="1"/>
    <col min="2860" max="2860" width="13.625" style="30" bestFit="1" customWidth="1"/>
    <col min="2861" max="2861" width="13.5" style="30" bestFit="1" customWidth="1"/>
    <col min="2862" max="2862" width="9" style="30"/>
    <col min="2863" max="2864" width="10" style="30" customWidth="1"/>
    <col min="2865" max="3072" width="9" style="30"/>
    <col min="3073" max="3073" width="8.125" style="30" customWidth="1"/>
    <col min="3074" max="3074" width="3.625" style="30" customWidth="1"/>
    <col min="3075" max="3075" width="7.125" style="30" customWidth="1"/>
    <col min="3076" max="3080" width="7.5" style="30" customWidth="1"/>
    <col min="3081" max="3085" width="6.25" style="30" customWidth="1"/>
    <col min="3086" max="3090" width="7.5" style="30" customWidth="1"/>
    <col min="3091" max="3095" width="6.25" style="30" customWidth="1"/>
    <col min="3096" max="3100" width="7.5" style="30" customWidth="1"/>
    <col min="3101" max="3103" width="10.375" style="30" customWidth="1"/>
    <col min="3104" max="3106" width="10" style="30" customWidth="1"/>
    <col min="3107" max="3107" width="18.625" style="30" bestFit="1" customWidth="1"/>
    <col min="3108" max="3108" width="21.375" style="30" bestFit="1" customWidth="1"/>
    <col min="3109" max="3109" width="18.375" style="30" bestFit="1" customWidth="1"/>
    <col min="3110" max="3113" width="18.375" style="30" customWidth="1"/>
    <col min="3114" max="3114" width="14.625" style="30" bestFit="1" customWidth="1"/>
    <col min="3115" max="3115" width="11.75" style="30" bestFit="1" customWidth="1"/>
    <col min="3116" max="3116" width="13.625" style="30" bestFit="1" customWidth="1"/>
    <col min="3117" max="3117" width="13.5" style="30" bestFit="1" customWidth="1"/>
    <col min="3118" max="3118" width="9" style="30"/>
    <col min="3119" max="3120" width="10" style="30" customWidth="1"/>
    <col min="3121" max="3328" width="9" style="30"/>
    <col min="3329" max="3329" width="8.125" style="30" customWidth="1"/>
    <col min="3330" max="3330" width="3.625" style="30" customWidth="1"/>
    <col min="3331" max="3331" width="7.125" style="30" customWidth="1"/>
    <col min="3332" max="3336" width="7.5" style="30" customWidth="1"/>
    <col min="3337" max="3341" width="6.25" style="30" customWidth="1"/>
    <col min="3342" max="3346" width="7.5" style="30" customWidth="1"/>
    <col min="3347" max="3351" width="6.25" style="30" customWidth="1"/>
    <col min="3352" max="3356" width="7.5" style="30" customWidth="1"/>
    <col min="3357" max="3359" width="10.375" style="30" customWidth="1"/>
    <col min="3360" max="3362" width="10" style="30" customWidth="1"/>
    <col min="3363" max="3363" width="18.625" style="30" bestFit="1" customWidth="1"/>
    <col min="3364" max="3364" width="21.375" style="30" bestFit="1" customWidth="1"/>
    <col min="3365" max="3365" width="18.375" style="30" bestFit="1" customWidth="1"/>
    <col min="3366" max="3369" width="18.375" style="30" customWidth="1"/>
    <col min="3370" max="3370" width="14.625" style="30" bestFit="1" customWidth="1"/>
    <col min="3371" max="3371" width="11.75" style="30" bestFit="1" customWidth="1"/>
    <col min="3372" max="3372" width="13.625" style="30" bestFit="1" customWidth="1"/>
    <col min="3373" max="3373" width="13.5" style="30" bestFit="1" customWidth="1"/>
    <col min="3374" max="3374" width="9" style="30"/>
    <col min="3375" max="3376" width="10" style="30" customWidth="1"/>
    <col min="3377" max="3584" width="9" style="30"/>
    <col min="3585" max="3585" width="8.125" style="30" customWidth="1"/>
    <col min="3586" max="3586" width="3.625" style="30" customWidth="1"/>
    <col min="3587" max="3587" width="7.125" style="30" customWidth="1"/>
    <col min="3588" max="3592" width="7.5" style="30" customWidth="1"/>
    <col min="3593" max="3597" width="6.25" style="30" customWidth="1"/>
    <col min="3598" max="3602" width="7.5" style="30" customWidth="1"/>
    <col min="3603" max="3607" width="6.25" style="30" customWidth="1"/>
    <col min="3608" max="3612" width="7.5" style="30" customWidth="1"/>
    <col min="3613" max="3615" width="10.375" style="30" customWidth="1"/>
    <col min="3616" max="3618" width="10" style="30" customWidth="1"/>
    <col min="3619" max="3619" width="18.625" style="30" bestFit="1" customWidth="1"/>
    <col min="3620" max="3620" width="21.375" style="30" bestFit="1" customWidth="1"/>
    <col min="3621" max="3621" width="18.375" style="30" bestFit="1" customWidth="1"/>
    <col min="3622" max="3625" width="18.375" style="30" customWidth="1"/>
    <col min="3626" max="3626" width="14.625" style="30" bestFit="1" customWidth="1"/>
    <col min="3627" max="3627" width="11.75" style="30" bestFit="1" customWidth="1"/>
    <col min="3628" max="3628" width="13.625" style="30" bestFit="1" customWidth="1"/>
    <col min="3629" max="3629" width="13.5" style="30" bestFit="1" customWidth="1"/>
    <col min="3630" max="3630" width="9" style="30"/>
    <col min="3631" max="3632" width="10" style="30" customWidth="1"/>
    <col min="3633" max="3840" width="9" style="30"/>
    <col min="3841" max="3841" width="8.125" style="30" customWidth="1"/>
    <col min="3842" max="3842" width="3.625" style="30" customWidth="1"/>
    <col min="3843" max="3843" width="7.125" style="30" customWidth="1"/>
    <col min="3844" max="3848" width="7.5" style="30" customWidth="1"/>
    <col min="3849" max="3853" width="6.25" style="30" customWidth="1"/>
    <col min="3854" max="3858" width="7.5" style="30" customWidth="1"/>
    <col min="3859" max="3863" width="6.25" style="30" customWidth="1"/>
    <col min="3864" max="3868" width="7.5" style="30" customWidth="1"/>
    <col min="3869" max="3871" width="10.375" style="30" customWidth="1"/>
    <col min="3872" max="3874" width="10" style="30" customWidth="1"/>
    <col min="3875" max="3875" width="18.625" style="30" bestFit="1" customWidth="1"/>
    <col min="3876" max="3876" width="21.375" style="30" bestFit="1" customWidth="1"/>
    <col min="3877" max="3877" width="18.375" style="30" bestFit="1" customWidth="1"/>
    <col min="3878" max="3881" width="18.375" style="30" customWidth="1"/>
    <col min="3882" max="3882" width="14.625" style="30" bestFit="1" customWidth="1"/>
    <col min="3883" max="3883" width="11.75" style="30" bestFit="1" customWidth="1"/>
    <col min="3884" max="3884" width="13.625" style="30" bestFit="1" customWidth="1"/>
    <col min="3885" max="3885" width="13.5" style="30" bestFit="1" customWidth="1"/>
    <col min="3886" max="3886" width="9" style="30"/>
    <col min="3887" max="3888" width="10" style="30" customWidth="1"/>
    <col min="3889" max="4096" width="9" style="30"/>
    <col min="4097" max="4097" width="8.125" style="30" customWidth="1"/>
    <col min="4098" max="4098" width="3.625" style="30" customWidth="1"/>
    <col min="4099" max="4099" width="7.125" style="30" customWidth="1"/>
    <col min="4100" max="4104" width="7.5" style="30" customWidth="1"/>
    <col min="4105" max="4109" width="6.25" style="30" customWidth="1"/>
    <col min="4110" max="4114" width="7.5" style="30" customWidth="1"/>
    <col min="4115" max="4119" width="6.25" style="30" customWidth="1"/>
    <col min="4120" max="4124" width="7.5" style="30" customWidth="1"/>
    <col min="4125" max="4127" width="10.375" style="30" customWidth="1"/>
    <col min="4128" max="4130" width="10" style="30" customWidth="1"/>
    <col min="4131" max="4131" width="18.625" style="30" bestFit="1" customWidth="1"/>
    <col min="4132" max="4132" width="21.375" style="30" bestFit="1" customWidth="1"/>
    <col min="4133" max="4133" width="18.375" style="30" bestFit="1" customWidth="1"/>
    <col min="4134" max="4137" width="18.375" style="30" customWidth="1"/>
    <col min="4138" max="4138" width="14.625" style="30" bestFit="1" customWidth="1"/>
    <col min="4139" max="4139" width="11.75" style="30" bestFit="1" customWidth="1"/>
    <col min="4140" max="4140" width="13.625" style="30" bestFit="1" customWidth="1"/>
    <col min="4141" max="4141" width="13.5" style="30" bestFit="1" customWidth="1"/>
    <col min="4142" max="4142" width="9" style="30"/>
    <col min="4143" max="4144" width="10" style="30" customWidth="1"/>
    <col min="4145" max="4352" width="9" style="30"/>
    <col min="4353" max="4353" width="8.125" style="30" customWidth="1"/>
    <col min="4354" max="4354" width="3.625" style="30" customWidth="1"/>
    <col min="4355" max="4355" width="7.125" style="30" customWidth="1"/>
    <col min="4356" max="4360" width="7.5" style="30" customWidth="1"/>
    <col min="4361" max="4365" width="6.25" style="30" customWidth="1"/>
    <col min="4366" max="4370" width="7.5" style="30" customWidth="1"/>
    <col min="4371" max="4375" width="6.25" style="30" customWidth="1"/>
    <col min="4376" max="4380" width="7.5" style="30" customWidth="1"/>
    <col min="4381" max="4383" width="10.375" style="30" customWidth="1"/>
    <col min="4384" max="4386" width="10" style="30" customWidth="1"/>
    <col min="4387" max="4387" width="18.625" style="30" bestFit="1" customWidth="1"/>
    <col min="4388" max="4388" width="21.375" style="30" bestFit="1" customWidth="1"/>
    <col min="4389" max="4389" width="18.375" style="30" bestFit="1" customWidth="1"/>
    <col min="4390" max="4393" width="18.375" style="30" customWidth="1"/>
    <col min="4394" max="4394" width="14.625" style="30" bestFit="1" customWidth="1"/>
    <col min="4395" max="4395" width="11.75" style="30" bestFit="1" customWidth="1"/>
    <col min="4396" max="4396" width="13.625" style="30" bestFit="1" customWidth="1"/>
    <col min="4397" max="4397" width="13.5" style="30" bestFit="1" customWidth="1"/>
    <col min="4398" max="4398" width="9" style="30"/>
    <col min="4399" max="4400" width="10" style="30" customWidth="1"/>
    <col min="4401" max="4608" width="9" style="30"/>
    <col min="4609" max="4609" width="8.125" style="30" customWidth="1"/>
    <col min="4610" max="4610" width="3.625" style="30" customWidth="1"/>
    <col min="4611" max="4611" width="7.125" style="30" customWidth="1"/>
    <col min="4612" max="4616" width="7.5" style="30" customWidth="1"/>
    <col min="4617" max="4621" width="6.25" style="30" customWidth="1"/>
    <col min="4622" max="4626" width="7.5" style="30" customWidth="1"/>
    <col min="4627" max="4631" width="6.25" style="30" customWidth="1"/>
    <col min="4632" max="4636" width="7.5" style="30" customWidth="1"/>
    <col min="4637" max="4639" width="10.375" style="30" customWidth="1"/>
    <col min="4640" max="4642" width="10" style="30" customWidth="1"/>
    <col min="4643" max="4643" width="18.625" style="30" bestFit="1" customWidth="1"/>
    <col min="4644" max="4644" width="21.375" style="30" bestFit="1" customWidth="1"/>
    <col min="4645" max="4645" width="18.375" style="30" bestFit="1" customWidth="1"/>
    <col min="4646" max="4649" width="18.375" style="30" customWidth="1"/>
    <col min="4650" max="4650" width="14.625" style="30" bestFit="1" customWidth="1"/>
    <col min="4651" max="4651" width="11.75" style="30" bestFit="1" customWidth="1"/>
    <col min="4652" max="4652" width="13.625" style="30" bestFit="1" customWidth="1"/>
    <col min="4653" max="4653" width="13.5" style="30" bestFit="1" customWidth="1"/>
    <col min="4654" max="4654" width="9" style="30"/>
    <col min="4655" max="4656" width="10" style="30" customWidth="1"/>
    <col min="4657" max="4864" width="9" style="30"/>
    <col min="4865" max="4865" width="8.125" style="30" customWidth="1"/>
    <col min="4866" max="4866" width="3.625" style="30" customWidth="1"/>
    <col min="4867" max="4867" width="7.125" style="30" customWidth="1"/>
    <col min="4868" max="4872" width="7.5" style="30" customWidth="1"/>
    <col min="4873" max="4877" width="6.25" style="30" customWidth="1"/>
    <col min="4878" max="4882" width="7.5" style="30" customWidth="1"/>
    <col min="4883" max="4887" width="6.25" style="30" customWidth="1"/>
    <col min="4888" max="4892" width="7.5" style="30" customWidth="1"/>
    <col min="4893" max="4895" width="10.375" style="30" customWidth="1"/>
    <col min="4896" max="4898" width="10" style="30" customWidth="1"/>
    <col min="4899" max="4899" width="18.625" style="30" bestFit="1" customWidth="1"/>
    <col min="4900" max="4900" width="21.375" style="30" bestFit="1" customWidth="1"/>
    <col min="4901" max="4901" width="18.375" style="30" bestFit="1" customWidth="1"/>
    <col min="4902" max="4905" width="18.375" style="30" customWidth="1"/>
    <col min="4906" max="4906" width="14.625" style="30" bestFit="1" customWidth="1"/>
    <col min="4907" max="4907" width="11.75" style="30" bestFit="1" customWidth="1"/>
    <col min="4908" max="4908" width="13.625" style="30" bestFit="1" customWidth="1"/>
    <col min="4909" max="4909" width="13.5" style="30" bestFit="1" customWidth="1"/>
    <col min="4910" max="4910" width="9" style="30"/>
    <col min="4911" max="4912" width="10" style="30" customWidth="1"/>
    <col min="4913" max="5120" width="9" style="30"/>
    <col min="5121" max="5121" width="8.125" style="30" customWidth="1"/>
    <col min="5122" max="5122" width="3.625" style="30" customWidth="1"/>
    <col min="5123" max="5123" width="7.125" style="30" customWidth="1"/>
    <col min="5124" max="5128" width="7.5" style="30" customWidth="1"/>
    <col min="5129" max="5133" width="6.25" style="30" customWidth="1"/>
    <col min="5134" max="5138" width="7.5" style="30" customWidth="1"/>
    <col min="5139" max="5143" width="6.25" style="30" customWidth="1"/>
    <col min="5144" max="5148" width="7.5" style="30" customWidth="1"/>
    <col min="5149" max="5151" width="10.375" style="30" customWidth="1"/>
    <col min="5152" max="5154" width="10" style="30" customWidth="1"/>
    <col min="5155" max="5155" width="18.625" style="30" bestFit="1" customWidth="1"/>
    <col min="5156" max="5156" width="21.375" style="30" bestFit="1" customWidth="1"/>
    <col min="5157" max="5157" width="18.375" style="30" bestFit="1" customWidth="1"/>
    <col min="5158" max="5161" width="18.375" style="30" customWidth="1"/>
    <col min="5162" max="5162" width="14.625" style="30" bestFit="1" customWidth="1"/>
    <col min="5163" max="5163" width="11.75" style="30" bestFit="1" customWidth="1"/>
    <col min="5164" max="5164" width="13.625" style="30" bestFit="1" customWidth="1"/>
    <col min="5165" max="5165" width="13.5" style="30" bestFit="1" customWidth="1"/>
    <col min="5166" max="5166" width="9" style="30"/>
    <col min="5167" max="5168" width="10" style="30" customWidth="1"/>
    <col min="5169" max="5376" width="9" style="30"/>
    <col min="5377" max="5377" width="8.125" style="30" customWidth="1"/>
    <col min="5378" max="5378" width="3.625" style="30" customWidth="1"/>
    <col min="5379" max="5379" width="7.125" style="30" customWidth="1"/>
    <col min="5380" max="5384" width="7.5" style="30" customWidth="1"/>
    <col min="5385" max="5389" width="6.25" style="30" customWidth="1"/>
    <col min="5390" max="5394" width="7.5" style="30" customWidth="1"/>
    <col min="5395" max="5399" width="6.25" style="30" customWidth="1"/>
    <col min="5400" max="5404" width="7.5" style="30" customWidth="1"/>
    <col min="5405" max="5407" width="10.375" style="30" customWidth="1"/>
    <col min="5408" max="5410" width="10" style="30" customWidth="1"/>
    <col min="5411" max="5411" width="18.625" style="30" bestFit="1" customWidth="1"/>
    <col min="5412" max="5412" width="21.375" style="30" bestFit="1" customWidth="1"/>
    <col min="5413" max="5413" width="18.375" style="30" bestFit="1" customWidth="1"/>
    <col min="5414" max="5417" width="18.375" style="30" customWidth="1"/>
    <col min="5418" max="5418" width="14.625" style="30" bestFit="1" customWidth="1"/>
    <col min="5419" max="5419" width="11.75" style="30" bestFit="1" customWidth="1"/>
    <col min="5420" max="5420" width="13.625" style="30" bestFit="1" customWidth="1"/>
    <col min="5421" max="5421" width="13.5" style="30" bestFit="1" customWidth="1"/>
    <col min="5422" max="5422" width="9" style="30"/>
    <col min="5423" max="5424" width="10" style="30" customWidth="1"/>
    <col min="5425" max="5632" width="9" style="30"/>
    <col min="5633" max="5633" width="8.125" style="30" customWidth="1"/>
    <col min="5634" max="5634" width="3.625" style="30" customWidth="1"/>
    <col min="5635" max="5635" width="7.125" style="30" customWidth="1"/>
    <col min="5636" max="5640" width="7.5" style="30" customWidth="1"/>
    <col min="5641" max="5645" width="6.25" style="30" customWidth="1"/>
    <col min="5646" max="5650" width="7.5" style="30" customWidth="1"/>
    <col min="5651" max="5655" width="6.25" style="30" customWidth="1"/>
    <col min="5656" max="5660" width="7.5" style="30" customWidth="1"/>
    <col min="5661" max="5663" width="10.375" style="30" customWidth="1"/>
    <col min="5664" max="5666" width="10" style="30" customWidth="1"/>
    <col min="5667" max="5667" width="18.625" style="30" bestFit="1" customWidth="1"/>
    <col min="5668" max="5668" width="21.375" style="30" bestFit="1" customWidth="1"/>
    <col min="5669" max="5669" width="18.375" style="30" bestFit="1" customWidth="1"/>
    <col min="5670" max="5673" width="18.375" style="30" customWidth="1"/>
    <col min="5674" max="5674" width="14.625" style="30" bestFit="1" customWidth="1"/>
    <col min="5675" max="5675" width="11.75" style="30" bestFit="1" customWidth="1"/>
    <col min="5676" max="5676" width="13.625" style="30" bestFit="1" customWidth="1"/>
    <col min="5677" max="5677" width="13.5" style="30" bestFit="1" customWidth="1"/>
    <col min="5678" max="5678" width="9" style="30"/>
    <col min="5679" max="5680" width="10" style="30" customWidth="1"/>
    <col min="5681" max="5888" width="9" style="30"/>
    <col min="5889" max="5889" width="8.125" style="30" customWidth="1"/>
    <col min="5890" max="5890" width="3.625" style="30" customWidth="1"/>
    <col min="5891" max="5891" width="7.125" style="30" customWidth="1"/>
    <col min="5892" max="5896" width="7.5" style="30" customWidth="1"/>
    <col min="5897" max="5901" width="6.25" style="30" customWidth="1"/>
    <col min="5902" max="5906" width="7.5" style="30" customWidth="1"/>
    <col min="5907" max="5911" width="6.25" style="30" customWidth="1"/>
    <col min="5912" max="5916" width="7.5" style="30" customWidth="1"/>
    <col min="5917" max="5919" width="10.375" style="30" customWidth="1"/>
    <col min="5920" max="5922" width="10" style="30" customWidth="1"/>
    <col min="5923" max="5923" width="18.625" style="30" bestFit="1" customWidth="1"/>
    <col min="5924" max="5924" width="21.375" style="30" bestFit="1" customWidth="1"/>
    <col min="5925" max="5925" width="18.375" style="30" bestFit="1" customWidth="1"/>
    <col min="5926" max="5929" width="18.375" style="30" customWidth="1"/>
    <col min="5930" max="5930" width="14.625" style="30" bestFit="1" customWidth="1"/>
    <col min="5931" max="5931" width="11.75" style="30" bestFit="1" customWidth="1"/>
    <col min="5932" max="5932" width="13.625" style="30" bestFit="1" customWidth="1"/>
    <col min="5933" max="5933" width="13.5" style="30" bestFit="1" customWidth="1"/>
    <col min="5934" max="5934" width="9" style="30"/>
    <col min="5935" max="5936" width="10" style="30" customWidth="1"/>
    <col min="5937" max="6144" width="9" style="30"/>
    <col min="6145" max="6145" width="8.125" style="30" customWidth="1"/>
    <col min="6146" max="6146" width="3.625" style="30" customWidth="1"/>
    <col min="6147" max="6147" width="7.125" style="30" customWidth="1"/>
    <col min="6148" max="6152" width="7.5" style="30" customWidth="1"/>
    <col min="6153" max="6157" width="6.25" style="30" customWidth="1"/>
    <col min="6158" max="6162" width="7.5" style="30" customWidth="1"/>
    <col min="6163" max="6167" width="6.25" style="30" customWidth="1"/>
    <col min="6168" max="6172" width="7.5" style="30" customWidth="1"/>
    <col min="6173" max="6175" width="10.375" style="30" customWidth="1"/>
    <col min="6176" max="6178" width="10" style="30" customWidth="1"/>
    <col min="6179" max="6179" width="18.625" style="30" bestFit="1" customWidth="1"/>
    <col min="6180" max="6180" width="21.375" style="30" bestFit="1" customWidth="1"/>
    <col min="6181" max="6181" width="18.375" style="30" bestFit="1" customWidth="1"/>
    <col min="6182" max="6185" width="18.375" style="30" customWidth="1"/>
    <col min="6186" max="6186" width="14.625" style="30" bestFit="1" customWidth="1"/>
    <col min="6187" max="6187" width="11.75" style="30" bestFit="1" customWidth="1"/>
    <col min="6188" max="6188" width="13.625" style="30" bestFit="1" customWidth="1"/>
    <col min="6189" max="6189" width="13.5" style="30" bestFit="1" customWidth="1"/>
    <col min="6190" max="6190" width="9" style="30"/>
    <col min="6191" max="6192" width="10" style="30" customWidth="1"/>
    <col min="6193" max="6400" width="9" style="30"/>
    <col min="6401" max="6401" width="8.125" style="30" customWidth="1"/>
    <col min="6402" max="6402" width="3.625" style="30" customWidth="1"/>
    <col min="6403" max="6403" width="7.125" style="30" customWidth="1"/>
    <col min="6404" max="6408" width="7.5" style="30" customWidth="1"/>
    <col min="6409" max="6413" width="6.25" style="30" customWidth="1"/>
    <col min="6414" max="6418" width="7.5" style="30" customWidth="1"/>
    <col min="6419" max="6423" width="6.25" style="30" customWidth="1"/>
    <col min="6424" max="6428" width="7.5" style="30" customWidth="1"/>
    <col min="6429" max="6431" width="10.375" style="30" customWidth="1"/>
    <col min="6432" max="6434" width="10" style="30" customWidth="1"/>
    <col min="6435" max="6435" width="18.625" style="30" bestFit="1" customWidth="1"/>
    <col min="6436" max="6436" width="21.375" style="30" bestFit="1" customWidth="1"/>
    <col min="6437" max="6437" width="18.375" style="30" bestFit="1" customWidth="1"/>
    <col min="6438" max="6441" width="18.375" style="30" customWidth="1"/>
    <col min="6442" max="6442" width="14.625" style="30" bestFit="1" customWidth="1"/>
    <col min="6443" max="6443" width="11.75" style="30" bestFit="1" customWidth="1"/>
    <col min="6444" max="6444" width="13.625" style="30" bestFit="1" customWidth="1"/>
    <col min="6445" max="6445" width="13.5" style="30" bestFit="1" customWidth="1"/>
    <col min="6446" max="6446" width="9" style="30"/>
    <col min="6447" max="6448" width="10" style="30" customWidth="1"/>
    <col min="6449" max="6656" width="9" style="30"/>
    <col min="6657" max="6657" width="8.125" style="30" customWidth="1"/>
    <col min="6658" max="6658" width="3.625" style="30" customWidth="1"/>
    <col min="6659" max="6659" width="7.125" style="30" customWidth="1"/>
    <col min="6660" max="6664" width="7.5" style="30" customWidth="1"/>
    <col min="6665" max="6669" width="6.25" style="30" customWidth="1"/>
    <col min="6670" max="6674" width="7.5" style="30" customWidth="1"/>
    <col min="6675" max="6679" width="6.25" style="30" customWidth="1"/>
    <col min="6680" max="6684" width="7.5" style="30" customWidth="1"/>
    <col min="6685" max="6687" width="10.375" style="30" customWidth="1"/>
    <col min="6688" max="6690" width="10" style="30" customWidth="1"/>
    <col min="6691" max="6691" width="18.625" style="30" bestFit="1" customWidth="1"/>
    <col min="6692" max="6692" width="21.375" style="30" bestFit="1" customWidth="1"/>
    <col min="6693" max="6693" width="18.375" style="30" bestFit="1" customWidth="1"/>
    <col min="6694" max="6697" width="18.375" style="30" customWidth="1"/>
    <col min="6698" max="6698" width="14.625" style="30" bestFit="1" customWidth="1"/>
    <col min="6699" max="6699" width="11.75" style="30" bestFit="1" customWidth="1"/>
    <col min="6700" max="6700" width="13.625" style="30" bestFit="1" customWidth="1"/>
    <col min="6701" max="6701" width="13.5" style="30" bestFit="1" customWidth="1"/>
    <col min="6702" max="6702" width="9" style="30"/>
    <col min="6703" max="6704" width="10" style="30" customWidth="1"/>
    <col min="6705" max="6912" width="9" style="30"/>
    <col min="6913" max="6913" width="8.125" style="30" customWidth="1"/>
    <col min="6914" max="6914" width="3.625" style="30" customWidth="1"/>
    <col min="6915" max="6915" width="7.125" style="30" customWidth="1"/>
    <col min="6916" max="6920" width="7.5" style="30" customWidth="1"/>
    <col min="6921" max="6925" width="6.25" style="30" customWidth="1"/>
    <col min="6926" max="6930" width="7.5" style="30" customWidth="1"/>
    <col min="6931" max="6935" width="6.25" style="30" customWidth="1"/>
    <col min="6936" max="6940" width="7.5" style="30" customWidth="1"/>
    <col min="6941" max="6943" width="10.375" style="30" customWidth="1"/>
    <col min="6944" max="6946" width="10" style="30" customWidth="1"/>
    <col min="6947" max="6947" width="18.625" style="30" bestFit="1" customWidth="1"/>
    <col min="6948" max="6948" width="21.375" style="30" bestFit="1" customWidth="1"/>
    <col min="6949" max="6949" width="18.375" style="30" bestFit="1" customWidth="1"/>
    <col min="6950" max="6953" width="18.375" style="30" customWidth="1"/>
    <col min="6954" max="6954" width="14.625" style="30" bestFit="1" customWidth="1"/>
    <col min="6955" max="6955" width="11.75" style="30" bestFit="1" customWidth="1"/>
    <col min="6956" max="6956" width="13.625" style="30" bestFit="1" customWidth="1"/>
    <col min="6957" max="6957" width="13.5" style="30" bestFit="1" customWidth="1"/>
    <col min="6958" max="6958" width="9" style="30"/>
    <col min="6959" max="6960" width="10" style="30" customWidth="1"/>
    <col min="6961" max="7168" width="9" style="30"/>
    <col min="7169" max="7169" width="8.125" style="30" customWidth="1"/>
    <col min="7170" max="7170" width="3.625" style="30" customWidth="1"/>
    <col min="7171" max="7171" width="7.125" style="30" customWidth="1"/>
    <col min="7172" max="7176" width="7.5" style="30" customWidth="1"/>
    <col min="7177" max="7181" width="6.25" style="30" customWidth="1"/>
    <col min="7182" max="7186" width="7.5" style="30" customWidth="1"/>
    <col min="7187" max="7191" width="6.25" style="30" customWidth="1"/>
    <col min="7192" max="7196" width="7.5" style="30" customWidth="1"/>
    <col min="7197" max="7199" width="10.375" style="30" customWidth="1"/>
    <col min="7200" max="7202" width="10" style="30" customWidth="1"/>
    <col min="7203" max="7203" width="18.625" style="30" bestFit="1" customWidth="1"/>
    <col min="7204" max="7204" width="21.375" style="30" bestFit="1" customWidth="1"/>
    <col min="7205" max="7205" width="18.375" style="30" bestFit="1" customWidth="1"/>
    <col min="7206" max="7209" width="18.375" style="30" customWidth="1"/>
    <col min="7210" max="7210" width="14.625" style="30" bestFit="1" customWidth="1"/>
    <col min="7211" max="7211" width="11.75" style="30" bestFit="1" customWidth="1"/>
    <col min="7212" max="7212" width="13.625" style="30" bestFit="1" customWidth="1"/>
    <col min="7213" max="7213" width="13.5" style="30" bestFit="1" customWidth="1"/>
    <col min="7214" max="7214" width="9" style="30"/>
    <col min="7215" max="7216" width="10" style="30" customWidth="1"/>
    <col min="7217" max="7424" width="9" style="30"/>
    <col min="7425" max="7425" width="8.125" style="30" customWidth="1"/>
    <col min="7426" max="7426" width="3.625" style="30" customWidth="1"/>
    <col min="7427" max="7427" width="7.125" style="30" customWidth="1"/>
    <col min="7428" max="7432" width="7.5" style="30" customWidth="1"/>
    <col min="7433" max="7437" width="6.25" style="30" customWidth="1"/>
    <col min="7438" max="7442" width="7.5" style="30" customWidth="1"/>
    <col min="7443" max="7447" width="6.25" style="30" customWidth="1"/>
    <col min="7448" max="7452" width="7.5" style="30" customWidth="1"/>
    <col min="7453" max="7455" width="10.375" style="30" customWidth="1"/>
    <col min="7456" max="7458" width="10" style="30" customWidth="1"/>
    <col min="7459" max="7459" width="18.625" style="30" bestFit="1" customWidth="1"/>
    <col min="7460" max="7460" width="21.375" style="30" bestFit="1" customWidth="1"/>
    <col min="7461" max="7461" width="18.375" style="30" bestFit="1" customWidth="1"/>
    <col min="7462" max="7465" width="18.375" style="30" customWidth="1"/>
    <col min="7466" max="7466" width="14.625" style="30" bestFit="1" customWidth="1"/>
    <col min="7467" max="7467" width="11.75" style="30" bestFit="1" customWidth="1"/>
    <col min="7468" max="7468" width="13.625" style="30" bestFit="1" customWidth="1"/>
    <col min="7469" max="7469" width="13.5" style="30" bestFit="1" customWidth="1"/>
    <col min="7470" max="7470" width="9" style="30"/>
    <col min="7471" max="7472" width="10" style="30" customWidth="1"/>
    <col min="7473" max="7680" width="9" style="30"/>
    <col min="7681" max="7681" width="8.125" style="30" customWidth="1"/>
    <col min="7682" max="7682" width="3.625" style="30" customWidth="1"/>
    <col min="7683" max="7683" width="7.125" style="30" customWidth="1"/>
    <col min="7684" max="7688" width="7.5" style="30" customWidth="1"/>
    <col min="7689" max="7693" width="6.25" style="30" customWidth="1"/>
    <col min="7694" max="7698" width="7.5" style="30" customWidth="1"/>
    <col min="7699" max="7703" width="6.25" style="30" customWidth="1"/>
    <col min="7704" max="7708" width="7.5" style="30" customWidth="1"/>
    <col min="7709" max="7711" width="10.375" style="30" customWidth="1"/>
    <col min="7712" max="7714" width="10" style="30" customWidth="1"/>
    <col min="7715" max="7715" width="18.625" style="30" bestFit="1" customWidth="1"/>
    <col min="7716" max="7716" width="21.375" style="30" bestFit="1" customWidth="1"/>
    <col min="7717" max="7717" width="18.375" style="30" bestFit="1" customWidth="1"/>
    <col min="7718" max="7721" width="18.375" style="30" customWidth="1"/>
    <col min="7722" max="7722" width="14.625" style="30" bestFit="1" customWidth="1"/>
    <col min="7723" max="7723" width="11.75" style="30" bestFit="1" customWidth="1"/>
    <col min="7724" max="7724" width="13.625" style="30" bestFit="1" customWidth="1"/>
    <col min="7725" max="7725" width="13.5" style="30" bestFit="1" customWidth="1"/>
    <col min="7726" max="7726" width="9" style="30"/>
    <col min="7727" max="7728" width="10" style="30" customWidth="1"/>
    <col min="7729" max="7936" width="9" style="30"/>
    <col min="7937" max="7937" width="8.125" style="30" customWidth="1"/>
    <col min="7938" max="7938" width="3.625" style="30" customWidth="1"/>
    <col min="7939" max="7939" width="7.125" style="30" customWidth="1"/>
    <col min="7940" max="7944" width="7.5" style="30" customWidth="1"/>
    <col min="7945" max="7949" width="6.25" style="30" customWidth="1"/>
    <col min="7950" max="7954" width="7.5" style="30" customWidth="1"/>
    <col min="7955" max="7959" width="6.25" style="30" customWidth="1"/>
    <col min="7960" max="7964" width="7.5" style="30" customWidth="1"/>
    <col min="7965" max="7967" width="10.375" style="30" customWidth="1"/>
    <col min="7968" max="7970" width="10" style="30" customWidth="1"/>
    <col min="7971" max="7971" width="18.625" style="30" bestFit="1" customWidth="1"/>
    <col min="7972" max="7972" width="21.375" style="30" bestFit="1" customWidth="1"/>
    <col min="7973" max="7973" width="18.375" style="30" bestFit="1" customWidth="1"/>
    <col min="7974" max="7977" width="18.375" style="30" customWidth="1"/>
    <col min="7978" max="7978" width="14.625" style="30" bestFit="1" customWidth="1"/>
    <col min="7979" max="7979" width="11.75" style="30" bestFit="1" customWidth="1"/>
    <col min="7980" max="7980" width="13.625" style="30" bestFit="1" customWidth="1"/>
    <col min="7981" max="7981" width="13.5" style="30" bestFit="1" customWidth="1"/>
    <col min="7982" max="7982" width="9" style="30"/>
    <col min="7983" max="7984" width="10" style="30" customWidth="1"/>
    <col min="7985" max="8192" width="9" style="30"/>
    <col min="8193" max="8193" width="8.125" style="30" customWidth="1"/>
    <col min="8194" max="8194" width="3.625" style="30" customWidth="1"/>
    <col min="8195" max="8195" width="7.125" style="30" customWidth="1"/>
    <col min="8196" max="8200" width="7.5" style="30" customWidth="1"/>
    <col min="8201" max="8205" width="6.25" style="30" customWidth="1"/>
    <col min="8206" max="8210" width="7.5" style="30" customWidth="1"/>
    <col min="8211" max="8215" width="6.25" style="30" customWidth="1"/>
    <col min="8216" max="8220" width="7.5" style="30" customWidth="1"/>
    <col min="8221" max="8223" width="10.375" style="30" customWidth="1"/>
    <col min="8224" max="8226" width="10" style="30" customWidth="1"/>
    <col min="8227" max="8227" width="18.625" style="30" bestFit="1" customWidth="1"/>
    <col min="8228" max="8228" width="21.375" style="30" bestFit="1" customWidth="1"/>
    <col min="8229" max="8229" width="18.375" style="30" bestFit="1" customWidth="1"/>
    <col min="8230" max="8233" width="18.375" style="30" customWidth="1"/>
    <col min="8234" max="8234" width="14.625" style="30" bestFit="1" customWidth="1"/>
    <col min="8235" max="8235" width="11.75" style="30" bestFit="1" customWidth="1"/>
    <col min="8236" max="8236" width="13.625" style="30" bestFit="1" customWidth="1"/>
    <col min="8237" max="8237" width="13.5" style="30" bestFit="1" customWidth="1"/>
    <col min="8238" max="8238" width="9" style="30"/>
    <col min="8239" max="8240" width="10" style="30" customWidth="1"/>
    <col min="8241" max="8448" width="9" style="30"/>
    <col min="8449" max="8449" width="8.125" style="30" customWidth="1"/>
    <col min="8450" max="8450" width="3.625" style="30" customWidth="1"/>
    <col min="8451" max="8451" width="7.125" style="30" customWidth="1"/>
    <col min="8452" max="8456" width="7.5" style="30" customWidth="1"/>
    <col min="8457" max="8461" width="6.25" style="30" customWidth="1"/>
    <col min="8462" max="8466" width="7.5" style="30" customWidth="1"/>
    <col min="8467" max="8471" width="6.25" style="30" customWidth="1"/>
    <col min="8472" max="8476" width="7.5" style="30" customWidth="1"/>
    <col min="8477" max="8479" width="10.375" style="30" customWidth="1"/>
    <col min="8480" max="8482" width="10" style="30" customWidth="1"/>
    <col min="8483" max="8483" width="18.625" style="30" bestFit="1" customWidth="1"/>
    <col min="8484" max="8484" width="21.375" style="30" bestFit="1" customWidth="1"/>
    <col min="8485" max="8485" width="18.375" style="30" bestFit="1" customWidth="1"/>
    <col min="8486" max="8489" width="18.375" style="30" customWidth="1"/>
    <col min="8490" max="8490" width="14.625" style="30" bestFit="1" customWidth="1"/>
    <col min="8491" max="8491" width="11.75" style="30" bestFit="1" customWidth="1"/>
    <col min="8492" max="8492" width="13.625" style="30" bestFit="1" customWidth="1"/>
    <col min="8493" max="8493" width="13.5" style="30" bestFit="1" customWidth="1"/>
    <col min="8494" max="8494" width="9" style="30"/>
    <col min="8495" max="8496" width="10" style="30" customWidth="1"/>
    <col min="8497" max="8704" width="9" style="30"/>
    <col min="8705" max="8705" width="8.125" style="30" customWidth="1"/>
    <col min="8706" max="8706" width="3.625" style="30" customWidth="1"/>
    <col min="8707" max="8707" width="7.125" style="30" customWidth="1"/>
    <col min="8708" max="8712" width="7.5" style="30" customWidth="1"/>
    <col min="8713" max="8717" width="6.25" style="30" customWidth="1"/>
    <col min="8718" max="8722" width="7.5" style="30" customWidth="1"/>
    <col min="8723" max="8727" width="6.25" style="30" customWidth="1"/>
    <col min="8728" max="8732" width="7.5" style="30" customWidth="1"/>
    <col min="8733" max="8735" width="10.375" style="30" customWidth="1"/>
    <col min="8736" max="8738" width="10" style="30" customWidth="1"/>
    <col min="8739" max="8739" width="18.625" style="30" bestFit="1" customWidth="1"/>
    <col min="8740" max="8740" width="21.375" style="30" bestFit="1" customWidth="1"/>
    <col min="8741" max="8741" width="18.375" style="30" bestFit="1" customWidth="1"/>
    <col min="8742" max="8745" width="18.375" style="30" customWidth="1"/>
    <col min="8746" max="8746" width="14.625" style="30" bestFit="1" customWidth="1"/>
    <col min="8747" max="8747" width="11.75" style="30" bestFit="1" customWidth="1"/>
    <col min="8748" max="8748" width="13.625" style="30" bestFit="1" customWidth="1"/>
    <col min="8749" max="8749" width="13.5" style="30" bestFit="1" customWidth="1"/>
    <col min="8750" max="8750" width="9" style="30"/>
    <col min="8751" max="8752" width="10" style="30" customWidth="1"/>
    <col min="8753" max="8960" width="9" style="30"/>
    <col min="8961" max="8961" width="8.125" style="30" customWidth="1"/>
    <col min="8962" max="8962" width="3.625" style="30" customWidth="1"/>
    <col min="8963" max="8963" width="7.125" style="30" customWidth="1"/>
    <col min="8964" max="8968" width="7.5" style="30" customWidth="1"/>
    <col min="8969" max="8973" width="6.25" style="30" customWidth="1"/>
    <col min="8974" max="8978" width="7.5" style="30" customWidth="1"/>
    <col min="8979" max="8983" width="6.25" style="30" customWidth="1"/>
    <col min="8984" max="8988" width="7.5" style="30" customWidth="1"/>
    <col min="8989" max="8991" width="10.375" style="30" customWidth="1"/>
    <col min="8992" max="8994" width="10" style="30" customWidth="1"/>
    <col min="8995" max="8995" width="18.625" style="30" bestFit="1" customWidth="1"/>
    <col min="8996" max="8996" width="21.375" style="30" bestFit="1" customWidth="1"/>
    <col min="8997" max="8997" width="18.375" style="30" bestFit="1" customWidth="1"/>
    <col min="8998" max="9001" width="18.375" style="30" customWidth="1"/>
    <col min="9002" max="9002" width="14.625" style="30" bestFit="1" customWidth="1"/>
    <col min="9003" max="9003" width="11.75" style="30" bestFit="1" customWidth="1"/>
    <col min="9004" max="9004" width="13.625" style="30" bestFit="1" customWidth="1"/>
    <col min="9005" max="9005" width="13.5" style="30" bestFit="1" customWidth="1"/>
    <col min="9006" max="9006" width="9" style="30"/>
    <col min="9007" max="9008" width="10" style="30" customWidth="1"/>
    <col min="9009" max="9216" width="9" style="30"/>
    <col min="9217" max="9217" width="8.125" style="30" customWidth="1"/>
    <col min="9218" max="9218" width="3.625" style="30" customWidth="1"/>
    <col min="9219" max="9219" width="7.125" style="30" customWidth="1"/>
    <col min="9220" max="9224" width="7.5" style="30" customWidth="1"/>
    <col min="9225" max="9229" width="6.25" style="30" customWidth="1"/>
    <col min="9230" max="9234" width="7.5" style="30" customWidth="1"/>
    <col min="9235" max="9239" width="6.25" style="30" customWidth="1"/>
    <col min="9240" max="9244" width="7.5" style="30" customWidth="1"/>
    <col min="9245" max="9247" width="10.375" style="30" customWidth="1"/>
    <col min="9248" max="9250" width="10" style="30" customWidth="1"/>
    <col min="9251" max="9251" width="18.625" style="30" bestFit="1" customWidth="1"/>
    <col min="9252" max="9252" width="21.375" style="30" bestFit="1" customWidth="1"/>
    <col min="9253" max="9253" width="18.375" style="30" bestFit="1" customWidth="1"/>
    <col min="9254" max="9257" width="18.375" style="30" customWidth="1"/>
    <col min="9258" max="9258" width="14.625" style="30" bestFit="1" customWidth="1"/>
    <col min="9259" max="9259" width="11.75" style="30" bestFit="1" customWidth="1"/>
    <col min="9260" max="9260" width="13.625" style="30" bestFit="1" customWidth="1"/>
    <col min="9261" max="9261" width="13.5" style="30" bestFit="1" customWidth="1"/>
    <col min="9262" max="9262" width="9" style="30"/>
    <col min="9263" max="9264" width="10" style="30" customWidth="1"/>
    <col min="9265" max="9472" width="9" style="30"/>
    <col min="9473" max="9473" width="8.125" style="30" customWidth="1"/>
    <col min="9474" max="9474" width="3.625" style="30" customWidth="1"/>
    <col min="9475" max="9475" width="7.125" style="30" customWidth="1"/>
    <col min="9476" max="9480" width="7.5" style="30" customWidth="1"/>
    <col min="9481" max="9485" width="6.25" style="30" customWidth="1"/>
    <col min="9486" max="9490" width="7.5" style="30" customWidth="1"/>
    <col min="9491" max="9495" width="6.25" style="30" customWidth="1"/>
    <col min="9496" max="9500" width="7.5" style="30" customWidth="1"/>
    <col min="9501" max="9503" width="10.375" style="30" customWidth="1"/>
    <col min="9504" max="9506" width="10" style="30" customWidth="1"/>
    <col min="9507" max="9507" width="18.625" style="30" bestFit="1" customWidth="1"/>
    <col min="9508" max="9508" width="21.375" style="30" bestFit="1" customWidth="1"/>
    <col min="9509" max="9509" width="18.375" style="30" bestFit="1" customWidth="1"/>
    <col min="9510" max="9513" width="18.375" style="30" customWidth="1"/>
    <col min="9514" max="9514" width="14.625" style="30" bestFit="1" customWidth="1"/>
    <col min="9515" max="9515" width="11.75" style="30" bestFit="1" customWidth="1"/>
    <col min="9516" max="9516" width="13.625" style="30" bestFit="1" customWidth="1"/>
    <col min="9517" max="9517" width="13.5" style="30" bestFit="1" customWidth="1"/>
    <col min="9518" max="9518" width="9" style="30"/>
    <col min="9519" max="9520" width="10" style="30" customWidth="1"/>
    <col min="9521" max="9728" width="9" style="30"/>
    <col min="9729" max="9729" width="8.125" style="30" customWidth="1"/>
    <col min="9730" max="9730" width="3.625" style="30" customWidth="1"/>
    <col min="9731" max="9731" width="7.125" style="30" customWidth="1"/>
    <col min="9732" max="9736" width="7.5" style="30" customWidth="1"/>
    <col min="9737" max="9741" width="6.25" style="30" customWidth="1"/>
    <col min="9742" max="9746" width="7.5" style="30" customWidth="1"/>
    <col min="9747" max="9751" width="6.25" style="30" customWidth="1"/>
    <col min="9752" max="9756" width="7.5" style="30" customWidth="1"/>
    <col min="9757" max="9759" width="10.375" style="30" customWidth="1"/>
    <col min="9760" max="9762" width="10" style="30" customWidth="1"/>
    <col min="9763" max="9763" width="18.625" style="30" bestFit="1" customWidth="1"/>
    <col min="9764" max="9764" width="21.375" style="30" bestFit="1" customWidth="1"/>
    <col min="9765" max="9765" width="18.375" style="30" bestFit="1" customWidth="1"/>
    <col min="9766" max="9769" width="18.375" style="30" customWidth="1"/>
    <col min="9770" max="9770" width="14.625" style="30" bestFit="1" customWidth="1"/>
    <col min="9771" max="9771" width="11.75" style="30" bestFit="1" customWidth="1"/>
    <col min="9772" max="9772" width="13.625" style="30" bestFit="1" customWidth="1"/>
    <col min="9773" max="9773" width="13.5" style="30" bestFit="1" customWidth="1"/>
    <col min="9774" max="9774" width="9" style="30"/>
    <col min="9775" max="9776" width="10" style="30" customWidth="1"/>
    <col min="9777" max="9984" width="9" style="30"/>
    <col min="9985" max="9985" width="8.125" style="30" customWidth="1"/>
    <col min="9986" max="9986" width="3.625" style="30" customWidth="1"/>
    <col min="9987" max="9987" width="7.125" style="30" customWidth="1"/>
    <col min="9988" max="9992" width="7.5" style="30" customWidth="1"/>
    <col min="9993" max="9997" width="6.25" style="30" customWidth="1"/>
    <col min="9998" max="10002" width="7.5" style="30" customWidth="1"/>
    <col min="10003" max="10007" width="6.25" style="30" customWidth="1"/>
    <col min="10008" max="10012" width="7.5" style="30" customWidth="1"/>
    <col min="10013" max="10015" width="10.375" style="30" customWidth="1"/>
    <col min="10016" max="10018" width="10" style="30" customWidth="1"/>
    <col min="10019" max="10019" width="18.625" style="30" bestFit="1" customWidth="1"/>
    <col min="10020" max="10020" width="21.375" style="30" bestFit="1" customWidth="1"/>
    <col min="10021" max="10021" width="18.375" style="30" bestFit="1" customWidth="1"/>
    <col min="10022" max="10025" width="18.375" style="30" customWidth="1"/>
    <col min="10026" max="10026" width="14.625" style="30" bestFit="1" customWidth="1"/>
    <col min="10027" max="10027" width="11.75" style="30" bestFit="1" customWidth="1"/>
    <col min="10028" max="10028" width="13.625" style="30" bestFit="1" customWidth="1"/>
    <col min="10029" max="10029" width="13.5" style="30" bestFit="1" customWidth="1"/>
    <col min="10030" max="10030" width="9" style="30"/>
    <col min="10031" max="10032" width="10" style="30" customWidth="1"/>
    <col min="10033" max="10240" width="9" style="30"/>
    <col min="10241" max="10241" width="8.125" style="30" customWidth="1"/>
    <col min="10242" max="10242" width="3.625" style="30" customWidth="1"/>
    <col min="10243" max="10243" width="7.125" style="30" customWidth="1"/>
    <col min="10244" max="10248" width="7.5" style="30" customWidth="1"/>
    <col min="10249" max="10253" width="6.25" style="30" customWidth="1"/>
    <col min="10254" max="10258" width="7.5" style="30" customWidth="1"/>
    <col min="10259" max="10263" width="6.25" style="30" customWidth="1"/>
    <col min="10264" max="10268" width="7.5" style="30" customWidth="1"/>
    <col min="10269" max="10271" width="10.375" style="30" customWidth="1"/>
    <col min="10272" max="10274" width="10" style="30" customWidth="1"/>
    <col min="10275" max="10275" width="18.625" style="30" bestFit="1" customWidth="1"/>
    <col min="10276" max="10276" width="21.375" style="30" bestFit="1" customWidth="1"/>
    <col min="10277" max="10277" width="18.375" style="30" bestFit="1" customWidth="1"/>
    <col min="10278" max="10281" width="18.375" style="30" customWidth="1"/>
    <col min="10282" max="10282" width="14.625" style="30" bestFit="1" customWidth="1"/>
    <col min="10283" max="10283" width="11.75" style="30" bestFit="1" customWidth="1"/>
    <col min="10284" max="10284" width="13.625" style="30" bestFit="1" customWidth="1"/>
    <col min="10285" max="10285" width="13.5" style="30" bestFit="1" customWidth="1"/>
    <col min="10286" max="10286" width="9" style="30"/>
    <col min="10287" max="10288" width="10" style="30" customWidth="1"/>
    <col min="10289" max="10496" width="9" style="30"/>
    <col min="10497" max="10497" width="8.125" style="30" customWidth="1"/>
    <col min="10498" max="10498" width="3.625" style="30" customWidth="1"/>
    <col min="10499" max="10499" width="7.125" style="30" customWidth="1"/>
    <col min="10500" max="10504" width="7.5" style="30" customWidth="1"/>
    <col min="10505" max="10509" width="6.25" style="30" customWidth="1"/>
    <col min="10510" max="10514" width="7.5" style="30" customWidth="1"/>
    <col min="10515" max="10519" width="6.25" style="30" customWidth="1"/>
    <col min="10520" max="10524" width="7.5" style="30" customWidth="1"/>
    <col min="10525" max="10527" width="10.375" style="30" customWidth="1"/>
    <col min="10528" max="10530" width="10" style="30" customWidth="1"/>
    <col min="10531" max="10531" width="18.625" style="30" bestFit="1" customWidth="1"/>
    <col min="10532" max="10532" width="21.375" style="30" bestFit="1" customWidth="1"/>
    <col min="10533" max="10533" width="18.375" style="30" bestFit="1" customWidth="1"/>
    <col min="10534" max="10537" width="18.375" style="30" customWidth="1"/>
    <col min="10538" max="10538" width="14.625" style="30" bestFit="1" customWidth="1"/>
    <col min="10539" max="10539" width="11.75" style="30" bestFit="1" customWidth="1"/>
    <col min="10540" max="10540" width="13.625" style="30" bestFit="1" customWidth="1"/>
    <col min="10541" max="10541" width="13.5" style="30" bestFit="1" customWidth="1"/>
    <col min="10542" max="10542" width="9" style="30"/>
    <col min="10543" max="10544" width="10" style="30" customWidth="1"/>
    <col min="10545" max="10752" width="9" style="30"/>
    <col min="10753" max="10753" width="8.125" style="30" customWidth="1"/>
    <col min="10754" max="10754" width="3.625" style="30" customWidth="1"/>
    <col min="10755" max="10755" width="7.125" style="30" customWidth="1"/>
    <col min="10756" max="10760" width="7.5" style="30" customWidth="1"/>
    <col min="10761" max="10765" width="6.25" style="30" customWidth="1"/>
    <col min="10766" max="10770" width="7.5" style="30" customWidth="1"/>
    <col min="10771" max="10775" width="6.25" style="30" customWidth="1"/>
    <col min="10776" max="10780" width="7.5" style="30" customWidth="1"/>
    <col min="10781" max="10783" width="10.375" style="30" customWidth="1"/>
    <col min="10784" max="10786" width="10" style="30" customWidth="1"/>
    <col min="10787" max="10787" width="18.625" style="30" bestFit="1" customWidth="1"/>
    <col min="10788" max="10788" width="21.375" style="30" bestFit="1" customWidth="1"/>
    <col min="10789" max="10789" width="18.375" style="30" bestFit="1" customWidth="1"/>
    <col min="10790" max="10793" width="18.375" style="30" customWidth="1"/>
    <col min="10794" max="10794" width="14.625" style="30" bestFit="1" customWidth="1"/>
    <col min="10795" max="10795" width="11.75" style="30" bestFit="1" customWidth="1"/>
    <col min="10796" max="10796" width="13.625" style="30" bestFit="1" customWidth="1"/>
    <col min="10797" max="10797" width="13.5" style="30" bestFit="1" customWidth="1"/>
    <col min="10798" max="10798" width="9" style="30"/>
    <col min="10799" max="10800" width="10" style="30" customWidth="1"/>
    <col min="10801" max="11008" width="9" style="30"/>
    <col min="11009" max="11009" width="8.125" style="30" customWidth="1"/>
    <col min="11010" max="11010" width="3.625" style="30" customWidth="1"/>
    <col min="11011" max="11011" width="7.125" style="30" customWidth="1"/>
    <col min="11012" max="11016" width="7.5" style="30" customWidth="1"/>
    <col min="11017" max="11021" width="6.25" style="30" customWidth="1"/>
    <col min="11022" max="11026" width="7.5" style="30" customWidth="1"/>
    <col min="11027" max="11031" width="6.25" style="30" customWidth="1"/>
    <col min="11032" max="11036" width="7.5" style="30" customWidth="1"/>
    <col min="11037" max="11039" width="10.375" style="30" customWidth="1"/>
    <col min="11040" max="11042" width="10" style="30" customWidth="1"/>
    <col min="11043" max="11043" width="18.625" style="30" bestFit="1" customWidth="1"/>
    <col min="11044" max="11044" width="21.375" style="30" bestFit="1" customWidth="1"/>
    <col min="11045" max="11045" width="18.375" style="30" bestFit="1" customWidth="1"/>
    <col min="11046" max="11049" width="18.375" style="30" customWidth="1"/>
    <col min="11050" max="11050" width="14.625" style="30" bestFit="1" customWidth="1"/>
    <col min="11051" max="11051" width="11.75" style="30" bestFit="1" customWidth="1"/>
    <col min="11052" max="11052" width="13.625" style="30" bestFit="1" customWidth="1"/>
    <col min="11053" max="11053" width="13.5" style="30" bestFit="1" customWidth="1"/>
    <col min="11054" max="11054" width="9" style="30"/>
    <col min="11055" max="11056" width="10" style="30" customWidth="1"/>
    <col min="11057" max="11264" width="9" style="30"/>
    <col min="11265" max="11265" width="8.125" style="30" customWidth="1"/>
    <col min="11266" max="11266" width="3.625" style="30" customWidth="1"/>
    <col min="11267" max="11267" width="7.125" style="30" customWidth="1"/>
    <col min="11268" max="11272" width="7.5" style="30" customWidth="1"/>
    <col min="11273" max="11277" width="6.25" style="30" customWidth="1"/>
    <col min="11278" max="11282" width="7.5" style="30" customWidth="1"/>
    <col min="11283" max="11287" width="6.25" style="30" customWidth="1"/>
    <col min="11288" max="11292" width="7.5" style="30" customWidth="1"/>
    <col min="11293" max="11295" width="10.375" style="30" customWidth="1"/>
    <col min="11296" max="11298" width="10" style="30" customWidth="1"/>
    <col min="11299" max="11299" width="18.625" style="30" bestFit="1" customWidth="1"/>
    <col min="11300" max="11300" width="21.375" style="30" bestFit="1" customWidth="1"/>
    <col min="11301" max="11301" width="18.375" style="30" bestFit="1" customWidth="1"/>
    <col min="11302" max="11305" width="18.375" style="30" customWidth="1"/>
    <col min="11306" max="11306" width="14.625" style="30" bestFit="1" customWidth="1"/>
    <col min="11307" max="11307" width="11.75" style="30" bestFit="1" customWidth="1"/>
    <col min="11308" max="11308" width="13.625" style="30" bestFit="1" customWidth="1"/>
    <col min="11309" max="11309" width="13.5" style="30" bestFit="1" customWidth="1"/>
    <col min="11310" max="11310" width="9" style="30"/>
    <col min="11311" max="11312" width="10" style="30" customWidth="1"/>
    <col min="11313" max="11520" width="9" style="30"/>
    <col min="11521" max="11521" width="8.125" style="30" customWidth="1"/>
    <col min="11522" max="11522" width="3.625" style="30" customWidth="1"/>
    <col min="11523" max="11523" width="7.125" style="30" customWidth="1"/>
    <col min="11524" max="11528" width="7.5" style="30" customWidth="1"/>
    <col min="11529" max="11533" width="6.25" style="30" customWidth="1"/>
    <col min="11534" max="11538" width="7.5" style="30" customWidth="1"/>
    <col min="11539" max="11543" width="6.25" style="30" customWidth="1"/>
    <col min="11544" max="11548" width="7.5" style="30" customWidth="1"/>
    <col min="11549" max="11551" width="10.375" style="30" customWidth="1"/>
    <col min="11552" max="11554" width="10" style="30" customWidth="1"/>
    <col min="11555" max="11555" width="18.625" style="30" bestFit="1" customWidth="1"/>
    <col min="11556" max="11556" width="21.375" style="30" bestFit="1" customWidth="1"/>
    <col min="11557" max="11557" width="18.375" style="30" bestFit="1" customWidth="1"/>
    <col min="11558" max="11561" width="18.375" style="30" customWidth="1"/>
    <col min="11562" max="11562" width="14.625" style="30" bestFit="1" customWidth="1"/>
    <col min="11563" max="11563" width="11.75" style="30" bestFit="1" customWidth="1"/>
    <col min="11564" max="11564" width="13.625" style="30" bestFit="1" customWidth="1"/>
    <col min="11565" max="11565" width="13.5" style="30" bestFit="1" customWidth="1"/>
    <col min="11566" max="11566" width="9" style="30"/>
    <col min="11567" max="11568" width="10" style="30" customWidth="1"/>
    <col min="11569" max="11776" width="9" style="30"/>
    <col min="11777" max="11777" width="8.125" style="30" customWidth="1"/>
    <col min="11778" max="11778" width="3.625" style="30" customWidth="1"/>
    <col min="11779" max="11779" width="7.125" style="30" customWidth="1"/>
    <col min="11780" max="11784" width="7.5" style="30" customWidth="1"/>
    <col min="11785" max="11789" width="6.25" style="30" customWidth="1"/>
    <col min="11790" max="11794" width="7.5" style="30" customWidth="1"/>
    <col min="11795" max="11799" width="6.25" style="30" customWidth="1"/>
    <col min="11800" max="11804" width="7.5" style="30" customWidth="1"/>
    <col min="11805" max="11807" width="10.375" style="30" customWidth="1"/>
    <col min="11808" max="11810" width="10" style="30" customWidth="1"/>
    <col min="11811" max="11811" width="18.625" style="30" bestFit="1" customWidth="1"/>
    <col min="11812" max="11812" width="21.375" style="30" bestFit="1" customWidth="1"/>
    <col min="11813" max="11813" width="18.375" style="30" bestFit="1" customWidth="1"/>
    <col min="11814" max="11817" width="18.375" style="30" customWidth="1"/>
    <col min="11818" max="11818" width="14.625" style="30" bestFit="1" customWidth="1"/>
    <col min="11819" max="11819" width="11.75" style="30" bestFit="1" customWidth="1"/>
    <col min="11820" max="11820" width="13.625" style="30" bestFit="1" customWidth="1"/>
    <col min="11821" max="11821" width="13.5" style="30" bestFit="1" customWidth="1"/>
    <col min="11822" max="11822" width="9" style="30"/>
    <col min="11823" max="11824" width="10" style="30" customWidth="1"/>
    <col min="11825" max="12032" width="9" style="30"/>
    <col min="12033" max="12033" width="8.125" style="30" customWidth="1"/>
    <col min="12034" max="12034" width="3.625" style="30" customWidth="1"/>
    <col min="12035" max="12035" width="7.125" style="30" customWidth="1"/>
    <col min="12036" max="12040" width="7.5" style="30" customWidth="1"/>
    <col min="12041" max="12045" width="6.25" style="30" customWidth="1"/>
    <col min="12046" max="12050" width="7.5" style="30" customWidth="1"/>
    <col min="12051" max="12055" width="6.25" style="30" customWidth="1"/>
    <col min="12056" max="12060" width="7.5" style="30" customWidth="1"/>
    <col min="12061" max="12063" width="10.375" style="30" customWidth="1"/>
    <col min="12064" max="12066" width="10" style="30" customWidth="1"/>
    <col min="12067" max="12067" width="18.625" style="30" bestFit="1" customWidth="1"/>
    <col min="12068" max="12068" width="21.375" style="30" bestFit="1" customWidth="1"/>
    <col min="12069" max="12069" width="18.375" style="30" bestFit="1" customWidth="1"/>
    <col min="12070" max="12073" width="18.375" style="30" customWidth="1"/>
    <col min="12074" max="12074" width="14.625" style="30" bestFit="1" customWidth="1"/>
    <col min="12075" max="12075" width="11.75" style="30" bestFit="1" customWidth="1"/>
    <col min="12076" max="12076" width="13.625" style="30" bestFit="1" customWidth="1"/>
    <col min="12077" max="12077" width="13.5" style="30" bestFit="1" customWidth="1"/>
    <col min="12078" max="12078" width="9" style="30"/>
    <col min="12079" max="12080" width="10" style="30" customWidth="1"/>
    <col min="12081" max="12288" width="9" style="30"/>
    <col min="12289" max="12289" width="8.125" style="30" customWidth="1"/>
    <col min="12290" max="12290" width="3.625" style="30" customWidth="1"/>
    <col min="12291" max="12291" width="7.125" style="30" customWidth="1"/>
    <col min="12292" max="12296" width="7.5" style="30" customWidth="1"/>
    <col min="12297" max="12301" width="6.25" style="30" customWidth="1"/>
    <col min="12302" max="12306" width="7.5" style="30" customWidth="1"/>
    <col min="12307" max="12311" width="6.25" style="30" customWidth="1"/>
    <col min="12312" max="12316" width="7.5" style="30" customWidth="1"/>
    <col min="12317" max="12319" width="10.375" style="30" customWidth="1"/>
    <col min="12320" max="12322" width="10" style="30" customWidth="1"/>
    <col min="12323" max="12323" width="18.625" style="30" bestFit="1" customWidth="1"/>
    <col min="12324" max="12324" width="21.375" style="30" bestFit="1" customWidth="1"/>
    <col min="12325" max="12325" width="18.375" style="30" bestFit="1" customWidth="1"/>
    <col min="12326" max="12329" width="18.375" style="30" customWidth="1"/>
    <col min="12330" max="12330" width="14.625" style="30" bestFit="1" customWidth="1"/>
    <col min="12331" max="12331" width="11.75" style="30" bestFit="1" customWidth="1"/>
    <col min="12332" max="12332" width="13.625" style="30" bestFit="1" customWidth="1"/>
    <col min="12333" max="12333" width="13.5" style="30" bestFit="1" customWidth="1"/>
    <col min="12334" max="12334" width="9" style="30"/>
    <col min="12335" max="12336" width="10" style="30" customWidth="1"/>
    <col min="12337" max="12544" width="9" style="30"/>
    <col min="12545" max="12545" width="8.125" style="30" customWidth="1"/>
    <col min="12546" max="12546" width="3.625" style="30" customWidth="1"/>
    <col min="12547" max="12547" width="7.125" style="30" customWidth="1"/>
    <col min="12548" max="12552" width="7.5" style="30" customWidth="1"/>
    <col min="12553" max="12557" width="6.25" style="30" customWidth="1"/>
    <col min="12558" max="12562" width="7.5" style="30" customWidth="1"/>
    <col min="12563" max="12567" width="6.25" style="30" customWidth="1"/>
    <col min="12568" max="12572" width="7.5" style="30" customWidth="1"/>
    <col min="12573" max="12575" width="10.375" style="30" customWidth="1"/>
    <col min="12576" max="12578" width="10" style="30" customWidth="1"/>
    <col min="12579" max="12579" width="18.625" style="30" bestFit="1" customWidth="1"/>
    <col min="12580" max="12580" width="21.375" style="30" bestFit="1" customWidth="1"/>
    <col min="12581" max="12581" width="18.375" style="30" bestFit="1" customWidth="1"/>
    <col min="12582" max="12585" width="18.375" style="30" customWidth="1"/>
    <col min="12586" max="12586" width="14.625" style="30" bestFit="1" customWidth="1"/>
    <col min="12587" max="12587" width="11.75" style="30" bestFit="1" customWidth="1"/>
    <col min="12588" max="12588" width="13.625" style="30" bestFit="1" customWidth="1"/>
    <col min="12589" max="12589" width="13.5" style="30" bestFit="1" customWidth="1"/>
    <col min="12590" max="12590" width="9" style="30"/>
    <col min="12591" max="12592" width="10" style="30" customWidth="1"/>
    <col min="12593" max="12800" width="9" style="30"/>
    <col min="12801" max="12801" width="8.125" style="30" customWidth="1"/>
    <col min="12802" max="12802" width="3.625" style="30" customWidth="1"/>
    <col min="12803" max="12803" width="7.125" style="30" customWidth="1"/>
    <col min="12804" max="12808" width="7.5" style="30" customWidth="1"/>
    <col min="12809" max="12813" width="6.25" style="30" customWidth="1"/>
    <col min="12814" max="12818" width="7.5" style="30" customWidth="1"/>
    <col min="12819" max="12823" width="6.25" style="30" customWidth="1"/>
    <col min="12824" max="12828" width="7.5" style="30" customWidth="1"/>
    <col min="12829" max="12831" width="10.375" style="30" customWidth="1"/>
    <col min="12832" max="12834" width="10" style="30" customWidth="1"/>
    <col min="12835" max="12835" width="18.625" style="30" bestFit="1" customWidth="1"/>
    <col min="12836" max="12836" width="21.375" style="30" bestFit="1" customWidth="1"/>
    <col min="12837" max="12837" width="18.375" style="30" bestFit="1" customWidth="1"/>
    <col min="12838" max="12841" width="18.375" style="30" customWidth="1"/>
    <col min="12842" max="12842" width="14.625" style="30" bestFit="1" customWidth="1"/>
    <col min="12843" max="12843" width="11.75" style="30" bestFit="1" customWidth="1"/>
    <col min="12844" max="12844" width="13.625" style="30" bestFit="1" customWidth="1"/>
    <col min="12845" max="12845" width="13.5" style="30" bestFit="1" customWidth="1"/>
    <col min="12846" max="12846" width="9" style="30"/>
    <col min="12847" max="12848" width="10" style="30" customWidth="1"/>
    <col min="12849" max="13056" width="9" style="30"/>
    <col min="13057" max="13057" width="8.125" style="30" customWidth="1"/>
    <col min="13058" max="13058" width="3.625" style="30" customWidth="1"/>
    <col min="13059" max="13059" width="7.125" style="30" customWidth="1"/>
    <col min="13060" max="13064" width="7.5" style="30" customWidth="1"/>
    <col min="13065" max="13069" width="6.25" style="30" customWidth="1"/>
    <col min="13070" max="13074" width="7.5" style="30" customWidth="1"/>
    <col min="13075" max="13079" width="6.25" style="30" customWidth="1"/>
    <col min="13080" max="13084" width="7.5" style="30" customWidth="1"/>
    <col min="13085" max="13087" width="10.375" style="30" customWidth="1"/>
    <col min="13088" max="13090" width="10" style="30" customWidth="1"/>
    <col min="13091" max="13091" width="18.625" style="30" bestFit="1" customWidth="1"/>
    <col min="13092" max="13092" width="21.375" style="30" bestFit="1" customWidth="1"/>
    <col min="13093" max="13093" width="18.375" style="30" bestFit="1" customWidth="1"/>
    <col min="13094" max="13097" width="18.375" style="30" customWidth="1"/>
    <col min="13098" max="13098" width="14.625" style="30" bestFit="1" customWidth="1"/>
    <col min="13099" max="13099" width="11.75" style="30" bestFit="1" customWidth="1"/>
    <col min="13100" max="13100" width="13.625" style="30" bestFit="1" customWidth="1"/>
    <col min="13101" max="13101" width="13.5" style="30" bestFit="1" customWidth="1"/>
    <col min="13102" max="13102" width="9" style="30"/>
    <col min="13103" max="13104" width="10" style="30" customWidth="1"/>
    <col min="13105" max="13312" width="9" style="30"/>
    <col min="13313" max="13313" width="8.125" style="30" customWidth="1"/>
    <col min="13314" max="13314" width="3.625" style="30" customWidth="1"/>
    <col min="13315" max="13315" width="7.125" style="30" customWidth="1"/>
    <col min="13316" max="13320" width="7.5" style="30" customWidth="1"/>
    <col min="13321" max="13325" width="6.25" style="30" customWidth="1"/>
    <col min="13326" max="13330" width="7.5" style="30" customWidth="1"/>
    <col min="13331" max="13335" width="6.25" style="30" customWidth="1"/>
    <col min="13336" max="13340" width="7.5" style="30" customWidth="1"/>
    <col min="13341" max="13343" width="10.375" style="30" customWidth="1"/>
    <col min="13344" max="13346" width="10" style="30" customWidth="1"/>
    <col min="13347" max="13347" width="18.625" style="30" bestFit="1" customWidth="1"/>
    <col min="13348" max="13348" width="21.375" style="30" bestFit="1" customWidth="1"/>
    <col min="13349" max="13349" width="18.375" style="30" bestFit="1" customWidth="1"/>
    <col min="13350" max="13353" width="18.375" style="30" customWidth="1"/>
    <col min="13354" max="13354" width="14.625" style="30" bestFit="1" customWidth="1"/>
    <col min="13355" max="13355" width="11.75" style="30" bestFit="1" customWidth="1"/>
    <col min="13356" max="13356" width="13.625" style="30" bestFit="1" customWidth="1"/>
    <col min="13357" max="13357" width="13.5" style="30" bestFit="1" customWidth="1"/>
    <col min="13358" max="13358" width="9" style="30"/>
    <col min="13359" max="13360" width="10" style="30" customWidth="1"/>
    <col min="13361" max="13568" width="9" style="30"/>
    <col min="13569" max="13569" width="8.125" style="30" customWidth="1"/>
    <col min="13570" max="13570" width="3.625" style="30" customWidth="1"/>
    <col min="13571" max="13571" width="7.125" style="30" customWidth="1"/>
    <col min="13572" max="13576" width="7.5" style="30" customWidth="1"/>
    <col min="13577" max="13581" width="6.25" style="30" customWidth="1"/>
    <col min="13582" max="13586" width="7.5" style="30" customWidth="1"/>
    <col min="13587" max="13591" width="6.25" style="30" customWidth="1"/>
    <col min="13592" max="13596" width="7.5" style="30" customWidth="1"/>
    <col min="13597" max="13599" width="10.375" style="30" customWidth="1"/>
    <col min="13600" max="13602" width="10" style="30" customWidth="1"/>
    <col min="13603" max="13603" width="18.625" style="30" bestFit="1" customWidth="1"/>
    <col min="13604" max="13604" width="21.375" style="30" bestFit="1" customWidth="1"/>
    <col min="13605" max="13605" width="18.375" style="30" bestFit="1" customWidth="1"/>
    <col min="13606" max="13609" width="18.375" style="30" customWidth="1"/>
    <col min="13610" max="13610" width="14.625" style="30" bestFit="1" customWidth="1"/>
    <col min="13611" max="13611" width="11.75" style="30" bestFit="1" customWidth="1"/>
    <col min="13612" max="13612" width="13.625" style="30" bestFit="1" customWidth="1"/>
    <col min="13613" max="13613" width="13.5" style="30" bestFit="1" customWidth="1"/>
    <col min="13614" max="13614" width="9" style="30"/>
    <col min="13615" max="13616" width="10" style="30" customWidth="1"/>
    <col min="13617" max="13824" width="9" style="30"/>
    <col min="13825" max="13825" width="8.125" style="30" customWidth="1"/>
    <col min="13826" max="13826" width="3.625" style="30" customWidth="1"/>
    <col min="13827" max="13827" width="7.125" style="30" customWidth="1"/>
    <col min="13828" max="13832" width="7.5" style="30" customWidth="1"/>
    <col min="13833" max="13837" width="6.25" style="30" customWidth="1"/>
    <col min="13838" max="13842" width="7.5" style="30" customWidth="1"/>
    <col min="13843" max="13847" width="6.25" style="30" customWidth="1"/>
    <col min="13848" max="13852" width="7.5" style="30" customWidth="1"/>
    <col min="13853" max="13855" width="10.375" style="30" customWidth="1"/>
    <col min="13856" max="13858" width="10" style="30" customWidth="1"/>
    <col min="13859" max="13859" width="18.625" style="30" bestFit="1" customWidth="1"/>
    <col min="13860" max="13860" width="21.375" style="30" bestFit="1" customWidth="1"/>
    <col min="13861" max="13861" width="18.375" style="30" bestFit="1" customWidth="1"/>
    <col min="13862" max="13865" width="18.375" style="30" customWidth="1"/>
    <col min="13866" max="13866" width="14.625" style="30" bestFit="1" customWidth="1"/>
    <col min="13867" max="13867" width="11.75" style="30" bestFit="1" customWidth="1"/>
    <col min="13868" max="13868" width="13.625" style="30" bestFit="1" customWidth="1"/>
    <col min="13869" max="13869" width="13.5" style="30" bestFit="1" customWidth="1"/>
    <col min="13870" max="13870" width="9" style="30"/>
    <col min="13871" max="13872" width="10" style="30" customWidth="1"/>
    <col min="13873" max="14080" width="9" style="30"/>
    <col min="14081" max="14081" width="8.125" style="30" customWidth="1"/>
    <col min="14082" max="14082" width="3.625" style="30" customWidth="1"/>
    <col min="14083" max="14083" width="7.125" style="30" customWidth="1"/>
    <col min="14084" max="14088" width="7.5" style="30" customWidth="1"/>
    <col min="14089" max="14093" width="6.25" style="30" customWidth="1"/>
    <col min="14094" max="14098" width="7.5" style="30" customWidth="1"/>
    <col min="14099" max="14103" width="6.25" style="30" customWidth="1"/>
    <col min="14104" max="14108" width="7.5" style="30" customWidth="1"/>
    <col min="14109" max="14111" width="10.375" style="30" customWidth="1"/>
    <col min="14112" max="14114" width="10" style="30" customWidth="1"/>
    <col min="14115" max="14115" width="18.625" style="30" bestFit="1" customWidth="1"/>
    <col min="14116" max="14116" width="21.375" style="30" bestFit="1" customWidth="1"/>
    <col min="14117" max="14117" width="18.375" style="30" bestFit="1" customWidth="1"/>
    <col min="14118" max="14121" width="18.375" style="30" customWidth="1"/>
    <col min="14122" max="14122" width="14.625" style="30" bestFit="1" customWidth="1"/>
    <col min="14123" max="14123" width="11.75" style="30" bestFit="1" customWidth="1"/>
    <col min="14124" max="14124" width="13.625" style="30" bestFit="1" customWidth="1"/>
    <col min="14125" max="14125" width="13.5" style="30" bestFit="1" customWidth="1"/>
    <col min="14126" max="14126" width="9" style="30"/>
    <col min="14127" max="14128" width="10" style="30" customWidth="1"/>
    <col min="14129" max="14336" width="9" style="30"/>
    <col min="14337" max="14337" width="8.125" style="30" customWidth="1"/>
    <col min="14338" max="14338" width="3.625" style="30" customWidth="1"/>
    <col min="14339" max="14339" width="7.125" style="30" customWidth="1"/>
    <col min="14340" max="14344" width="7.5" style="30" customWidth="1"/>
    <col min="14345" max="14349" width="6.25" style="30" customWidth="1"/>
    <col min="14350" max="14354" width="7.5" style="30" customWidth="1"/>
    <col min="14355" max="14359" width="6.25" style="30" customWidth="1"/>
    <col min="14360" max="14364" width="7.5" style="30" customWidth="1"/>
    <col min="14365" max="14367" width="10.375" style="30" customWidth="1"/>
    <col min="14368" max="14370" width="10" style="30" customWidth="1"/>
    <col min="14371" max="14371" width="18.625" style="30" bestFit="1" customWidth="1"/>
    <col min="14372" max="14372" width="21.375" style="30" bestFit="1" customWidth="1"/>
    <col min="14373" max="14373" width="18.375" style="30" bestFit="1" customWidth="1"/>
    <col min="14374" max="14377" width="18.375" style="30" customWidth="1"/>
    <col min="14378" max="14378" width="14.625" style="30" bestFit="1" customWidth="1"/>
    <col min="14379" max="14379" width="11.75" style="30" bestFit="1" customWidth="1"/>
    <col min="14380" max="14380" width="13.625" style="30" bestFit="1" customWidth="1"/>
    <col min="14381" max="14381" width="13.5" style="30" bestFit="1" customWidth="1"/>
    <col min="14382" max="14382" width="9" style="30"/>
    <col min="14383" max="14384" width="10" style="30" customWidth="1"/>
    <col min="14385" max="14592" width="9" style="30"/>
    <col min="14593" max="14593" width="8.125" style="30" customWidth="1"/>
    <col min="14594" max="14594" width="3.625" style="30" customWidth="1"/>
    <col min="14595" max="14595" width="7.125" style="30" customWidth="1"/>
    <col min="14596" max="14600" width="7.5" style="30" customWidth="1"/>
    <col min="14601" max="14605" width="6.25" style="30" customWidth="1"/>
    <col min="14606" max="14610" width="7.5" style="30" customWidth="1"/>
    <col min="14611" max="14615" width="6.25" style="30" customWidth="1"/>
    <col min="14616" max="14620" width="7.5" style="30" customWidth="1"/>
    <col min="14621" max="14623" width="10.375" style="30" customWidth="1"/>
    <col min="14624" max="14626" width="10" style="30" customWidth="1"/>
    <col min="14627" max="14627" width="18.625" style="30" bestFit="1" customWidth="1"/>
    <col min="14628" max="14628" width="21.375" style="30" bestFit="1" customWidth="1"/>
    <col min="14629" max="14629" width="18.375" style="30" bestFit="1" customWidth="1"/>
    <col min="14630" max="14633" width="18.375" style="30" customWidth="1"/>
    <col min="14634" max="14634" width="14.625" style="30" bestFit="1" customWidth="1"/>
    <col min="14635" max="14635" width="11.75" style="30" bestFit="1" customWidth="1"/>
    <col min="14636" max="14636" width="13.625" style="30" bestFit="1" customWidth="1"/>
    <col min="14637" max="14637" width="13.5" style="30" bestFit="1" customWidth="1"/>
    <col min="14638" max="14638" width="9" style="30"/>
    <col min="14639" max="14640" width="10" style="30" customWidth="1"/>
    <col min="14641" max="14848" width="9" style="30"/>
    <col min="14849" max="14849" width="8.125" style="30" customWidth="1"/>
    <col min="14850" max="14850" width="3.625" style="30" customWidth="1"/>
    <col min="14851" max="14851" width="7.125" style="30" customWidth="1"/>
    <col min="14852" max="14856" width="7.5" style="30" customWidth="1"/>
    <col min="14857" max="14861" width="6.25" style="30" customWidth="1"/>
    <col min="14862" max="14866" width="7.5" style="30" customWidth="1"/>
    <col min="14867" max="14871" width="6.25" style="30" customWidth="1"/>
    <col min="14872" max="14876" width="7.5" style="30" customWidth="1"/>
    <col min="14877" max="14879" width="10.375" style="30" customWidth="1"/>
    <col min="14880" max="14882" width="10" style="30" customWidth="1"/>
    <col min="14883" max="14883" width="18.625" style="30" bestFit="1" customWidth="1"/>
    <col min="14884" max="14884" width="21.375" style="30" bestFit="1" customWidth="1"/>
    <col min="14885" max="14885" width="18.375" style="30" bestFit="1" customWidth="1"/>
    <col min="14886" max="14889" width="18.375" style="30" customWidth="1"/>
    <col min="14890" max="14890" width="14.625" style="30" bestFit="1" customWidth="1"/>
    <col min="14891" max="14891" width="11.75" style="30" bestFit="1" customWidth="1"/>
    <col min="14892" max="14892" width="13.625" style="30" bestFit="1" customWidth="1"/>
    <col min="14893" max="14893" width="13.5" style="30" bestFit="1" customWidth="1"/>
    <col min="14894" max="14894" width="9" style="30"/>
    <col min="14895" max="14896" width="10" style="30" customWidth="1"/>
    <col min="14897" max="15104" width="9" style="30"/>
    <col min="15105" max="15105" width="8.125" style="30" customWidth="1"/>
    <col min="15106" max="15106" width="3.625" style="30" customWidth="1"/>
    <col min="15107" max="15107" width="7.125" style="30" customWidth="1"/>
    <col min="15108" max="15112" width="7.5" style="30" customWidth="1"/>
    <col min="15113" max="15117" width="6.25" style="30" customWidth="1"/>
    <col min="15118" max="15122" width="7.5" style="30" customWidth="1"/>
    <col min="15123" max="15127" width="6.25" style="30" customWidth="1"/>
    <col min="15128" max="15132" width="7.5" style="30" customWidth="1"/>
    <col min="15133" max="15135" width="10.375" style="30" customWidth="1"/>
    <col min="15136" max="15138" width="10" style="30" customWidth="1"/>
    <col min="15139" max="15139" width="18.625" style="30" bestFit="1" customWidth="1"/>
    <col min="15140" max="15140" width="21.375" style="30" bestFit="1" customWidth="1"/>
    <col min="15141" max="15141" width="18.375" style="30" bestFit="1" customWidth="1"/>
    <col min="15142" max="15145" width="18.375" style="30" customWidth="1"/>
    <col min="15146" max="15146" width="14.625" style="30" bestFit="1" customWidth="1"/>
    <col min="15147" max="15147" width="11.75" style="30" bestFit="1" customWidth="1"/>
    <col min="15148" max="15148" width="13.625" style="30" bestFit="1" customWidth="1"/>
    <col min="15149" max="15149" width="13.5" style="30" bestFit="1" customWidth="1"/>
    <col min="15150" max="15150" width="9" style="30"/>
    <col min="15151" max="15152" width="10" style="30" customWidth="1"/>
    <col min="15153" max="15360" width="9" style="30"/>
    <col min="15361" max="15361" width="8.125" style="30" customWidth="1"/>
    <col min="15362" max="15362" width="3.625" style="30" customWidth="1"/>
    <col min="15363" max="15363" width="7.125" style="30" customWidth="1"/>
    <col min="15364" max="15368" width="7.5" style="30" customWidth="1"/>
    <col min="15369" max="15373" width="6.25" style="30" customWidth="1"/>
    <col min="15374" max="15378" width="7.5" style="30" customWidth="1"/>
    <col min="15379" max="15383" width="6.25" style="30" customWidth="1"/>
    <col min="15384" max="15388" width="7.5" style="30" customWidth="1"/>
    <col min="15389" max="15391" width="10.375" style="30" customWidth="1"/>
    <col min="15392" max="15394" width="10" style="30" customWidth="1"/>
    <col min="15395" max="15395" width="18.625" style="30" bestFit="1" customWidth="1"/>
    <col min="15396" max="15396" width="21.375" style="30" bestFit="1" customWidth="1"/>
    <col min="15397" max="15397" width="18.375" style="30" bestFit="1" customWidth="1"/>
    <col min="15398" max="15401" width="18.375" style="30" customWidth="1"/>
    <col min="15402" max="15402" width="14.625" style="30" bestFit="1" customWidth="1"/>
    <col min="15403" max="15403" width="11.75" style="30" bestFit="1" customWidth="1"/>
    <col min="15404" max="15404" width="13.625" style="30" bestFit="1" customWidth="1"/>
    <col min="15405" max="15405" width="13.5" style="30" bestFit="1" customWidth="1"/>
    <col min="15406" max="15406" width="9" style="30"/>
    <col min="15407" max="15408" width="10" style="30" customWidth="1"/>
    <col min="15409" max="15616" width="9" style="30"/>
    <col min="15617" max="15617" width="8.125" style="30" customWidth="1"/>
    <col min="15618" max="15618" width="3.625" style="30" customWidth="1"/>
    <col min="15619" max="15619" width="7.125" style="30" customWidth="1"/>
    <col min="15620" max="15624" width="7.5" style="30" customWidth="1"/>
    <col min="15625" max="15629" width="6.25" style="30" customWidth="1"/>
    <col min="15630" max="15634" width="7.5" style="30" customWidth="1"/>
    <col min="15635" max="15639" width="6.25" style="30" customWidth="1"/>
    <col min="15640" max="15644" width="7.5" style="30" customWidth="1"/>
    <col min="15645" max="15647" width="10.375" style="30" customWidth="1"/>
    <col min="15648" max="15650" width="10" style="30" customWidth="1"/>
    <col min="15651" max="15651" width="18.625" style="30" bestFit="1" customWidth="1"/>
    <col min="15652" max="15652" width="21.375" style="30" bestFit="1" customWidth="1"/>
    <col min="15653" max="15653" width="18.375" style="30" bestFit="1" customWidth="1"/>
    <col min="15654" max="15657" width="18.375" style="30" customWidth="1"/>
    <col min="15658" max="15658" width="14.625" style="30" bestFit="1" customWidth="1"/>
    <col min="15659" max="15659" width="11.75" style="30" bestFit="1" customWidth="1"/>
    <col min="15660" max="15660" width="13.625" style="30" bestFit="1" customWidth="1"/>
    <col min="15661" max="15661" width="13.5" style="30" bestFit="1" customWidth="1"/>
    <col min="15662" max="15662" width="9" style="30"/>
    <col min="15663" max="15664" width="10" style="30" customWidth="1"/>
    <col min="15665" max="15872" width="9" style="30"/>
    <col min="15873" max="15873" width="8.125" style="30" customWidth="1"/>
    <col min="15874" max="15874" width="3.625" style="30" customWidth="1"/>
    <col min="15875" max="15875" width="7.125" style="30" customWidth="1"/>
    <col min="15876" max="15880" width="7.5" style="30" customWidth="1"/>
    <col min="15881" max="15885" width="6.25" style="30" customWidth="1"/>
    <col min="15886" max="15890" width="7.5" style="30" customWidth="1"/>
    <col min="15891" max="15895" width="6.25" style="30" customWidth="1"/>
    <col min="15896" max="15900" width="7.5" style="30" customWidth="1"/>
    <col min="15901" max="15903" width="10.375" style="30" customWidth="1"/>
    <col min="15904" max="15906" width="10" style="30" customWidth="1"/>
    <col min="15907" max="15907" width="18.625" style="30" bestFit="1" customWidth="1"/>
    <col min="15908" max="15908" width="21.375" style="30" bestFit="1" customWidth="1"/>
    <col min="15909" max="15909" width="18.375" style="30" bestFit="1" customWidth="1"/>
    <col min="15910" max="15913" width="18.375" style="30" customWidth="1"/>
    <col min="15914" max="15914" width="14.625" style="30" bestFit="1" customWidth="1"/>
    <col min="15915" max="15915" width="11.75" style="30" bestFit="1" customWidth="1"/>
    <col min="15916" max="15916" width="13.625" style="30" bestFit="1" customWidth="1"/>
    <col min="15917" max="15917" width="13.5" style="30" bestFit="1" customWidth="1"/>
    <col min="15918" max="15918" width="9" style="30"/>
    <col min="15919" max="15920" width="10" style="30" customWidth="1"/>
    <col min="15921" max="16128" width="9" style="30"/>
    <col min="16129" max="16129" width="8.125" style="30" customWidth="1"/>
    <col min="16130" max="16130" width="3.625" style="30" customWidth="1"/>
    <col min="16131" max="16131" width="7.125" style="30" customWidth="1"/>
    <col min="16132" max="16136" width="7.5" style="30" customWidth="1"/>
    <col min="16137" max="16141" width="6.25" style="30" customWidth="1"/>
    <col min="16142" max="16146" width="7.5" style="30" customWidth="1"/>
    <col min="16147" max="16151" width="6.25" style="30" customWidth="1"/>
    <col min="16152" max="16156" width="7.5" style="30" customWidth="1"/>
    <col min="16157" max="16159" width="10.375" style="30" customWidth="1"/>
    <col min="16160" max="16162" width="10" style="30" customWidth="1"/>
    <col min="16163" max="16163" width="18.625" style="30" bestFit="1" customWidth="1"/>
    <col min="16164" max="16164" width="21.375" style="30" bestFit="1" customWidth="1"/>
    <col min="16165" max="16165" width="18.375" style="30" bestFit="1" customWidth="1"/>
    <col min="16166" max="16169" width="18.375" style="30" customWidth="1"/>
    <col min="16170" max="16170" width="14.625" style="30" bestFit="1" customWidth="1"/>
    <col min="16171" max="16171" width="11.75" style="30" bestFit="1" customWidth="1"/>
    <col min="16172" max="16172" width="13.625" style="30" bestFit="1" customWidth="1"/>
    <col min="16173" max="16173" width="13.5" style="30" bestFit="1" customWidth="1"/>
    <col min="16174" max="16174" width="9" style="30"/>
    <col min="16175" max="16176" width="10" style="30" customWidth="1"/>
    <col min="16177" max="16384" width="9" style="30"/>
  </cols>
  <sheetData>
    <row r="1" spans="1:45" ht="23.25" customHeight="1">
      <c r="A1" s="660" t="s">
        <v>667</v>
      </c>
      <c r="B1" s="660"/>
      <c r="C1" s="660"/>
      <c r="D1" s="660"/>
      <c r="E1" s="660"/>
      <c r="F1" s="660"/>
      <c r="G1" s="660"/>
      <c r="H1" s="660"/>
      <c r="AI1" s="17"/>
      <c r="AJ1" s="17"/>
      <c r="AK1" s="17"/>
      <c r="AL1" s="17"/>
      <c r="AM1" s="17"/>
      <c r="AN1" s="17"/>
      <c r="AO1" s="17"/>
      <c r="AP1" s="17"/>
      <c r="AQ1" s="17"/>
      <c r="AS1" s="17"/>
    </row>
    <row r="2" spans="1:45" ht="18.75" customHeight="1">
      <c r="A2" s="664" t="s">
        <v>30</v>
      </c>
      <c r="B2" s="35">
        <v>1</v>
      </c>
      <c r="C2" s="664" t="s">
        <v>183</v>
      </c>
      <c r="D2" s="664" t="s">
        <v>31</v>
      </c>
      <c r="E2" s="664"/>
      <c r="F2" s="664"/>
      <c r="G2" s="664"/>
      <c r="H2" s="664"/>
      <c r="I2" s="664" t="s">
        <v>32</v>
      </c>
      <c r="J2" s="664"/>
      <c r="K2" s="664"/>
      <c r="L2" s="664"/>
      <c r="M2" s="664"/>
      <c r="N2" s="664" t="s">
        <v>33</v>
      </c>
      <c r="O2" s="664"/>
      <c r="P2" s="664"/>
      <c r="Q2" s="664"/>
      <c r="R2" s="664"/>
      <c r="S2" s="657" t="s">
        <v>184</v>
      </c>
      <c r="T2" s="658"/>
      <c r="U2" s="658"/>
      <c r="V2" s="658"/>
      <c r="W2" s="659"/>
      <c r="X2" s="664" t="s">
        <v>185</v>
      </c>
      <c r="Y2" s="664"/>
      <c r="Z2" s="664"/>
      <c r="AA2" s="664"/>
      <c r="AB2" s="664"/>
      <c r="AC2" s="665" t="s">
        <v>186</v>
      </c>
      <c r="AD2" s="665" t="s">
        <v>187</v>
      </c>
      <c r="AE2" s="665" t="s">
        <v>188</v>
      </c>
      <c r="AF2" s="665" t="s">
        <v>189</v>
      </c>
      <c r="AI2" s="663" t="s">
        <v>54</v>
      </c>
      <c r="AJ2" s="663"/>
      <c r="AK2" s="18" t="s">
        <v>55</v>
      </c>
      <c r="AL2" s="18"/>
      <c r="AM2" s="18"/>
      <c r="AN2" s="18"/>
      <c r="AO2" s="18"/>
      <c r="AP2" s="641" t="s">
        <v>56</v>
      </c>
      <c r="AQ2" s="641" t="s">
        <v>57</v>
      </c>
      <c r="AR2" s="622" t="s">
        <v>190</v>
      </c>
      <c r="AS2" s="641" t="s">
        <v>58</v>
      </c>
    </row>
    <row r="3" spans="1:45" ht="18.75" customHeight="1">
      <c r="A3" s="664"/>
      <c r="B3" s="35">
        <v>1</v>
      </c>
      <c r="C3" s="664"/>
      <c r="D3" s="23" t="s">
        <v>35</v>
      </c>
      <c r="E3" s="23" t="s">
        <v>36</v>
      </c>
      <c r="F3" s="23" t="s">
        <v>5</v>
      </c>
      <c r="G3" s="23" t="s">
        <v>6</v>
      </c>
      <c r="H3" s="23" t="s">
        <v>7</v>
      </c>
      <c r="I3" s="23" t="s">
        <v>35</v>
      </c>
      <c r="J3" s="23" t="s">
        <v>36</v>
      </c>
      <c r="K3" s="23" t="s">
        <v>5</v>
      </c>
      <c r="L3" s="23" t="s">
        <v>6</v>
      </c>
      <c r="M3" s="23" t="s">
        <v>7</v>
      </c>
      <c r="N3" s="23" t="s">
        <v>35</v>
      </c>
      <c r="O3" s="23" t="s">
        <v>36</v>
      </c>
      <c r="P3" s="23" t="s">
        <v>5</v>
      </c>
      <c r="Q3" s="23" t="s">
        <v>6</v>
      </c>
      <c r="R3" s="23" t="s">
        <v>7</v>
      </c>
      <c r="S3" s="23" t="s">
        <v>35</v>
      </c>
      <c r="T3" s="23" t="s">
        <v>36</v>
      </c>
      <c r="U3" s="23" t="s">
        <v>5</v>
      </c>
      <c r="V3" s="23" t="s">
        <v>6</v>
      </c>
      <c r="W3" s="23" t="s">
        <v>191</v>
      </c>
      <c r="X3" s="23" t="s">
        <v>35</v>
      </c>
      <c r="Y3" s="23" t="s">
        <v>36</v>
      </c>
      <c r="Z3" s="23" t="s">
        <v>5</v>
      </c>
      <c r="AA3" s="23" t="s">
        <v>192</v>
      </c>
      <c r="AB3" s="23" t="s">
        <v>191</v>
      </c>
      <c r="AC3" s="665"/>
      <c r="AD3" s="665"/>
      <c r="AE3" s="665"/>
      <c r="AF3" s="665"/>
      <c r="AI3" s="663"/>
      <c r="AJ3" s="663"/>
      <c r="AK3" s="18" t="s">
        <v>35</v>
      </c>
      <c r="AL3" s="18">
        <v>2020</v>
      </c>
      <c r="AM3" s="18">
        <v>2025</v>
      </c>
      <c r="AN3" s="18">
        <v>2030</v>
      </c>
      <c r="AO3" s="18">
        <v>2035</v>
      </c>
      <c r="AP3" s="643"/>
      <c r="AQ3" s="643"/>
      <c r="AR3" s="623"/>
      <c r="AS3" s="643"/>
    </row>
    <row r="4" spans="1:45" ht="18" customHeight="1">
      <c r="A4" s="664" t="s">
        <v>47</v>
      </c>
      <c r="B4" s="35">
        <v>1</v>
      </c>
      <c r="C4" s="100" t="s">
        <v>636</v>
      </c>
      <c r="D4" s="406">
        <f>SUM(D5:D6)</f>
        <v>294</v>
      </c>
      <c r="E4" s="406">
        <f>SUM(E5:E6)</f>
        <v>286</v>
      </c>
      <c r="F4" s="406">
        <f>SUM(F5:F6)</f>
        <v>270</v>
      </c>
      <c r="G4" s="406">
        <f>SUM(G5:G6)</f>
        <v>257</v>
      </c>
      <c r="H4" s="406">
        <f>SUM(H5:H6)</f>
        <v>249</v>
      </c>
      <c r="I4" s="379">
        <f>ROUND(N4/D4,2)</f>
        <v>0</v>
      </c>
      <c r="J4" s="379">
        <f>ROUND(O4/E4,2)</f>
        <v>0.85</v>
      </c>
      <c r="K4" s="379">
        <f>ROUND(P4/F4,2)</f>
        <v>0.85</v>
      </c>
      <c r="L4" s="379">
        <f>ROUND(Q4/G4,2)</f>
        <v>0.85</v>
      </c>
      <c r="M4" s="379">
        <f>ROUND(R4/H4,2)</f>
        <v>0.85</v>
      </c>
      <c r="N4" s="380">
        <f>SUM(N5:N6)</f>
        <v>0</v>
      </c>
      <c r="O4" s="380">
        <f>SUM(O5:O6)</f>
        <v>243</v>
      </c>
      <c r="P4" s="380">
        <f>SUM(P5:P6)</f>
        <v>229</v>
      </c>
      <c r="Q4" s="380">
        <f>SUM(Q5:Q6)</f>
        <v>218</v>
      </c>
      <c r="R4" s="380">
        <f>SUM(R5:R6)</f>
        <v>212</v>
      </c>
      <c r="S4" s="23">
        <v>408</v>
      </c>
      <c r="T4" s="23">
        <v>408</v>
      </c>
      <c r="U4" s="23">
        <v>408</v>
      </c>
      <c r="V4" s="23">
        <v>408</v>
      </c>
      <c r="W4" s="23">
        <v>408</v>
      </c>
      <c r="X4" s="23">
        <f>SUM(X5:X6)</f>
        <v>0</v>
      </c>
      <c r="Y4" s="23">
        <f>SUM(Y5:Y6)</f>
        <v>99</v>
      </c>
      <c r="Z4" s="23">
        <f>SUM(Z5:Z6)</f>
        <v>93</v>
      </c>
      <c r="AA4" s="23">
        <f>SUM(AA5:AA6)</f>
        <v>89</v>
      </c>
      <c r="AB4" s="23">
        <f>SUM(AB5:AB6)</f>
        <v>87</v>
      </c>
      <c r="AC4" s="23"/>
      <c r="AD4" s="23"/>
      <c r="AE4" s="23"/>
      <c r="AF4" s="23"/>
      <c r="AI4" s="665" t="s">
        <v>68</v>
      </c>
      <c r="AJ4" s="18" t="s">
        <v>2</v>
      </c>
      <c r="AK4" s="23">
        <v>3403</v>
      </c>
      <c r="AL4" s="23">
        <v>3609</v>
      </c>
      <c r="AM4" s="23">
        <v>5019</v>
      </c>
      <c r="AN4" s="23">
        <v>5019</v>
      </c>
      <c r="AO4" s="23">
        <v>5019</v>
      </c>
      <c r="AP4" s="18"/>
      <c r="AQ4" s="24"/>
      <c r="AR4" s="24"/>
      <c r="AS4" s="24"/>
    </row>
    <row r="5" spans="1:45" ht="18" customHeight="1">
      <c r="A5" s="664"/>
      <c r="B5" s="60">
        <v>2</v>
      </c>
      <c r="C5" s="60" t="s">
        <v>637</v>
      </c>
      <c r="D5" s="408">
        <f>[2]구항면!D5</f>
        <v>158</v>
      </c>
      <c r="E5" s="408">
        <f>[2]구항면!E5</f>
        <v>154</v>
      </c>
      <c r="F5" s="408">
        <f>[2]구항면!F5</f>
        <v>145</v>
      </c>
      <c r="G5" s="408">
        <f>[2]구항면!G5</f>
        <v>138</v>
      </c>
      <c r="H5" s="408">
        <f>[2]구항면!H5</f>
        <v>134</v>
      </c>
      <c r="I5" s="351">
        <v>0</v>
      </c>
      <c r="J5" s="351">
        <v>85</v>
      </c>
      <c r="K5" s="351">
        <v>85</v>
      </c>
      <c r="L5" s="351">
        <v>85</v>
      </c>
      <c r="M5" s="351">
        <v>85</v>
      </c>
      <c r="N5" s="378">
        <f t="shared" ref="N5:R10" si="0">ROUND(D5*I5/100,0)</f>
        <v>0</v>
      </c>
      <c r="O5" s="378">
        <f t="shared" si="0"/>
        <v>131</v>
      </c>
      <c r="P5" s="378">
        <f t="shared" si="0"/>
        <v>123</v>
      </c>
      <c r="Q5" s="378">
        <f t="shared" si="0"/>
        <v>117</v>
      </c>
      <c r="R5" s="378">
        <f t="shared" si="0"/>
        <v>114</v>
      </c>
      <c r="S5" s="60">
        <v>408</v>
      </c>
      <c r="T5" s="60">
        <v>408</v>
      </c>
      <c r="U5" s="60">
        <v>408</v>
      </c>
      <c r="V5" s="60">
        <v>408</v>
      </c>
      <c r="W5" s="60">
        <v>408</v>
      </c>
      <c r="X5" s="60">
        <f t="shared" ref="X5:AB6" si="1">ROUND(N5*(S5/1000),0)</f>
        <v>0</v>
      </c>
      <c r="Y5" s="60">
        <f t="shared" si="1"/>
        <v>53</v>
      </c>
      <c r="Z5" s="60">
        <f t="shared" si="1"/>
        <v>50</v>
      </c>
      <c r="AA5" s="60">
        <f t="shared" si="1"/>
        <v>48</v>
      </c>
      <c r="AB5" s="60">
        <f t="shared" si="1"/>
        <v>47</v>
      </c>
      <c r="AC5" s="60"/>
      <c r="AD5" s="60" t="s">
        <v>73</v>
      </c>
      <c r="AE5" s="60" t="s">
        <v>73</v>
      </c>
      <c r="AF5" s="60" t="s">
        <v>73</v>
      </c>
      <c r="AI5" s="665"/>
      <c r="AJ5" s="18" t="s">
        <v>70</v>
      </c>
      <c r="AK5" s="23">
        <v>3403</v>
      </c>
      <c r="AL5" s="23">
        <v>3394</v>
      </c>
      <c r="AM5" s="23">
        <v>4590</v>
      </c>
      <c r="AN5" s="23">
        <v>4590</v>
      </c>
      <c r="AO5" s="23">
        <v>4590</v>
      </c>
      <c r="AP5" s="18"/>
      <c r="AQ5" s="24"/>
      <c r="AR5" s="24"/>
      <c r="AS5" s="24"/>
    </row>
    <row r="6" spans="1:45" ht="18" customHeight="1">
      <c r="A6" s="664"/>
      <c r="B6" s="60">
        <v>2</v>
      </c>
      <c r="C6" s="60" t="s">
        <v>638</v>
      </c>
      <c r="D6" s="408">
        <f>[2]구항면!D6</f>
        <v>136</v>
      </c>
      <c r="E6" s="408">
        <f>[2]구항면!E6</f>
        <v>132</v>
      </c>
      <c r="F6" s="408">
        <f>[2]구항면!F6</f>
        <v>125</v>
      </c>
      <c r="G6" s="408">
        <f>[2]구항면!G6</f>
        <v>119</v>
      </c>
      <c r="H6" s="408">
        <f>[2]구항면!H6</f>
        <v>115</v>
      </c>
      <c r="I6" s="351">
        <v>0</v>
      </c>
      <c r="J6" s="351">
        <v>85</v>
      </c>
      <c r="K6" s="351">
        <v>85</v>
      </c>
      <c r="L6" s="351">
        <v>85</v>
      </c>
      <c r="M6" s="351">
        <v>85</v>
      </c>
      <c r="N6" s="378">
        <f t="shared" si="0"/>
        <v>0</v>
      </c>
      <c r="O6" s="378">
        <f t="shared" si="0"/>
        <v>112</v>
      </c>
      <c r="P6" s="378">
        <f t="shared" si="0"/>
        <v>106</v>
      </c>
      <c r="Q6" s="378">
        <f t="shared" si="0"/>
        <v>101</v>
      </c>
      <c r="R6" s="378">
        <f t="shared" si="0"/>
        <v>98</v>
      </c>
      <c r="S6" s="60">
        <v>408</v>
      </c>
      <c r="T6" s="60">
        <v>408</v>
      </c>
      <c r="U6" s="60">
        <v>408</v>
      </c>
      <c r="V6" s="60">
        <v>408</v>
      </c>
      <c r="W6" s="60">
        <v>408</v>
      </c>
      <c r="X6" s="60">
        <f t="shared" si="1"/>
        <v>0</v>
      </c>
      <c r="Y6" s="60">
        <f t="shared" si="1"/>
        <v>46</v>
      </c>
      <c r="Z6" s="60">
        <f t="shared" si="1"/>
        <v>43</v>
      </c>
      <c r="AA6" s="60">
        <f t="shared" si="1"/>
        <v>41</v>
      </c>
      <c r="AB6" s="60">
        <f t="shared" si="1"/>
        <v>40</v>
      </c>
      <c r="AC6" s="60"/>
      <c r="AD6" s="60" t="s">
        <v>73</v>
      </c>
      <c r="AE6" s="60" t="s">
        <v>73</v>
      </c>
      <c r="AF6" s="60" t="s">
        <v>73</v>
      </c>
      <c r="AI6" s="665"/>
      <c r="AJ6" s="18" t="s">
        <v>72</v>
      </c>
      <c r="AK6" s="23">
        <v>1231</v>
      </c>
      <c r="AL6" s="23">
        <v>1231</v>
      </c>
      <c r="AM6" s="23">
        <v>1231</v>
      </c>
      <c r="AN6" s="23">
        <v>1231</v>
      </c>
      <c r="AO6" s="23">
        <v>1231</v>
      </c>
      <c r="AP6" s="18" t="s">
        <v>47</v>
      </c>
      <c r="AQ6" s="24" t="s">
        <v>195</v>
      </c>
      <c r="AR6" s="24" t="s">
        <v>73</v>
      </c>
      <c r="AS6" s="18" t="s">
        <v>74</v>
      </c>
    </row>
    <row r="7" spans="1:45" ht="18" customHeight="1">
      <c r="A7" s="664"/>
      <c r="B7" s="35">
        <v>1</v>
      </c>
      <c r="C7" s="100" t="s">
        <v>639</v>
      </c>
      <c r="D7" s="406">
        <f>SUM(D8:D10)</f>
        <v>966</v>
      </c>
      <c r="E7" s="406">
        <f>SUM(E8:E10)</f>
        <v>939</v>
      </c>
      <c r="F7" s="406">
        <f>SUM(F8:F10)</f>
        <v>884</v>
      </c>
      <c r="G7" s="406">
        <f>SUM(G8:G10)</f>
        <v>844</v>
      </c>
      <c r="H7" s="406">
        <f>SUM(H8:H10)</f>
        <v>818</v>
      </c>
      <c r="I7" s="379">
        <f>ROUND(N7/D7,2)</f>
        <v>0.89</v>
      </c>
      <c r="J7" s="379">
        <f>ROUND(O7/E7,2)</f>
        <v>0.89</v>
      </c>
      <c r="K7" s="379">
        <f>ROUND(P7/F7,2)</f>
        <v>0.89</v>
      </c>
      <c r="L7" s="379">
        <f>ROUND(Q7/G7,2)</f>
        <v>0.89</v>
      </c>
      <c r="M7" s="379">
        <f>ROUND(R7/H7,2)</f>
        <v>0.89</v>
      </c>
      <c r="N7" s="380">
        <f>SUM(N8:N10)</f>
        <v>857</v>
      </c>
      <c r="O7" s="380">
        <f>SUM(O8:O10)</f>
        <v>833</v>
      </c>
      <c r="P7" s="380">
        <f>SUM(P8:P10)</f>
        <v>784</v>
      </c>
      <c r="Q7" s="380">
        <f>SUM(Q8:Q10)</f>
        <v>748</v>
      </c>
      <c r="R7" s="380">
        <f>SUM(R8:R10)</f>
        <v>725</v>
      </c>
      <c r="S7" s="23">
        <v>408</v>
      </c>
      <c r="T7" s="23">
        <v>408</v>
      </c>
      <c r="U7" s="23">
        <v>408</v>
      </c>
      <c r="V7" s="23">
        <v>408</v>
      </c>
      <c r="W7" s="23">
        <v>408</v>
      </c>
      <c r="X7" s="23">
        <f>SUM(X8:X10)</f>
        <v>350</v>
      </c>
      <c r="Y7" s="23">
        <f>SUM(Y8:Y10)</f>
        <v>339</v>
      </c>
      <c r="Z7" s="23">
        <f>SUM(Z8:Z10)</f>
        <v>320</v>
      </c>
      <c r="AA7" s="23">
        <f>SUM(AA8:AA10)</f>
        <v>305</v>
      </c>
      <c r="AB7" s="23">
        <f>SUM(AB8:AB10)</f>
        <v>296</v>
      </c>
      <c r="AC7" s="23"/>
      <c r="AD7" s="23"/>
      <c r="AE7" s="23"/>
      <c r="AF7" s="23"/>
      <c r="AI7" s="665"/>
      <c r="AJ7" s="18" t="s">
        <v>76</v>
      </c>
      <c r="AK7" s="23"/>
      <c r="AL7" s="23"/>
      <c r="AM7" s="23"/>
      <c r="AN7" s="23"/>
      <c r="AO7" s="23"/>
      <c r="AP7" s="27" t="s">
        <v>38</v>
      </c>
      <c r="AQ7" s="28" t="s">
        <v>196</v>
      </c>
      <c r="AR7" s="24" t="s">
        <v>196</v>
      </c>
      <c r="AS7" s="27" t="s">
        <v>77</v>
      </c>
    </row>
    <row r="8" spans="1:45" ht="18" customHeight="1">
      <c r="A8" s="664"/>
      <c r="B8" s="60">
        <v>2</v>
      </c>
      <c r="C8" s="60" t="s">
        <v>640</v>
      </c>
      <c r="D8" s="408">
        <f>[2]구항면!D8</f>
        <v>710</v>
      </c>
      <c r="E8" s="408">
        <f>[2]구항면!E8</f>
        <v>690</v>
      </c>
      <c r="F8" s="408">
        <f>[2]구항면!F8</f>
        <v>650</v>
      </c>
      <c r="G8" s="408">
        <f>[2]구항면!G8</f>
        <v>620</v>
      </c>
      <c r="H8" s="408">
        <f>[2]구항면!H8</f>
        <v>601</v>
      </c>
      <c r="I8" s="351">
        <v>90</v>
      </c>
      <c r="J8" s="351">
        <v>90</v>
      </c>
      <c r="K8" s="351">
        <v>90</v>
      </c>
      <c r="L8" s="351">
        <v>90</v>
      </c>
      <c r="M8" s="351">
        <v>90</v>
      </c>
      <c r="N8" s="378">
        <f t="shared" si="0"/>
        <v>639</v>
      </c>
      <c r="O8" s="378">
        <f t="shared" si="0"/>
        <v>621</v>
      </c>
      <c r="P8" s="378">
        <f t="shared" si="0"/>
        <v>585</v>
      </c>
      <c r="Q8" s="378">
        <f t="shared" si="0"/>
        <v>558</v>
      </c>
      <c r="R8" s="378">
        <f t="shared" si="0"/>
        <v>541</v>
      </c>
      <c r="S8" s="60">
        <v>408</v>
      </c>
      <c r="T8" s="60">
        <v>408</v>
      </c>
      <c r="U8" s="60">
        <v>408</v>
      </c>
      <c r="V8" s="60">
        <v>408</v>
      </c>
      <c r="W8" s="60">
        <v>408</v>
      </c>
      <c r="X8" s="60">
        <f>ROUND(N8*(S8/1000),0)</f>
        <v>261</v>
      </c>
      <c r="Y8" s="60">
        <f>ROUND(O8*(T8/1000*0.92),0)</f>
        <v>233</v>
      </c>
      <c r="Z8" s="60">
        <f>ROUND(P8*(U8/1000*0.92),0)</f>
        <v>220</v>
      </c>
      <c r="AA8" s="60">
        <f>ROUND(Q8*(V8/1000*0.92),0)</f>
        <v>209</v>
      </c>
      <c r="AB8" s="60">
        <f>ROUND(R8*(W8/1000*0.92),0)</f>
        <v>203</v>
      </c>
      <c r="AC8" s="60" t="s">
        <v>641</v>
      </c>
      <c r="AD8" s="60" t="s">
        <v>641</v>
      </c>
      <c r="AE8" s="60" t="s">
        <v>73</v>
      </c>
      <c r="AF8" s="60" t="s">
        <v>73</v>
      </c>
      <c r="AI8" s="665"/>
      <c r="AJ8" s="18" t="s">
        <v>79</v>
      </c>
      <c r="AK8" s="23">
        <v>339</v>
      </c>
      <c r="AL8" s="23">
        <v>339</v>
      </c>
      <c r="AM8" s="23">
        <v>339</v>
      </c>
      <c r="AN8" s="23">
        <v>339</v>
      </c>
      <c r="AO8" s="23">
        <v>339</v>
      </c>
      <c r="AP8" s="18" t="s">
        <v>43</v>
      </c>
      <c r="AQ8" s="24" t="s">
        <v>197</v>
      </c>
      <c r="AR8" s="24" t="s">
        <v>197</v>
      </c>
      <c r="AS8" s="18" t="s">
        <v>81</v>
      </c>
    </row>
    <row r="9" spans="1:45" ht="18" customHeight="1">
      <c r="A9" s="664"/>
      <c r="B9" s="60"/>
      <c r="C9" s="60"/>
      <c r="D9" s="408"/>
      <c r="E9" s="378"/>
      <c r="F9" s="378"/>
      <c r="G9" s="378"/>
      <c r="H9" s="378"/>
      <c r="I9" s="351"/>
      <c r="J9" s="351"/>
      <c r="K9" s="351"/>
      <c r="L9" s="351"/>
      <c r="M9" s="351"/>
      <c r="N9" s="378"/>
      <c r="O9" s="378"/>
      <c r="P9" s="378"/>
      <c r="Q9" s="378"/>
      <c r="R9" s="378"/>
      <c r="S9" s="60"/>
      <c r="T9" s="60"/>
      <c r="U9" s="60"/>
      <c r="V9" s="60"/>
      <c r="W9" s="60"/>
      <c r="X9" s="60"/>
      <c r="Y9" s="60">
        <f>ROUND(O8*(T8/1000*0.08),0)</f>
        <v>20</v>
      </c>
      <c r="Z9" s="60">
        <f>ROUND(P8*(U8/1000*0.08),0)</f>
        <v>19</v>
      </c>
      <c r="AA9" s="60">
        <f>ROUND(Q8*(V8/1000*0.08),0)</f>
        <v>18</v>
      </c>
      <c r="AB9" s="60">
        <f>ROUND(R8*(W8/1000*0.08),0)</f>
        <v>18</v>
      </c>
      <c r="AC9" s="60"/>
      <c r="AD9" s="60" t="s">
        <v>73</v>
      </c>
      <c r="AE9" s="60" t="s">
        <v>73</v>
      </c>
      <c r="AF9" s="60" t="s">
        <v>73</v>
      </c>
      <c r="AI9" s="665"/>
      <c r="AJ9" s="18"/>
      <c r="AK9" s="23"/>
      <c r="AL9" s="23"/>
      <c r="AM9" s="23"/>
      <c r="AN9" s="23"/>
      <c r="AO9" s="23"/>
      <c r="AP9" s="18"/>
      <c r="AQ9" s="24"/>
      <c r="AR9" s="24"/>
      <c r="AS9" s="18"/>
    </row>
    <row r="10" spans="1:45" ht="18" customHeight="1">
      <c r="A10" s="664"/>
      <c r="B10" s="60">
        <v>2</v>
      </c>
      <c r="C10" s="60" t="s">
        <v>642</v>
      </c>
      <c r="D10" s="408">
        <f>[2]구항면!D9</f>
        <v>256</v>
      </c>
      <c r="E10" s="408">
        <f>[2]구항면!E9</f>
        <v>249</v>
      </c>
      <c r="F10" s="408">
        <f>[2]구항면!F9</f>
        <v>234</v>
      </c>
      <c r="G10" s="408">
        <f>[2]구항면!G9</f>
        <v>224</v>
      </c>
      <c r="H10" s="408">
        <f>[2]구항면!H9</f>
        <v>217</v>
      </c>
      <c r="I10" s="351">
        <v>85</v>
      </c>
      <c r="J10" s="351">
        <v>85</v>
      </c>
      <c r="K10" s="351">
        <v>85</v>
      </c>
      <c r="L10" s="351">
        <v>85</v>
      </c>
      <c r="M10" s="351">
        <v>85</v>
      </c>
      <c r="N10" s="378">
        <f>ROUND(D10*I10/100,0)</f>
        <v>218</v>
      </c>
      <c r="O10" s="378">
        <f t="shared" si="0"/>
        <v>212</v>
      </c>
      <c r="P10" s="378">
        <f t="shared" si="0"/>
        <v>199</v>
      </c>
      <c r="Q10" s="378">
        <f t="shared" si="0"/>
        <v>190</v>
      </c>
      <c r="R10" s="378">
        <f t="shared" si="0"/>
        <v>184</v>
      </c>
      <c r="S10" s="60">
        <v>408</v>
      </c>
      <c r="T10" s="60">
        <v>408</v>
      </c>
      <c r="U10" s="60">
        <v>408</v>
      </c>
      <c r="V10" s="60">
        <v>408</v>
      </c>
      <c r="W10" s="60">
        <v>408</v>
      </c>
      <c r="X10" s="60">
        <f>ROUND(N10*(S10/1000),0)</f>
        <v>89</v>
      </c>
      <c r="Y10" s="60">
        <f>ROUND(O10*(T10/1000),0)</f>
        <v>86</v>
      </c>
      <c r="Z10" s="60">
        <f>ROUND(P10*(U10/1000),0)</f>
        <v>81</v>
      </c>
      <c r="AA10" s="60">
        <f>ROUND(Q10*(V10/1000),0)</f>
        <v>78</v>
      </c>
      <c r="AB10" s="60">
        <f>ROUND(R10*(W10/1000),0)</f>
        <v>75</v>
      </c>
      <c r="AC10" s="60" t="s">
        <v>641</v>
      </c>
      <c r="AD10" s="60" t="s">
        <v>641</v>
      </c>
      <c r="AE10" s="60" t="s">
        <v>73</v>
      </c>
      <c r="AF10" s="60" t="s">
        <v>73</v>
      </c>
      <c r="AI10" s="665"/>
      <c r="AJ10" s="18" t="s">
        <v>83</v>
      </c>
      <c r="AK10" s="23">
        <v>84</v>
      </c>
      <c r="AL10" s="23">
        <v>84</v>
      </c>
      <c r="AM10" s="23">
        <v>84</v>
      </c>
      <c r="AN10" s="23">
        <v>84</v>
      </c>
      <c r="AO10" s="23">
        <v>84</v>
      </c>
      <c r="AP10" s="18" t="s">
        <v>44</v>
      </c>
      <c r="AQ10" s="24" t="s">
        <v>198</v>
      </c>
      <c r="AR10" s="24" t="s">
        <v>84</v>
      </c>
      <c r="AS10" s="18" t="s">
        <v>85</v>
      </c>
    </row>
    <row r="11" spans="1:45" ht="18" customHeight="1">
      <c r="A11" s="664"/>
      <c r="B11" s="35">
        <v>1</v>
      </c>
      <c r="C11" s="100" t="s">
        <v>643</v>
      </c>
      <c r="D11" s="406">
        <f>SUM(D12:D13)</f>
        <v>262</v>
      </c>
      <c r="E11" s="406">
        <f>SUM(E12:E13)</f>
        <v>255</v>
      </c>
      <c r="F11" s="406">
        <f>SUM(F12:F13)</f>
        <v>240</v>
      </c>
      <c r="G11" s="406">
        <f>SUM(G12:G13)</f>
        <v>229</v>
      </c>
      <c r="H11" s="406">
        <f>SUM(H12:H13)</f>
        <v>222</v>
      </c>
      <c r="I11" s="379">
        <f>ROUND(N11/D11,2)</f>
        <v>0.59</v>
      </c>
      <c r="J11" s="379">
        <f>ROUND(O11/E11,2)</f>
        <v>0.59</v>
      </c>
      <c r="K11" s="379">
        <f>ROUND(P11/F11,2)</f>
        <v>0.59</v>
      </c>
      <c r="L11" s="379">
        <f>ROUND(Q11/G11,2)</f>
        <v>0.59</v>
      </c>
      <c r="M11" s="379">
        <f>ROUND(R11/H11,2)</f>
        <v>0.59</v>
      </c>
      <c r="N11" s="380">
        <f>SUM(N12:N13)</f>
        <v>154</v>
      </c>
      <c r="O11" s="380">
        <f>SUM(O12:O13)</f>
        <v>150</v>
      </c>
      <c r="P11" s="380">
        <f>SUM(P12:P13)</f>
        <v>141</v>
      </c>
      <c r="Q11" s="380">
        <f>SUM(Q12:Q13)</f>
        <v>134</v>
      </c>
      <c r="R11" s="380">
        <f>SUM(R12:R13)</f>
        <v>130</v>
      </c>
      <c r="S11" s="23">
        <v>408</v>
      </c>
      <c r="T11" s="23">
        <v>408</v>
      </c>
      <c r="U11" s="23">
        <v>408</v>
      </c>
      <c r="V11" s="23">
        <v>408</v>
      </c>
      <c r="W11" s="23">
        <v>408</v>
      </c>
      <c r="X11" s="23">
        <f>SUM(X12:X13)</f>
        <v>63</v>
      </c>
      <c r="Y11" s="23">
        <f>SUM(Y12:Y13)</f>
        <v>61</v>
      </c>
      <c r="Z11" s="23">
        <f>SUM(Z12:Z13)</f>
        <v>58</v>
      </c>
      <c r="AA11" s="23">
        <f>SUM(AA12:AA13)</f>
        <v>55</v>
      </c>
      <c r="AB11" s="23">
        <f>SUM(AB12:AB13)</f>
        <v>53</v>
      </c>
      <c r="AC11" s="23"/>
      <c r="AD11" s="23"/>
      <c r="AE11" s="23"/>
      <c r="AF11" s="23"/>
      <c r="AI11" s="665"/>
      <c r="AJ11" s="18" t="s">
        <v>87</v>
      </c>
      <c r="AK11" s="23">
        <v>34</v>
      </c>
      <c r="AL11" s="23">
        <v>34</v>
      </c>
      <c r="AM11" s="23">
        <v>34</v>
      </c>
      <c r="AN11" s="23">
        <v>34</v>
      </c>
      <c r="AO11" s="23">
        <v>34</v>
      </c>
      <c r="AP11" s="18" t="s">
        <v>43</v>
      </c>
      <c r="AQ11" s="24" t="s">
        <v>198</v>
      </c>
      <c r="AR11" s="24" t="s">
        <v>88</v>
      </c>
      <c r="AS11" s="18" t="s">
        <v>89</v>
      </c>
    </row>
    <row r="12" spans="1:45" ht="18" customHeight="1">
      <c r="A12" s="664"/>
      <c r="B12" s="60">
        <v>2</v>
      </c>
      <c r="C12" s="60" t="s">
        <v>644</v>
      </c>
      <c r="D12" s="408">
        <f>[2]구항면!D11</f>
        <v>181</v>
      </c>
      <c r="E12" s="408">
        <f>[2]구항면!E11</f>
        <v>176</v>
      </c>
      <c r="F12" s="408">
        <f>[2]구항면!F11</f>
        <v>166</v>
      </c>
      <c r="G12" s="408">
        <f>[2]구항면!G11</f>
        <v>158</v>
      </c>
      <c r="H12" s="408">
        <f>[2]구항면!H11</f>
        <v>153</v>
      </c>
      <c r="I12" s="351">
        <v>85</v>
      </c>
      <c r="J12" s="351">
        <v>85</v>
      </c>
      <c r="K12" s="351">
        <v>85</v>
      </c>
      <c r="L12" s="351">
        <v>85</v>
      </c>
      <c r="M12" s="351">
        <v>85</v>
      </c>
      <c r="N12" s="378">
        <f t="shared" ref="N12:R13" si="2">ROUND(D12*I12/100,0)</f>
        <v>154</v>
      </c>
      <c r="O12" s="378">
        <f t="shared" si="2"/>
        <v>150</v>
      </c>
      <c r="P12" s="378">
        <f t="shared" si="2"/>
        <v>141</v>
      </c>
      <c r="Q12" s="378">
        <f t="shared" si="2"/>
        <v>134</v>
      </c>
      <c r="R12" s="378">
        <f t="shared" si="2"/>
        <v>130</v>
      </c>
      <c r="S12" s="60">
        <v>408</v>
      </c>
      <c r="T12" s="60">
        <v>408</v>
      </c>
      <c r="U12" s="60">
        <v>408</v>
      </c>
      <c r="V12" s="60">
        <v>408</v>
      </c>
      <c r="W12" s="60">
        <v>408</v>
      </c>
      <c r="X12" s="60">
        <f t="shared" ref="X12:AB14" si="3">ROUND(N12*(S12/1000),0)</f>
        <v>63</v>
      </c>
      <c r="Y12" s="60">
        <f t="shared" si="3"/>
        <v>61</v>
      </c>
      <c r="Z12" s="60">
        <f t="shared" si="3"/>
        <v>58</v>
      </c>
      <c r="AA12" s="60">
        <f t="shared" si="3"/>
        <v>55</v>
      </c>
      <c r="AB12" s="60">
        <f t="shared" si="3"/>
        <v>53</v>
      </c>
      <c r="AC12" s="60" t="s">
        <v>641</v>
      </c>
      <c r="AD12" s="60" t="s">
        <v>73</v>
      </c>
      <c r="AE12" s="60" t="s">
        <v>73</v>
      </c>
      <c r="AF12" s="60" t="s">
        <v>73</v>
      </c>
      <c r="AI12" s="665"/>
      <c r="AJ12" s="18" t="s">
        <v>91</v>
      </c>
      <c r="AK12" s="23">
        <v>111</v>
      </c>
      <c r="AL12" s="23">
        <v>111</v>
      </c>
      <c r="AM12" s="23">
        <v>111</v>
      </c>
      <c r="AN12" s="23">
        <v>111</v>
      </c>
      <c r="AO12" s="23">
        <v>111</v>
      </c>
      <c r="AP12" s="27" t="s">
        <v>46</v>
      </c>
      <c r="AQ12" s="28" t="s">
        <v>199</v>
      </c>
      <c r="AR12" s="24" t="s">
        <v>92</v>
      </c>
      <c r="AS12" s="27" t="s">
        <v>93</v>
      </c>
    </row>
    <row r="13" spans="1:45" ht="18" customHeight="1">
      <c r="A13" s="664"/>
      <c r="B13" s="60">
        <v>2</v>
      </c>
      <c r="C13" s="60" t="s">
        <v>645</v>
      </c>
      <c r="D13" s="408">
        <f>[2]구항면!D12</f>
        <v>81</v>
      </c>
      <c r="E13" s="408">
        <f>[2]구항면!E12</f>
        <v>79</v>
      </c>
      <c r="F13" s="408">
        <f>[2]구항면!F12</f>
        <v>74</v>
      </c>
      <c r="G13" s="408">
        <f>[2]구항면!G12</f>
        <v>71</v>
      </c>
      <c r="H13" s="408">
        <f>[2]구항면!H12</f>
        <v>69</v>
      </c>
      <c r="I13" s="351">
        <v>0</v>
      </c>
      <c r="J13" s="351">
        <v>0</v>
      </c>
      <c r="K13" s="351">
        <v>0</v>
      </c>
      <c r="L13" s="351">
        <v>0</v>
      </c>
      <c r="M13" s="351">
        <v>0</v>
      </c>
      <c r="N13" s="378">
        <f t="shared" si="2"/>
        <v>0</v>
      </c>
      <c r="O13" s="378">
        <f t="shared" si="2"/>
        <v>0</v>
      </c>
      <c r="P13" s="378">
        <f t="shared" si="2"/>
        <v>0</v>
      </c>
      <c r="Q13" s="378">
        <f t="shared" si="2"/>
        <v>0</v>
      </c>
      <c r="R13" s="378">
        <f t="shared" si="2"/>
        <v>0</v>
      </c>
      <c r="S13" s="60">
        <v>408</v>
      </c>
      <c r="T13" s="60">
        <v>408</v>
      </c>
      <c r="U13" s="60">
        <v>408</v>
      </c>
      <c r="V13" s="60">
        <v>408</v>
      </c>
      <c r="W13" s="60">
        <v>408</v>
      </c>
      <c r="X13" s="60">
        <f t="shared" si="3"/>
        <v>0</v>
      </c>
      <c r="Y13" s="60">
        <f t="shared" si="3"/>
        <v>0</v>
      </c>
      <c r="Z13" s="60">
        <f t="shared" si="3"/>
        <v>0</v>
      </c>
      <c r="AA13" s="60">
        <f t="shared" si="3"/>
        <v>0</v>
      </c>
      <c r="AB13" s="60">
        <f t="shared" si="3"/>
        <v>0</v>
      </c>
      <c r="AC13" s="60"/>
      <c r="AD13" s="60"/>
      <c r="AE13" s="60"/>
      <c r="AF13" s="60"/>
      <c r="AI13" s="665"/>
      <c r="AJ13" s="18" t="s">
        <v>95</v>
      </c>
      <c r="AK13" s="23">
        <v>294</v>
      </c>
      <c r="AL13" s="23">
        <v>294</v>
      </c>
      <c r="AM13" s="23">
        <v>294</v>
      </c>
      <c r="AN13" s="23">
        <v>294</v>
      </c>
      <c r="AO13" s="23">
        <v>294</v>
      </c>
      <c r="AP13" s="27" t="s">
        <v>38</v>
      </c>
      <c r="AQ13" s="28" t="s">
        <v>200</v>
      </c>
      <c r="AR13" s="28" t="s">
        <v>200</v>
      </c>
      <c r="AS13" s="27" t="s">
        <v>96</v>
      </c>
    </row>
    <row r="14" spans="1:45" ht="18" customHeight="1">
      <c r="A14" s="664"/>
      <c r="B14" s="35">
        <v>1</v>
      </c>
      <c r="C14" s="100" t="s">
        <v>646</v>
      </c>
      <c r="D14" s="578">
        <f>[2]구항면!D13</f>
        <v>132</v>
      </c>
      <c r="E14" s="578">
        <f>[2]구항면!E13</f>
        <v>128</v>
      </c>
      <c r="F14" s="578">
        <f>[2]구항면!F13</f>
        <v>121</v>
      </c>
      <c r="G14" s="578">
        <f>[2]구항면!G13</f>
        <v>115</v>
      </c>
      <c r="H14" s="578">
        <f>[2]구항면!H13</f>
        <v>112</v>
      </c>
      <c r="I14" s="405">
        <v>85</v>
      </c>
      <c r="J14" s="405">
        <v>85</v>
      </c>
      <c r="K14" s="405">
        <v>85</v>
      </c>
      <c r="L14" s="405">
        <v>85</v>
      </c>
      <c r="M14" s="405">
        <v>85</v>
      </c>
      <c r="N14" s="380">
        <f>ROUND(D14*I14/100,0)</f>
        <v>112</v>
      </c>
      <c r="O14" s="380">
        <f>ROUNDUP(E14*J14/100,0)</f>
        <v>109</v>
      </c>
      <c r="P14" s="380">
        <f>ROUNDUP(F14*K14/100,0)</f>
        <v>103</v>
      </c>
      <c r="Q14" s="380">
        <f>ROUNDUP(G14*L14/100,0)</f>
        <v>98</v>
      </c>
      <c r="R14" s="380">
        <f>ROUNDUP(H14*M14/100,0)</f>
        <v>96</v>
      </c>
      <c r="S14" s="23">
        <v>408</v>
      </c>
      <c r="T14" s="23">
        <v>408</v>
      </c>
      <c r="U14" s="23">
        <v>408</v>
      </c>
      <c r="V14" s="23">
        <v>408</v>
      </c>
      <c r="W14" s="23">
        <v>408</v>
      </c>
      <c r="X14" s="69">
        <f t="shared" si="3"/>
        <v>46</v>
      </c>
      <c r="Y14" s="69">
        <f t="shared" si="3"/>
        <v>44</v>
      </c>
      <c r="Z14" s="69">
        <f t="shared" si="3"/>
        <v>42</v>
      </c>
      <c r="AA14" s="69">
        <f t="shared" si="3"/>
        <v>40</v>
      </c>
      <c r="AB14" s="69">
        <f t="shared" si="3"/>
        <v>39</v>
      </c>
      <c r="AC14" s="23" t="s">
        <v>647</v>
      </c>
      <c r="AD14" s="60" t="s">
        <v>73</v>
      </c>
      <c r="AE14" s="60" t="s">
        <v>73</v>
      </c>
      <c r="AF14" s="60" t="s">
        <v>73</v>
      </c>
      <c r="AI14" s="665"/>
      <c r="AJ14" s="18" t="s">
        <v>98</v>
      </c>
      <c r="AK14" s="23">
        <v>105</v>
      </c>
      <c r="AL14" s="23">
        <v>1301</v>
      </c>
      <c r="AM14" s="23">
        <v>2497</v>
      </c>
      <c r="AN14" s="23">
        <v>2497</v>
      </c>
      <c r="AO14" s="23">
        <v>2497</v>
      </c>
      <c r="AP14" s="27" t="s">
        <v>46</v>
      </c>
      <c r="AQ14" s="28" t="s">
        <v>201</v>
      </c>
      <c r="AR14" s="24" t="s">
        <v>99</v>
      </c>
      <c r="AS14" s="27" t="s">
        <v>93</v>
      </c>
    </row>
    <row r="15" spans="1:45" ht="18" customHeight="1">
      <c r="A15" s="664"/>
      <c r="B15" s="35">
        <v>1</v>
      </c>
      <c r="C15" s="100" t="s">
        <v>648</v>
      </c>
      <c r="D15" s="406">
        <f>SUM(D16:D17)</f>
        <v>250</v>
      </c>
      <c r="E15" s="406">
        <f>SUM(E16:E17)</f>
        <v>243</v>
      </c>
      <c r="F15" s="406">
        <f>SUM(F16:F17)</f>
        <v>229</v>
      </c>
      <c r="G15" s="406">
        <f>SUM(G16:G17)</f>
        <v>219</v>
      </c>
      <c r="H15" s="406">
        <f>SUM(H16:H17)</f>
        <v>212</v>
      </c>
      <c r="I15" s="379">
        <f>ROUND(N15/D15,2)</f>
        <v>0.7</v>
      </c>
      <c r="J15" s="379">
        <f>ROUND(O15/E15,2)</f>
        <v>0.83</v>
      </c>
      <c r="K15" s="379">
        <f>ROUND(P15/F15,2)</f>
        <v>0.83</v>
      </c>
      <c r="L15" s="379">
        <f>ROUND(Q15/G15,2)</f>
        <v>0.83</v>
      </c>
      <c r="M15" s="379">
        <f>ROUND(R15/H15,2)</f>
        <v>0.83</v>
      </c>
      <c r="N15" s="380">
        <f>SUM(N16:N17)</f>
        <v>176</v>
      </c>
      <c r="O15" s="380">
        <f>SUM(O16:O17)</f>
        <v>201</v>
      </c>
      <c r="P15" s="380">
        <f>SUM(P16:P17)</f>
        <v>190</v>
      </c>
      <c r="Q15" s="380">
        <f>SUM(Q16:Q17)</f>
        <v>181</v>
      </c>
      <c r="R15" s="380">
        <f>SUM(R16:R17)</f>
        <v>176</v>
      </c>
      <c r="S15" s="23">
        <v>408</v>
      </c>
      <c r="T15" s="23">
        <v>408</v>
      </c>
      <c r="U15" s="23">
        <v>408</v>
      </c>
      <c r="V15" s="23">
        <v>408</v>
      </c>
      <c r="W15" s="23">
        <v>408</v>
      </c>
      <c r="X15" s="23">
        <f>SUM(X16:X17)</f>
        <v>72</v>
      </c>
      <c r="Y15" s="23">
        <f>SUM(Y16:Y17)</f>
        <v>82</v>
      </c>
      <c r="Z15" s="23">
        <f>SUM(Z16:Z17)</f>
        <v>78</v>
      </c>
      <c r="AA15" s="23">
        <f>SUM(AA16:AA17)</f>
        <v>74</v>
      </c>
      <c r="AB15" s="23">
        <f>SUM(AB16:AB17)</f>
        <v>71</v>
      </c>
      <c r="AC15" s="23"/>
      <c r="AD15" s="23"/>
      <c r="AE15" s="23"/>
      <c r="AF15" s="23"/>
      <c r="AI15" s="665"/>
      <c r="AJ15" s="18" t="s">
        <v>101</v>
      </c>
      <c r="AK15" s="23"/>
      <c r="AL15" s="23">
        <v>215</v>
      </c>
      <c r="AM15" s="23">
        <v>429</v>
      </c>
      <c r="AN15" s="23">
        <v>429</v>
      </c>
      <c r="AO15" s="23">
        <v>429</v>
      </c>
      <c r="AP15" s="18"/>
      <c r="AQ15" s="24"/>
      <c r="AR15" s="24"/>
      <c r="AS15" s="24"/>
    </row>
    <row r="16" spans="1:45" ht="18" customHeight="1">
      <c r="A16" s="664"/>
      <c r="B16" s="60">
        <v>2</v>
      </c>
      <c r="C16" s="60" t="s">
        <v>649</v>
      </c>
      <c r="D16" s="408">
        <f>[2]구항면!D15</f>
        <v>144</v>
      </c>
      <c r="E16" s="408">
        <f>[2]구항면!E15</f>
        <v>140</v>
      </c>
      <c r="F16" s="408">
        <f>[2]구항면!F15</f>
        <v>132</v>
      </c>
      <c r="G16" s="408">
        <f>[2]구항면!G15</f>
        <v>126</v>
      </c>
      <c r="H16" s="408">
        <f>[2]구항면!H15</f>
        <v>122</v>
      </c>
      <c r="I16" s="351">
        <v>85</v>
      </c>
      <c r="J16" s="351">
        <v>85</v>
      </c>
      <c r="K16" s="351">
        <v>85</v>
      </c>
      <c r="L16" s="351">
        <v>85</v>
      </c>
      <c r="M16" s="351">
        <v>85</v>
      </c>
      <c r="N16" s="378">
        <f>ROUNDUP(D16*I16/100,0)</f>
        <v>123</v>
      </c>
      <c r="O16" s="378">
        <f t="shared" ref="N16:R17" si="4">ROUND(E16*J16/100,0)</f>
        <v>119</v>
      </c>
      <c r="P16" s="378">
        <f t="shared" si="4"/>
        <v>112</v>
      </c>
      <c r="Q16" s="378">
        <f t="shared" si="4"/>
        <v>107</v>
      </c>
      <c r="R16" s="378">
        <f t="shared" si="4"/>
        <v>104</v>
      </c>
      <c r="S16" s="60">
        <v>408</v>
      </c>
      <c r="T16" s="60">
        <v>408</v>
      </c>
      <c r="U16" s="60">
        <v>408</v>
      </c>
      <c r="V16" s="60">
        <v>408</v>
      </c>
      <c r="W16" s="60">
        <v>408</v>
      </c>
      <c r="X16" s="60">
        <f t="shared" ref="X16:AB17" si="5">ROUND(N16*(S16/1000),0)</f>
        <v>50</v>
      </c>
      <c r="Y16" s="60">
        <f t="shared" si="5"/>
        <v>49</v>
      </c>
      <c r="Z16" s="60">
        <f t="shared" si="5"/>
        <v>46</v>
      </c>
      <c r="AA16" s="60">
        <f t="shared" si="5"/>
        <v>44</v>
      </c>
      <c r="AB16" s="60">
        <f t="shared" si="5"/>
        <v>42</v>
      </c>
      <c r="AC16" s="23" t="s">
        <v>647</v>
      </c>
      <c r="AD16" s="60" t="s">
        <v>73</v>
      </c>
      <c r="AE16" s="60" t="s">
        <v>73</v>
      </c>
      <c r="AF16" s="60" t="s">
        <v>73</v>
      </c>
      <c r="AI16" s="665"/>
      <c r="AJ16" s="18" t="s">
        <v>103</v>
      </c>
      <c r="AK16" s="23"/>
      <c r="AL16" s="23">
        <v>215</v>
      </c>
      <c r="AM16" s="23">
        <v>429</v>
      </c>
      <c r="AN16" s="23">
        <v>429</v>
      </c>
      <c r="AO16" s="23">
        <v>429</v>
      </c>
      <c r="AP16" s="18" t="s">
        <v>46</v>
      </c>
      <c r="AQ16" s="24"/>
      <c r="AR16" s="24" t="s">
        <v>105</v>
      </c>
      <c r="AS16" s="18" t="s">
        <v>106</v>
      </c>
    </row>
    <row r="17" spans="1:45" ht="18" customHeight="1">
      <c r="A17" s="664"/>
      <c r="B17" s="60">
        <v>2</v>
      </c>
      <c r="C17" s="60" t="s">
        <v>650</v>
      </c>
      <c r="D17" s="408">
        <f>[2]구항면!D16</f>
        <v>106</v>
      </c>
      <c r="E17" s="408">
        <f>[2]구항면!E16</f>
        <v>103</v>
      </c>
      <c r="F17" s="408">
        <f>[2]구항면!F16</f>
        <v>97</v>
      </c>
      <c r="G17" s="408">
        <f>[2]구항면!G16</f>
        <v>93</v>
      </c>
      <c r="H17" s="408">
        <f>[2]구항면!H16</f>
        <v>90</v>
      </c>
      <c r="I17" s="351">
        <v>50</v>
      </c>
      <c r="J17" s="351">
        <v>80</v>
      </c>
      <c r="K17" s="351">
        <v>80</v>
      </c>
      <c r="L17" s="351">
        <v>80</v>
      </c>
      <c r="M17" s="351">
        <v>80</v>
      </c>
      <c r="N17" s="378">
        <f t="shared" si="4"/>
        <v>53</v>
      </c>
      <c r="O17" s="378">
        <f t="shared" si="4"/>
        <v>82</v>
      </c>
      <c r="P17" s="378">
        <f t="shared" si="4"/>
        <v>78</v>
      </c>
      <c r="Q17" s="378">
        <f t="shared" si="4"/>
        <v>74</v>
      </c>
      <c r="R17" s="378">
        <f t="shared" si="4"/>
        <v>72</v>
      </c>
      <c r="S17" s="60">
        <v>408</v>
      </c>
      <c r="T17" s="60">
        <v>408</v>
      </c>
      <c r="U17" s="60">
        <v>408</v>
      </c>
      <c r="V17" s="60">
        <v>408</v>
      </c>
      <c r="W17" s="60">
        <v>408</v>
      </c>
      <c r="X17" s="60">
        <f t="shared" si="5"/>
        <v>22</v>
      </c>
      <c r="Y17" s="60">
        <f t="shared" si="5"/>
        <v>33</v>
      </c>
      <c r="Z17" s="60">
        <f t="shared" si="5"/>
        <v>32</v>
      </c>
      <c r="AA17" s="60">
        <f t="shared" si="5"/>
        <v>30</v>
      </c>
      <c r="AB17" s="60">
        <f t="shared" si="5"/>
        <v>29</v>
      </c>
      <c r="AC17" s="23" t="s">
        <v>647</v>
      </c>
      <c r="AD17" s="60" t="s">
        <v>73</v>
      </c>
      <c r="AE17" s="60" t="s">
        <v>73</v>
      </c>
      <c r="AF17" s="60" t="s">
        <v>73</v>
      </c>
      <c r="AI17" s="17"/>
      <c r="AJ17" s="17"/>
      <c r="AK17" s="17"/>
      <c r="AL17" s="17"/>
      <c r="AM17" s="17"/>
      <c r="AN17" s="17"/>
      <c r="AO17" s="17"/>
      <c r="AP17" s="17"/>
      <c r="AQ17" s="17"/>
      <c r="AS17" s="17"/>
    </row>
    <row r="18" spans="1:45" ht="18" customHeight="1">
      <c r="A18" s="664"/>
      <c r="B18" s="35">
        <v>1</v>
      </c>
      <c r="C18" s="100" t="s">
        <v>651</v>
      </c>
      <c r="D18" s="406">
        <f>SUM(D19:D20)</f>
        <v>175</v>
      </c>
      <c r="E18" s="406">
        <f>SUM(E19:E20)</f>
        <v>170</v>
      </c>
      <c r="F18" s="406">
        <f>SUM(F19:F20)</f>
        <v>160</v>
      </c>
      <c r="G18" s="406">
        <f>SUM(G19:G20)</f>
        <v>153</v>
      </c>
      <c r="H18" s="406">
        <f>SUM(H19:H20)</f>
        <v>149</v>
      </c>
      <c r="I18" s="379">
        <f>ROUND(N18/D18,2)</f>
        <v>0</v>
      </c>
      <c r="J18" s="379">
        <f>ROUND(O18/E18,2)</f>
        <v>0.85</v>
      </c>
      <c r="K18" s="379">
        <f>ROUND(P18/F18,2)</f>
        <v>0.85</v>
      </c>
      <c r="L18" s="379">
        <f>ROUND(Q18/G18,2)</f>
        <v>0.85</v>
      </c>
      <c r="M18" s="379">
        <f>ROUND(R18/H18,2)</f>
        <v>0.85</v>
      </c>
      <c r="N18" s="380">
        <f>SUM(N19:N20)</f>
        <v>0</v>
      </c>
      <c r="O18" s="380">
        <f>SUM(O19:O20)</f>
        <v>144</v>
      </c>
      <c r="P18" s="380">
        <f>SUM(P19:P20)</f>
        <v>136</v>
      </c>
      <c r="Q18" s="380">
        <f>SUM(Q19:Q20)</f>
        <v>130</v>
      </c>
      <c r="R18" s="380">
        <f>SUM(R19:R20)</f>
        <v>126</v>
      </c>
      <c r="S18" s="23">
        <v>408</v>
      </c>
      <c r="T18" s="23">
        <v>408</v>
      </c>
      <c r="U18" s="23">
        <v>408</v>
      </c>
      <c r="V18" s="23">
        <v>408</v>
      </c>
      <c r="W18" s="23">
        <v>408</v>
      </c>
      <c r="X18" s="23">
        <f>SUM(X19:X20)</f>
        <v>0</v>
      </c>
      <c r="Y18" s="23">
        <f>SUM(Y19:Y20)</f>
        <v>59</v>
      </c>
      <c r="Z18" s="23">
        <f>SUM(Z19:Z20)</f>
        <v>56</v>
      </c>
      <c r="AA18" s="23">
        <f>SUM(AA19:AA20)</f>
        <v>53</v>
      </c>
      <c r="AB18" s="23">
        <f>SUM(AB19:AB20)</f>
        <v>51</v>
      </c>
      <c r="AC18" s="23"/>
      <c r="AD18" s="23"/>
      <c r="AE18" s="23"/>
      <c r="AF18" s="23"/>
      <c r="AI18" s="663" t="s">
        <v>54</v>
      </c>
      <c r="AJ18" s="663"/>
      <c r="AK18" s="18" t="s">
        <v>109</v>
      </c>
      <c r="AL18" s="18"/>
      <c r="AM18" s="18"/>
      <c r="AN18" s="18"/>
      <c r="AO18" s="18"/>
      <c r="AP18" s="663" t="s">
        <v>56</v>
      </c>
      <c r="AQ18" s="663" t="s">
        <v>57</v>
      </c>
      <c r="AR18" s="622" t="s">
        <v>190</v>
      </c>
      <c r="AS18" s="663" t="s">
        <v>58</v>
      </c>
    </row>
    <row r="19" spans="1:45" ht="18" customHeight="1">
      <c r="A19" s="664"/>
      <c r="B19" s="60">
        <v>2</v>
      </c>
      <c r="C19" s="60" t="s">
        <v>652</v>
      </c>
      <c r="D19" s="408">
        <f>[2]구항면!D18</f>
        <v>107</v>
      </c>
      <c r="E19" s="408">
        <f>[2]구항면!E18</f>
        <v>104</v>
      </c>
      <c r="F19" s="408">
        <f>[2]구항면!F18</f>
        <v>98</v>
      </c>
      <c r="G19" s="408">
        <f>[2]구항면!G18</f>
        <v>94</v>
      </c>
      <c r="H19" s="408">
        <f>[2]구항면!H18</f>
        <v>91</v>
      </c>
      <c r="I19" s="351">
        <v>0</v>
      </c>
      <c r="J19" s="351">
        <v>85</v>
      </c>
      <c r="K19" s="351">
        <v>85</v>
      </c>
      <c r="L19" s="351">
        <v>85</v>
      </c>
      <c r="M19" s="351">
        <v>85</v>
      </c>
      <c r="N19" s="378">
        <f t="shared" ref="N19:R20" si="6">ROUND(D19*I19/100,0)</f>
        <v>0</v>
      </c>
      <c r="O19" s="378">
        <f t="shared" si="6"/>
        <v>88</v>
      </c>
      <c r="P19" s="378">
        <f t="shared" si="6"/>
        <v>83</v>
      </c>
      <c r="Q19" s="378">
        <f t="shared" si="6"/>
        <v>80</v>
      </c>
      <c r="R19" s="378">
        <f t="shared" si="6"/>
        <v>77</v>
      </c>
      <c r="S19" s="60">
        <v>408</v>
      </c>
      <c r="T19" s="60">
        <v>408</v>
      </c>
      <c r="U19" s="60">
        <v>408</v>
      </c>
      <c r="V19" s="60">
        <v>408</v>
      </c>
      <c r="W19" s="60">
        <v>408</v>
      </c>
      <c r="X19" s="60">
        <f t="shared" ref="X19:AB20" si="7">ROUND(N19*(S19/1000),0)</f>
        <v>0</v>
      </c>
      <c r="Y19" s="60">
        <f t="shared" si="7"/>
        <v>36</v>
      </c>
      <c r="Z19" s="60">
        <f t="shared" si="7"/>
        <v>34</v>
      </c>
      <c r="AA19" s="60">
        <f t="shared" si="7"/>
        <v>33</v>
      </c>
      <c r="AB19" s="60">
        <f t="shared" si="7"/>
        <v>31</v>
      </c>
      <c r="AC19" s="60"/>
      <c r="AD19" s="60" t="s">
        <v>73</v>
      </c>
      <c r="AE19" s="60" t="s">
        <v>73</v>
      </c>
      <c r="AF19" s="60" t="s">
        <v>73</v>
      </c>
      <c r="AI19" s="663"/>
      <c r="AJ19" s="663"/>
      <c r="AK19" s="18" t="s">
        <v>35</v>
      </c>
      <c r="AL19" s="18">
        <v>2020</v>
      </c>
      <c r="AM19" s="18">
        <v>2025</v>
      </c>
      <c r="AN19" s="18">
        <v>2030</v>
      </c>
      <c r="AO19" s="18">
        <v>2035</v>
      </c>
      <c r="AP19" s="663"/>
      <c r="AQ19" s="663"/>
      <c r="AR19" s="623"/>
      <c r="AS19" s="663"/>
    </row>
    <row r="20" spans="1:45" ht="18" customHeight="1">
      <c r="A20" s="664"/>
      <c r="B20" s="60">
        <v>2</v>
      </c>
      <c r="C20" s="60" t="s">
        <v>653</v>
      </c>
      <c r="D20" s="408">
        <f>[2]구항면!D19</f>
        <v>68</v>
      </c>
      <c r="E20" s="408">
        <f>[2]구항면!E19</f>
        <v>66</v>
      </c>
      <c r="F20" s="408">
        <f>[2]구항면!F19</f>
        <v>62</v>
      </c>
      <c r="G20" s="408">
        <f>[2]구항면!G19</f>
        <v>59</v>
      </c>
      <c r="H20" s="408">
        <f>[2]구항면!H19</f>
        <v>58</v>
      </c>
      <c r="I20" s="351">
        <v>0</v>
      </c>
      <c r="J20" s="351">
        <v>85</v>
      </c>
      <c r="K20" s="351">
        <v>85</v>
      </c>
      <c r="L20" s="351">
        <v>85</v>
      </c>
      <c r="M20" s="351">
        <v>85</v>
      </c>
      <c r="N20" s="378">
        <f t="shared" si="6"/>
        <v>0</v>
      </c>
      <c r="O20" s="378">
        <f t="shared" si="6"/>
        <v>56</v>
      </c>
      <c r="P20" s="378">
        <f t="shared" si="6"/>
        <v>53</v>
      </c>
      <c r="Q20" s="378">
        <f t="shared" si="6"/>
        <v>50</v>
      </c>
      <c r="R20" s="378">
        <f t="shared" si="6"/>
        <v>49</v>
      </c>
      <c r="S20" s="60">
        <v>408</v>
      </c>
      <c r="T20" s="60">
        <v>408</v>
      </c>
      <c r="U20" s="60">
        <v>408</v>
      </c>
      <c r="V20" s="60">
        <v>408</v>
      </c>
      <c r="W20" s="60">
        <v>408</v>
      </c>
      <c r="X20" s="60">
        <f t="shared" si="7"/>
        <v>0</v>
      </c>
      <c r="Y20" s="60">
        <f t="shared" si="7"/>
        <v>23</v>
      </c>
      <c r="Z20" s="60">
        <f>ROUND(P20*(U20/1000),0)</f>
        <v>22</v>
      </c>
      <c r="AA20" s="60">
        <f t="shared" si="7"/>
        <v>20</v>
      </c>
      <c r="AB20" s="60">
        <f t="shared" si="7"/>
        <v>20</v>
      </c>
      <c r="AC20" s="60"/>
      <c r="AD20" s="60" t="s">
        <v>73</v>
      </c>
      <c r="AE20" s="60" t="s">
        <v>73</v>
      </c>
      <c r="AF20" s="60" t="s">
        <v>73</v>
      </c>
      <c r="AI20" s="663" t="s">
        <v>113</v>
      </c>
      <c r="AJ20" s="663"/>
      <c r="AK20" s="23">
        <v>1268</v>
      </c>
      <c r="AL20" s="23">
        <v>1814</v>
      </c>
      <c r="AM20" s="23">
        <v>1814</v>
      </c>
      <c r="AN20" s="23">
        <v>1814</v>
      </c>
      <c r="AO20" s="23">
        <v>1814</v>
      </c>
      <c r="AP20" s="18"/>
      <c r="AQ20" s="32"/>
      <c r="AR20" s="32"/>
      <c r="AS20" s="32"/>
    </row>
    <row r="21" spans="1:45" ht="18" customHeight="1">
      <c r="A21" s="664"/>
      <c r="B21" s="35">
        <v>1</v>
      </c>
      <c r="C21" s="100" t="s">
        <v>654</v>
      </c>
      <c r="D21" s="406">
        <f>SUM(D22:D24)</f>
        <v>313</v>
      </c>
      <c r="E21" s="406">
        <f>SUM(E22:E24)</f>
        <v>304</v>
      </c>
      <c r="F21" s="406">
        <f>SUM(F22:F24)</f>
        <v>287</v>
      </c>
      <c r="G21" s="406">
        <f>SUM(G22:G24)</f>
        <v>274</v>
      </c>
      <c r="H21" s="406">
        <f>SUM(H22:H24)</f>
        <v>265</v>
      </c>
      <c r="I21" s="379">
        <f>ROUND(N21/D21,2)</f>
        <v>0</v>
      </c>
      <c r="J21" s="379">
        <f>ROUND(O21/E21,2)</f>
        <v>0.85</v>
      </c>
      <c r="K21" s="379">
        <f>ROUND(P21/F21,2)</f>
        <v>0.85</v>
      </c>
      <c r="L21" s="379">
        <f>ROUND(Q21/G21,2)</f>
        <v>0.85</v>
      </c>
      <c r="M21" s="379">
        <f>ROUND(R21/H21,2)</f>
        <v>0.85</v>
      </c>
      <c r="N21" s="380">
        <f>SUM(N22:N24)</f>
        <v>0</v>
      </c>
      <c r="O21" s="380">
        <f>SUM(O22:O24)</f>
        <v>259</v>
      </c>
      <c r="P21" s="380">
        <f>SUM(P22:P24)</f>
        <v>244</v>
      </c>
      <c r="Q21" s="380">
        <f>SUM(Q22:Q24)</f>
        <v>233</v>
      </c>
      <c r="R21" s="380">
        <f>SUM(R22:R24)</f>
        <v>226</v>
      </c>
      <c r="S21" s="23">
        <v>408</v>
      </c>
      <c r="T21" s="23">
        <v>408</v>
      </c>
      <c r="U21" s="23">
        <v>408</v>
      </c>
      <c r="V21" s="23">
        <v>408</v>
      </c>
      <c r="W21" s="23">
        <v>408</v>
      </c>
      <c r="X21" s="23">
        <f>SUM(X22:X24)</f>
        <v>0</v>
      </c>
      <c r="Y21" s="23">
        <f>SUM(Y22:Y24)</f>
        <v>106</v>
      </c>
      <c r="Z21" s="23">
        <f>SUM(Z22:Z24)</f>
        <v>99</v>
      </c>
      <c r="AA21" s="23">
        <f>SUM(AA22:AA24)</f>
        <v>95</v>
      </c>
      <c r="AB21" s="23">
        <f>SUM(AB22:AB24)</f>
        <v>92</v>
      </c>
      <c r="AC21" s="23"/>
      <c r="AD21" s="23"/>
      <c r="AE21" s="23"/>
      <c r="AF21" s="23"/>
      <c r="AI21" s="663" t="s">
        <v>115</v>
      </c>
      <c r="AJ21" s="18" t="s">
        <v>2</v>
      </c>
      <c r="AK21" s="23"/>
      <c r="AL21" s="23">
        <v>546</v>
      </c>
      <c r="AM21" s="23">
        <v>546</v>
      </c>
      <c r="AN21" s="23">
        <v>546</v>
      </c>
      <c r="AO21" s="23">
        <v>546</v>
      </c>
      <c r="AP21" s="18"/>
      <c r="AQ21" s="32"/>
      <c r="AR21" s="32"/>
      <c r="AS21" s="32"/>
    </row>
    <row r="22" spans="1:45" ht="18" customHeight="1">
      <c r="A22" s="664"/>
      <c r="B22" s="60">
        <v>2</v>
      </c>
      <c r="C22" s="60" t="s">
        <v>655</v>
      </c>
      <c r="D22" s="408">
        <f>[2]구항면!D21</f>
        <v>106</v>
      </c>
      <c r="E22" s="408">
        <f>[2]구항면!E21</f>
        <v>103</v>
      </c>
      <c r="F22" s="408">
        <f>[2]구항면!F21</f>
        <v>97</v>
      </c>
      <c r="G22" s="408">
        <f>[2]구항면!G21</f>
        <v>93</v>
      </c>
      <c r="H22" s="408">
        <f>[2]구항면!H21</f>
        <v>90</v>
      </c>
      <c r="I22" s="351">
        <v>0</v>
      </c>
      <c r="J22" s="351">
        <v>85</v>
      </c>
      <c r="K22" s="351">
        <v>85</v>
      </c>
      <c r="L22" s="351">
        <v>85</v>
      </c>
      <c r="M22" s="351">
        <v>85</v>
      </c>
      <c r="N22" s="378">
        <f t="shared" ref="N22:R24" si="8">ROUND(D22*I22/100,0)</f>
        <v>0</v>
      </c>
      <c r="O22" s="378">
        <f t="shared" si="8"/>
        <v>88</v>
      </c>
      <c r="P22" s="378">
        <f t="shared" si="8"/>
        <v>82</v>
      </c>
      <c r="Q22" s="378">
        <f t="shared" si="8"/>
        <v>79</v>
      </c>
      <c r="R22" s="378">
        <f t="shared" si="8"/>
        <v>77</v>
      </c>
      <c r="S22" s="60">
        <v>408</v>
      </c>
      <c r="T22" s="60">
        <v>408</v>
      </c>
      <c r="U22" s="60">
        <v>408</v>
      </c>
      <c r="V22" s="60">
        <v>408</v>
      </c>
      <c r="W22" s="60">
        <v>408</v>
      </c>
      <c r="X22" s="60">
        <f t="shared" ref="X22:AB24" si="9">ROUND(N22*(S22/1000),0)</f>
        <v>0</v>
      </c>
      <c r="Y22" s="60">
        <f t="shared" si="9"/>
        <v>36</v>
      </c>
      <c r="Z22" s="60">
        <f t="shared" si="9"/>
        <v>33</v>
      </c>
      <c r="AA22" s="60">
        <f t="shared" si="9"/>
        <v>32</v>
      </c>
      <c r="AB22" s="60">
        <f t="shared" si="9"/>
        <v>31</v>
      </c>
      <c r="AC22" s="60"/>
      <c r="AD22" s="60" t="s">
        <v>73</v>
      </c>
      <c r="AE22" s="60" t="s">
        <v>73</v>
      </c>
      <c r="AF22" s="60" t="s">
        <v>73</v>
      </c>
      <c r="AI22" s="663"/>
      <c r="AJ22" s="18" t="s">
        <v>117</v>
      </c>
      <c r="AK22" s="23"/>
      <c r="AL22" s="23">
        <v>473</v>
      </c>
      <c r="AM22" s="23">
        <v>473</v>
      </c>
      <c r="AN22" s="23">
        <v>473</v>
      </c>
      <c r="AO22" s="23">
        <v>473</v>
      </c>
      <c r="AP22" s="18" t="s">
        <v>23</v>
      </c>
      <c r="AR22" s="18" t="s">
        <v>118</v>
      </c>
      <c r="AS22" s="18" t="s">
        <v>23</v>
      </c>
    </row>
    <row r="23" spans="1:45" ht="18" customHeight="1">
      <c r="A23" s="664"/>
      <c r="B23" s="60">
        <v>2</v>
      </c>
      <c r="C23" s="60" t="s">
        <v>656</v>
      </c>
      <c r="D23" s="408">
        <f>[2]구항면!D22</f>
        <v>109</v>
      </c>
      <c r="E23" s="408">
        <f>[2]구항면!E22</f>
        <v>106</v>
      </c>
      <c r="F23" s="408">
        <f>[2]구항면!F22</f>
        <v>100</v>
      </c>
      <c r="G23" s="408">
        <f>[2]구항면!G22</f>
        <v>95</v>
      </c>
      <c r="H23" s="408">
        <f>[2]구항면!H22</f>
        <v>92</v>
      </c>
      <c r="I23" s="351">
        <v>0</v>
      </c>
      <c r="J23" s="351">
        <v>85</v>
      </c>
      <c r="K23" s="351">
        <v>85</v>
      </c>
      <c r="L23" s="351">
        <v>85</v>
      </c>
      <c r="M23" s="351">
        <v>85</v>
      </c>
      <c r="N23" s="378">
        <f t="shared" si="8"/>
        <v>0</v>
      </c>
      <c r="O23" s="378">
        <f t="shared" si="8"/>
        <v>90</v>
      </c>
      <c r="P23" s="378">
        <f t="shared" si="8"/>
        <v>85</v>
      </c>
      <c r="Q23" s="378">
        <f t="shared" si="8"/>
        <v>81</v>
      </c>
      <c r="R23" s="378">
        <f t="shared" si="8"/>
        <v>78</v>
      </c>
      <c r="S23" s="60">
        <v>408</v>
      </c>
      <c r="T23" s="60">
        <v>408</v>
      </c>
      <c r="U23" s="60">
        <v>408</v>
      </c>
      <c r="V23" s="60">
        <v>408</v>
      </c>
      <c r="W23" s="60">
        <v>408</v>
      </c>
      <c r="X23" s="60">
        <f t="shared" si="9"/>
        <v>0</v>
      </c>
      <c r="Y23" s="60">
        <f t="shared" si="9"/>
        <v>37</v>
      </c>
      <c r="Z23" s="60">
        <f t="shared" si="9"/>
        <v>35</v>
      </c>
      <c r="AA23" s="60">
        <f t="shared" si="9"/>
        <v>33</v>
      </c>
      <c r="AB23" s="60">
        <f t="shared" si="9"/>
        <v>32</v>
      </c>
      <c r="AC23" s="60"/>
      <c r="AD23" s="60" t="s">
        <v>73</v>
      </c>
      <c r="AE23" s="60" t="s">
        <v>73</v>
      </c>
      <c r="AF23" s="60" t="s">
        <v>73</v>
      </c>
      <c r="AI23" s="663"/>
      <c r="AJ23" s="18" t="s">
        <v>203</v>
      </c>
      <c r="AK23" s="23">
        <v>73</v>
      </c>
      <c r="AL23" s="23">
        <v>73</v>
      </c>
      <c r="AM23" s="23">
        <v>73</v>
      </c>
      <c r="AN23" s="23">
        <v>73</v>
      </c>
      <c r="AO23" s="23">
        <v>73</v>
      </c>
      <c r="AP23" s="18" t="s">
        <v>9</v>
      </c>
      <c r="AQ23" s="18" t="s">
        <v>204</v>
      </c>
      <c r="AR23" s="18" t="s">
        <v>204</v>
      </c>
      <c r="AS23" s="18" t="s">
        <v>9</v>
      </c>
    </row>
    <row r="24" spans="1:45" ht="18" customHeight="1">
      <c r="A24" s="664"/>
      <c r="B24" s="60">
        <v>2</v>
      </c>
      <c r="C24" s="60" t="s">
        <v>657</v>
      </c>
      <c r="D24" s="408">
        <f>[2]구항면!D23</f>
        <v>98</v>
      </c>
      <c r="E24" s="408">
        <f>[2]구항면!E23</f>
        <v>95</v>
      </c>
      <c r="F24" s="408">
        <f>[2]구항면!F23</f>
        <v>90</v>
      </c>
      <c r="G24" s="408">
        <f>[2]구항면!G23</f>
        <v>86</v>
      </c>
      <c r="H24" s="408">
        <f>[2]구항면!H23</f>
        <v>83</v>
      </c>
      <c r="I24" s="351">
        <v>0</v>
      </c>
      <c r="J24" s="351">
        <v>85</v>
      </c>
      <c r="K24" s="351">
        <v>85</v>
      </c>
      <c r="L24" s="351">
        <v>85</v>
      </c>
      <c r="M24" s="351">
        <v>85</v>
      </c>
      <c r="N24" s="378">
        <f t="shared" si="8"/>
        <v>0</v>
      </c>
      <c r="O24" s="378">
        <f t="shared" si="8"/>
        <v>81</v>
      </c>
      <c r="P24" s="378">
        <f t="shared" si="8"/>
        <v>77</v>
      </c>
      <c r="Q24" s="378">
        <f t="shared" si="8"/>
        <v>73</v>
      </c>
      <c r="R24" s="378">
        <f t="shared" si="8"/>
        <v>71</v>
      </c>
      <c r="S24" s="60">
        <v>408</v>
      </c>
      <c r="T24" s="60">
        <v>408</v>
      </c>
      <c r="U24" s="60">
        <v>408</v>
      </c>
      <c r="V24" s="60">
        <v>408</v>
      </c>
      <c r="W24" s="60">
        <v>408</v>
      </c>
      <c r="X24" s="60">
        <f t="shared" si="9"/>
        <v>0</v>
      </c>
      <c r="Y24" s="60">
        <f t="shared" si="9"/>
        <v>33</v>
      </c>
      <c r="Z24" s="60">
        <f t="shared" si="9"/>
        <v>31</v>
      </c>
      <c r="AA24" s="60">
        <f t="shared" si="9"/>
        <v>30</v>
      </c>
      <c r="AB24" s="60">
        <f t="shared" si="9"/>
        <v>29</v>
      </c>
      <c r="AC24" s="60"/>
      <c r="AD24" s="60" t="s">
        <v>73</v>
      </c>
      <c r="AE24" s="60" t="s">
        <v>73</v>
      </c>
      <c r="AF24" s="60" t="s">
        <v>73</v>
      </c>
      <c r="AI24" s="663" t="s">
        <v>121</v>
      </c>
      <c r="AJ24" s="18" t="s">
        <v>2</v>
      </c>
      <c r="AK24" s="23">
        <v>1084</v>
      </c>
      <c r="AL24" s="23">
        <v>1084</v>
      </c>
      <c r="AM24" s="23">
        <v>1084</v>
      </c>
      <c r="AN24" s="23">
        <v>1084</v>
      </c>
      <c r="AO24" s="23">
        <v>1084</v>
      </c>
      <c r="AP24" s="18"/>
      <c r="AQ24" s="32"/>
      <c r="AR24" s="32"/>
      <c r="AS24" s="18"/>
    </row>
    <row r="25" spans="1:45" ht="18" customHeight="1">
      <c r="A25" s="664"/>
      <c r="B25" s="35">
        <v>1</v>
      </c>
      <c r="C25" s="100" t="s">
        <v>468</v>
      </c>
      <c r="D25" s="406">
        <f>SUM(D26:D27)</f>
        <v>357</v>
      </c>
      <c r="E25" s="406">
        <f>SUM(E26:E27)</f>
        <v>347</v>
      </c>
      <c r="F25" s="406">
        <f>SUM(F26:F27)</f>
        <v>327</v>
      </c>
      <c r="G25" s="406">
        <f>SUM(G26:G27)</f>
        <v>312</v>
      </c>
      <c r="H25" s="406">
        <f>SUM(H26:H27)</f>
        <v>302</v>
      </c>
      <c r="I25" s="379">
        <f>ROUND(N25/D25,2)</f>
        <v>0</v>
      </c>
      <c r="J25" s="379">
        <f>ROUND(O25/E25,2)</f>
        <v>0.85</v>
      </c>
      <c r="K25" s="379">
        <f>ROUND(P25/F25,2)</f>
        <v>0.85</v>
      </c>
      <c r="L25" s="379">
        <f>ROUND(Q25/G25,2)</f>
        <v>0.85</v>
      </c>
      <c r="M25" s="379">
        <f>ROUND(R25/H25,2)</f>
        <v>0.85</v>
      </c>
      <c r="N25" s="380">
        <f>SUM(N26:N27)</f>
        <v>0</v>
      </c>
      <c r="O25" s="380">
        <f>SUM(O26:O27)</f>
        <v>295</v>
      </c>
      <c r="P25" s="380">
        <f>SUM(P26:P27)</f>
        <v>278</v>
      </c>
      <c r="Q25" s="380">
        <f>SUM(Q26:Q27)</f>
        <v>265</v>
      </c>
      <c r="R25" s="380">
        <f>SUM(R26:R27)</f>
        <v>257</v>
      </c>
      <c r="S25" s="23">
        <v>408</v>
      </c>
      <c r="T25" s="23">
        <v>408</v>
      </c>
      <c r="U25" s="23">
        <v>408</v>
      </c>
      <c r="V25" s="23">
        <v>408</v>
      </c>
      <c r="W25" s="23">
        <v>408</v>
      </c>
      <c r="X25" s="23">
        <f>SUM(X26:X27)</f>
        <v>0</v>
      </c>
      <c r="Y25" s="23">
        <f>SUM(Y26:Y27)</f>
        <v>120</v>
      </c>
      <c r="Z25" s="23">
        <f>SUM(Z26:Z27)</f>
        <v>114</v>
      </c>
      <c r="AA25" s="23">
        <f>SUM(AA26:AA27)</f>
        <v>108</v>
      </c>
      <c r="AB25" s="23">
        <f>SUM(AB26:AB27)</f>
        <v>104</v>
      </c>
      <c r="AC25" s="23"/>
      <c r="AD25" s="23"/>
      <c r="AE25" s="23"/>
      <c r="AF25" s="23"/>
      <c r="AI25" s="663"/>
      <c r="AJ25" s="18" t="s">
        <v>123</v>
      </c>
      <c r="AK25" s="23">
        <v>685</v>
      </c>
      <c r="AL25" s="23">
        <v>685</v>
      </c>
      <c r="AM25" s="23">
        <v>685</v>
      </c>
      <c r="AN25" s="23">
        <v>685</v>
      </c>
      <c r="AO25" s="23">
        <v>685</v>
      </c>
      <c r="AP25" s="18" t="s">
        <v>9</v>
      </c>
      <c r="AQ25" s="18" t="s">
        <v>204</v>
      </c>
      <c r="AR25" s="18" t="s">
        <v>204</v>
      </c>
      <c r="AS25" s="18" t="s">
        <v>9</v>
      </c>
    </row>
    <row r="26" spans="1:45" ht="18" customHeight="1">
      <c r="A26" s="664"/>
      <c r="B26" s="60">
        <v>2</v>
      </c>
      <c r="C26" s="60" t="s">
        <v>658</v>
      </c>
      <c r="D26" s="408">
        <f>[2]구항면!D25</f>
        <v>114</v>
      </c>
      <c r="E26" s="408">
        <f>[2]구항면!E25</f>
        <v>111</v>
      </c>
      <c r="F26" s="408">
        <f>[2]구항면!F25</f>
        <v>104</v>
      </c>
      <c r="G26" s="408">
        <f>[2]구항면!G25</f>
        <v>100</v>
      </c>
      <c r="H26" s="408">
        <f>[2]구항면!H25</f>
        <v>96</v>
      </c>
      <c r="I26" s="351">
        <v>0</v>
      </c>
      <c r="J26" s="351">
        <v>85</v>
      </c>
      <c r="K26" s="351">
        <v>85</v>
      </c>
      <c r="L26" s="351">
        <v>85</v>
      </c>
      <c r="M26" s="351">
        <v>85</v>
      </c>
      <c r="N26" s="378">
        <f t="shared" ref="N26:R27" si="10">ROUND(D26*I26/100,0)</f>
        <v>0</v>
      </c>
      <c r="O26" s="378">
        <f t="shared" si="10"/>
        <v>94</v>
      </c>
      <c r="P26" s="378">
        <f t="shared" si="10"/>
        <v>88</v>
      </c>
      <c r="Q26" s="378">
        <f t="shared" si="10"/>
        <v>85</v>
      </c>
      <c r="R26" s="378">
        <f t="shared" si="10"/>
        <v>82</v>
      </c>
      <c r="S26" s="60">
        <v>408</v>
      </c>
      <c r="T26" s="60">
        <v>408</v>
      </c>
      <c r="U26" s="60">
        <v>408</v>
      </c>
      <c r="V26" s="60">
        <v>408</v>
      </c>
      <c r="W26" s="60">
        <v>408</v>
      </c>
      <c r="X26" s="60">
        <f t="shared" ref="X26:AB28" si="11">ROUND(N26*(S26/1000),0)</f>
        <v>0</v>
      </c>
      <c r="Y26" s="60">
        <f t="shared" si="11"/>
        <v>38</v>
      </c>
      <c r="Z26" s="60">
        <f t="shared" si="11"/>
        <v>36</v>
      </c>
      <c r="AA26" s="60">
        <f t="shared" si="11"/>
        <v>35</v>
      </c>
      <c r="AB26" s="60">
        <f t="shared" si="11"/>
        <v>33</v>
      </c>
      <c r="AC26" s="60"/>
      <c r="AD26" s="60" t="s">
        <v>73</v>
      </c>
      <c r="AE26" s="60" t="s">
        <v>73</v>
      </c>
      <c r="AF26" s="60" t="s">
        <v>73</v>
      </c>
      <c r="AI26" s="663"/>
      <c r="AJ26" s="18" t="s">
        <v>125</v>
      </c>
      <c r="AK26" s="23">
        <v>348</v>
      </c>
      <c r="AL26" s="23">
        <v>348</v>
      </c>
      <c r="AM26" s="23">
        <v>348</v>
      </c>
      <c r="AN26" s="23">
        <v>348</v>
      </c>
      <c r="AO26" s="23">
        <v>348</v>
      </c>
      <c r="AP26" s="18" t="s">
        <v>9</v>
      </c>
      <c r="AQ26" s="18" t="s">
        <v>204</v>
      </c>
      <c r="AR26" s="18" t="s">
        <v>204</v>
      </c>
      <c r="AS26" s="18" t="s">
        <v>9</v>
      </c>
    </row>
    <row r="27" spans="1:45" ht="18" customHeight="1">
      <c r="A27" s="664"/>
      <c r="B27" s="60">
        <v>2</v>
      </c>
      <c r="C27" s="60" t="s">
        <v>589</v>
      </c>
      <c r="D27" s="408">
        <f>[2]구항면!D26</f>
        <v>243</v>
      </c>
      <c r="E27" s="408">
        <f>[2]구항면!E26</f>
        <v>236</v>
      </c>
      <c r="F27" s="408">
        <f>[2]구항면!F26</f>
        <v>223</v>
      </c>
      <c r="G27" s="408">
        <f>[2]구항면!G26</f>
        <v>212</v>
      </c>
      <c r="H27" s="408">
        <f>[2]구항면!H26</f>
        <v>206</v>
      </c>
      <c r="I27" s="351">
        <v>0</v>
      </c>
      <c r="J27" s="351">
        <v>85</v>
      </c>
      <c r="K27" s="351">
        <v>85</v>
      </c>
      <c r="L27" s="351">
        <v>85</v>
      </c>
      <c r="M27" s="351">
        <v>85</v>
      </c>
      <c r="N27" s="378">
        <f t="shared" si="10"/>
        <v>0</v>
      </c>
      <c r="O27" s="378">
        <f t="shared" si="10"/>
        <v>201</v>
      </c>
      <c r="P27" s="378">
        <f t="shared" si="10"/>
        <v>190</v>
      </c>
      <c r="Q27" s="378">
        <f t="shared" si="10"/>
        <v>180</v>
      </c>
      <c r="R27" s="378">
        <f t="shared" si="10"/>
        <v>175</v>
      </c>
      <c r="S27" s="60">
        <v>408</v>
      </c>
      <c r="T27" s="60">
        <v>408</v>
      </c>
      <c r="U27" s="60">
        <v>408</v>
      </c>
      <c r="V27" s="60">
        <v>408</v>
      </c>
      <c r="W27" s="60">
        <v>408</v>
      </c>
      <c r="X27" s="60">
        <f t="shared" si="11"/>
        <v>0</v>
      </c>
      <c r="Y27" s="60">
        <f t="shared" si="11"/>
        <v>82</v>
      </c>
      <c r="Z27" s="60">
        <f t="shared" si="11"/>
        <v>78</v>
      </c>
      <c r="AA27" s="60">
        <f t="shared" si="11"/>
        <v>73</v>
      </c>
      <c r="AB27" s="60">
        <f t="shared" si="11"/>
        <v>71</v>
      </c>
      <c r="AC27" s="60"/>
      <c r="AD27" s="60" t="s">
        <v>73</v>
      </c>
      <c r="AE27" s="60" t="s">
        <v>73</v>
      </c>
      <c r="AF27" s="60" t="s">
        <v>73</v>
      </c>
      <c r="AI27" s="663"/>
      <c r="AJ27" s="18" t="s">
        <v>205</v>
      </c>
      <c r="AK27" s="23">
        <v>51</v>
      </c>
      <c r="AL27" s="23">
        <v>51</v>
      </c>
      <c r="AM27" s="23">
        <v>51</v>
      </c>
      <c r="AN27" s="23">
        <v>51</v>
      </c>
      <c r="AO27" s="23">
        <v>51</v>
      </c>
      <c r="AP27" s="18" t="s">
        <v>9</v>
      </c>
      <c r="AQ27" s="18" t="s">
        <v>204</v>
      </c>
      <c r="AR27" s="18" t="s">
        <v>204</v>
      </c>
      <c r="AS27" s="18" t="s">
        <v>9</v>
      </c>
    </row>
    <row r="28" spans="1:45" ht="18" customHeight="1">
      <c r="A28" s="664"/>
      <c r="B28" s="35">
        <v>1</v>
      </c>
      <c r="C28" s="100" t="s">
        <v>659</v>
      </c>
      <c r="D28" s="578">
        <f>[2]구항면!D27</f>
        <v>78</v>
      </c>
      <c r="E28" s="578">
        <f>[2]구항면!E27</f>
        <v>76</v>
      </c>
      <c r="F28" s="578">
        <f>[2]구항면!F27</f>
        <v>71</v>
      </c>
      <c r="G28" s="578">
        <f>[2]구항면!G27</f>
        <v>68</v>
      </c>
      <c r="H28" s="578">
        <f>[2]구항면!H27</f>
        <v>66</v>
      </c>
      <c r="I28" s="405">
        <v>0</v>
      </c>
      <c r="J28" s="405">
        <v>85</v>
      </c>
      <c r="K28" s="405">
        <v>85</v>
      </c>
      <c r="L28" s="405">
        <v>85</v>
      </c>
      <c r="M28" s="405">
        <v>85</v>
      </c>
      <c r="N28" s="380">
        <f>ROUND(D28*I28/100,0)</f>
        <v>0</v>
      </c>
      <c r="O28" s="380">
        <f>ROUNDUP(E28*J28/100,0)</f>
        <v>65</v>
      </c>
      <c r="P28" s="380">
        <f>ROUNDUP(F28*K28/100,0)</f>
        <v>61</v>
      </c>
      <c r="Q28" s="380">
        <f>ROUNDDOWN(G28*L28/100,0)</f>
        <v>57</v>
      </c>
      <c r="R28" s="380">
        <f>ROUNDDOWN(H28*M28/100,0)</f>
        <v>56</v>
      </c>
      <c r="S28" s="23">
        <v>408</v>
      </c>
      <c r="T28" s="23">
        <v>408</v>
      </c>
      <c r="U28" s="23">
        <v>408</v>
      </c>
      <c r="V28" s="23">
        <v>408</v>
      </c>
      <c r="W28" s="23">
        <v>408</v>
      </c>
      <c r="X28" s="69">
        <f t="shared" si="11"/>
        <v>0</v>
      </c>
      <c r="Y28" s="69">
        <f t="shared" si="11"/>
        <v>27</v>
      </c>
      <c r="Z28" s="69">
        <f t="shared" si="11"/>
        <v>25</v>
      </c>
      <c r="AA28" s="69">
        <f t="shared" si="11"/>
        <v>23</v>
      </c>
      <c r="AB28" s="69">
        <f t="shared" si="11"/>
        <v>23</v>
      </c>
      <c r="AC28" s="23"/>
      <c r="AD28" s="23" t="s">
        <v>73</v>
      </c>
      <c r="AE28" s="23" t="s">
        <v>73</v>
      </c>
      <c r="AF28" s="23" t="s">
        <v>73</v>
      </c>
      <c r="AI28" s="663" t="s">
        <v>128</v>
      </c>
      <c r="AJ28" s="18" t="s">
        <v>2</v>
      </c>
      <c r="AK28" s="23">
        <v>184</v>
      </c>
      <c r="AL28" s="23">
        <v>184</v>
      </c>
      <c r="AM28" s="23">
        <v>184</v>
      </c>
      <c r="AN28" s="23">
        <v>184</v>
      </c>
      <c r="AO28" s="23">
        <v>184</v>
      </c>
      <c r="AP28" s="18"/>
      <c r="AQ28" s="18"/>
      <c r="AR28" s="18"/>
      <c r="AS28" s="18"/>
    </row>
    <row r="29" spans="1:45" ht="18" customHeight="1">
      <c r="A29" s="664"/>
      <c r="B29" s="35">
        <v>1</v>
      </c>
      <c r="C29" s="100" t="s">
        <v>351</v>
      </c>
      <c r="D29" s="406">
        <f>SUM(D30:D31)</f>
        <v>174</v>
      </c>
      <c r="E29" s="406">
        <f>SUM(E30:E31)</f>
        <v>169</v>
      </c>
      <c r="F29" s="406">
        <f>SUM(F30:F31)</f>
        <v>159</v>
      </c>
      <c r="G29" s="406">
        <f>SUM(G30:G31)</f>
        <v>152</v>
      </c>
      <c r="H29" s="406">
        <f>SUM(H30:H31)</f>
        <v>147</v>
      </c>
      <c r="I29" s="379">
        <f>ROUND(N29/D29,2)</f>
        <v>0.86</v>
      </c>
      <c r="J29" s="379">
        <f>ROUND(O29/E29,2)</f>
        <v>0.85</v>
      </c>
      <c r="K29" s="379">
        <f>ROUND(P29/F29,2)</f>
        <v>0.85</v>
      </c>
      <c r="L29" s="379">
        <f>ROUND(Q29/G29,2)</f>
        <v>0.85</v>
      </c>
      <c r="M29" s="379">
        <f>ROUND(R29/H29,2)</f>
        <v>0.85</v>
      </c>
      <c r="N29" s="380">
        <f>SUM(N30:N31)</f>
        <v>149</v>
      </c>
      <c r="O29" s="380">
        <f>SUM(O30:O31)</f>
        <v>144</v>
      </c>
      <c r="P29" s="380">
        <f>SUM(P30:P31)</f>
        <v>135</v>
      </c>
      <c r="Q29" s="380">
        <f>SUM(Q30:Q31)</f>
        <v>129</v>
      </c>
      <c r="R29" s="380">
        <f>SUM(R30:R31)</f>
        <v>125</v>
      </c>
      <c r="S29" s="23">
        <v>408</v>
      </c>
      <c r="T29" s="23">
        <v>408</v>
      </c>
      <c r="U29" s="23">
        <v>408</v>
      </c>
      <c r="V29" s="23">
        <v>408</v>
      </c>
      <c r="W29" s="23">
        <v>408</v>
      </c>
      <c r="X29" s="23">
        <f>SUM(X30:X31)</f>
        <v>60</v>
      </c>
      <c r="Y29" s="23">
        <f>SUM(Y30:Y31)</f>
        <v>59</v>
      </c>
      <c r="Z29" s="23">
        <f>SUM(Z30:Z31)</f>
        <v>55</v>
      </c>
      <c r="AA29" s="23">
        <f>SUM(AA30:AA31)</f>
        <v>52</v>
      </c>
      <c r="AB29" s="23">
        <f>SUM(AB30:AB31)</f>
        <v>51</v>
      </c>
      <c r="AC29" s="23"/>
      <c r="AD29" s="23"/>
      <c r="AE29" s="23"/>
      <c r="AF29" s="23"/>
      <c r="AI29" s="663"/>
      <c r="AJ29" s="18" t="s">
        <v>130</v>
      </c>
      <c r="AK29" s="23">
        <v>184</v>
      </c>
      <c r="AL29" s="23">
        <v>184</v>
      </c>
      <c r="AM29" s="23">
        <v>184</v>
      </c>
      <c r="AN29" s="23">
        <v>184</v>
      </c>
      <c r="AO29" s="23">
        <v>184</v>
      </c>
      <c r="AP29" s="18" t="s">
        <v>9</v>
      </c>
      <c r="AQ29" s="18" t="s">
        <v>204</v>
      </c>
      <c r="AR29" s="18" t="s">
        <v>204</v>
      </c>
      <c r="AS29" s="18" t="s">
        <v>9</v>
      </c>
    </row>
    <row r="30" spans="1:45" ht="18" customHeight="1">
      <c r="A30" s="664"/>
      <c r="B30" s="60">
        <v>2</v>
      </c>
      <c r="C30" s="60" t="s">
        <v>353</v>
      </c>
      <c r="D30" s="408">
        <f>[2]구항면!D29</f>
        <v>70</v>
      </c>
      <c r="E30" s="408">
        <f>[2]구항면!E29</f>
        <v>68</v>
      </c>
      <c r="F30" s="408">
        <f>[2]구항면!F29</f>
        <v>64</v>
      </c>
      <c r="G30" s="408">
        <f>[2]구항면!G29</f>
        <v>61</v>
      </c>
      <c r="H30" s="408">
        <f>[2]구항면!H29</f>
        <v>59</v>
      </c>
      <c r="I30" s="351">
        <v>85</v>
      </c>
      <c r="J30" s="351">
        <v>85</v>
      </c>
      <c r="K30" s="351">
        <v>85</v>
      </c>
      <c r="L30" s="351">
        <v>85</v>
      </c>
      <c r="M30" s="351">
        <v>85</v>
      </c>
      <c r="N30" s="378">
        <f t="shared" ref="N30:R31" si="12">ROUND(D30*I30/100,0)</f>
        <v>60</v>
      </c>
      <c r="O30" s="378">
        <f t="shared" si="12"/>
        <v>58</v>
      </c>
      <c r="P30" s="378">
        <f t="shared" si="12"/>
        <v>54</v>
      </c>
      <c r="Q30" s="378">
        <f t="shared" si="12"/>
        <v>52</v>
      </c>
      <c r="R30" s="378">
        <f t="shared" si="12"/>
        <v>50</v>
      </c>
      <c r="S30" s="60">
        <v>408</v>
      </c>
      <c r="T30" s="60">
        <v>408</v>
      </c>
      <c r="U30" s="60">
        <v>408</v>
      </c>
      <c r="V30" s="60">
        <v>408</v>
      </c>
      <c r="W30" s="60">
        <v>408</v>
      </c>
      <c r="X30" s="60">
        <f t="shared" ref="X30:AB31" si="13">ROUND(N30*(S30/1000),0)</f>
        <v>24</v>
      </c>
      <c r="Y30" s="60">
        <f t="shared" si="13"/>
        <v>24</v>
      </c>
      <c r="Z30" s="60">
        <f t="shared" si="13"/>
        <v>22</v>
      </c>
      <c r="AA30" s="60">
        <f t="shared" si="13"/>
        <v>21</v>
      </c>
      <c r="AB30" s="60">
        <f t="shared" si="13"/>
        <v>20</v>
      </c>
      <c r="AC30" s="60" t="s">
        <v>668</v>
      </c>
      <c r="AD30" s="60" t="s">
        <v>281</v>
      </c>
      <c r="AE30" s="60" t="s">
        <v>281</v>
      </c>
      <c r="AF30" s="60" t="s">
        <v>281</v>
      </c>
      <c r="AI30" s="17"/>
      <c r="AJ30" s="17"/>
      <c r="AK30" s="17"/>
      <c r="AL30" s="17"/>
      <c r="AM30" s="17"/>
      <c r="AN30" s="17"/>
      <c r="AO30" s="17"/>
      <c r="AP30" s="17"/>
      <c r="AQ30" s="17"/>
      <c r="AS30" s="17"/>
    </row>
    <row r="31" spans="1:45" ht="18" customHeight="1">
      <c r="A31" s="664"/>
      <c r="B31" s="60">
        <v>2</v>
      </c>
      <c r="C31" s="60" t="s">
        <v>660</v>
      </c>
      <c r="D31" s="408">
        <f>[2]구항면!D30</f>
        <v>104</v>
      </c>
      <c r="E31" s="408">
        <f>[2]구항면!E30</f>
        <v>101</v>
      </c>
      <c r="F31" s="408">
        <f>[2]구항면!F30</f>
        <v>95</v>
      </c>
      <c r="G31" s="408">
        <f>[2]구항면!G30</f>
        <v>91</v>
      </c>
      <c r="H31" s="408">
        <f>[2]구항면!H30</f>
        <v>88</v>
      </c>
      <c r="I31" s="351">
        <v>85</v>
      </c>
      <c r="J31" s="351">
        <v>85</v>
      </c>
      <c r="K31" s="351">
        <v>85</v>
      </c>
      <c r="L31" s="351">
        <v>85</v>
      </c>
      <c r="M31" s="351">
        <v>85</v>
      </c>
      <c r="N31" s="378">
        <f>ROUNDUP(D31*I31/100,0)</f>
        <v>89</v>
      </c>
      <c r="O31" s="378">
        <f t="shared" si="12"/>
        <v>86</v>
      </c>
      <c r="P31" s="378">
        <f t="shared" si="12"/>
        <v>81</v>
      </c>
      <c r="Q31" s="378">
        <f t="shared" si="12"/>
        <v>77</v>
      </c>
      <c r="R31" s="378">
        <f t="shared" si="12"/>
        <v>75</v>
      </c>
      <c r="S31" s="60">
        <v>408</v>
      </c>
      <c r="T31" s="60">
        <v>408</v>
      </c>
      <c r="U31" s="60">
        <v>408</v>
      </c>
      <c r="V31" s="60">
        <v>408</v>
      </c>
      <c r="W31" s="60">
        <v>408</v>
      </c>
      <c r="X31" s="60">
        <f t="shared" si="13"/>
        <v>36</v>
      </c>
      <c r="Y31" s="60">
        <f t="shared" si="13"/>
        <v>35</v>
      </c>
      <c r="Z31" s="60">
        <f>ROUND(P31*(U31/1000),0)</f>
        <v>33</v>
      </c>
      <c r="AA31" s="60">
        <f t="shared" si="13"/>
        <v>31</v>
      </c>
      <c r="AB31" s="60">
        <f t="shared" si="13"/>
        <v>31</v>
      </c>
      <c r="AC31" s="60" t="s">
        <v>196</v>
      </c>
      <c r="AD31" s="60" t="s">
        <v>196</v>
      </c>
      <c r="AE31" s="60" t="s">
        <v>196</v>
      </c>
      <c r="AF31" s="60" t="s">
        <v>196</v>
      </c>
      <c r="AI31" s="17" t="s">
        <v>133</v>
      </c>
      <c r="AJ31" s="17"/>
      <c r="AK31" s="33"/>
      <c r="AL31" s="33"/>
      <c r="AM31" s="33"/>
      <c r="AN31" s="33"/>
      <c r="AO31" s="33"/>
      <c r="AP31" s="33"/>
      <c r="AQ31" s="17"/>
      <c r="AS31" s="17"/>
    </row>
    <row r="32" spans="1:45" ht="18" customHeight="1">
      <c r="A32" s="664"/>
      <c r="B32" s="35">
        <v>1</v>
      </c>
      <c r="C32" s="100" t="s">
        <v>661</v>
      </c>
      <c r="D32" s="406">
        <f>SUM(D33:D34)</f>
        <v>301</v>
      </c>
      <c r="E32" s="406">
        <f>SUM(E33:E34)</f>
        <v>292</v>
      </c>
      <c r="F32" s="406">
        <f>SUM(F33:F34)</f>
        <v>276</v>
      </c>
      <c r="G32" s="406">
        <f>SUM(G33:G34)</f>
        <v>264</v>
      </c>
      <c r="H32" s="406">
        <f>SUM(H33:H34)</f>
        <v>253</v>
      </c>
      <c r="I32" s="379">
        <f>ROUND(N32/D32,2)</f>
        <v>0.59</v>
      </c>
      <c r="J32" s="379">
        <f>ROUND(O32/E32,2)</f>
        <v>0.85</v>
      </c>
      <c r="K32" s="379">
        <f>ROUND(P32/F32,2)</f>
        <v>0.85</v>
      </c>
      <c r="L32" s="379">
        <f>ROUND(Q32/G32,2)</f>
        <v>0.85</v>
      </c>
      <c r="M32" s="379">
        <f>ROUND(R32/H32,2)</f>
        <v>0.85</v>
      </c>
      <c r="N32" s="380">
        <f>SUM(N33:N34)</f>
        <v>179</v>
      </c>
      <c r="O32" s="380">
        <f>SUM(O33:O34)</f>
        <v>248</v>
      </c>
      <c r="P32" s="380">
        <f>SUM(P33:P34)</f>
        <v>234</v>
      </c>
      <c r="Q32" s="380">
        <f>SUM(Q33:Q34)</f>
        <v>224</v>
      </c>
      <c r="R32" s="380">
        <f>SUM(R33:R34)</f>
        <v>215</v>
      </c>
      <c r="S32" s="23">
        <v>408</v>
      </c>
      <c r="T32" s="23">
        <v>408</v>
      </c>
      <c r="U32" s="23">
        <v>408</v>
      </c>
      <c r="V32" s="23">
        <v>408</v>
      </c>
      <c r="W32" s="23">
        <v>408</v>
      </c>
      <c r="X32" s="23">
        <f>SUM(X33:X34)</f>
        <v>73</v>
      </c>
      <c r="Y32" s="23">
        <f>SUM(Y33:Y34)</f>
        <v>102</v>
      </c>
      <c r="Z32" s="23">
        <f>SUM(Z33:Z34)</f>
        <v>94</v>
      </c>
      <c r="AA32" s="23">
        <f>SUM(AA33:AA34)</f>
        <v>92</v>
      </c>
      <c r="AB32" s="23">
        <f>SUM(AB33:AB34)</f>
        <v>88</v>
      </c>
      <c r="AC32" s="23"/>
      <c r="AD32" s="23"/>
      <c r="AE32" s="23"/>
      <c r="AF32" s="23"/>
      <c r="AI32" s="639" t="s">
        <v>0</v>
      </c>
      <c r="AJ32" s="640"/>
      <c r="AK32" s="18">
        <v>2015</v>
      </c>
      <c r="AL32" s="18">
        <v>2020</v>
      </c>
      <c r="AM32" s="18">
        <v>2025</v>
      </c>
      <c r="AN32" s="18">
        <v>2030</v>
      </c>
      <c r="AO32" s="18">
        <v>2035</v>
      </c>
      <c r="AP32" s="18" t="s">
        <v>135</v>
      </c>
      <c r="AQ32" s="17"/>
      <c r="AS32" s="17"/>
    </row>
    <row r="33" spans="1:45" ht="18" customHeight="1">
      <c r="A33" s="664"/>
      <c r="B33" s="60">
        <v>2</v>
      </c>
      <c r="C33" s="60" t="s">
        <v>662</v>
      </c>
      <c r="D33" s="408">
        <f>[2]구항면!D32</f>
        <v>210</v>
      </c>
      <c r="E33" s="408">
        <f>[2]구항면!E32</f>
        <v>204</v>
      </c>
      <c r="F33" s="408">
        <f>[2]구항면!F32</f>
        <v>192</v>
      </c>
      <c r="G33" s="408">
        <f>[2]구항면!G32</f>
        <v>184</v>
      </c>
      <c r="H33" s="408">
        <f>[2]구항면!H32</f>
        <v>177</v>
      </c>
      <c r="I33" s="351">
        <v>85</v>
      </c>
      <c r="J33" s="351">
        <v>85</v>
      </c>
      <c r="K33" s="351">
        <v>85</v>
      </c>
      <c r="L33" s="351">
        <v>85</v>
      </c>
      <c r="M33" s="351">
        <v>85</v>
      </c>
      <c r="N33" s="378">
        <f>ROUNDUP(D33*I33/100,0)</f>
        <v>179</v>
      </c>
      <c r="O33" s="378">
        <f t="shared" ref="N33:R34" si="14">ROUND(E33*J33/100,0)</f>
        <v>173</v>
      </c>
      <c r="P33" s="378">
        <f t="shared" si="14"/>
        <v>163</v>
      </c>
      <c r="Q33" s="378">
        <f t="shared" si="14"/>
        <v>156</v>
      </c>
      <c r="R33" s="378">
        <f t="shared" si="14"/>
        <v>150</v>
      </c>
      <c r="S33" s="60">
        <v>408</v>
      </c>
      <c r="T33" s="60">
        <v>408</v>
      </c>
      <c r="U33" s="60">
        <v>408</v>
      </c>
      <c r="V33" s="60">
        <v>408</v>
      </c>
      <c r="W33" s="60">
        <v>408</v>
      </c>
      <c r="X33" s="60">
        <f>ROUND(N33*(S33/1000),0)</f>
        <v>73</v>
      </c>
      <c r="Y33" s="60">
        <f>ROUND(O33*(T33/1000),0)</f>
        <v>71</v>
      </c>
      <c r="Z33" s="60">
        <f>ROUND(P33*(U33/1000),0)-1</f>
        <v>66</v>
      </c>
      <c r="AA33" s="60">
        <f>ROUND(Q33*(V33/1000),0)</f>
        <v>64</v>
      </c>
      <c r="AB33" s="60">
        <f>ROUND(R33*(W33/1000),0)</f>
        <v>61</v>
      </c>
      <c r="AC33" s="29" t="s">
        <v>152</v>
      </c>
      <c r="AD33" s="60" t="s">
        <v>73</v>
      </c>
      <c r="AE33" s="60" t="s">
        <v>73</v>
      </c>
      <c r="AF33" s="60" t="s">
        <v>73</v>
      </c>
      <c r="AI33" s="641" t="s">
        <v>137</v>
      </c>
      <c r="AJ33" s="34" t="s">
        <v>634</v>
      </c>
      <c r="AK33" s="35">
        <f t="shared" ref="AK33:AO38" si="15">AK40+AK47+AK54</f>
        <v>413</v>
      </c>
      <c r="AL33" s="35">
        <f t="shared" si="15"/>
        <v>319</v>
      </c>
      <c r="AM33" s="35">
        <f t="shared" si="15"/>
        <v>0</v>
      </c>
      <c r="AN33" s="35">
        <f t="shared" si="15"/>
        <v>0</v>
      </c>
      <c r="AO33" s="35">
        <f t="shared" si="15"/>
        <v>0</v>
      </c>
      <c r="AP33" s="18"/>
      <c r="AQ33" s="17"/>
      <c r="AS33" s="17"/>
    </row>
    <row r="34" spans="1:45" ht="18" customHeight="1">
      <c r="A34" s="664"/>
      <c r="B34" s="60">
        <v>2</v>
      </c>
      <c r="C34" s="60" t="s">
        <v>663</v>
      </c>
      <c r="D34" s="408">
        <f>[2]구항면!D33</f>
        <v>91</v>
      </c>
      <c r="E34" s="408">
        <f>[2]구항면!E33</f>
        <v>88</v>
      </c>
      <c r="F34" s="408">
        <f>[2]구항면!F33</f>
        <v>84</v>
      </c>
      <c r="G34" s="408">
        <f>[2]구항면!G33</f>
        <v>80</v>
      </c>
      <c r="H34" s="408">
        <f>[2]구항면!H33</f>
        <v>76</v>
      </c>
      <c r="I34" s="351">
        <v>0</v>
      </c>
      <c r="J34" s="351">
        <v>85</v>
      </c>
      <c r="K34" s="351">
        <v>85</v>
      </c>
      <c r="L34" s="351">
        <v>85</v>
      </c>
      <c r="M34" s="351">
        <v>85</v>
      </c>
      <c r="N34" s="378">
        <f t="shared" si="14"/>
        <v>0</v>
      </c>
      <c r="O34" s="378">
        <f t="shared" si="14"/>
        <v>75</v>
      </c>
      <c r="P34" s="378">
        <f t="shared" si="14"/>
        <v>71</v>
      </c>
      <c r="Q34" s="378">
        <f t="shared" si="14"/>
        <v>68</v>
      </c>
      <c r="R34" s="378">
        <f t="shared" si="14"/>
        <v>65</v>
      </c>
      <c r="S34" s="60">
        <v>408</v>
      </c>
      <c r="T34" s="60">
        <v>408</v>
      </c>
      <c r="U34" s="60">
        <v>408</v>
      </c>
      <c r="V34" s="60">
        <v>408</v>
      </c>
      <c r="W34" s="60">
        <v>408</v>
      </c>
      <c r="X34" s="60">
        <f>ROUND(N34*(S34/1000),0)</f>
        <v>0</v>
      </c>
      <c r="Y34" s="60">
        <f>ROUND(O34*(T34/1000),0)</f>
        <v>31</v>
      </c>
      <c r="Z34" s="60">
        <f>ROUND(P34*(U34/1000),0)-1</f>
        <v>28</v>
      </c>
      <c r="AA34" s="60">
        <f>ROUND(Q34*(V34/1000),0)</f>
        <v>28</v>
      </c>
      <c r="AB34" s="60">
        <f>ROUND(R34*(W34/1000),0)</f>
        <v>27</v>
      </c>
      <c r="AC34" s="29"/>
      <c r="AD34" s="60" t="s">
        <v>73</v>
      </c>
      <c r="AE34" s="60" t="s">
        <v>73</v>
      </c>
      <c r="AF34" s="60" t="s">
        <v>73</v>
      </c>
      <c r="AI34" s="642"/>
      <c r="AJ34" s="34" t="s">
        <v>281</v>
      </c>
      <c r="AK34" s="35">
        <f t="shared" si="15"/>
        <v>0</v>
      </c>
      <c r="AL34" s="35">
        <f t="shared" si="15"/>
        <v>2224</v>
      </c>
      <c r="AM34" s="35">
        <f t="shared" si="15"/>
        <v>2466</v>
      </c>
      <c r="AN34" s="35">
        <f t="shared" si="15"/>
        <v>2411</v>
      </c>
      <c r="AO34" s="35">
        <f t="shared" si="15"/>
        <v>2373</v>
      </c>
      <c r="AP34" s="18"/>
      <c r="AQ34" s="17"/>
      <c r="AS34" s="17"/>
    </row>
    <row r="35" spans="1:45" ht="18" customHeight="1">
      <c r="A35" s="664"/>
      <c r="B35" s="35">
        <v>1</v>
      </c>
      <c r="C35" s="100" t="s">
        <v>664</v>
      </c>
      <c r="D35" s="406">
        <f>SUM(D36:D37)</f>
        <v>814</v>
      </c>
      <c r="E35" s="406">
        <f>SUM(E36:E37)</f>
        <v>792</v>
      </c>
      <c r="F35" s="406">
        <f>SUM(F36:F37)</f>
        <v>746</v>
      </c>
      <c r="G35" s="406">
        <f>SUM(G36:G37)</f>
        <v>710</v>
      </c>
      <c r="H35" s="406">
        <f>SUM(H36:H37)</f>
        <v>687</v>
      </c>
      <c r="I35" s="379">
        <f>ROUND(N35/D35,2)</f>
        <v>0</v>
      </c>
      <c r="J35" s="379">
        <f>ROUND(O35/E35,2)</f>
        <v>0.77</v>
      </c>
      <c r="K35" s="379">
        <f>ROUND(P35/F35,2)</f>
        <v>0.77</v>
      </c>
      <c r="L35" s="379">
        <f>ROUND(Q35/G35,2)</f>
        <v>0.77</v>
      </c>
      <c r="M35" s="379">
        <f>ROUND(R35/H35,2)</f>
        <v>0.77</v>
      </c>
      <c r="N35" s="380">
        <f>SUM(N36:N37)</f>
        <v>0</v>
      </c>
      <c r="O35" s="380">
        <f>SUM(O36:O37)</f>
        <v>612</v>
      </c>
      <c r="P35" s="380">
        <f>SUM(P36:P37)</f>
        <v>577</v>
      </c>
      <c r="Q35" s="380">
        <f>SUM(Q36:Q37)</f>
        <v>550</v>
      </c>
      <c r="R35" s="380">
        <f>SUM(R36:R37)</f>
        <v>532</v>
      </c>
      <c r="S35" s="23">
        <v>408</v>
      </c>
      <c r="T35" s="23">
        <v>408</v>
      </c>
      <c r="U35" s="23">
        <v>408</v>
      </c>
      <c r="V35" s="23">
        <v>408</v>
      </c>
      <c r="W35" s="23">
        <v>408</v>
      </c>
      <c r="X35" s="23">
        <f>SUM(X36:X37)</f>
        <v>0</v>
      </c>
      <c r="Y35" s="23">
        <f>SUM(Y36:Y37)</f>
        <v>249</v>
      </c>
      <c r="Z35" s="23">
        <f>SUM(Z36:Z37)</f>
        <v>234</v>
      </c>
      <c r="AA35" s="23">
        <f>SUM(AA36:AA37)</f>
        <v>225</v>
      </c>
      <c r="AB35" s="23">
        <f>SUM(AB36:AB37)</f>
        <v>218</v>
      </c>
      <c r="AC35" s="23"/>
      <c r="AD35" s="23"/>
      <c r="AE35" s="23"/>
      <c r="AF35" s="23"/>
      <c r="AI35" s="642"/>
      <c r="AJ35" s="34" t="s">
        <v>668</v>
      </c>
      <c r="AK35" s="35">
        <f t="shared" si="15"/>
        <v>142</v>
      </c>
      <c r="AL35" s="35">
        <f t="shared" si="15"/>
        <v>0</v>
      </c>
      <c r="AM35" s="35">
        <f t="shared" si="15"/>
        <v>0</v>
      </c>
      <c r="AN35" s="35">
        <f t="shared" si="15"/>
        <v>0</v>
      </c>
      <c r="AO35" s="35">
        <f t="shared" si="15"/>
        <v>0</v>
      </c>
      <c r="AP35" s="18"/>
      <c r="AQ35" s="17"/>
      <c r="AS35" s="17"/>
    </row>
    <row r="36" spans="1:45" ht="18" customHeight="1">
      <c r="A36" s="664"/>
      <c r="B36" s="60">
        <v>2</v>
      </c>
      <c r="C36" s="60" t="s">
        <v>665</v>
      </c>
      <c r="D36" s="408">
        <f>[2]구항면!D35</f>
        <v>741</v>
      </c>
      <c r="E36" s="408">
        <f>[2]구항면!E35</f>
        <v>720</v>
      </c>
      <c r="F36" s="408">
        <f>[2]구항면!F35</f>
        <v>679</v>
      </c>
      <c r="G36" s="408">
        <f>[2]구항면!G35</f>
        <v>647</v>
      </c>
      <c r="H36" s="408">
        <f>[2]구항면!H35</f>
        <v>626</v>
      </c>
      <c r="I36" s="351">
        <v>0</v>
      </c>
      <c r="J36" s="351">
        <v>85</v>
      </c>
      <c r="K36" s="351">
        <v>85</v>
      </c>
      <c r="L36" s="351">
        <v>85</v>
      </c>
      <c r="M36" s="351">
        <v>85</v>
      </c>
      <c r="N36" s="378">
        <f t="shared" ref="N36:R37" si="16">ROUND(D36*I36/100,0)</f>
        <v>0</v>
      </c>
      <c r="O36" s="378">
        <f t="shared" si="16"/>
        <v>612</v>
      </c>
      <c r="P36" s="378">
        <f t="shared" si="16"/>
        <v>577</v>
      </c>
      <c r="Q36" s="378">
        <f t="shared" si="16"/>
        <v>550</v>
      </c>
      <c r="R36" s="378">
        <f t="shared" si="16"/>
        <v>532</v>
      </c>
      <c r="S36" s="60">
        <v>408</v>
      </c>
      <c r="T36" s="60">
        <v>408</v>
      </c>
      <c r="U36" s="60">
        <v>408</v>
      </c>
      <c r="V36" s="60">
        <v>408</v>
      </c>
      <c r="W36" s="60">
        <v>408</v>
      </c>
      <c r="X36" s="60">
        <f t="shared" ref="X36:Z37" si="17">ROUND(N36*(S36/1000),0)</f>
        <v>0</v>
      </c>
      <c r="Y36" s="60">
        <f>ROUND(O36*(T36/1000),0)-1</f>
        <v>249</v>
      </c>
      <c r="Z36" s="60">
        <f>ROUND(P36*(U36/1000),0)-1</f>
        <v>234</v>
      </c>
      <c r="AA36" s="60">
        <f>ROUND(Q36*(V36/1000),0)+1</f>
        <v>225</v>
      </c>
      <c r="AB36" s="60">
        <f>ROUND(R36*(W36/1000),0)+1</f>
        <v>218</v>
      </c>
      <c r="AC36" s="29"/>
      <c r="AD36" s="60" t="s">
        <v>73</v>
      </c>
      <c r="AE36" s="60" t="s">
        <v>73</v>
      </c>
      <c r="AF36" s="60" t="s">
        <v>73</v>
      </c>
      <c r="AI36" s="642"/>
      <c r="AJ36" s="3" t="s">
        <v>195</v>
      </c>
      <c r="AK36" s="35">
        <f t="shared" si="15"/>
        <v>1304</v>
      </c>
      <c r="AL36" s="35">
        <f t="shared" si="15"/>
        <v>0</v>
      </c>
      <c r="AM36" s="35">
        <f t="shared" si="15"/>
        <v>0</v>
      </c>
      <c r="AN36" s="35">
        <f t="shared" si="15"/>
        <v>0</v>
      </c>
      <c r="AO36" s="35">
        <f t="shared" si="15"/>
        <v>0</v>
      </c>
      <c r="AP36" s="3"/>
      <c r="AQ36" s="17"/>
      <c r="AS36" s="17"/>
    </row>
    <row r="37" spans="1:45" ht="18" customHeight="1">
      <c r="A37" s="664"/>
      <c r="B37" s="60">
        <v>2</v>
      </c>
      <c r="C37" s="60" t="s">
        <v>666</v>
      </c>
      <c r="D37" s="408">
        <f>[2]구항면!D36</f>
        <v>73</v>
      </c>
      <c r="E37" s="408">
        <f>[2]구항면!E36</f>
        <v>72</v>
      </c>
      <c r="F37" s="408">
        <f>[2]구항면!F36</f>
        <v>67</v>
      </c>
      <c r="G37" s="408">
        <f>[2]구항면!G36</f>
        <v>63</v>
      </c>
      <c r="H37" s="408">
        <f>[2]구항면!H36</f>
        <v>61</v>
      </c>
      <c r="I37" s="351">
        <v>0</v>
      </c>
      <c r="J37" s="351">
        <v>0</v>
      </c>
      <c r="K37" s="351">
        <v>0</v>
      </c>
      <c r="L37" s="351">
        <v>0</v>
      </c>
      <c r="M37" s="351">
        <v>0</v>
      </c>
      <c r="N37" s="378">
        <f t="shared" si="16"/>
        <v>0</v>
      </c>
      <c r="O37" s="378">
        <f t="shared" si="16"/>
        <v>0</v>
      </c>
      <c r="P37" s="378">
        <f t="shared" si="16"/>
        <v>0</v>
      </c>
      <c r="Q37" s="378">
        <f t="shared" si="16"/>
        <v>0</v>
      </c>
      <c r="R37" s="378">
        <f t="shared" si="16"/>
        <v>0</v>
      </c>
      <c r="S37" s="60">
        <v>408</v>
      </c>
      <c r="T37" s="60">
        <v>408</v>
      </c>
      <c r="U37" s="60">
        <v>408</v>
      </c>
      <c r="V37" s="60">
        <v>408</v>
      </c>
      <c r="W37" s="60">
        <v>408</v>
      </c>
      <c r="X37" s="60">
        <f t="shared" si="17"/>
        <v>0</v>
      </c>
      <c r="Y37" s="60">
        <f t="shared" si="17"/>
        <v>0</v>
      </c>
      <c r="Z37" s="60">
        <f t="shared" si="17"/>
        <v>0</v>
      </c>
      <c r="AA37" s="60">
        <f>ROUND(Q37*(V37/1000),0)</f>
        <v>0</v>
      </c>
      <c r="AB37" s="60">
        <f>ROUND(R37*(W37/1000),0)</f>
        <v>0</v>
      </c>
      <c r="AC37" s="29"/>
      <c r="AD37" s="60"/>
      <c r="AE37" s="60"/>
      <c r="AF37" s="60"/>
      <c r="AI37" s="642"/>
      <c r="AJ37" s="3" t="s">
        <v>196</v>
      </c>
      <c r="AK37" s="35">
        <f t="shared" si="15"/>
        <v>36</v>
      </c>
      <c r="AL37" s="35">
        <f t="shared" si="15"/>
        <v>35</v>
      </c>
      <c r="AM37" s="35">
        <f t="shared" si="15"/>
        <v>33</v>
      </c>
      <c r="AN37" s="35">
        <f t="shared" si="15"/>
        <v>31</v>
      </c>
      <c r="AO37" s="35">
        <f t="shared" si="15"/>
        <v>31</v>
      </c>
      <c r="AP37" s="3"/>
      <c r="AQ37" s="17"/>
      <c r="AS37" s="17"/>
    </row>
    <row r="38" spans="1:45" ht="18" customHeight="1">
      <c r="A38" s="664"/>
      <c r="B38" s="35">
        <v>1</v>
      </c>
      <c r="C38" s="35" t="s">
        <v>208</v>
      </c>
      <c r="D38" s="91">
        <f>SUM(D35,D32,D29,D28,D25,D21,D18,D15,D14,D11,D7,D4)</f>
        <v>4116</v>
      </c>
      <c r="E38" s="91">
        <f>SUM(E35,E32,E29,E28,E25,E21,E18,E15,E14,E11,E7,E4)</f>
        <v>4001</v>
      </c>
      <c r="F38" s="91">
        <f>SUM(F35,F32,F29,F28,F25,F21,F18,F15,F14,F11,F7,F4)</f>
        <v>3770</v>
      </c>
      <c r="G38" s="91">
        <f>SUM(G35,G32,G29,G28,G25,G21,G18,G15,G14,G11,G7,G4)</f>
        <v>3597</v>
      </c>
      <c r="H38" s="91">
        <f>SUM(H35,H32,H29,H28,H25,H21,H18,H15,H14,H11,H7,H4)</f>
        <v>3482</v>
      </c>
      <c r="I38" s="79">
        <f>ROUND((N38/D38)*100,1)</f>
        <v>39.5</v>
      </c>
      <c r="J38" s="79">
        <f>ROUND((O38/E38)*100,1)</f>
        <v>82.6</v>
      </c>
      <c r="K38" s="79">
        <f>ROUND((P38/F38)*100,1)</f>
        <v>82.5</v>
      </c>
      <c r="L38" s="79">
        <f>ROUND((Q38/G38)*100,1)</f>
        <v>82.5</v>
      </c>
      <c r="M38" s="79">
        <f>ROUND((R38/H38)*100,1)</f>
        <v>82.6</v>
      </c>
      <c r="N38" s="80">
        <f>SUMIF($B$4:$B$37,1,N$4:N$37)</f>
        <v>1627</v>
      </c>
      <c r="O38" s="80">
        <f>SUMIF($B$4:$B$37,1,O$4:O$37)</f>
        <v>3303</v>
      </c>
      <c r="P38" s="80">
        <f>SUMIF($B$4:$B$37,1,P$4:P$37)</f>
        <v>3112</v>
      </c>
      <c r="Q38" s="80">
        <f>SUMIF($B$4:$B$37,1,Q$4:Q$37)</f>
        <v>2967</v>
      </c>
      <c r="R38" s="80">
        <f>SUMIF($B$4:$B$37,1,R$4:R$37)</f>
        <v>2876</v>
      </c>
      <c r="S38" s="23">
        <f>AVERAGE(S4:S35)</f>
        <v>408</v>
      </c>
      <c r="T38" s="23">
        <f>AVERAGE(T4:T35)</f>
        <v>408</v>
      </c>
      <c r="U38" s="23">
        <f>AVERAGE(U4:U35)</f>
        <v>408</v>
      </c>
      <c r="V38" s="23">
        <f>AVERAGE(V4:V35)</f>
        <v>408</v>
      </c>
      <c r="W38" s="23">
        <f>AVERAGE(W4:W35)</f>
        <v>408</v>
      </c>
      <c r="X38" s="23">
        <f>SUM(X35,X32,X29,X28,X25,X21,X18,X15,X14,X11,X7,X4)</f>
        <v>664</v>
      </c>
      <c r="Y38" s="23">
        <f>SUM(Y35,Y32,Y29,Y28,Y25,Y21,Y18,Y15,Y14,Y11,Y7,Y4)</f>
        <v>1347</v>
      </c>
      <c r="Z38" s="23">
        <f>SUM(Z35,Z32,Z29,Z28,Z25,Z21,Z18,Z15,Z14,Z11,Z7,Z4)</f>
        <v>1268</v>
      </c>
      <c r="AA38" s="23">
        <f>SUM(AA35,AA32,AA29,AA28,AA25,AA21,AA18,AA15,AA14,AA11,AA7,AA4)</f>
        <v>1211</v>
      </c>
      <c r="AB38" s="23">
        <f>SUM(AB35,AB32,AB29,AB28,AB25,AB21,AB18,AB15,AB14,AB11,AB7,AB4)</f>
        <v>1173</v>
      </c>
      <c r="AC38" s="23"/>
      <c r="AD38" s="23"/>
      <c r="AE38" s="23"/>
      <c r="AF38" s="23"/>
      <c r="AI38" s="642"/>
      <c r="AJ38" s="3"/>
      <c r="AK38" s="35">
        <f t="shared" si="15"/>
        <v>0</v>
      </c>
      <c r="AL38" s="35">
        <f t="shared" si="15"/>
        <v>0</v>
      </c>
      <c r="AM38" s="35">
        <f t="shared" si="15"/>
        <v>0</v>
      </c>
      <c r="AN38" s="35">
        <f t="shared" si="15"/>
        <v>0</v>
      </c>
      <c r="AO38" s="35">
        <f t="shared" si="15"/>
        <v>0</v>
      </c>
      <c r="AP38" s="3"/>
      <c r="AQ38" s="17"/>
      <c r="AS38" s="17"/>
    </row>
    <row r="39" spans="1:45" ht="18" customHeight="1">
      <c r="B39" s="94"/>
      <c r="E39" s="47" t="b">
        <f>E38=E51</f>
        <v>1</v>
      </c>
      <c r="F39" s="47" t="b">
        <f>F38=F51</f>
        <v>1</v>
      </c>
      <c r="G39" s="47" t="b">
        <f>G38=G51</f>
        <v>1</v>
      </c>
      <c r="H39" s="47" t="b">
        <f>H38=H51</f>
        <v>1</v>
      </c>
      <c r="I39" s="47">
        <v>27.8</v>
      </c>
      <c r="N39" s="47">
        <f>N38/D38</f>
        <v>0.39528668610301265</v>
      </c>
      <c r="O39" s="47">
        <f>O38/E38</f>
        <v>0.82554361409647592</v>
      </c>
      <c r="P39" s="47">
        <f>P38/F38</f>
        <v>0.82546419098143231</v>
      </c>
      <c r="Q39" s="47">
        <f>Q38/G38</f>
        <v>0.82485404503753124</v>
      </c>
      <c r="R39" s="47">
        <f>R38/H38</f>
        <v>0.82596209075244109</v>
      </c>
      <c r="T39" s="56"/>
      <c r="U39" s="56"/>
      <c r="V39" s="56"/>
      <c r="W39" s="56"/>
      <c r="X39" s="29">
        <f>ROUND(N38*(S38/1000),0)</f>
        <v>664</v>
      </c>
      <c r="Y39" s="29">
        <f>ROUND(O38*(T38/1000),0)-1</f>
        <v>1347</v>
      </c>
      <c r="Z39" s="29">
        <f>ROUND(P38*(U38/1000),0)</f>
        <v>1270</v>
      </c>
      <c r="AA39" s="29">
        <f>ROUND(Q38*(V38/1000),0)</f>
        <v>1211</v>
      </c>
      <c r="AB39" s="29">
        <f>ROUND(R38*(W38/1000),0)</f>
        <v>1173</v>
      </c>
      <c r="AI39" s="643"/>
      <c r="AJ39" s="36" t="s">
        <v>2</v>
      </c>
      <c r="AK39" s="37">
        <f>SUM(AK33:AK38)</f>
        <v>1895</v>
      </c>
      <c r="AL39" s="37">
        <f>SUM(AL33:AL38)</f>
        <v>2578</v>
      </c>
      <c r="AM39" s="37">
        <f>SUM(AM33:AM38)</f>
        <v>2499</v>
      </c>
      <c r="AN39" s="37">
        <f>SUM(AN33:AN38)</f>
        <v>2442</v>
      </c>
      <c r="AO39" s="37">
        <f>SUM(AO33:AO38)</f>
        <v>2404</v>
      </c>
      <c r="AP39" s="38"/>
      <c r="AQ39" s="17"/>
      <c r="AS39" s="17"/>
    </row>
    <row r="40" spans="1:45" ht="18" customHeight="1">
      <c r="B40" s="94"/>
      <c r="N40" s="93">
        <f>D38*I38/100</f>
        <v>1625.82</v>
      </c>
      <c r="O40" s="93">
        <f>E38*J38/100</f>
        <v>3304.8259999999996</v>
      </c>
      <c r="P40" s="93">
        <f>F38*K38/100</f>
        <v>3110.25</v>
      </c>
      <c r="Q40" s="93">
        <f>G38*L38/100</f>
        <v>2967.5250000000001</v>
      </c>
      <c r="R40" s="93">
        <f>H38*M38/100</f>
        <v>2876.1319999999996</v>
      </c>
      <c r="T40" s="56"/>
      <c r="U40" s="56"/>
      <c r="V40" s="56"/>
      <c r="W40" s="56"/>
      <c r="X40" s="46"/>
      <c r="AI40" s="641" t="s">
        <v>145</v>
      </c>
      <c r="AJ40" s="34" t="s">
        <v>634</v>
      </c>
      <c r="AK40" s="23">
        <f t="shared" ref="AK40:AK45" si="18">SUMIF($AC$4:$AC$45,$AJ40,X$4:X$45)</f>
        <v>413</v>
      </c>
      <c r="AL40" s="23">
        <f t="shared" ref="AL40:AL45" si="19">SUMIF($AD$4:$AD$45,$AJ40,Y$4:Y$45)</f>
        <v>319</v>
      </c>
      <c r="AM40" s="23">
        <f t="shared" ref="AM40:AM45" si="20">SUMIF($AE$4:$AE$45,$AJ40,Z$4:Z$45)</f>
        <v>0</v>
      </c>
      <c r="AN40" s="23">
        <f t="shared" ref="AN40:AO45" si="21">SUMIF($AF$4:$AF$45,$AJ40,AA$4:AA$45)</f>
        <v>0</v>
      </c>
      <c r="AO40" s="23">
        <f t="shared" si="21"/>
        <v>0</v>
      </c>
      <c r="AP40" s="18"/>
      <c r="AQ40" s="17"/>
      <c r="AS40" s="17"/>
    </row>
    <row r="41" spans="1:45" ht="18" customHeight="1">
      <c r="B41" s="94"/>
      <c r="T41" s="56"/>
      <c r="U41" s="56"/>
      <c r="V41" s="56"/>
      <c r="W41" s="6" t="s">
        <v>209</v>
      </c>
      <c r="X41" s="616" t="s">
        <v>210</v>
      </c>
      <c r="Y41" s="617"/>
      <c r="Z41" s="617"/>
      <c r="AA41" s="617"/>
      <c r="AB41" s="618"/>
      <c r="AI41" s="642"/>
      <c r="AJ41" s="34" t="s">
        <v>281</v>
      </c>
      <c r="AK41" s="23">
        <f t="shared" si="18"/>
        <v>0</v>
      </c>
      <c r="AL41" s="23">
        <f t="shared" si="19"/>
        <v>993</v>
      </c>
      <c r="AM41" s="23">
        <f t="shared" si="20"/>
        <v>1235</v>
      </c>
      <c r="AN41" s="23">
        <f t="shared" si="21"/>
        <v>1180</v>
      </c>
      <c r="AO41" s="23">
        <f t="shared" si="21"/>
        <v>1142</v>
      </c>
      <c r="AP41" s="18"/>
      <c r="AQ41" s="17"/>
      <c r="AS41" s="17"/>
    </row>
    <row r="42" spans="1:45" ht="18" customHeight="1">
      <c r="B42" s="94"/>
      <c r="T42" s="56"/>
      <c r="U42" s="56"/>
      <c r="V42" s="56"/>
      <c r="W42" s="619" t="s">
        <v>47</v>
      </c>
      <c r="X42" s="6"/>
      <c r="Y42" s="6" t="s">
        <v>36</v>
      </c>
      <c r="Z42" s="6" t="s">
        <v>211</v>
      </c>
      <c r="AA42" s="6" t="s">
        <v>6</v>
      </c>
      <c r="AB42" s="6" t="s">
        <v>7</v>
      </c>
      <c r="AI42" s="642"/>
      <c r="AJ42" s="34" t="s">
        <v>668</v>
      </c>
      <c r="AK42" s="23">
        <f t="shared" si="18"/>
        <v>142</v>
      </c>
      <c r="AL42" s="23">
        <f t="shared" si="19"/>
        <v>0</v>
      </c>
      <c r="AM42" s="23">
        <f t="shared" si="20"/>
        <v>0</v>
      </c>
      <c r="AN42" s="23">
        <f t="shared" si="21"/>
        <v>0</v>
      </c>
      <c r="AO42" s="23">
        <f t="shared" si="21"/>
        <v>0</v>
      </c>
      <c r="AP42" s="18"/>
      <c r="AQ42" s="17"/>
      <c r="AS42" s="17"/>
    </row>
    <row r="43" spans="1:45" ht="18" customHeight="1">
      <c r="B43" s="94"/>
      <c r="T43" s="56"/>
      <c r="U43" s="56"/>
      <c r="V43" s="56"/>
      <c r="W43" s="619"/>
      <c r="X43" s="6"/>
      <c r="Y43" s="6">
        <f>총용수수요량!L21</f>
        <v>1347</v>
      </c>
      <c r="Z43" s="6">
        <f>총용수수요량!L35</f>
        <v>1268</v>
      </c>
      <c r="AA43" s="6">
        <f>총용수수요량!L49</f>
        <v>1211</v>
      </c>
      <c r="AB43" s="6">
        <f>총용수수요량!L63</f>
        <v>1173</v>
      </c>
      <c r="AI43" s="642"/>
      <c r="AJ43" s="3" t="s">
        <v>195</v>
      </c>
      <c r="AK43" s="23">
        <f t="shared" si="18"/>
        <v>73</v>
      </c>
      <c r="AL43" s="23">
        <f t="shared" si="19"/>
        <v>0</v>
      </c>
      <c r="AM43" s="23">
        <f t="shared" si="20"/>
        <v>0</v>
      </c>
      <c r="AN43" s="23">
        <f t="shared" si="21"/>
        <v>0</v>
      </c>
      <c r="AO43" s="23">
        <f t="shared" si="21"/>
        <v>0</v>
      </c>
      <c r="AP43" s="3"/>
      <c r="AQ43" s="17"/>
      <c r="AS43" s="17"/>
    </row>
    <row r="44" spans="1:45" ht="18" customHeight="1">
      <c r="B44" s="94"/>
      <c r="T44" s="56"/>
      <c r="U44" s="56"/>
      <c r="V44" s="56"/>
      <c r="W44" s="82"/>
      <c r="Y44" s="83" t="b">
        <f>Y38=Y43</f>
        <v>1</v>
      </c>
      <c r="Z44" s="83" t="b">
        <f>Z38=Z43</f>
        <v>1</v>
      </c>
      <c r="AA44" s="83" t="b">
        <f>AA38=AA43</f>
        <v>1</v>
      </c>
      <c r="AB44" s="83" t="b">
        <f>AB38=AB43</f>
        <v>1</v>
      </c>
      <c r="AI44" s="642"/>
      <c r="AJ44" s="3" t="s">
        <v>196</v>
      </c>
      <c r="AK44" s="23">
        <f t="shared" si="18"/>
        <v>36</v>
      </c>
      <c r="AL44" s="23">
        <f t="shared" si="19"/>
        <v>35</v>
      </c>
      <c r="AM44" s="23">
        <f t="shared" si="20"/>
        <v>33</v>
      </c>
      <c r="AN44" s="23">
        <f t="shared" si="21"/>
        <v>31</v>
      </c>
      <c r="AO44" s="23">
        <f t="shared" si="21"/>
        <v>31</v>
      </c>
      <c r="AP44" s="3"/>
      <c r="AQ44" s="17"/>
      <c r="AS44" s="17"/>
    </row>
    <row r="45" spans="1:45" ht="18" customHeight="1">
      <c r="B45" s="94"/>
      <c r="T45" s="56"/>
      <c r="U45" s="56"/>
      <c r="V45" s="56"/>
      <c r="X45" s="81" t="b">
        <f>X39=AK46</f>
        <v>1</v>
      </c>
      <c r="Y45" s="81" t="b">
        <f>Y43=AL46</f>
        <v>1</v>
      </c>
      <c r="Z45" s="81" t="b">
        <f>Z43=AM46</f>
        <v>1</v>
      </c>
      <c r="AA45" s="81" t="b">
        <f>AA43=AN46</f>
        <v>1</v>
      </c>
      <c r="AB45" s="81" t="b">
        <f>AB43=AO46</f>
        <v>1</v>
      </c>
      <c r="AI45" s="642"/>
      <c r="AJ45" s="3"/>
      <c r="AK45" s="23">
        <f t="shared" si="18"/>
        <v>0</v>
      </c>
      <c r="AL45" s="23">
        <f t="shared" si="19"/>
        <v>0</v>
      </c>
      <c r="AM45" s="23">
        <f t="shared" si="20"/>
        <v>0</v>
      </c>
      <c r="AN45" s="23">
        <f t="shared" si="21"/>
        <v>0</v>
      </c>
      <c r="AO45" s="23">
        <f t="shared" si="21"/>
        <v>0</v>
      </c>
      <c r="AP45" s="3"/>
      <c r="AQ45" s="17"/>
      <c r="AS45" s="17"/>
    </row>
    <row r="46" spans="1:45" ht="18" customHeight="1">
      <c r="B46" s="94"/>
      <c r="O46" s="47" t="s">
        <v>527</v>
      </c>
      <c r="T46" s="56"/>
      <c r="U46" s="56"/>
      <c r="V46" s="56"/>
      <c r="W46" s="56"/>
      <c r="AI46" s="643"/>
      <c r="AJ46" s="36" t="s">
        <v>2</v>
      </c>
      <c r="AK46" s="37">
        <f>SUM(AK40:AK45)</f>
        <v>664</v>
      </c>
      <c r="AL46" s="37">
        <f>SUM(AL40:AL45)</f>
        <v>1347</v>
      </c>
      <c r="AM46" s="37">
        <f>SUM(AM40:AM45)</f>
        <v>1268</v>
      </c>
      <c r="AN46" s="37">
        <f>SUM(AN40:AN45)</f>
        <v>1211</v>
      </c>
      <c r="AO46" s="37">
        <f>SUM(AO40:AO45)</f>
        <v>1173</v>
      </c>
      <c r="AP46" s="39"/>
      <c r="AQ46" s="17"/>
      <c r="AS46" s="17"/>
    </row>
    <row r="47" spans="1:45" ht="18" customHeight="1">
      <c r="B47" s="94"/>
      <c r="T47" s="56"/>
      <c r="U47" s="56"/>
      <c r="V47" s="56"/>
      <c r="W47" s="56"/>
      <c r="AI47" s="641" t="s">
        <v>153</v>
      </c>
      <c r="AJ47" s="34" t="s">
        <v>634</v>
      </c>
      <c r="AK47" s="23">
        <f t="array" ref="AK47">SUM(($AQ$4:$AQ$16=$AJ47)*($AP$4:$AP$16=$AP47)*(AK$4:AK$16))</f>
        <v>0</v>
      </c>
      <c r="AL47" s="23">
        <f t="array" ref="AL47">SUM(($AR$4:$AR$16=$AJ47)*($AP$4:$AP$16=$AP47)*(AL$4:AL$16))</f>
        <v>0</v>
      </c>
      <c r="AM47" s="23">
        <f t="array" ref="AM47">SUM(($AR$4:$AR$16=$AJ47)*($AP$4:$AP$16=$AP47)*(AM$4:AM$16))</f>
        <v>0</v>
      </c>
      <c r="AN47" s="23">
        <f t="array" ref="AN47">SUM(($AR$4:$AR$16=$AJ47)*($AP$4:$AP$16=$AP47)*(AN$4:AN$16))</f>
        <v>0</v>
      </c>
      <c r="AO47" s="23">
        <f t="array" ref="AO47">SUM(($AR$4:$AR$16=$AJ47)*($AP$4:$AP$16=$AP47)*(AO$4:AO$16))</f>
        <v>0</v>
      </c>
      <c r="AP47" s="18" t="s">
        <v>47</v>
      </c>
      <c r="AQ47" s="17"/>
      <c r="AR47" s="103"/>
      <c r="AS47" s="17"/>
    </row>
    <row r="48" spans="1:45" ht="18" customHeight="1">
      <c r="B48" s="94"/>
      <c r="T48" s="56"/>
      <c r="U48" s="56"/>
      <c r="V48" s="56"/>
      <c r="W48" s="56"/>
      <c r="AI48" s="642"/>
      <c r="AJ48" s="34" t="s">
        <v>281</v>
      </c>
      <c r="AK48" s="23">
        <f t="array" ref="AK48">SUM(($AQ$4:$AQ$16=$AJ48)*($AP$4:$AP$16=$AP48)*(AK$4:AK$16))</f>
        <v>0</v>
      </c>
      <c r="AL48" s="23">
        <f t="array" ref="AL48">SUM(($AR$4:$AR$16=$AJ48)*($AP$4:$AP$16=$AP48)*(AL$4:AL$16))</f>
        <v>1231</v>
      </c>
      <c r="AM48" s="23">
        <f t="array" ref="AM48">SUM(($AR$4:$AR$16=$AJ48)*($AP$4:$AP$16=$AP48)*(AM$4:AM$16))</f>
        <v>1231</v>
      </c>
      <c r="AN48" s="23">
        <f t="array" ref="AN48">SUM(($AR$4:$AR$16=$AJ48)*($AP$4:$AP$16=$AP48)*(AN$4:AN$16))</f>
        <v>1231</v>
      </c>
      <c r="AO48" s="23">
        <f t="array" ref="AO48">SUM(($AR$4:$AR$16=$AJ48)*($AP$4:$AP$16=$AP48)*(AO$4:AO$16))</f>
        <v>1231</v>
      </c>
      <c r="AP48" s="18" t="s">
        <v>47</v>
      </c>
      <c r="AQ48" s="17"/>
      <c r="AR48" s="103"/>
      <c r="AS48" s="17"/>
    </row>
    <row r="49" spans="2:45" ht="18" customHeight="1">
      <c r="B49" s="94"/>
      <c r="T49" s="56"/>
      <c r="U49" s="56"/>
      <c r="V49" s="56"/>
      <c r="W49" s="56"/>
      <c r="AI49" s="642"/>
      <c r="AJ49" s="34" t="s">
        <v>668</v>
      </c>
      <c r="AK49" s="23">
        <f t="array" ref="AK49">SUM(($AQ$4:$AQ$16=$AJ49)*($AP$4:$AP$16=$AP49)*(AK$4:AK$16))</f>
        <v>0</v>
      </c>
      <c r="AL49" s="23">
        <f t="array" ref="AL49">SUM(($AR$4:$AR$16=$AJ49)*($AP$4:$AP$16=$AP49)*(AL$4:AL$16))</f>
        <v>0</v>
      </c>
      <c r="AM49" s="23">
        <f t="array" ref="AM49">SUM(($AR$4:$AR$16=$AJ49)*($AP$4:$AP$16=$AP49)*(AM$4:AM$16))</f>
        <v>0</v>
      </c>
      <c r="AN49" s="23">
        <f t="array" ref="AN49">SUM(($AR$4:$AR$16=$AJ49)*($AP$4:$AP$16=$AP49)*(AN$4:AN$16))</f>
        <v>0</v>
      </c>
      <c r="AO49" s="23">
        <f t="array" ref="AO49">SUM(($AR$4:$AR$16=$AJ49)*($AP$4:$AP$16=$AP49)*(AO$4:AO$16))</f>
        <v>0</v>
      </c>
      <c r="AP49" s="18" t="s">
        <v>47</v>
      </c>
      <c r="AQ49" s="17"/>
      <c r="AR49" s="103"/>
      <c r="AS49" s="17"/>
    </row>
    <row r="50" spans="2:45" ht="18" customHeight="1">
      <c r="B50" s="94"/>
      <c r="E50" s="47" t="s">
        <v>212</v>
      </c>
      <c r="F50" s="47" t="s">
        <v>213</v>
      </c>
      <c r="G50" s="47" t="s">
        <v>173</v>
      </c>
      <c r="H50" s="47" t="s">
        <v>174</v>
      </c>
      <c r="T50" s="56"/>
      <c r="U50" s="56"/>
      <c r="V50" s="56"/>
      <c r="W50" s="56"/>
      <c r="AI50" s="642"/>
      <c r="AJ50" s="3" t="s">
        <v>195</v>
      </c>
      <c r="AK50" s="23">
        <f t="array" ref="AK50">SUM(($AQ$4:$AQ$16=$AJ50)*($AP$4:$AP$16=$AP50)*(AK$4:AK$16))</f>
        <v>1231</v>
      </c>
      <c r="AL50" s="23">
        <f t="array" ref="AL50">SUM(($AR$4:$AR$16=$AJ50)*($AP$4:$AP$16=$AP50)*(AL$4:AL$16))</f>
        <v>0</v>
      </c>
      <c r="AM50" s="23">
        <f t="array" ref="AM50">SUM(($AR$4:$AR$16=$AJ50)*($AP$4:$AP$16=$AP50)*(AM$4:AM$16))</f>
        <v>0</v>
      </c>
      <c r="AN50" s="23">
        <f t="array" ref="AN50">SUM(($AR$4:$AR$16=$AJ50)*($AP$4:$AP$16=$AP50)*(AN$4:AN$16))</f>
        <v>0</v>
      </c>
      <c r="AO50" s="23">
        <f t="array" ref="AO50">SUM(($AR$4:$AR$16=$AJ50)*($AP$4:$AP$16=$AP50)*(AO$4:AO$16))</f>
        <v>0</v>
      </c>
      <c r="AP50" s="18" t="s">
        <v>47</v>
      </c>
      <c r="AQ50" s="33"/>
      <c r="AR50" s="103"/>
      <c r="AS50" s="33"/>
    </row>
    <row r="51" spans="2:45" ht="18" customHeight="1">
      <c r="B51" s="94"/>
      <c r="C51" s="47" t="s">
        <v>2</v>
      </c>
      <c r="D51" s="48"/>
      <c r="E51" s="49">
        <f>E53+E60</f>
        <v>4001</v>
      </c>
      <c r="F51" s="49">
        <f>F53+F60</f>
        <v>3770</v>
      </c>
      <c r="G51" s="49">
        <f>G53+G60</f>
        <v>3597</v>
      </c>
      <c r="H51" s="49">
        <f>H53+H60</f>
        <v>3482</v>
      </c>
      <c r="J51" s="46"/>
      <c r="K51" s="46"/>
      <c r="L51" s="46"/>
      <c r="M51" s="46"/>
      <c r="N51" s="46"/>
      <c r="T51" s="56"/>
      <c r="U51" s="56"/>
      <c r="V51" s="56"/>
      <c r="W51" s="56"/>
      <c r="AI51" s="642"/>
      <c r="AJ51" s="3" t="s">
        <v>196</v>
      </c>
      <c r="AK51" s="23">
        <f t="array" ref="AK51">SUM(($AQ$4:$AQ$16=$AJ51)*($AP$4:$AP$16=$AP51)*(AK$4:AK$16))</f>
        <v>0</v>
      </c>
      <c r="AL51" s="23">
        <f t="array" ref="AL51">SUM(($AR$4:$AR$16=$AJ51)*($AP$4:$AP$16=$AP51)*(AL$4:AL$16))</f>
        <v>0</v>
      </c>
      <c r="AM51" s="23">
        <f t="array" ref="AM51">SUM(($AR$4:$AR$16=$AJ51)*($AP$4:$AP$16=$AP51)*(AM$4:AM$16))</f>
        <v>0</v>
      </c>
      <c r="AN51" s="23">
        <f t="array" ref="AN51">SUM(($AR$4:$AR$16=$AJ51)*($AP$4:$AP$16=$AP51)*(AN$4:AN$16))</f>
        <v>0</v>
      </c>
      <c r="AO51" s="23">
        <f t="array" ref="AO51">SUM(($AR$4:$AR$16=$AJ51)*($AP$4:$AP$16=$AP51)*(AO$4:AO$16))</f>
        <v>0</v>
      </c>
      <c r="AP51" s="18" t="s">
        <v>47</v>
      </c>
      <c r="AQ51" s="40"/>
      <c r="AR51" s="44"/>
      <c r="AS51" s="40"/>
    </row>
    <row r="52" spans="2:45" ht="18" customHeight="1">
      <c r="B52" s="94"/>
      <c r="T52" s="56"/>
      <c r="U52" s="56"/>
      <c r="V52" s="56"/>
      <c r="W52" s="56"/>
      <c r="AI52" s="642"/>
      <c r="AJ52" s="3"/>
      <c r="AK52" s="23">
        <f t="array" ref="AK52">SUM(($AQ$4:$AQ$16=$AJ52)*($AP$4:$AP$16=$AP52)*(AK$4:AK$16))</f>
        <v>0</v>
      </c>
      <c r="AL52" s="23">
        <f t="array" ref="AL52">SUM(($AR$4:$AR$16=$AJ52)*($AP$4:$AP$16=$AP52)*(AL$4:AL$16))</f>
        <v>0</v>
      </c>
      <c r="AM52" s="23">
        <f t="array" ref="AM52">SUM(($AR$4:$AR$16=$AJ52)*($AP$4:$AP$16=$AP52)*(AM$4:AM$16))</f>
        <v>0</v>
      </c>
      <c r="AN52" s="23">
        <f t="array" ref="AN52">SUM(($AR$4:$AR$16=$AJ52)*($AP$4:$AP$16=$AP52)*(AN$4:AN$16))</f>
        <v>0</v>
      </c>
      <c r="AO52" s="23">
        <f t="array" ref="AO52">SUM(($AR$4:$AR$16=$AJ52)*($AP$4:$AP$16=$AP52)*(AO$4:AO$16))</f>
        <v>0</v>
      </c>
      <c r="AP52" s="18" t="s">
        <v>47</v>
      </c>
      <c r="AQ52" s="41"/>
      <c r="AR52" s="41"/>
      <c r="AS52" s="41"/>
    </row>
    <row r="53" spans="2:45" ht="18" customHeight="1">
      <c r="B53" s="94"/>
      <c r="C53" s="47" t="s">
        <v>175</v>
      </c>
      <c r="D53" s="48"/>
      <c r="E53" s="47">
        <f>'계획인구(최종)'!E124</f>
        <v>4001</v>
      </c>
      <c r="F53" s="47">
        <f>'계획인구(최종)'!F124</f>
        <v>3770</v>
      </c>
      <c r="G53" s="47">
        <f>'계획인구(최종)'!G124</f>
        <v>3597</v>
      </c>
      <c r="H53" s="47">
        <f>'계획인구(최종)'!H124</f>
        <v>3482</v>
      </c>
      <c r="T53" s="56"/>
      <c r="U53" s="56"/>
      <c r="V53" s="56"/>
      <c r="W53" s="56"/>
      <c r="AI53" s="643"/>
      <c r="AJ53" s="36" t="s">
        <v>2</v>
      </c>
      <c r="AK53" s="37">
        <f>SUM(AK47:AK52)</f>
        <v>1231</v>
      </c>
      <c r="AL53" s="37">
        <f>SUM(AL47:AL52)</f>
        <v>1231</v>
      </c>
      <c r="AM53" s="37">
        <f>SUM(AM47:AM52)</f>
        <v>1231</v>
      </c>
      <c r="AN53" s="37">
        <f>SUM(AN47:AN52)</f>
        <v>1231</v>
      </c>
      <c r="AO53" s="37">
        <f>SUM(AO47:AO52)</f>
        <v>1231</v>
      </c>
      <c r="AP53" s="38"/>
      <c r="AQ53" s="44"/>
      <c r="AR53" s="44"/>
      <c r="AS53" s="44"/>
    </row>
    <row r="54" spans="2:45" ht="18" customHeight="1">
      <c r="B54" s="94"/>
      <c r="D54" s="48"/>
      <c r="T54" s="56"/>
      <c r="U54" s="56"/>
      <c r="V54" s="56"/>
      <c r="W54" s="56"/>
      <c r="AI54" s="663" t="s">
        <v>161</v>
      </c>
      <c r="AJ54" s="34" t="s">
        <v>634</v>
      </c>
      <c r="AK54" s="23">
        <f t="array" ref="AK54">SUM(($AQ$20:$AQ$29=$AJ54)*($AP$20:$AP$29=$AP54)*(AK$20:AK$29))</f>
        <v>0</v>
      </c>
      <c r="AL54" s="23">
        <f t="array" ref="AL54">SUM(($AR$20:$AR$29=$AJ54)*($AP$20:$AP$29=$AP54)*(AL$20:AL$29))</f>
        <v>0</v>
      </c>
      <c r="AM54" s="23">
        <f t="array" ref="AM54">SUM(($AR$20:$AR$29=$AJ54)*($AP$20:$AP$29=$AP54)*(AM$20:AM$29))</f>
        <v>0</v>
      </c>
      <c r="AN54" s="23">
        <f t="array" ref="AN54">SUM(($AR$20:$AR$29=$AJ54)*($AP$20:$AP$29=$AP54)*(AN$20:AN$29))</f>
        <v>0</v>
      </c>
      <c r="AO54" s="23">
        <f t="array" ref="AO54">SUM(($AR$20:$AR$29=$AJ54)*($AP$20:$AP$29=$AP54)*(AO$20:AO$29))</f>
        <v>0</v>
      </c>
      <c r="AP54" s="18" t="s">
        <v>47</v>
      </c>
      <c r="AQ54" s="44"/>
      <c r="AR54" s="44"/>
      <c r="AS54" s="44"/>
    </row>
    <row r="55" spans="2:45" ht="18" customHeight="1">
      <c r="B55" s="94"/>
      <c r="C55" s="47" t="s">
        <v>176</v>
      </c>
      <c r="D55" s="23"/>
      <c r="E55" s="6" t="s">
        <v>212</v>
      </c>
      <c r="F55" s="6" t="s">
        <v>213</v>
      </c>
      <c r="G55" s="6" t="s">
        <v>173</v>
      </c>
      <c r="H55" s="6" t="s">
        <v>174</v>
      </c>
      <c r="I55" s="638" t="s">
        <v>34</v>
      </c>
      <c r="J55" s="638"/>
      <c r="K55" s="638"/>
      <c r="T55" s="56"/>
      <c r="U55" s="56"/>
      <c r="V55" s="56"/>
      <c r="W55" s="56"/>
      <c r="AI55" s="663"/>
      <c r="AJ55" s="34" t="s">
        <v>281</v>
      </c>
      <c r="AK55" s="23">
        <f t="array" ref="AK55">SUM(($AQ$20:$AQ$29=$AJ55)*($AP$20:$AP$29=$AP55)*(AK$20:AK$29))</f>
        <v>0</v>
      </c>
      <c r="AL55" s="23">
        <f t="array" ref="AL55">SUM(($AR$20:$AR$29=$AJ55)*($AP$20:$AP$29=$AP55)*(AL$20:AL$29))</f>
        <v>0</v>
      </c>
      <c r="AM55" s="23">
        <f t="array" ref="AM55">SUM(($AR$20:$AR$29=$AJ55)*($AP$20:$AP$29=$AP55)*(AM$20:AM$29))</f>
        <v>0</v>
      </c>
      <c r="AN55" s="23">
        <f t="array" ref="AN55">SUM(($AR$20:$AR$29=$AJ55)*($AP$20:$AP$29=$AP55)*(AN$20:AN$29))</f>
        <v>0</v>
      </c>
      <c r="AO55" s="23">
        <f t="array" ref="AO55">SUM(($AR$20:$AR$29=$AJ55)*($AP$20:$AP$29=$AP55)*(AO$20:AO$29))</f>
        <v>0</v>
      </c>
      <c r="AP55" s="18" t="s">
        <v>47</v>
      </c>
      <c r="AQ55" s="44"/>
      <c r="AR55" s="44"/>
      <c r="AS55" s="44"/>
    </row>
    <row r="56" spans="2:45" ht="18" customHeight="1">
      <c r="B56" s="94"/>
      <c r="D56" s="6" t="s">
        <v>216</v>
      </c>
      <c r="E56" s="50"/>
      <c r="F56" s="50"/>
      <c r="G56" s="50"/>
      <c r="H56" s="50"/>
      <c r="I56" s="6"/>
      <c r="J56" s="6"/>
      <c r="K56" s="6"/>
      <c r="T56" s="56"/>
      <c r="U56" s="56"/>
      <c r="V56" s="56"/>
      <c r="W56" s="56"/>
      <c r="AI56" s="663"/>
      <c r="AJ56" s="34" t="s">
        <v>668</v>
      </c>
      <c r="AK56" s="23">
        <f t="array" ref="AK56">SUM(($AQ$20:$AQ$29=$AJ56)*($AP$20:$AP$29=$AP56)*(AK$20:AK$29))</f>
        <v>0</v>
      </c>
      <c r="AL56" s="23">
        <f t="array" ref="AL56">SUM(($AR$20:$AR$29=$AJ56)*($AP$20:$AP$29=$AP56)*(AL$20:AL$29))</f>
        <v>0</v>
      </c>
      <c r="AM56" s="23">
        <f t="array" ref="AM56">SUM(($AR$20:$AR$29=$AJ56)*($AP$20:$AP$29=$AP56)*(AM$20:AM$29))</f>
        <v>0</v>
      </c>
      <c r="AN56" s="23">
        <f t="array" ref="AN56">SUM(($AR$20:$AR$29=$AJ56)*($AP$20:$AP$29=$AP56)*(AN$20:AN$29))</f>
        <v>0</v>
      </c>
      <c r="AO56" s="23">
        <f t="array" ref="AO56">SUM(($AR$20:$AR$29=$AJ56)*($AP$20:$AP$29=$AP56)*(AO$20:AO$29))</f>
        <v>0</v>
      </c>
      <c r="AP56" s="18" t="s">
        <v>47</v>
      </c>
      <c r="AQ56" s="44"/>
      <c r="AR56" s="44"/>
      <c r="AS56" s="44"/>
    </row>
    <row r="57" spans="2:45" ht="18" customHeight="1">
      <c r="B57" s="94"/>
      <c r="D57" s="6" t="s">
        <v>217</v>
      </c>
      <c r="E57" s="50"/>
      <c r="F57" s="50"/>
      <c r="G57" s="50"/>
      <c r="H57" s="50"/>
      <c r="I57" s="6"/>
      <c r="J57" s="6"/>
      <c r="K57" s="6"/>
      <c r="T57" s="56"/>
      <c r="U57" s="56"/>
      <c r="V57" s="56"/>
      <c r="W57" s="56"/>
      <c r="AI57" s="663"/>
      <c r="AJ57" s="3" t="s">
        <v>195</v>
      </c>
      <c r="AK57" s="23">
        <f t="array" ref="AK57">SUM(($AQ$20:$AQ$29=$AJ57)*($AP$20:$AP$29=$AP57)*(AK$20:AK$29))</f>
        <v>0</v>
      </c>
      <c r="AL57" s="23">
        <f t="array" ref="AL57">SUM(($AR$20:$AR$29=$AJ57)*($AP$20:$AP$29=$AP57)*(AL$20:AL$29))</f>
        <v>0</v>
      </c>
      <c r="AM57" s="23">
        <f t="array" ref="AM57">SUM(($AR$20:$AR$29=$AJ57)*($AP$20:$AP$29=$AP57)*(AM$20:AM$29))</f>
        <v>0</v>
      </c>
      <c r="AN57" s="23">
        <f t="array" ref="AN57">SUM(($AR$20:$AR$29=$AJ57)*($AP$20:$AP$29=$AP57)*(AN$20:AN$29))</f>
        <v>0</v>
      </c>
      <c r="AO57" s="23">
        <f t="array" ref="AO57">SUM(($AR$20:$AR$29=$AJ57)*($AP$20:$AP$29=$AP57)*(AO$20:AO$29))</f>
        <v>0</v>
      </c>
      <c r="AP57" s="18" t="s">
        <v>47</v>
      </c>
      <c r="AQ57" s="44"/>
      <c r="AR57" s="44"/>
      <c r="AS57" s="44"/>
    </row>
    <row r="58" spans="2:45" ht="18" customHeight="1">
      <c r="B58" s="94"/>
      <c r="D58" s="6" t="s">
        <v>218</v>
      </c>
      <c r="E58" s="50"/>
      <c r="F58" s="50"/>
      <c r="G58" s="50"/>
      <c r="H58" s="50"/>
      <c r="I58" s="6"/>
      <c r="J58" s="6"/>
      <c r="K58" s="6"/>
      <c r="T58" s="56"/>
      <c r="U58" s="56"/>
      <c r="V58" s="56"/>
      <c r="W58" s="56"/>
      <c r="AI58" s="663"/>
      <c r="AJ58" s="3" t="s">
        <v>196</v>
      </c>
      <c r="AK58" s="23">
        <f t="array" ref="AK58">SUM(($AQ$20:$AQ$29=$AJ58)*($AP$20:$AP$29=$AP58)*(AK$20:AK$29))</f>
        <v>0</v>
      </c>
      <c r="AL58" s="23">
        <f t="array" ref="AL58">SUM(($AR$20:$AR$29=$AJ58)*($AP$20:$AP$29=$AP58)*(AL$20:AL$29))</f>
        <v>0</v>
      </c>
      <c r="AM58" s="23">
        <f t="array" ref="AM58">SUM(($AR$20:$AR$29=$AJ58)*($AP$20:$AP$29=$AP58)*(AM$20:AM$29))</f>
        <v>0</v>
      </c>
      <c r="AN58" s="23">
        <f t="array" ref="AN58">SUM(($AR$20:$AR$29=$AJ58)*($AP$20:$AP$29=$AP58)*(AN$20:AN$29))</f>
        <v>0</v>
      </c>
      <c r="AO58" s="23">
        <f t="array" ref="AO58">SUM(($AR$20:$AR$29=$AJ58)*($AP$20:$AP$29=$AP58)*(AO$20:AO$29))</f>
        <v>0</v>
      </c>
      <c r="AP58" s="18" t="s">
        <v>47</v>
      </c>
      <c r="AQ58" s="44"/>
      <c r="AR58" s="103"/>
      <c r="AS58" s="44"/>
    </row>
    <row r="59" spans="2:45" ht="18" customHeight="1">
      <c r="B59" s="94"/>
      <c r="D59" s="6" t="s">
        <v>219</v>
      </c>
      <c r="E59" s="50"/>
      <c r="F59" s="50"/>
      <c r="G59" s="50"/>
      <c r="H59" s="50"/>
      <c r="I59" s="6"/>
      <c r="J59" s="6"/>
      <c r="K59" s="6"/>
      <c r="T59" s="56"/>
      <c r="U59" s="56"/>
      <c r="V59" s="56"/>
      <c r="W59" s="56"/>
      <c r="AI59" s="663"/>
      <c r="AJ59" s="3"/>
      <c r="AK59" s="23">
        <f t="array" ref="AK59">SUM(($AQ$20:$AQ$29=$AJ59)*($AP$20:$AP$29=$AP59)*(AK$20:AK$29))</f>
        <v>0</v>
      </c>
      <c r="AL59" s="23">
        <f t="array" ref="AL59">SUM(($AR$20:$AR$29=$AJ59)*($AP$20:$AP$29=$AP59)*(AL$20:AL$29))</f>
        <v>0</v>
      </c>
      <c r="AM59" s="23">
        <f t="array" ref="AM59">SUM(($AR$20:$AR$29=$AJ59)*($AP$20:$AP$29=$AP59)*(AM$20:AM$29))</f>
        <v>0</v>
      </c>
      <c r="AN59" s="23">
        <f t="array" ref="AN59">SUM(($AR$20:$AR$29=$AJ59)*($AP$20:$AP$29=$AP59)*(AN$20:AN$29))</f>
        <v>0</v>
      </c>
      <c r="AO59" s="23">
        <f t="array" ref="AO59">SUM(($AR$20:$AR$29=$AJ59)*($AP$20:$AP$29=$AP59)*(AO$20:AO$29))</f>
        <v>0</v>
      </c>
      <c r="AP59" s="18" t="s">
        <v>47</v>
      </c>
      <c r="AQ59" s="44"/>
      <c r="AR59" s="103"/>
      <c r="AS59" s="44"/>
    </row>
    <row r="60" spans="2:45" ht="18" customHeight="1">
      <c r="B60" s="94"/>
      <c r="D60" s="6" t="s">
        <v>49</v>
      </c>
      <c r="E60" s="6">
        <f>SUM(E56:E59)</f>
        <v>0</v>
      </c>
      <c r="F60" s="6">
        <f>SUM(F56:F59)</f>
        <v>0</v>
      </c>
      <c r="G60" s="6">
        <f>SUM(G56:G59)</f>
        <v>0</v>
      </c>
      <c r="H60" s="6">
        <f>SUM(H56:H59)</f>
        <v>0</v>
      </c>
      <c r="I60" s="638"/>
      <c r="J60" s="638"/>
      <c r="K60" s="638"/>
      <c r="T60" s="56"/>
      <c r="U60" s="56"/>
      <c r="V60" s="56"/>
      <c r="W60" s="56"/>
      <c r="AI60" s="663"/>
      <c r="AJ60" s="36" t="s">
        <v>2</v>
      </c>
      <c r="AK60" s="37">
        <f>SUM(AK54:AK59)</f>
        <v>0</v>
      </c>
      <c r="AL60" s="37">
        <f>SUM(AL54:AL59)</f>
        <v>0</v>
      </c>
      <c r="AM60" s="37">
        <f>SUM(AM54:AM59)</f>
        <v>0</v>
      </c>
      <c r="AN60" s="37">
        <f>SUM(AN54:AN59)</f>
        <v>0</v>
      </c>
      <c r="AO60" s="37">
        <f>SUM(AO54:AO59)</f>
        <v>0</v>
      </c>
      <c r="AP60" s="38"/>
      <c r="AQ60" s="44"/>
      <c r="AR60" s="103"/>
      <c r="AS60" s="44"/>
    </row>
    <row r="61" spans="2:45" ht="18" customHeight="1">
      <c r="B61" s="94"/>
      <c r="T61" s="56"/>
      <c r="U61" s="56"/>
      <c r="V61" s="56"/>
      <c r="W61" s="56"/>
      <c r="AI61" s="44"/>
      <c r="AJ61" s="44"/>
      <c r="AK61" s="44"/>
      <c r="AL61" s="44"/>
      <c r="AM61" s="44"/>
      <c r="AN61" s="44"/>
      <c r="AO61" s="44"/>
      <c r="AP61" s="44"/>
      <c r="AQ61" s="44"/>
      <c r="AR61" s="103"/>
      <c r="AS61" s="44"/>
    </row>
    <row r="62" spans="2:45" ht="18" customHeight="1">
      <c r="B62" s="94"/>
      <c r="T62" s="56"/>
      <c r="U62" s="56"/>
      <c r="V62" s="56"/>
      <c r="W62" s="56"/>
      <c r="AI62" s="44"/>
      <c r="AJ62" s="44"/>
      <c r="AK62" s="44"/>
      <c r="AL62" s="44"/>
      <c r="AM62" s="44"/>
      <c r="AN62" s="44"/>
      <c r="AO62" s="44"/>
      <c r="AP62" s="44"/>
      <c r="AQ62" s="44"/>
      <c r="AR62" s="103"/>
      <c r="AS62" s="44"/>
    </row>
    <row r="63" spans="2:45">
      <c r="B63" s="94"/>
      <c r="T63" s="56"/>
      <c r="U63" s="56"/>
      <c r="V63" s="56"/>
      <c r="W63" s="56"/>
      <c r="AI63" s="44"/>
      <c r="AJ63" s="44"/>
      <c r="AK63" s="44"/>
      <c r="AL63" s="44"/>
      <c r="AM63" s="44"/>
      <c r="AN63" s="44"/>
      <c r="AO63" s="44"/>
      <c r="AP63" s="44"/>
      <c r="AQ63" s="44"/>
      <c r="AR63" s="103"/>
      <c r="AS63" s="44"/>
    </row>
    <row r="64" spans="2:45">
      <c r="B64" s="94"/>
      <c r="T64" s="56"/>
      <c r="U64" s="56"/>
      <c r="V64" s="56"/>
      <c r="W64" s="56"/>
      <c r="AI64" s="44"/>
      <c r="AJ64" s="44"/>
      <c r="AK64" s="44"/>
      <c r="AL64" s="44"/>
      <c r="AM64" s="44"/>
      <c r="AN64" s="44"/>
      <c r="AO64" s="44"/>
      <c r="AP64" s="44"/>
      <c r="AQ64" s="44"/>
      <c r="AR64" s="103"/>
      <c r="AS64" s="44"/>
    </row>
    <row r="65" spans="2:45">
      <c r="B65" s="94"/>
      <c r="T65" s="82"/>
      <c r="U65" s="82"/>
      <c r="V65" s="82"/>
      <c r="W65" s="82"/>
      <c r="AI65" s="44"/>
      <c r="AJ65" s="44"/>
      <c r="AK65" s="44"/>
      <c r="AL65" s="44"/>
      <c r="AM65" s="44"/>
      <c r="AN65" s="44"/>
      <c r="AO65" s="44"/>
      <c r="AP65" s="44"/>
      <c r="AQ65" s="44"/>
      <c r="AR65" s="103"/>
      <c r="AS65" s="44"/>
    </row>
    <row r="66" spans="2:45">
      <c r="B66" s="94"/>
      <c r="T66" s="82"/>
      <c r="U66" s="82"/>
      <c r="V66" s="82"/>
      <c r="W66" s="82"/>
      <c r="AI66" s="44"/>
      <c r="AJ66" s="44"/>
      <c r="AK66" s="44"/>
      <c r="AL66" s="44"/>
      <c r="AM66" s="44"/>
      <c r="AN66" s="44"/>
      <c r="AO66" s="44"/>
      <c r="AP66" s="44"/>
      <c r="AQ66" s="44"/>
      <c r="AR66" s="103"/>
      <c r="AS66" s="44"/>
    </row>
    <row r="67" spans="2:45">
      <c r="B67" s="94"/>
      <c r="T67" s="82"/>
      <c r="U67" s="82"/>
      <c r="V67" s="82"/>
      <c r="W67" s="82"/>
      <c r="AI67" s="44"/>
      <c r="AJ67" s="44"/>
      <c r="AK67" s="44"/>
      <c r="AL67" s="44"/>
      <c r="AM67" s="44"/>
      <c r="AN67" s="44"/>
      <c r="AO67" s="44"/>
      <c r="AP67" s="44"/>
      <c r="AQ67" s="44"/>
      <c r="AR67" s="103"/>
      <c r="AS67" s="44"/>
    </row>
    <row r="68" spans="2:45">
      <c r="B68" s="94"/>
      <c r="T68" s="82"/>
      <c r="U68" s="82"/>
      <c r="V68" s="82"/>
      <c r="W68" s="82"/>
      <c r="AI68" s="44"/>
      <c r="AJ68" s="44"/>
      <c r="AK68" s="44"/>
      <c r="AL68" s="44"/>
      <c r="AM68" s="44"/>
      <c r="AN68" s="44"/>
      <c r="AO68" s="44"/>
      <c r="AP68" s="44"/>
      <c r="AQ68" s="44"/>
      <c r="AR68" s="103"/>
      <c r="AS68" s="44"/>
    </row>
    <row r="69" spans="2:45">
      <c r="B69" s="94"/>
      <c r="T69" s="82"/>
      <c r="U69" s="82"/>
      <c r="V69" s="82"/>
      <c r="W69" s="82"/>
      <c r="AI69" s="44"/>
      <c r="AJ69" s="44"/>
      <c r="AK69" s="44"/>
      <c r="AL69" s="44"/>
      <c r="AM69" s="44"/>
      <c r="AN69" s="44"/>
      <c r="AO69" s="44"/>
      <c r="AP69" s="44"/>
      <c r="AQ69" s="44"/>
      <c r="AS69" s="44"/>
    </row>
    <row r="70" spans="2:45">
      <c r="B70" s="94"/>
      <c r="AI70" s="44"/>
      <c r="AJ70" s="44"/>
      <c r="AK70" s="44"/>
      <c r="AL70" s="44"/>
      <c r="AM70" s="44"/>
      <c r="AN70" s="44"/>
      <c r="AO70" s="44"/>
      <c r="AP70" s="44"/>
      <c r="AQ70" s="44"/>
      <c r="AS70" s="44"/>
    </row>
    <row r="71" spans="2:45">
      <c r="B71" s="94"/>
      <c r="AI71" s="44"/>
      <c r="AJ71" s="44"/>
      <c r="AK71" s="44"/>
      <c r="AL71" s="44"/>
      <c r="AM71" s="44"/>
      <c r="AN71" s="44"/>
      <c r="AO71" s="44"/>
      <c r="AP71" s="44"/>
      <c r="AQ71" s="44"/>
      <c r="AS71" s="44"/>
    </row>
    <row r="72" spans="2:45">
      <c r="B72" s="94"/>
      <c r="AI72" s="44"/>
      <c r="AJ72" s="44"/>
      <c r="AK72" s="44"/>
      <c r="AL72" s="44"/>
      <c r="AM72" s="44"/>
      <c r="AN72" s="44"/>
      <c r="AO72" s="44"/>
      <c r="AP72" s="44"/>
      <c r="AQ72" s="44"/>
      <c r="AS72" s="44"/>
    </row>
    <row r="73" spans="2:45">
      <c r="B73" s="94"/>
      <c r="AI73" s="44"/>
      <c r="AJ73" s="44"/>
      <c r="AK73" s="44"/>
      <c r="AL73" s="44"/>
      <c r="AM73" s="44"/>
      <c r="AN73" s="44"/>
      <c r="AO73" s="44"/>
      <c r="AP73" s="44"/>
      <c r="AQ73" s="44"/>
      <c r="AS73" s="44"/>
    </row>
    <row r="74" spans="2:45">
      <c r="B74" s="94"/>
      <c r="AI74" s="44"/>
      <c r="AJ74" s="44"/>
      <c r="AK74" s="44"/>
      <c r="AL74" s="44"/>
      <c r="AM74" s="44"/>
      <c r="AN74" s="44"/>
      <c r="AO74" s="44"/>
      <c r="AP74" s="44"/>
      <c r="AQ74" s="44"/>
      <c r="AS74" s="44"/>
    </row>
    <row r="75" spans="2:45">
      <c r="B75" s="94"/>
      <c r="AI75" s="44"/>
      <c r="AJ75" s="44"/>
      <c r="AK75" s="44"/>
      <c r="AL75" s="44"/>
      <c r="AM75" s="44"/>
      <c r="AN75" s="44"/>
      <c r="AO75" s="44"/>
      <c r="AP75" s="44"/>
      <c r="AQ75" s="44"/>
      <c r="AS75" s="44"/>
    </row>
    <row r="76" spans="2:45">
      <c r="B76" s="94"/>
      <c r="AI76" s="44"/>
      <c r="AJ76" s="44"/>
      <c r="AK76" s="44"/>
      <c r="AL76" s="44"/>
      <c r="AM76" s="44"/>
      <c r="AN76" s="44"/>
      <c r="AO76" s="44"/>
      <c r="AP76" s="44"/>
      <c r="AQ76" s="44"/>
      <c r="AS76" s="44"/>
    </row>
    <row r="77" spans="2:45">
      <c r="B77" s="94"/>
      <c r="AI77" s="44"/>
      <c r="AJ77" s="44"/>
      <c r="AK77" s="44"/>
      <c r="AL77" s="44"/>
      <c r="AM77" s="44"/>
      <c r="AN77" s="44"/>
      <c r="AO77" s="44"/>
      <c r="AP77" s="44"/>
      <c r="AQ77" s="44"/>
      <c r="AS77" s="44"/>
    </row>
    <row r="78" spans="2:45">
      <c r="B78" s="94"/>
      <c r="AI78" s="44"/>
      <c r="AJ78" s="44"/>
      <c r="AK78" s="44"/>
      <c r="AL78" s="44"/>
      <c r="AM78" s="44"/>
      <c r="AN78" s="44"/>
      <c r="AO78" s="44"/>
      <c r="AP78" s="44"/>
    </row>
    <row r="79" spans="2:45">
      <c r="B79" s="94"/>
      <c r="AI79" s="44"/>
      <c r="AJ79" s="44"/>
      <c r="AK79" s="44"/>
      <c r="AL79" s="44"/>
      <c r="AM79" s="44"/>
      <c r="AN79" s="44"/>
      <c r="AO79" s="44"/>
      <c r="AP79" s="44"/>
    </row>
    <row r="80" spans="2:45">
      <c r="B80" s="94"/>
      <c r="AI80" s="44"/>
      <c r="AJ80" s="44"/>
      <c r="AK80" s="44"/>
      <c r="AL80" s="44"/>
      <c r="AM80" s="44"/>
      <c r="AN80" s="44"/>
      <c r="AO80" s="44"/>
      <c r="AP80" s="44"/>
    </row>
    <row r="81" spans="2:42">
      <c r="B81" s="94"/>
      <c r="AI81" s="44"/>
      <c r="AJ81" s="44"/>
      <c r="AK81" s="44"/>
      <c r="AL81" s="44"/>
      <c r="AM81" s="44"/>
      <c r="AN81" s="44"/>
      <c r="AO81" s="44"/>
      <c r="AP81" s="44"/>
    </row>
    <row r="82" spans="2:42">
      <c r="B82" s="94"/>
      <c r="AI82" s="44"/>
      <c r="AJ82" s="44"/>
      <c r="AK82" s="44"/>
      <c r="AL82" s="44"/>
      <c r="AM82" s="44"/>
      <c r="AN82" s="44"/>
      <c r="AO82" s="44"/>
      <c r="AP82" s="44"/>
    </row>
    <row r="83" spans="2:42">
      <c r="B83" s="94"/>
      <c r="AF83" s="103"/>
      <c r="AG83" s="103"/>
      <c r="AH83" s="103"/>
      <c r="AI83" s="44"/>
      <c r="AJ83" s="44"/>
      <c r="AK83" s="44"/>
      <c r="AL83" s="44"/>
      <c r="AM83" s="44"/>
      <c r="AN83" s="44"/>
      <c r="AO83" s="44"/>
      <c r="AP83" s="44"/>
    </row>
    <row r="84" spans="2:42">
      <c r="B84" s="94"/>
      <c r="AF84" s="103"/>
      <c r="AG84" s="103"/>
      <c r="AH84" s="103"/>
      <c r="AI84" s="44"/>
      <c r="AJ84" s="44"/>
      <c r="AK84" s="44"/>
      <c r="AL84" s="44"/>
      <c r="AM84" s="44"/>
      <c r="AN84" s="44"/>
      <c r="AO84" s="44"/>
      <c r="AP84" s="44"/>
    </row>
    <row r="85" spans="2:42">
      <c r="B85" s="94"/>
      <c r="AF85" s="103"/>
      <c r="AG85" s="103"/>
      <c r="AH85" s="103"/>
      <c r="AI85" s="44"/>
      <c r="AJ85" s="44"/>
      <c r="AK85" s="44"/>
      <c r="AL85" s="44"/>
      <c r="AM85" s="44"/>
      <c r="AN85" s="44"/>
      <c r="AO85" s="44"/>
      <c r="AP85" s="44"/>
    </row>
    <row r="86" spans="2:42">
      <c r="B86" s="94"/>
      <c r="AF86" s="103"/>
      <c r="AG86" s="103"/>
      <c r="AH86" s="103"/>
      <c r="AI86" s="44"/>
      <c r="AJ86" s="44"/>
      <c r="AK86" s="44"/>
      <c r="AL86" s="44"/>
      <c r="AM86" s="44"/>
      <c r="AN86" s="44"/>
      <c r="AO86" s="44"/>
      <c r="AP86" s="44"/>
    </row>
    <row r="87" spans="2:42">
      <c r="AF87" s="103"/>
      <c r="AG87" s="103"/>
      <c r="AH87" s="103"/>
      <c r="AI87" s="44"/>
      <c r="AJ87" s="44"/>
      <c r="AK87" s="44"/>
      <c r="AL87" s="44"/>
      <c r="AM87" s="44"/>
      <c r="AN87" s="44"/>
      <c r="AO87" s="44"/>
      <c r="AP87" s="44"/>
    </row>
    <row r="88" spans="2:42">
      <c r="AF88" s="103"/>
      <c r="AG88" s="103"/>
      <c r="AH88" s="103"/>
      <c r="AI88" s="44"/>
      <c r="AJ88" s="44"/>
      <c r="AK88" s="44"/>
      <c r="AL88" s="44"/>
      <c r="AM88" s="44"/>
      <c r="AN88" s="44"/>
      <c r="AO88" s="44"/>
      <c r="AP88" s="44"/>
    </row>
    <row r="89" spans="2:42">
      <c r="AF89" s="103"/>
      <c r="AG89" s="103"/>
      <c r="AH89" s="103"/>
      <c r="AI89" s="44"/>
      <c r="AJ89" s="44"/>
      <c r="AK89" s="44"/>
      <c r="AL89" s="44"/>
      <c r="AM89" s="44"/>
      <c r="AN89" s="44"/>
      <c r="AO89" s="44"/>
      <c r="AP89" s="44"/>
    </row>
    <row r="90" spans="2:42">
      <c r="AF90" s="103"/>
      <c r="AG90" s="103"/>
      <c r="AH90" s="103"/>
      <c r="AI90" s="44"/>
      <c r="AJ90" s="44"/>
      <c r="AK90" s="44"/>
      <c r="AL90" s="44"/>
      <c r="AM90" s="44"/>
      <c r="AN90" s="44"/>
      <c r="AO90" s="44"/>
      <c r="AP90" s="44"/>
    </row>
    <row r="91" spans="2:42">
      <c r="AF91" s="103"/>
      <c r="AG91" s="103"/>
      <c r="AH91" s="103"/>
      <c r="AI91" s="44"/>
      <c r="AJ91" s="44"/>
      <c r="AK91" s="44"/>
      <c r="AL91" s="44"/>
      <c r="AM91" s="44"/>
      <c r="AN91" s="44"/>
      <c r="AO91" s="44"/>
      <c r="AP91" s="44"/>
    </row>
    <row r="92" spans="2:42">
      <c r="AF92" s="103"/>
      <c r="AG92" s="103"/>
      <c r="AH92" s="103"/>
    </row>
    <row r="93" spans="2:42">
      <c r="AF93" s="103"/>
      <c r="AG93" s="103"/>
      <c r="AH93" s="103"/>
    </row>
    <row r="94" spans="2:42">
      <c r="AF94" s="103"/>
      <c r="AG94" s="103"/>
      <c r="AH94" s="103"/>
    </row>
    <row r="95" spans="2:42">
      <c r="AF95" s="103"/>
      <c r="AG95" s="103"/>
      <c r="AH95" s="103"/>
    </row>
    <row r="96" spans="2:42">
      <c r="AF96" s="103"/>
      <c r="AG96" s="103"/>
      <c r="AH96" s="103"/>
    </row>
    <row r="99" spans="35:45">
      <c r="AI99" s="44"/>
      <c r="AJ99" s="44"/>
      <c r="AK99" s="44"/>
      <c r="AL99" s="44"/>
      <c r="AM99" s="44"/>
      <c r="AN99" s="44"/>
      <c r="AO99" s="44"/>
      <c r="AP99" s="44"/>
      <c r="AQ99" s="44"/>
      <c r="AS99" s="44"/>
    </row>
    <row r="100" spans="35:45">
      <c r="AI100" s="44"/>
      <c r="AJ100" s="44"/>
      <c r="AK100" s="44"/>
      <c r="AL100" s="44"/>
      <c r="AM100" s="44"/>
      <c r="AN100" s="44"/>
      <c r="AO100" s="44"/>
      <c r="AP100" s="44"/>
      <c r="AQ100" s="44"/>
      <c r="AS100" s="44"/>
    </row>
    <row r="101" spans="35:45">
      <c r="AI101" s="44"/>
      <c r="AJ101" s="44"/>
      <c r="AK101" s="44"/>
      <c r="AL101" s="44"/>
      <c r="AM101" s="44"/>
      <c r="AN101" s="44"/>
      <c r="AO101" s="44"/>
      <c r="AP101" s="44"/>
      <c r="AQ101" s="44"/>
      <c r="AS101" s="44"/>
    </row>
    <row r="102" spans="35:45">
      <c r="AI102" s="44"/>
      <c r="AJ102" s="44"/>
      <c r="AK102" s="44"/>
      <c r="AL102" s="44"/>
      <c r="AM102" s="44"/>
      <c r="AN102" s="44"/>
      <c r="AO102" s="44"/>
      <c r="AP102" s="44"/>
      <c r="AQ102" s="44"/>
      <c r="AS102" s="44"/>
    </row>
    <row r="103" spans="35:45">
      <c r="AI103" s="44"/>
      <c r="AJ103" s="44"/>
      <c r="AK103" s="44"/>
      <c r="AL103" s="44"/>
      <c r="AM103" s="44"/>
      <c r="AN103" s="44"/>
      <c r="AO103" s="44"/>
      <c r="AP103" s="44"/>
      <c r="AQ103" s="44"/>
      <c r="AS103" s="44"/>
    </row>
    <row r="104" spans="35:45">
      <c r="AI104" s="44"/>
      <c r="AJ104" s="44"/>
      <c r="AK104" s="44"/>
      <c r="AL104" s="44"/>
      <c r="AM104" s="44"/>
      <c r="AN104" s="44"/>
      <c r="AO104" s="44"/>
      <c r="AP104" s="44"/>
      <c r="AQ104" s="44"/>
      <c r="AS104" s="44"/>
    </row>
    <row r="105" spans="35:45">
      <c r="AI105" s="44"/>
      <c r="AJ105" s="44"/>
      <c r="AK105" s="44"/>
      <c r="AL105" s="44"/>
      <c r="AM105" s="44"/>
      <c r="AN105" s="44"/>
      <c r="AO105" s="44"/>
      <c r="AP105" s="44"/>
      <c r="AQ105" s="44"/>
      <c r="AS105" s="44"/>
    </row>
    <row r="106" spans="35:45">
      <c r="AI106" s="44"/>
      <c r="AJ106" s="44"/>
      <c r="AK106" s="44"/>
      <c r="AL106" s="44"/>
      <c r="AM106" s="44"/>
      <c r="AN106" s="44"/>
      <c r="AO106" s="44"/>
      <c r="AP106" s="44"/>
      <c r="AQ106" s="44"/>
      <c r="AS106" s="44"/>
    </row>
    <row r="107" spans="35:45">
      <c r="AI107" s="44"/>
      <c r="AJ107" s="44"/>
      <c r="AK107" s="44"/>
      <c r="AL107" s="44"/>
      <c r="AM107" s="44"/>
      <c r="AN107" s="44"/>
      <c r="AO107" s="44"/>
      <c r="AP107" s="44"/>
      <c r="AQ107" s="44"/>
      <c r="AS107" s="44"/>
    </row>
    <row r="108" spans="35:45">
      <c r="AI108" s="44"/>
      <c r="AJ108" s="44"/>
      <c r="AK108" s="44"/>
      <c r="AL108" s="44"/>
      <c r="AM108" s="44"/>
      <c r="AN108" s="44"/>
      <c r="AO108" s="44"/>
      <c r="AP108" s="44"/>
      <c r="AQ108" s="44"/>
      <c r="AS108" s="44"/>
    </row>
    <row r="109" spans="35:45">
      <c r="AI109" s="44"/>
      <c r="AJ109" s="44"/>
      <c r="AK109" s="44"/>
      <c r="AL109" s="44"/>
      <c r="AM109" s="44"/>
      <c r="AN109" s="44"/>
      <c r="AO109" s="44"/>
      <c r="AP109" s="44"/>
      <c r="AQ109" s="44"/>
      <c r="AS109" s="44"/>
    </row>
    <row r="110" spans="35:45">
      <c r="AI110" s="44"/>
      <c r="AJ110" s="44"/>
      <c r="AK110" s="44"/>
      <c r="AL110" s="44"/>
      <c r="AM110" s="44"/>
      <c r="AN110" s="44"/>
      <c r="AO110" s="44"/>
      <c r="AP110" s="44"/>
      <c r="AQ110" s="44"/>
      <c r="AS110" s="44"/>
    </row>
    <row r="111" spans="35:45">
      <c r="AI111" s="44"/>
      <c r="AJ111" s="44"/>
      <c r="AK111" s="44"/>
      <c r="AL111" s="44"/>
      <c r="AM111" s="44"/>
      <c r="AN111" s="44"/>
      <c r="AO111" s="44"/>
      <c r="AP111" s="44"/>
      <c r="AQ111" s="44"/>
      <c r="AS111" s="44"/>
    </row>
    <row r="112" spans="35:45">
      <c r="AI112" s="44"/>
      <c r="AJ112" s="44"/>
      <c r="AK112" s="44"/>
      <c r="AL112" s="44"/>
      <c r="AM112" s="44"/>
      <c r="AN112" s="44"/>
      <c r="AO112" s="44"/>
      <c r="AP112" s="44"/>
      <c r="AQ112" s="44"/>
      <c r="AS112" s="44"/>
    </row>
    <row r="113" spans="35:45">
      <c r="AI113" s="44"/>
      <c r="AJ113" s="44"/>
      <c r="AK113" s="44"/>
      <c r="AL113" s="44"/>
      <c r="AM113" s="44"/>
      <c r="AN113" s="44"/>
      <c r="AO113" s="44"/>
      <c r="AP113" s="44"/>
      <c r="AQ113" s="44"/>
      <c r="AS113" s="44"/>
    </row>
    <row r="114" spans="35:45">
      <c r="AI114" s="54"/>
      <c r="AJ114" s="54"/>
      <c r="AK114" s="44"/>
      <c r="AL114" s="44"/>
      <c r="AM114" s="44"/>
      <c r="AN114" s="44"/>
      <c r="AO114" s="44"/>
      <c r="AP114" s="44"/>
      <c r="AQ114" s="44"/>
      <c r="AS114" s="44"/>
    </row>
    <row r="115" spans="35:45">
      <c r="AI115" s="33"/>
      <c r="AJ115" s="55"/>
      <c r="AK115" s="44"/>
      <c r="AL115" s="44"/>
      <c r="AM115" s="44"/>
      <c r="AN115" s="44"/>
      <c r="AO115" s="44"/>
      <c r="AP115" s="44"/>
      <c r="AQ115" s="44"/>
      <c r="AS115" s="44"/>
    </row>
    <row r="116" spans="35:45">
      <c r="AI116" s="56"/>
      <c r="AJ116" s="56"/>
      <c r="AK116" s="44"/>
      <c r="AL116" s="44"/>
      <c r="AM116" s="44"/>
      <c r="AN116" s="44"/>
      <c r="AO116" s="44"/>
      <c r="AP116" s="44"/>
      <c r="AQ116" s="44"/>
      <c r="AS116" s="44"/>
    </row>
    <row r="117" spans="35:45">
      <c r="AI117" s="57"/>
      <c r="AJ117" s="57"/>
      <c r="AK117" s="44"/>
      <c r="AL117" s="44"/>
      <c r="AM117" s="44"/>
      <c r="AN117" s="44"/>
      <c r="AO117" s="44"/>
      <c r="AP117" s="44"/>
      <c r="AQ117" s="44"/>
      <c r="AS117" s="44"/>
    </row>
    <row r="118" spans="35:45">
      <c r="AI118" s="56"/>
      <c r="AJ118" s="56"/>
      <c r="AK118" s="44"/>
      <c r="AL118" s="44"/>
      <c r="AM118" s="44"/>
      <c r="AN118" s="44"/>
      <c r="AO118" s="44"/>
      <c r="AP118" s="44"/>
      <c r="AQ118" s="44"/>
      <c r="AS118" s="44"/>
    </row>
    <row r="119" spans="35:45">
      <c r="AI119" s="58"/>
      <c r="AJ119" s="58"/>
      <c r="AK119" s="44"/>
      <c r="AL119" s="44"/>
      <c r="AM119" s="44"/>
      <c r="AN119" s="44"/>
      <c r="AO119" s="44"/>
      <c r="AP119" s="44"/>
      <c r="AQ119" s="44"/>
      <c r="AS119" s="44"/>
    </row>
    <row r="120" spans="35:45">
      <c r="AI120" s="33"/>
      <c r="AJ120" s="33"/>
      <c r="AK120" s="44"/>
      <c r="AL120" s="44"/>
      <c r="AM120" s="44"/>
      <c r="AN120" s="44"/>
      <c r="AO120" s="44"/>
      <c r="AP120" s="44"/>
      <c r="AQ120" s="44"/>
      <c r="AS120" s="44"/>
    </row>
    <row r="121" spans="35:45">
      <c r="AI121" s="33"/>
      <c r="AJ121" s="33"/>
      <c r="AK121" s="44"/>
      <c r="AL121" s="44"/>
      <c r="AM121" s="44"/>
      <c r="AN121" s="44"/>
      <c r="AO121" s="44"/>
      <c r="AP121" s="44"/>
      <c r="AQ121" s="44"/>
      <c r="AS121" s="44"/>
    </row>
    <row r="122" spans="35:45">
      <c r="AI122" s="33"/>
      <c r="AJ122" s="33"/>
      <c r="AK122" s="44"/>
      <c r="AL122" s="44"/>
      <c r="AM122" s="44"/>
      <c r="AN122" s="44"/>
      <c r="AO122" s="44"/>
      <c r="AP122" s="44"/>
      <c r="AQ122" s="44"/>
      <c r="AS122" s="44"/>
    </row>
    <row r="123" spans="35:45">
      <c r="AI123" s="33"/>
      <c r="AJ123" s="33"/>
      <c r="AK123" s="44"/>
      <c r="AL123" s="44"/>
      <c r="AM123" s="44"/>
      <c r="AN123" s="44"/>
      <c r="AO123" s="44"/>
      <c r="AP123" s="44"/>
      <c r="AQ123" s="44"/>
      <c r="AS123" s="44"/>
    </row>
    <row r="124" spans="35:45">
      <c r="AI124" s="17"/>
      <c r="AJ124" s="17"/>
    </row>
    <row r="125" spans="35:45">
      <c r="AI125" s="17"/>
      <c r="AJ125" s="17"/>
    </row>
    <row r="126" spans="35:45">
      <c r="AI126" s="17"/>
      <c r="AJ126" s="17"/>
    </row>
    <row r="127" spans="35:45">
      <c r="AI127" s="17"/>
      <c r="AJ127" s="17"/>
    </row>
    <row r="128" spans="35:45">
      <c r="AI128" s="17"/>
      <c r="AJ128" s="17"/>
    </row>
    <row r="129" spans="35:36">
      <c r="AI129" s="17"/>
      <c r="AJ129" s="17"/>
    </row>
  </sheetData>
  <mergeCells count="37">
    <mergeCell ref="A1:H1"/>
    <mergeCell ref="A2:A3"/>
    <mergeCell ref="C2:C3"/>
    <mergeCell ref="D2:H2"/>
    <mergeCell ref="I2:M2"/>
    <mergeCell ref="AF2:AF3"/>
    <mergeCell ref="N2:R2"/>
    <mergeCell ref="AI28:AI29"/>
    <mergeCell ref="AI2:AJ3"/>
    <mergeCell ref="AP2:AP3"/>
    <mergeCell ref="S2:W2"/>
    <mergeCell ref="X2:AB2"/>
    <mergeCell ref="AC2:AC3"/>
    <mergeCell ref="AD2:AD3"/>
    <mergeCell ref="AE2:AE3"/>
    <mergeCell ref="A4:A38"/>
    <mergeCell ref="AI4:AI16"/>
    <mergeCell ref="AI18:AJ19"/>
    <mergeCell ref="AP18:AP19"/>
    <mergeCell ref="AQ18:AQ19"/>
    <mergeCell ref="AI21:AI23"/>
    <mergeCell ref="AI24:AI27"/>
    <mergeCell ref="AQ2:AQ3"/>
    <mergeCell ref="AR2:AR3"/>
    <mergeCell ref="AR18:AR19"/>
    <mergeCell ref="AS18:AS19"/>
    <mergeCell ref="AI20:AJ20"/>
    <mergeCell ref="AS2:AS3"/>
    <mergeCell ref="AI54:AI60"/>
    <mergeCell ref="I55:K55"/>
    <mergeCell ref="I60:K60"/>
    <mergeCell ref="AI32:AJ32"/>
    <mergeCell ref="AI33:AI39"/>
    <mergeCell ref="AI40:AI46"/>
    <mergeCell ref="X41:AB41"/>
    <mergeCell ref="W42:W43"/>
    <mergeCell ref="AI47:AI53"/>
  </mergeCells>
  <phoneticPr fontId="2" type="noConversion"/>
  <pageMargins left="0.7" right="0.7" top="0.75" bottom="0.75" header="0.3" footer="0.3"/>
  <pageSetup paperSize="9" orientation="portrait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1"/>
  </sheetPr>
  <dimension ref="A1:K177"/>
  <sheetViews>
    <sheetView workbookViewId="0">
      <selection activeCell="N24" sqref="N24"/>
    </sheetView>
  </sheetViews>
  <sheetFormatPr defaultRowHeight="16.5"/>
  <cols>
    <col min="5" max="5" width="10.125" customWidth="1"/>
    <col min="6" max="6" width="16.625" bestFit="1" customWidth="1"/>
    <col min="261" max="261" width="10.125" customWidth="1"/>
    <col min="262" max="262" width="16.625" bestFit="1" customWidth="1"/>
    <col min="517" max="517" width="10.125" customWidth="1"/>
    <col min="518" max="518" width="16.625" bestFit="1" customWidth="1"/>
    <col min="773" max="773" width="10.125" customWidth="1"/>
    <col min="774" max="774" width="16.625" bestFit="1" customWidth="1"/>
    <col min="1029" max="1029" width="10.125" customWidth="1"/>
    <col min="1030" max="1030" width="16.625" bestFit="1" customWidth="1"/>
    <col min="1285" max="1285" width="10.125" customWidth="1"/>
    <col min="1286" max="1286" width="16.625" bestFit="1" customWidth="1"/>
    <col min="1541" max="1541" width="10.125" customWidth="1"/>
    <col min="1542" max="1542" width="16.625" bestFit="1" customWidth="1"/>
    <col min="1797" max="1797" width="10.125" customWidth="1"/>
    <col min="1798" max="1798" width="16.625" bestFit="1" customWidth="1"/>
    <col min="2053" max="2053" width="10.125" customWidth="1"/>
    <col min="2054" max="2054" width="16.625" bestFit="1" customWidth="1"/>
    <col min="2309" max="2309" width="10.125" customWidth="1"/>
    <col min="2310" max="2310" width="16.625" bestFit="1" customWidth="1"/>
    <col min="2565" max="2565" width="10.125" customWidth="1"/>
    <col min="2566" max="2566" width="16.625" bestFit="1" customWidth="1"/>
    <col min="2821" max="2821" width="10.125" customWidth="1"/>
    <col min="2822" max="2822" width="16.625" bestFit="1" customWidth="1"/>
    <col min="3077" max="3077" width="10.125" customWidth="1"/>
    <col min="3078" max="3078" width="16.625" bestFit="1" customWidth="1"/>
    <col min="3333" max="3333" width="10.125" customWidth="1"/>
    <col min="3334" max="3334" width="16.625" bestFit="1" customWidth="1"/>
    <col min="3589" max="3589" width="10.125" customWidth="1"/>
    <col min="3590" max="3590" width="16.625" bestFit="1" customWidth="1"/>
    <col min="3845" max="3845" width="10.125" customWidth="1"/>
    <col min="3846" max="3846" width="16.625" bestFit="1" customWidth="1"/>
    <col min="4101" max="4101" width="10.125" customWidth="1"/>
    <col min="4102" max="4102" width="16.625" bestFit="1" customWidth="1"/>
    <col min="4357" max="4357" width="10.125" customWidth="1"/>
    <col min="4358" max="4358" width="16.625" bestFit="1" customWidth="1"/>
    <col min="4613" max="4613" width="10.125" customWidth="1"/>
    <col min="4614" max="4614" width="16.625" bestFit="1" customWidth="1"/>
    <col min="4869" max="4869" width="10.125" customWidth="1"/>
    <col min="4870" max="4870" width="16.625" bestFit="1" customWidth="1"/>
    <col min="5125" max="5125" width="10.125" customWidth="1"/>
    <col min="5126" max="5126" width="16.625" bestFit="1" customWidth="1"/>
    <col min="5381" max="5381" width="10.125" customWidth="1"/>
    <col min="5382" max="5382" width="16.625" bestFit="1" customWidth="1"/>
    <col min="5637" max="5637" width="10.125" customWidth="1"/>
    <col min="5638" max="5638" width="16.625" bestFit="1" customWidth="1"/>
    <col min="5893" max="5893" width="10.125" customWidth="1"/>
    <col min="5894" max="5894" width="16.625" bestFit="1" customWidth="1"/>
    <col min="6149" max="6149" width="10.125" customWidth="1"/>
    <col min="6150" max="6150" width="16.625" bestFit="1" customWidth="1"/>
    <col min="6405" max="6405" width="10.125" customWidth="1"/>
    <col min="6406" max="6406" width="16.625" bestFit="1" customWidth="1"/>
    <col min="6661" max="6661" width="10.125" customWidth="1"/>
    <col min="6662" max="6662" width="16.625" bestFit="1" customWidth="1"/>
    <col min="6917" max="6917" width="10.125" customWidth="1"/>
    <col min="6918" max="6918" width="16.625" bestFit="1" customWidth="1"/>
    <col min="7173" max="7173" width="10.125" customWidth="1"/>
    <col min="7174" max="7174" width="16.625" bestFit="1" customWidth="1"/>
    <col min="7429" max="7429" width="10.125" customWidth="1"/>
    <col min="7430" max="7430" width="16.625" bestFit="1" customWidth="1"/>
    <col min="7685" max="7685" width="10.125" customWidth="1"/>
    <col min="7686" max="7686" width="16.625" bestFit="1" customWidth="1"/>
    <col min="7941" max="7941" width="10.125" customWidth="1"/>
    <col min="7942" max="7942" width="16.625" bestFit="1" customWidth="1"/>
    <col min="8197" max="8197" width="10.125" customWidth="1"/>
    <col min="8198" max="8198" width="16.625" bestFit="1" customWidth="1"/>
    <col min="8453" max="8453" width="10.125" customWidth="1"/>
    <col min="8454" max="8454" width="16.625" bestFit="1" customWidth="1"/>
    <col min="8709" max="8709" width="10.125" customWidth="1"/>
    <col min="8710" max="8710" width="16.625" bestFit="1" customWidth="1"/>
    <col min="8965" max="8965" width="10.125" customWidth="1"/>
    <col min="8966" max="8966" width="16.625" bestFit="1" customWidth="1"/>
    <col min="9221" max="9221" width="10.125" customWidth="1"/>
    <col min="9222" max="9222" width="16.625" bestFit="1" customWidth="1"/>
    <col min="9477" max="9477" width="10.125" customWidth="1"/>
    <col min="9478" max="9478" width="16.625" bestFit="1" customWidth="1"/>
    <col min="9733" max="9733" width="10.125" customWidth="1"/>
    <col min="9734" max="9734" width="16.625" bestFit="1" customWidth="1"/>
    <col min="9989" max="9989" width="10.125" customWidth="1"/>
    <col min="9990" max="9990" width="16.625" bestFit="1" customWidth="1"/>
    <col min="10245" max="10245" width="10.125" customWidth="1"/>
    <col min="10246" max="10246" width="16.625" bestFit="1" customWidth="1"/>
    <col min="10501" max="10501" width="10.125" customWidth="1"/>
    <col min="10502" max="10502" width="16.625" bestFit="1" customWidth="1"/>
    <col min="10757" max="10757" width="10.125" customWidth="1"/>
    <col min="10758" max="10758" width="16.625" bestFit="1" customWidth="1"/>
    <col min="11013" max="11013" width="10.125" customWidth="1"/>
    <col min="11014" max="11014" width="16.625" bestFit="1" customWidth="1"/>
    <col min="11269" max="11269" width="10.125" customWidth="1"/>
    <col min="11270" max="11270" width="16.625" bestFit="1" customWidth="1"/>
    <col min="11525" max="11525" width="10.125" customWidth="1"/>
    <col min="11526" max="11526" width="16.625" bestFit="1" customWidth="1"/>
    <col min="11781" max="11781" width="10.125" customWidth="1"/>
    <col min="11782" max="11782" width="16.625" bestFit="1" customWidth="1"/>
    <col min="12037" max="12037" width="10.125" customWidth="1"/>
    <col min="12038" max="12038" width="16.625" bestFit="1" customWidth="1"/>
    <col min="12293" max="12293" width="10.125" customWidth="1"/>
    <col min="12294" max="12294" width="16.625" bestFit="1" customWidth="1"/>
    <col min="12549" max="12549" width="10.125" customWidth="1"/>
    <col min="12550" max="12550" width="16.625" bestFit="1" customWidth="1"/>
    <col min="12805" max="12805" width="10.125" customWidth="1"/>
    <col min="12806" max="12806" width="16.625" bestFit="1" customWidth="1"/>
    <col min="13061" max="13061" width="10.125" customWidth="1"/>
    <col min="13062" max="13062" width="16.625" bestFit="1" customWidth="1"/>
    <col min="13317" max="13317" width="10.125" customWidth="1"/>
    <col min="13318" max="13318" width="16.625" bestFit="1" customWidth="1"/>
    <col min="13573" max="13573" width="10.125" customWidth="1"/>
    <col min="13574" max="13574" width="16.625" bestFit="1" customWidth="1"/>
    <col min="13829" max="13829" width="10.125" customWidth="1"/>
    <col min="13830" max="13830" width="16.625" bestFit="1" customWidth="1"/>
    <col min="14085" max="14085" width="10.125" customWidth="1"/>
    <col min="14086" max="14086" width="16.625" bestFit="1" customWidth="1"/>
    <col min="14341" max="14341" width="10.125" customWidth="1"/>
    <col min="14342" max="14342" width="16.625" bestFit="1" customWidth="1"/>
    <col min="14597" max="14597" width="10.125" customWidth="1"/>
    <col min="14598" max="14598" width="16.625" bestFit="1" customWidth="1"/>
    <col min="14853" max="14853" width="10.125" customWidth="1"/>
    <col min="14854" max="14854" width="16.625" bestFit="1" customWidth="1"/>
    <col min="15109" max="15109" width="10.125" customWidth="1"/>
    <col min="15110" max="15110" width="16.625" bestFit="1" customWidth="1"/>
    <col min="15365" max="15365" width="10.125" customWidth="1"/>
    <col min="15366" max="15366" width="16.625" bestFit="1" customWidth="1"/>
    <col min="15621" max="15621" width="10.125" customWidth="1"/>
    <col min="15622" max="15622" width="16.625" bestFit="1" customWidth="1"/>
    <col min="15877" max="15877" width="10.125" customWidth="1"/>
    <col min="15878" max="15878" width="16.625" bestFit="1" customWidth="1"/>
    <col min="16133" max="16133" width="10.125" customWidth="1"/>
    <col min="16134" max="16134" width="16.625" bestFit="1" customWidth="1"/>
  </cols>
  <sheetData>
    <row r="1" spans="1:11">
      <c r="A1" s="667" t="s">
        <v>701</v>
      </c>
      <c r="B1" s="667"/>
      <c r="C1" s="667"/>
      <c r="D1" s="667"/>
      <c r="E1" s="667"/>
    </row>
    <row r="2" spans="1:11">
      <c r="A2" s="173" t="s">
        <v>702</v>
      </c>
      <c r="B2" s="173" t="s">
        <v>703</v>
      </c>
      <c r="C2" s="173" t="s">
        <v>704</v>
      </c>
      <c r="D2" s="173" t="s">
        <v>705</v>
      </c>
      <c r="E2" s="173" t="s">
        <v>706</v>
      </c>
      <c r="F2" s="173" t="s">
        <v>709</v>
      </c>
      <c r="G2" s="173" t="s">
        <v>710</v>
      </c>
      <c r="H2" s="174"/>
      <c r="I2" s="174"/>
      <c r="J2" s="174"/>
      <c r="K2" s="174"/>
    </row>
    <row r="3" spans="1:11">
      <c r="A3" s="175" t="s">
        <v>49</v>
      </c>
      <c r="B3" s="175"/>
      <c r="C3" s="175"/>
      <c r="D3" s="176">
        <f>SUM(D4,D17,D31,D45,D59,D74,D91,D103,D113,D126,D143)</f>
        <v>41008</v>
      </c>
      <c r="E3" s="176">
        <f>SUM(E4,E17,E31,E45,E59,E74,E91,E103,E113,E126,E143)</f>
        <v>94553</v>
      </c>
      <c r="F3" s="176">
        <f>SUM(F4,F17,F31,F45,F59,F74,F91,F103,F113,F126,F143)</f>
        <v>83739</v>
      </c>
      <c r="G3" s="177">
        <f>F3/E3</f>
        <v>0.88563028142946287</v>
      </c>
      <c r="H3" s="174"/>
      <c r="I3" s="174"/>
      <c r="J3" s="174"/>
      <c r="K3" s="174"/>
    </row>
    <row r="4" spans="1:11">
      <c r="A4" s="178"/>
      <c r="B4" s="178"/>
      <c r="C4" s="178" t="s">
        <v>2</v>
      </c>
      <c r="D4" s="179">
        <f>SUM(D5:D16)</f>
        <v>17257</v>
      </c>
      <c r="E4" s="179">
        <f>SUM(E5:E16)</f>
        <v>42299</v>
      </c>
      <c r="F4" s="179">
        <f>SUM(F5:F16)</f>
        <v>42299</v>
      </c>
      <c r="G4" s="180"/>
      <c r="H4" s="174"/>
      <c r="I4" s="174"/>
      <c r="J4" s="174"/>
      <c r="K4" s="174"/>
    </row>
    <row r="5" spans="1:11">
      <c r="A5" s="181" t="s">
        <v>8</v>
      </c>
      <c r="B5" s="181" t="s">
        <v>9</v>
      </c>
      <c r="C5" s="181" t="s">
        <v>67</v>
      </c>
      <c r="D5" s="182">
        <v>5402</v>
      </c>
      <c r="E5" s="182">
        <v>13193</v>
      </c>
      <c r="F5" s="182">
        <v>13193</v>
      </c>
      <c r="G5" s="43"/>
    </row>
    <row r="6" spans="1:11">
      <c r="A6" s="181" t="s">
        <v>8</v>
      </c>
      <c r="B6" s="181" t="s">
        <v>9</v>
      </c>
      <c r="C6" s="181" t="s">
        <v>110</v>
      </c>
      <c r="D6" s="182">
        <v>1513</v>
      </c>
      <c r="E6" s="182">
        <v>3149</v>
      </c>
      <c r="F6" s="182">
        <v>3149</v>
      </c>
      <c r="G6" s="43"/>
    </row>
    <row r="7" spans="1:11">
      <c r="A7" s="181" t="s">
        <v>8</v>
      </c>
      <c r="B7" s="181" t="s">
        <v>9</v>
      </c>
      <c r="C7" s="181" t="s">
        <v>120</v>
      </c>
      <c r="D7" s="182">
        <v>363</v>
      </c>
      <c r="E7" s="182">
        <v>889</v>
      </c>
      <c r="F7" s="182">
        <v>889</v>
      </c>
      <c r="G7" s="43"/>
      <c r="H7" s="183"/>
      <c r="I7" s="183"/>
      <c r="J7" s="183"/>
      <c r="K7" s="183"/>
    </row>
    <row r="8" spans="1:11">
      <c r="A8" s="181" t="s">
        <v>8</v>
      </c>
      <c r="B8" s="181" t="s">
        <v>9</v>
      </c>
      <c r="C8" s="181" t="s">
        <v>127</v>
      </c>
      <c r="D8" s="182">
        <v>2040</v>
      </c>
      <c r="E8" s="182">
        <v>5285</v>
      </c>
      <c r="F8" s="182">
        <v>5285</v>
      </c>
      <c r="G8" s="43"/>
      <c r="H8" s="183"/>
      <c r="I8" s="183"/>
      <c r="J8" s="183"/>
      <c r="K8" s="183"/>
    </row>
    <row r="9" spans="1:11">
      <c r="A9" s="181" t="s">
        <v>8</v>
      </c>
      <c r="B9" s="181" t="s">
        <v>9</v>
      </c>
      <c r="C9" s="181" t="s">
        <v>136</v>
      </c>
      <c r="D9" s="182">
        <v>1519</v>
      </c>
      <c r="E9" s="182">
        <v>3858</v>
      </c>
      <c r="F9" s="182">
        <v>3858</v>
      </c>
      <c r="G9" s="43"/>
      <c r="H9" s="183"/>
      <c r="I9" s="183"/>
      <c r="J9" s="183"/>
      <c r="K9" s="183"/>
    </row>
    <row r="10" spans="1:11">
      <c r="A10" s="181" t="s">
        <v>8</v>
      </c>
      <c r="B10" s="181" t="s">
        <v>9</v>
      </c>
      <c r="C10" s="181" t="s">
        <v>142</v>
      </c>
      <c r="D10" s="182">
        <v>3456</v>
      </c>
      <c r="E10" s="182">
        <v>8800</v>
      </c>
      <c r="F10" s="182">
        <v>8800</v>
      </c>
      <c r="G10" s="43"/>
      <c r="H10" s="183"/>
      <c r="I10" s="183"/>
      <c r="J10" s="183"/>
      <c r="K10" s="183"/>
    </row>
    <row r="11" spans="1:11">
      <c r="A11" s="181" t="s">
        <v>8</v>
      </c>
      <c r="B11" s="181" t="s">
        <v>9</v>
      </c>
      <c r="C11" s="181" t="s">
        <v>150</v>
      </c>
      <c r="D11" s="182">
        <v>312</v>
      </c>
      <c r="E11" s="182">
        <v>579</v>
      </c>
      <c r="F11" s="182">
        <v>579</v>
      </c>
      <c r="G11" s="43"/>
      <c r="H11" s="183"/>
      <c r="I11" s="183"/>
      <c r="J11" s="183"/>
      <c r="K11" s="183"/>
    </row>
    <row r="12" spans="1:11">
      <c r="A12" s="181" t="s">
        <v>8</v>
      </c>
      <c r="B12" s="181" t="s">
        <v>9</v>
      </c>
      <c r="C12" s="181" t="s">
        <v>155</v>
      </c>
      <c r="D12" s="182">
        <v>50</v>
      </c>
      <c r="E12" s="182">
        <v>94</v>
      </c>
      <c r="F12" s="182">
        <v>94</v>
      </c>
      <c r="G12" s="43"/>
      <c r="H12" s="183"/>
      <c r="I12" s="183"/>
      <c r="J12" s="183"/>
      <c r="K12" s="183"/>
    </row>
    <row r="13" spans="1:11">
      <c r="A13" s="181" t="s">
        <v>8</v>
      </c>
      <c r="B13" s="181" t="s">
        <v>9</v>
      </c>
      <c r="C13" s="181" t="s">
        <v>157</v>
      </c>
      <c r="D13" s="182">
        <v>72</v>
      </c>
      <c r="E13" s="182">
        <v>170</v>
      </c>
      <c r="F13" s="182">
        <v>170</v>
      </c>
      <c r="G13" s="43"/>
      <c r="H13" s="183"/>
      <c r="I13" s="183"/>
      <c r="J13" s="183"/>
      <c r="K13" s="183"/>
    </row>
    <row r="14" spans="1:11">
      <c r="A14" s="181" t="s">
        <v>8</v>
      </c>
      <c r="B14" s="181" t="s">
        <v>9</v>
      </c>
      <c r="C14" s="181" t="s">
        <v>159</v>
      </c>
      <c r="D14" s="182">
        <v>1715</v>
      </c>
      <c r="E14" s="182">
        <v>4494</v>
      </c>
      <c r="F14" s="182">
        <v>4494</v>
      </c>
      <c r="G14" s="43"/>
      <c r="H14" s="183"/>
      <c r="I14" s="183"/>
      <c r="J14" s="183"/>
      <c r="K14" s="183"/>
    </row>
    <row r="15" spans="1:11">
      <c r="A15" s="181" t="s">
        <v>8</v>
      </c>
      <c r="B15" s="181" t="s">
        <v>9</v>
      </c>
      <c r="C15" s="181" t="s">
        <v>167</v>
      </c>
      <c r="D15" s="182">
        <v>686</v>
      </c>
      <c r="E15" s="182">
        <v>1482</v>
      </c>
      <c r="F15" s="182">
        <v>1482</v>
      </c>
      <c r="G15" s="43"/>
      <c r="H15" s="183"/>
      <c r="I15" s="183"/>
      <c r="J15" s="183"/>
      <c r="K15" s="183"/>
    </row>
    <row r="16" spans="1:11">
      <c r="A16" s="181" t="s">
        <v>8</v>
      </c>
      <c r="B16" s="181" t="s">
        <v>9</v>
      </c>
      <c r="C16" s="181" t="s">
        <v>170</v>
      </c>
      <c r="D16" s="182">
        <v>129</v>
      </c>
      <c r="E16" s="182">
        <v>306</v>
      </c>
      <c r="F16" s="182">
        <v>306</v>
      </c>
      <c r="G16" s="43"/>
      <c r="H16" s="183"/>
      <c r="I16" s="183"/>
      <c r="J16" s="183"/>
      <c r="K16" s="183"/>
    </row>
    <row r="17" spans="1:11">
      <c r="A17" s="178"/>
      <c r="B17" s="178"/>
      <c r="C17" s="178" t="s">
        <v>2</v>
      </c>
      <c r="D17" s="179">
        <f>SUM(D18:D30)</f>
        <v>4976</v>
      </c>
      <c r="E17" s="179">
        <f>SUM(E18:E30)</f>
        <v>10258</v>
      </c>
      <c r="F17" s="179">
        <f>SUM(F18:F30)</f>
        <v>10258</v>
      </c>
      <c r="G17" s="43"/>
      <c r="H17" s="183"/>
      <c r="I17" s="183"/>
      <c r="J17" s="183"/>
      <c r="K17" s="183"/>
    </row>
    <row r="18" spans="1:11">
      <c r="A18" s="181" t="s">
        <v>8</v>
      </c>
      <c r="B18" s="181" t="s">
        <v>11</v>
      </c>
      <c r="C18" s="181" t="s">
        <v>220</v>
      </c>
      <c r="D18" s="182">
        <v>1848</v>
      </c>
      <c r="E18" s="182">
        <v>3847</v>
      </c>
      <c r="F18" s="182">
        <v>3847</v>
      </c>
      <c r="G18" s="43"/>
      <c r="H18" s="183"/>
      <c r="I18" s="183"/>
      <c r="J18" s="183"/>
      <c r="K18" s="183"/>
    </row>
    <row r="19" spans="1:11">
      <c r="A19" s="181" t="s">
        <v>8</v>
      </c>
      <c r="B19" s="181" t="s">
        <v>11</v>
      </c>
      <c r="C19" s="181" t="s">
        <v>229</v>
      </c>
      <c r="D19" s="182">
        <v>1397</v>
      </c>
      <c r="E19" s="182">
        <v>2807</v>
      </c>
      <c r="F19" s="182">
        <v>2807</v>
      </c>
      <c r="G19" s="43"/>
      <c r="H19" s="183"/>
      <c r="I19" s="183"/>
      <c r="J19" s="183"/>
      <c r="K19" s="183"/>
    </row>
    <row r="20" spans="1:11">
      <c r="A20" s="181" t="s">
        <v>8</v>
      </c>
      <c r="B20" s="181" t="s">
        <v>11</v>
      </c>
      <c r="C20" s="181" t="s">
        <v>234</v>
      </c>
      <c r="D20" s="182">
        <v>209</v>
      </c>
      <c r="E20" s="182">
        <v>431</v>
      </c>
      <c r="F20" s="182">
        <v>431</v>
      </c>
      <c r="G20" s="43"/>
      <c r="H20" s="183"/>
      <c r="I20" s="183"/>
      <c r="J20" s="183"/>
      <c r="K20" s="183"/>
    </row>
    <row r="21" spans="1:11">
      <c r="A21" s="181" t="s">
        <v>8</v>
      </c>
      <c r="B21" s="181" t="s">
        <v>11</v>
      </c>
      <c r="C21" s="181" t="s">
        <v>238</v>
      </c>
      <c r="D21" s="182">
        <v>112</v>
      </c>
      <c r="E21" s="182">
        <v>243</v>
      </c>
      <c r="F21" s="182">
        <v>243</v>
      </c>
      <c r="G21" s="43"/>
      <c r="H21" s="183"/>
      <c r="I21" s="183"/>
      <c r="J21" s="183"/>
      <c r="K21" s="183"/>
    </row>
    <row r="22" spans="1:11">
      <c r="A22" s="181" t="s">
        <v>8</v>
      </c>
      <c r="B22" s="181" t="s">
        <v>11</v>
      </c>
      <c r="C22" s="181" t="s">
        <v>242</v>
      </c>
      <c r="D22" s="182">
        <v>126</v>
      </c>
      <c r="E22" s="182">
        <v>275</v>
      </c>
      <c r="F22" s="182">
        <v>275</v>
      </c>
      <c r="G22" s="43"/>
      <c r="H22" s="183"/>
      <c r="I22" s="183"/>
      <c r="J22" s="183"/>
      <c r="K22" s="183"/>
    </row>
    <row r="23" spans="1:11">
      <c r="A23" s="181" t="s">
        <v>8</v>
      </c>
      <c r="B23" s="181" t="s">
        <v>11</v>
      </c>
      <c r="C23" s="181" t="s">
        <v>245</v>
      </c>
      <c r="D23" s="182">
        <v>142</v>
      </c>
      <c r="E23" s="182">
        <v>294</v>
      </c>
      <c r="F23" s="182">
        <v>294</v>
      </c>
      <c r="G23" s="43"/>
      <c r="H23" s="183"/>
      <c r="I23" s="183"/>
      <c r="J23" s="183"/>
      <c r="K23" s="183"/>
    </row>
    <row r="24" spans="1:11">
      <c r="A24" s="181" t="s">
        <v>8</v>
      </c>
      <c r="B24" s="181" t="s">
        <v>11</v>
      </c>
      <c r="C24" s="181" t="s">
        <v>248</v>
      </c>
      <c r="D24" s="182">
        <v>94</v>
      </c>
      <c r="E24" s="182">
        <v>156</v>
      </c>
      <c r="F24" s="182">
        <v>156</v>
      </c>
      <c r="G24" s="43"/>
      <c r="H24" s="183"/>
      <c r="I24" s="183"/>
      <c r="J24" s="183"/>
      <c r="K24" s="183"/>
    </row>
    <row r="25" spans="1:11">
      <c r="A25" s="181" t="s">
        <v>8</v>
      </c>
      <c r="B25" s="181" t="s">
        <v>11</v>
      </c>
      <c r="C25" s="181" t="s">
        <v>251</v>
      </c>
      <c r="D25" s="182">
        <v>151</v>
      </c>
      <c r="E25" s="182">
        <v>317</v>
      </c>
      <c r="F25" s="182">
        <v>317</v>
      </c>
      <c r="G25" s="43"/>
      <c r="H25" s="183"/>
      <c r="I25" s="183"/>
      <c r="J25" s="183"/>
      <c r="K25" s="183"/>
    </row>
    <row r="26" spans="1:11">
      <c r="A26" s="181" t="s">
        <v>8</v>
      </c>
      <c r="B26" s="181" t="s">
        <v>11</v>
      </c>
      <c r="C26" s="181" t="s">
        <v>257</v>
      </c>
      <c r="D26" s="182">
        <v>230</v>
      </c>
      <c r="E26" s="182">
        <v>525</v>
      </c>
      <c r="F26" s="182">
        <v>525</v>
      </c>
      <c r="G26" s="43"/>
      <c r="H26" s="183"/>
      <c r="I26" s="183"/>
      <c r="J26" s="183"/>
      <c r="K26" s="183"/>
    </row>
    <row r="27" spans="1:11">
      <c r="A27" s="181" t="s">
        <v>8</v>
      </c>
      <c r="B27" s="181" t="s">
        <v>11</v>
      </c>
      <c r="C27" s="181" t="s">
        <v>260</v>
      </c>
      <c r="D27" s="182">
        <v>322</v>
      </c>
      <c r="E27" s="182">
        <v>657</v>
      </c>
      <c r="F27" s="182">
        <v>657</v>
      </c>
      <c r="G27" s="43"/>
      <c r="H27" s="183"/>
      <c r="I27" s="183"/>
      <c r="J27" s="183"/>
      <c r="K27" s="183"/>
    </row>
    <row r="28" spans="1:11">
      <c r="A28" s="181" t="s">
        <v>8</v>
      </c>
      <c r="B28" s="181" t="s">
        <v>11</v>
      </c>
      <c r="C28" s="181" t="s">
        <v>269</v>
      </c>
      <c r="D28" s="182">
        <v>88</v>
      </c>
      <c r="E28" s="182">
        <v>181</v>
      </c>
      <c r="F28" s="182">
        <v>181</v>
      </c>
      <c r="G28" s="43"/>
      <c r="H28" s="183"/>
      <c r="I28" s="183"/>
      <c r="J28" s="183"/>
      <c r="K28" s="183"/>
    </row>
    <row r="29" spans="1:11">
      <c r="A29" s="181" t="s">
        <v>8</v>
      </c>
      <c r="B29" s="181" t="s">
        <v>11</v>
      </c>
      <c r="C29" s="181" t="s">
        <v>271</v>
      </c>
      <c r="D29" s="182">
        <v>76</v>
      </c>
      <c r="E29" s="182">
        <v>158</v>
      </c>
      <c r="F29" s="182">
        <v>158</v>
      </c>
      <c r="G29" s="43"/>
      <c r="H29" s="183"/>
      <c r="I29" s="183"/>
      <c r="J29" s="183"/>
      <c r="K29" s="183"/>
    </row>
    <row r="30" spans="1:11">
      <c r="A30" s="181" t="s">
        <v>8</v>
      </c>
      <c r="B30" s="181" t="s">
        <v>11</v>
      </c>
      <c r="C30" s="181" t="s">
        <v>273</v>
      </c>
      <c r="D30" s="182">
        <v>181</v>
      </c>
      <c r="E30" s="182">
        <v>367</v>
      </c>
      <c r="F30" s="182">
        <v>367</v>
      </c>
      <c r="G30" s="43"/>
      <c r="H30" s="183"/>
      <c r="I30" s="183"/>
      <c r="J30" s="183"/>
      <c r="K30" s="183"/>
    </row>
    <row r="31" spans="1:11">
      <c r="A31" s="184"/>
      <c r="B31" s="184"/>
      <c r="C31" s="178" t="s">
        <v>2</v>
      </c>
      <c r="D31" s="179">
        <f>SUM(D32:D44)</f>
        <v>5750</v>
      </c>
      <c r="E31" s="179">
        <f>SUM(E32:E44)</f>
        <v>14989</v>
      </c>
      <c r="F31" s="179">
        <f>SUM(F32:F44)</f>
        <v>4175</v>
      </c>
      <c r="G31" s="43"/>
      <c r="H31" s="183"/>
      <c r="I31" s="183"/>
      <c r="J31" s="183"/>
      <c r="K31" s="183"/>
    </row>
    <row r="32" spans="1:11">
      <c r="A32" s="181" t="s">
        <v>8</v>
      </c>
      <c r="B32" s="181" t="s">
        <v>13</v>
      </c>
      <c r="C32" s="181" t="s">
        <v>286</v>
      </c>
      <c r="D32" s="182">
        <v>257</v>
      </c>
      <c r="E32" s="182">
        <v>617</v>
      </c>
      <c r="F32" s="182">
        <v>617</v>
      </c>
      <c r="G32" s="43"/>
    </row>
    <row r="33" spans="1:7">
      <c r="A33" s="181" t="s">
        <v>8</v>
      </c>
      <c r="B33" s="181" t="s">
        <v>13</v>
      </c>
      <c r="C33" s="185" t="s">
        <v>290</v>
      </c>
      <c r="D33" s="182">
        <v>197</v>
      </c>
      <c r="E33" s="182">
        <v>445</v>
      </c>
      <c r="F33" s="182">
        <v>445</v>
      </c>
      <c r="G33" s="43"/>
    </row>
    <row r="34" spans="1:7">
      <c r="A34" s="181" t="s">
        <v>8</v>
      </c>
      <c r="B34" s="181" t="s">
        <v>13</v>
      </c>
      <c r="C34" s="185" t="s">
        <v>293</v>
      </c>
      <c r="D34" s="182">
        <v>378</v>
      </c>
      <c r="E34" s="182">
        <v>874</v>
      </c>
      <c r="F34" s="182">
        <v>874</v>
      </c>
      <c r="G34" s="43"/>
    </row>
    <row r="35" spans="1:7">
      <c r="A35" s="181" t="s">
        <v>8</v>
      </c>
      <c r="B35" s="181" t="s">
        <v>13</v>
      </c>
      <c r="C35" s="185" t="s">
        <v>296</v>
      </c>
      <c r="D35" s="182">
        <v>163</v>
      </c>
      <c r="E35" s="182">
        <v>389</v>
      </c>
      <c r="F35" s="182">
        <v>389</v>
      </c>
      <c r="G35" s="43"/>
    </row>
    <row r="36" spans="1:7">
      <c r="A36" s="181" t="s">
        <v>8</v>
      </c>
      <c r="B36" s="181" t="s">
        <v>13</v>
      </c>
      <c r="C36" s="185" t="s">
        <v>707</v>
      </c>
      <c r="D36" s="182">
        <v>3895</v>
      </c>
      <c r="E36" s="182">
        <v>10814</v>
      </c>
      <c r="F36" s="182"/>
      <c r="G36" s="43"/>
    </row>
    <row r="37" spans="1:7">
      <c r="A37" s="181" t="s">
        <v>8</v>
      </c>
      <c r="B37" s="181" t="s">
        <v>13</v>
      </c>
      <c r="C37" s="185" t="s">
        <v>300</v>
      </c>
      <c r="D37" s="182">
        <v>175</v>
      </c>
      <c r="E37" s="182">
        <v>375</v>
      </c>
      <c r="F37" s="182">
        <v>375</v>
      </c>
      <c r="G37" s="43"/>
    </row>
    <row r="38" spans="1:7">
      <c r="A38" s="181" t="s">
        <v>8</v>
      </c>
      <c r="B38" s="181" t="s">
        <v>13</v>
      </c>
      <c r="C38" s="185" t="s">
        <v>303</v>
      </c>
      <c r="D38" s="182">
        <v>123</v>
      </c>
      <c r="E38" s="182">
        <v>268</v>
      </c>
      <c r="F38" s="182">
        <v>268</v>
      </c>
      <c r="G38" s="43"/>
    </row>
    <row r="39" spans="1:7">
      <c r="A39" s="181" t="s">
        <v>8</v>
      </c>
      <c r="B39" s="181" t="s">
        <v>13</v>
      </c>
      <c r="C39" s="185" t="s">
        <v>306</v>
      </c>
      <c r="D39" s="182">
        <v>77</v>
      </c>
      <c r="E39" s="182">
        <v>172</v>
      </c>
      <c r="F39" s="182">
        <v>172</v>
      </c>
      <c r="G39" s="43"/>
    </row>
    <row r="40" spans="1:7">
      <c r="A40" s="181" t="s">
        <v>8</v>
      </c>
      <c r="B40" s="181" t="s">
        <v>13</v>
      </c>
      <c r="C40" s="181" t="s">
        <v>308</v>
      </c>
      <c r="D40" s="182">
        <v>80</v>
      </c>
      <c r="E40" s="182">
        <v>168</v>
      </c>
      <c r="F40" s="182">
        <v>168</v>
      </c>
      <c r="G40" s="43"/>
    </row>
    <row r="41" spans="1:7">
      <c r="A41" s="181" t="s">
        <v>8</v>
      </c>
      <c r="B41" s="181" t="s">
        <v>13</v>
      </c>
      <c r="C41" s="181" t="s">
        <v>311</v>
      </c>
      <c r="D41" s="182">
        <v>108</v>
      </c>
      <c r="E41" s="182">
        <v>220</v>
      </c>
      <c r="F41" s="182">
        <v>220</v>
      </c>
      <c r="G41" s="43"/>
    </row>
    <row r="42" spans="1:7">
      <c r="A42" s="181" t="s">
        <v>8</v>
      </c>
      <c r="B42" s="181" t="s">
        <v>13</v>
      </c>
      <c r="C42" s="181" t="s">
        <v>314</v>
      </c>
      <c r="D42" s="182">
        <v>98</v>
      </c>
      <c r="E42" s="182">
        <v>223</v>
      </c>
      <c r="F42" s="182">
        <v>223</v>
      </c>
      <c r="G42" s="43"/>
    </row>
    <row r="43" spans="1:7">
      <c r="A43" s="181" t="s">
        <v>8</v>
      </c>
      <c r="B43" s="181" t="s">
        <v>13</v>
      </c>
      <c r="C43" s="181" t="s">
        <v>317</v>
      </c>
      <c r="D43" s="182">
        <v>76</v>
      </c>
      <c r="E43" s="182">
        <v>164</v>
      </c>
      <c r="F43" s="182">
        <v>164</v>
      </c>
      <c r="G43" s="43"/>
    </row>
    <row r="44" spans="1:7">
      <c r="A44" s="181" t="s">
        <v>8</v>
      </c>
      <c r="B44" s="181" t="s">
        <v>13</v>
      </c>
      <c r="C44" s="181" t="s">
        <v>319</v>
      </c>
      <c r="D44" s="182">
        <v>123</v>
      </c>
      <c r="E44" s="182">
        <v>260</v>
      </c>
      <c r="F44" s="182">
        <v>260</v>
      </c>
      <c r="G44" s="43"/>
    </row>
    <row r="45" spans="1:7">
      <c r="A45" s="178"/>
      <c r="B45" s="178"/>
      <c r="C45" s="178" t="s">
        <v>2</v>
      </c>
      <c r="D45" s="179">
        <f>SUM(D46:D58)</f>
        <v>1773</v>
      </c>
      <c r="E45" s="179">
        <f>SUM(E46:E58)</f>
        <v>3705</v>
      </c>
      <c r="F45" s="179">
        <f>SUM(F46:F58)</f>
        <v>3705</v>
      </c>
      <c r="G45" s="43"/>
    </row>
    <row r="46" spans="1:7">
      <c r="A46" s="181" t="s">
        <v>8</v>
      </c>
      <c r="B46" s="181" t="s">
        <v>15</v>
      </c>
      <c r="C46" s="181" t="s">
        <v>326</v>
      </c>
      <c r="D46" s="182">
        <v>140</v>
      </c>
      <c r="E46" s="182">
        <v>277</v>
      </c>
      <c r="F46" s="182">
        <v>277</v>
      </c>
      <c r="G46" s="43"/>
    </row>
    <row r="47" spans="1:7">
      <c r="A47" s="181" t="s">
        <v>8</v>
      </c>
      <c r="B47" s="181" t="s">
        <v>15</v>
      </c>
      <c r="C47" s="181" t="s">
        <v>329</v>
      </c>
      <c r="D47" s="182">
        <v>110</v>
      </c>
      <c r="E47" s="182">
        <v>223</v>
      </c>
      <c r="F47" s="182">
        <v>223</v>
      </c>
      <c r="G47" s="43"/>
    </row>
    <row r="48" spans="1:7">
      <c r="A48" s="181" t="s">
        <v>8</v>
      </c>
      <c r="B48" s="181" t="s">
        <v>15</v>
      </c>
      <c r="C48" s="181" t="s">
        <v>330</v>
      </c>
      <c r="D48" s="182">
        <v>116</v>
      </c>
      <c r="E48" s="182">
        <v>244</v>
      </c>
      <c r="F48" s="182">
        <v>244</v>
      </c>
      <c r="G48" s="43"/>
    </row>
    <row r="49" spans="1:7">
      <c r="A49" s="181" t="s">
        <v>8</v>
      </c>
      <c r="B49" s="181" t="s">
        <v>15</v>
      </c>
      <c r="C49" s="181" t="s">
        <v>333</v>
      </c>
      <c r="D49" s="182">
        <v>91</v>
      </c>
      <c r="E49" s="182">
        <v>187</v>
      </c>
      <c r="F49" s="182">
        <v>187</v>
      </c>
      <c r="G49" s="43"/>
    </row>
    <row r="50" spans="1:7">
      <c r="A50" s="181" t="s">
        <v>8</v>
      </c>
      <c r="B50" s="181" t="s">
        <v>15</v>
      </c>
      <c r="C50" s="181" t="s">
        <v>336</v>
      </c>
      <c r="D50" s="182">
        <v>177</v>
      </c>
      <c r="E50" s="182">
        <v>349</v>
      </c>
      <c r="F50" s="182">
        <v>349</v>
      </c>
      <c r="G50" s="43"/>
    </row>
    <row r="51" spans="1:7">
      <c r="A51" s="181" t="s">
        <v>8</v>
      </c>
      <c r="B51" s="181" t="s">
        <v>15</v>
      </c>
      <c r="C51" s="181" t="s">
        <v>339</v>
      </c>
      <c r="D51" s="182">
        <v>145</v>
      </c>
      <c r="E51" s="182">
        <v>277</v>
      </c>
      <c r="F51" s="182">
        <v>277</v>
      </c>
      <c r="G51" s="43"/>
    </row>
    <row r="52" spans="1:7">
      <c r="A52" s="181" t="s">
        <v>8</v>
      </c>
      <c r="B52" s="181" t="s">
        <v>15</v>
      </c>
      <c r="C52" s="181" t="s">
        <v>342</v>
      </c>
      <c r="D52" s="182">
        <v>69</v>
      </c>
      <c r="E52" s="182">
        <v>144</v>
      </c>
      <c r="F52" s="182">
        <v>144</v>
      </c>
      <c r="G52" s="43"/>
    </row>
    <row r="53" spans="1:7">
      <c r="A53" s="181" t="s">
        <v>8</v>
      </c>
      <c r="B53" s="181" t="s">
        <v>15</v>
      </c>
      <c r="C53" s="181" t="s">
        <v>345</v>
      </c>
      <c r="D53" s="182">
        <v>109</v>
      </c>
      <c r="E53" s="182">
        <v>241</v>
      </c>
      <c r="F53" s="182">
        <v>241</v>
      </c>
      <c r="G53" s="43"/>
    </row>
    <row r="54" spans="1:7">
      <c r="A54" s="181" t="s">
        <v>8</v>
      </c>
      <c r="B54" s="181" t="s">
        <v>15</v>
      </c>
      <c r="C54" s="181" t="s">
        <v>348</v>
      </c>
      <c r="D54" s="182">
        <v>121</v>
      </c>
      <c r="E54" s="182">
        <v>257</v>
      </c>
      <c r="F54" s="182">
        <v>257</v>
      </c>
      <c r="G54" s="43"/>
    </row>
    <row r="55" spans="1:7">
      <c r="A55" s="181" t="s">
        <v>8</v>
      </c>
      <c r="B55" s="181" t="s">
        <v>15</v>
      </c>
      <c r="C55" s="181" t="s">
        <v>351</v>
      </c>
      <c r="D55" s="182">
        <v>148</v>
      </c>
      <c r="E55" s="182">
        <v>341</v>
      </c>
      <c r="F55" s="182">
        <v>341</v>
      </c>
      <c r="G55" s="43"/>
    </row>
    <row r="56" spans="1:7">
      <c r="A56" s="181" t="s">
        <v>8</v>
      </c>
      <c r="B56" s="181" t="s">
        <v>15</v>
      </c>
      <c r="C56" s="181" t="s">
        <v>354</v>
      </c>
      <c r="D56" s="182">
        <v>299</v>
      </c>
      <c r="E56" s="182">
        <v>629</v>
      </c>
      <c r="F56" s="182">
        <v>629</v>
      </c>
      <c r="G56" s="43"/>
    </row>
    <row r="57" spans="1:7">
      <c r="A57" s="181" t="s">
        <v>8</v>
      </c>
      <c r="B57" s="181" t="s">
        <v>15</v>
      </c>
      <c r="C57" s="181" t="s">
        <v>357</v>
      </c>
      <c r="D57" s="182">
        <v>199</v>
      </c>
      <c r="E57" s="182">
        <v>446</v>
      </c>
      <c r="F57" s="182">
        <v>446</v>
      </c>
      <c r="G57" s="43"/>
    </row>
    <row r="58" spans="1:7">
      <c r="A58" s="181" t="s">
        <v>8</v>
      </c>
      <c r="B58" s="181" t="s">
        <v>15</v>
      </c>
      <c r="C58" s="181" t="s">
        <v>361</v>
      </c>
      <c r="D58" s="182">
        <v>49</v>
      </c>
      <c r="E58" s="182">
        <v>90</v>
      </c>
      <c r="F58" s="182">
        <v>90</v>
      </c>
      <c r="G58" s="43"/>
    </row>
    <row r="59" spans="1:7">
      <c r="A59" s="184"/>
      <c r="B59" s="184"/>
      <c r="C59" s="178" t="s">
        <v>2</v>
      </c>
      <c r="D59" s="179">
        <f>SUM(D60:D73)</f>
        <v>1578</v>
      </c>
      <c r="E59" s="179">
        <f>SUM(E60:E73)</f>
        <v>3527</v>
      </c>
      <c r="F59" s="179">
        <f>SUM(F60:F73)</f>
        <v>3527</v>
      </c>
      <c r="G59" s="43"/>
    </row>
    <row r="60" spans="1:7">
      <c r="A60" s="181" t="s">
        <v>8</v>
      </c>
      <c r="B60" s="181" t="s">
        <v>16</v>
      </c>
      <c r="C60" s="186" t="s">
        <v>406</v>
      </c>
      <c r="D60" s="180">
        <v>196</v>
      </c>
      <c r="E60" s="180">
        <v>465</v>
      </c>
      <c r="F60" s="180">
        <v>465</v>
      </c>
      <c r="G60" s="43"/>
    </row>
    <row r="61" spans="1:7">
      <c r="A61" s="181" t="s">
        <v>8</v>
      </c>
      <c r="B61" s="181" t="s">
        <v>16</v>
      </c>
      <c r="C61" s="186" t="s">
        <v>411</v>
      </c>
      <c r="D61" s="180">
        <v>114</v>
      </c>
      <c r="E61" s="180">
        <v>251</v>
      </c>
      <c r="F61" s="180">
        <v>251</v>
      </c>
      <c r="G61" s="43"/>
    </row>
    <row r="62" spans="1:7">
      <c r="A62" s="181" t="s">
        <v>8</v>
      </c>
      <c r="B62" s="181" t="s">
        <v>16</v>
      </c>
      <c r="C62" s="186" t="s">
        <v>414</v>
      </c>
      <c r="D62" s="180">
        <v>92</v>
      </c>
      <c r="E62" s="180">
        <v>169</v>
      </c>
      <c r="F62" s="180">
        <v>169</v>
      </c>
      <c r="G62" s="43"/>
    </row>
    <row r="63" spans="1:7">
      <c r="A63" s="181" t="s">
        <v>8</v>
      </c>
      <c r="B63" s="181" t="s">
        <v>16</v>
      </c>
      <c r="C63" s="186" t="s">
        <v>417</v>
      </c>
      <c r="D63" s="180">
        <v>164</v>
      </c>
      <c r="E63" s="180">
        <v>381</v>
      </c>
      <c r="F63" s="180">
        <v>381</v>
      </c>
      <c r="G63" s="43"/>
    </row>
    <row r="64" spans="1:7">
      <c r="A64" s="181" t="s">
        <v>8</v>
      </c>
      <c r="B64" s="181" t="s">
        <v>16</v>
      </c>
      <c r="C64" s="186" t="s">
        <v>421</v>
      </c>
      <c r="D64" s="180">
        <v>61</v>
      </c>
      <c r="E64" s="180">
        <v>132</v>
      </c>
      <c r="F64" s="180">
        <v>132</v>
      </c>
      <c r="G64" s="43"/>
    </row>
    <row r="65" spans="1:7">
      <c r="A65" s="181" t="s">
        <v>8</v>
      </c>
      <c r="B65" s="181" t="s">
        <v>16</v>
      </c>
      <c r="C65" s="186" t="s">
        <v>422</v>
      </c>
      <c r="D65" s="180">
        <v>101</v>
      </c>
      <c r="E65" s="180">
        <v>225</v>
      </c>
      <c r="F65" s="180">
        <v>225</v>
      </c>
      <c r="G65" s="43"/>
    </row>
    <row r="66" spans="1:7">
      <c r="A66" s="181" t="s">
        <v>8</v>
      </c>
      <c r="B66" s="181" t="s">
        <v>16</v>
      </c>
      <c r="C66" s="186" t="s">
        <v>425</v>
      </c>
      <c r="D66" s="180">
        <v>98</v>
      </c>
      <c r="E66" s="180">
        <v>238</v>
      </c>
      <c r="F66" s="180">
        <v>238</v>
      </c>
      <c r="G66" s="43"/>
    </row>
    <row r="67" spans="1:7">
      <c r="A67" s="181" t="s">
        <v>8</v>
      </c>
      <c r="B67" s="181" t="s">
        <v>16</v>
      </c>
      <c r="C67" s="186" t="s">
        <v>428</v>
      </c>
      <c r="D67" s="180">
        <v>115</v>
      </c>
      <c r="E67" s="180">
        <v>257</v>
      </c>
      <c r="F67" s="180">
        <v>257</v>
      </c>
      <c r="G67" s="43"/>
    </row>
    <row r="68" spans="1:7">
      <c r="A68" s="181" t="s">
        <v>8</v>
      </c>
      <c r="B68" s="181" t="s">
        <v>16</v>
      </c>
      <c r="C68" s="186" t="s">
        <v>430</v>
      </c>
      <c r="D68" s="180">
        <v>161</v>
      </c>
      <c r="E68" s="180">
        <v>352</v>
      </c>
      <c r="F68" s="180">
        <v>352</v>
      </c>
      <c r="G68" s="43"/>
    </row>
    <row r="69" spans="1:7">
      <c r="A69" s="181" t="s">
        <v>8</v>
      </c>
      <c r="B69" s="181" t="s">
        <v>16</v>
      </c>
      <c r="C69" s="186" t="s">
        <v>433</v>
      </c>
      <c r="D69" s="180">
        <v>109</v>
      </c>
      <c r="E69" s="180">
        <v>233</v>
      </c>
      <c r="F69" s="180">
        <v>233</v>
      </c>
      <c r="G69" s="43"/>
    </row>
    <row r="70" spans="1:7">
      <c r="A70" s="181" t="s">
        <v>8</v>
      </c>
      <c r="B70" s="181" t="s">
        <v>16</v>
      </c>
      <c r="C70" s="186" t="s">
        <v>437</v>
      </c>
      <c r="D70" s="180">
        <v>144</v>
      </c>
      <c r="E70" s="180">
        <v>338</v>
      </c>
      <c r="F70" s="180">
        <v>338</v>
      </c>
      <c r="G70" s="43"/>
    </row>
    <row r="71" spans="1:7">
      <c r="A71" s="181" t="s">
        <v>8</v>
      </c>
      <c r="B71" s="181" t="s">
        <v>16</v>
      </c>
      <c r="C71" s="186" t="s">
        <v>440</v>
      </c>
      <c r="D71" s="180">
        <v>65</v>
      </c>
      <c r="E71" s="180">
        <v>130</v>
      </c>
      <c r="F71" s="180">
        <v>130</v>
      </c>
      <c r="G71" s="43"/>
    </row>
    <row r="72" spans="1:7">
      <c r="A72" s="181" t="s">
        <v>8</v>
      </c>
      <c r="B72" s="181" t="s">
        <v>16</v>
      </c>
      <c r="C72" s="186" t="s">
        <v>443</v>
      </c>
      <c r="D72" s="180">
        <v>60</v>
      </c>
      <c r="E72" s="180">
        <v>121</v>
      </c>
      <c r="F72" s="180">
        <v>121</v>
      </c>
      <c r="G72" s="43"/>
    </row>
    <row r="73" spans="1:7">
      <c r="A73" s="181" t="s">
        <v>8</v>
      </c>
      <c r="B73" s="181" t="s">
        <v>16</v>
      </c>
      <c r="C73" s="186" t="s">
        <v>444</v>
      </c>
      <c r="D73" s="180">
        <v>98</v>
      </c>
      <c r="E73" s="180">
        <v>235</v>
      </c>
      <c r="F73" s="180">
        <v>235</v>
      </c>
      <c r="G73" s="43"/>
    </row>
    <row r="74" spans="1:7">
      <c r="A74" s="178"/>
      <c r="B74" s="178"/>
      <c r="C74" s="178" t="s">
        <v>2</v>
      </c>
      <c r="D74" s="179">
        <f>SUM(D75:D90)</f>
        <v>1634</v>
      </c>
      <c r="E74" s="179">
        <f>SUM(E75:E90)</f>
        <v>3238</v>
      </c>
      <c r="F74" s="179">
        <f>SUM(F75:F90)</f>
        <v>3238</v>
      </c>
      <c r="G74" s="43"/>
    </row>
    <row r="75" spans="1:7">
      <c r="A75" s="181" t="s">
        <v>8</v>
      </c>
      <c r="B75" s="181" t="s">
        <v>17</v>
      </c>
      <c r="C75" s="181" t="s">
        <v>448</v>
      </c>
      <c r="D75" s="182">
        <v>169</v>
      </c>
      <c r="E75" s="182">
        <v>335</v>
      </c>
      <c r="F75" s="182">
        <v>335</v>
      </c>
      <c r="G75" s="43"/>
    </row>
    <row r="76" spans="1:7">
      <c r="A76" s="181" t="s">
        <v>8</v>
      </c>
      <c r="B76" s="181" t="s">
        <v>17</v>
      </c>
      <c r="C76" s="181" t="s">
        <v>451</v>
      </c>
      <c r="D76" s="182">
        <v>119</v>
      </c>
      <c r="E76" s="182">
        <v>216</v>
      </c>
      <c r="F76" s="182">
        <v>216</v>
      </c>
      <c r="G76" s="43"/>
    </row>
    <row r="77" spans="1:7">
      <c r="A77" s="181" t="s">
        <v>8</v>
      </c>
      <c r="B77" s="181" t="s">
        <v>17</v>
      </c>
      <c r="C77" s="181" t="s">
        <v>455</v>
      </c>
      <c r="D77" s="182">
        <v>72</v>
      </c>
      <c r="E77" s="182">
        <v>147</v>
      </c>
      <c r="F77" s="182">
        <v>147</v>
      </c>
      <c r="G77" s="43"/>
    </row>
    <row r="78" spans="1:7">
      <c r="A78" s="181" t="s">
        <v>8</v>
      </c>
      <c r="B78" s="181" t="s">
        <v>17</v>
      </c>
      <c r="C78" s="181" t="s">
        <v>458</v>
      </c>
      <c r="D78" s="182">
        <v>146</v>
      </c>
      <c r="E78" s="182">
        <v>284</v>
      </c>
      <c r="F78" s="182">
        <v>284</v>
      </c>
      <c r="G78" s="43"/>
    </row>
    <row r="79" spans="1:7">
      <c r="A79" s="181" t="s">
        <v>8</v>
      </c>
      <c r="B79" s="181" t="s">
        <v>17</v>
      </c>
      <c r="C79" s="181" t="s">
        <v>462</v>
      </c>
      <c r="D79" s="182">
        <v>75</v>
      </c>
      <c r="E79" s="182">
        <v>140</v>
      </c>
      <c r="F79" s="182">
        <v>140</v>
      </c>
      <c r="G79" s="43"/>
    </row>
    <row r="80" spans="1:7">
      <c r="A80" s="181" t="s">
        <v>8</v>
      </c>
      <c r="B80" s="181" t="s">
        <v>17</v>
      </c>
      <c r="C80" s="181" t="s">
        <v>463</v>
      </c>
      <c r="D80" s="182">
        <v>56</v>
      </c>
      <c r="E80" s="182">
        <v>105</v>
      </c>
      <c r="F80" s="182">
        <v>105</v>
      </c>
      <c r="G80" s="43"/>
    </row>
    <row r="81" spans="1:7">
      <c r="A81" s="181" t="s">
        <v>8</v>
      </c>
      <c r="B81" s="181" t="s">
        <v>17</v>
      </c>
      <c r="C81" s="181" t="s">
        <v>464</v>
      </c>
      <c r="D81" s="182">
        <v>98</v>
      </c>
      <c r="E81" s="182">
        <v>212</v>
      </c>
      <c r="F81" s="182">
        <v>212</v>
      </c>
      <c r="G81" s="43"/>
    </row>
    <row r="82" spans="1:7">
      <c r="A82" s="181" t="s">
        <v>8</v>
      </c>
      <c r="B82" s="181" t="s">
        <v>17</v>
      </c>
      <c r="C82" s="181" t="s">
        <v>467</v>
      </c>
      <c r="D82" s="182">
        <v>69</v>
      </c>
      <c r="E82" s="182">
        <v>141</v>
      </c>
      <c r="F82" s="182">
        <v>141</v>
      </c>
      <c r="G82" s="43"/>
    </row>
    <row r="83" spans="1:7">
      <c r="A83" s="181" t="s">
        <v>8</v>
      </c>
      <c r="B83" s="181" t="s">
        <v>17</v>
      </c>
      <c r="C83" s="181" t="s">
        <v>468</v>
      </c>
      <c r="D83" s="182">
        <v>148</v>
      </c>
      <c r="E83" s="182">
        <v>318</v>
      </c>
      <c r="F83" s="182">
        <v>318</v>
      </c>
      <c r="G83" s="43"/>
    </row>
    <row r="84" spans="1:7">
      <c r="A84" s="181" t="s">
        <v>8</v>
      </c>
      <c r="B84" s="181" t="s">
        <v>17</v>
      </c>
      <c r="C84" s="181" t="s">
        <v>471</v>
      </c>
      <c r="D84" s="182">
        <v>92</v>
      </c>
      <c r="E84" s="182">
        <v>204</v>
      </c>
      <c r="F84" s="182">
        <v>204</v>
      </c>
      <c r="G84" s="43"/>
    </row>
    <row r="85" spans="1:7">
      <c r="A85" s="181" t="s">
        <v>8</v>
      </c>
      <c r="B85" s="181" t="s">
        <v>17</v>
      </c>
      <c r="C85" s="181" t="s">
        <v>474</v>
      </c>
      <c r="D85" s="182">
        <v>85</v>
      </c>
      <c r="E85" s="182">
        <v>167</v>
      </c>
      <c r="F85" s="182">
        <v>167</v>
      </c>
      <c r="G85" s="43"/>
    </row>
    <row r="86" spans="1:7">
      <c r="A86" s="181" t="s">
        <v>8</v>
      </c>
      <c r="B86" s="181" t="s">
        <v>17</v>
      </c>
      <c r="C86" s="181" t="s">
        <v>477</v>
      </c>
      <c r="D86" s="182">
        <v>112</v>
      </c>
      <c r="E86" s="182">
        <v>224</v>
      </c>
      <c r="F86" s="182">
        <v>224</v>
      </c>
      <c r="G86" s="43"/>
    </row>
    <row r="87" spans="1:7">
      <c r="A87" s="181" t="s">
        <v>8</v>
      </c>
      <c r="B87" s="181" t="s">
        <v>17</v>
      </c>
      <c r="C87" s="181" t="s">
        <v>480</v>
      </c>
      <c r="D87" s="182">
        <v>90</v>
      </c>
      <c r="E87" s="182">
        <v>156</v>
      </c>
      <c r="F87" s="182">
        <v>156</v>
      </c>
      <c r="G87" s="43"/>
    </row>
    <row r="88" spans="1:7">
      <c r="A88" s="181" t="s">
        <v>8</v>
      </c>
      <c r="B88" s="181" t="s">
        <v>17</v>
      </c>
      <c r="C88" s="181" t="s">
        <v>483</v>
      </c>
      <c r="D88" s="182">
        <v>84</v>
      </c>
      <c r="E88" s="182">
        <v>160</v>
      </c>
      <c r="F88" s="182">
        <v>160</v>
      </c>
      <c r="G88" s="43"/>
    </row>
    <row r="89" spans="1:7">
      <c r="A89" s="181" t="s">
        <v>8</v>
      </c>
      <c r="B89" s="181" t="s">
        <v>17</v>
      </c>
      <c r="C89" s="181" t="s">
        <v>486</v>
      </c>
      <c r="D89" s="182">
        <v>80</v>
      </c>
      <c r="E89" s="182">
        <v>148</v>
      </c>
      <c r="F89" s="182">
        <v>148</v>
      </c>
      <c r="G89" s="43"/>
    </row>
    <row r="90" spans="1:7">
      <c r="A90" s="181" t="s">
        <v>8</v>
      </c>
      <c r="B90" s="181" t="s">
        <v>17</v>
      </c>
      <c r="C90" s="181" t="s">
        <v>489</v>
      </c>
      <c r="D90" s="182">
        <v>139</v>
      </c>
      <c r="E90" s="182">
        <v>281</v>
      </c>
      <c r="F90" s="182">
        <v>281</v>
      </c>
      <c r="G90" s="43"/>
    </row>
    <row r="91" spans="1:7">
      <c r="A91" s="178"/>
      <c r="B91" s="178"/>
      <c r="C91" s="178" t="s">
        <v>2</v>
      </c>
      <c r="D91" s="179">
        <f>SUM(D92:D102)</f>
        <v>1312</v>
      </c>
      <c r="E91" s="179">
        <f>SUM(E92:E102)</f>
        <v>2628</v>
      </c>
      <c r="F91" s="179">
        <f>SUM(F92:F102)</f>
        <v>2628</v>
      </c>
      <c r="G91" s="43"/>
    </row>
    <row r="92" spans="1:7">
      <c r="A92" s="181" t="s">
        <v>8</v>
      </c>
      <c r="B92" s="181" t="s">
        <v>19</v>
      </c>
      <c r="C92" s="181" t="s">
        <v>494</v>
      </c>
      <c r="D92" s="182">
        <v>132</v>
      </c>
      <c r="E92" s="182">
        <v>258</v>
      </c>
      <c r="F92" s="182">
        <v>258</v>
      </c>
      <c r="G92" s="43"/>
    </row>
    <row r="93" spans="1:7">
      <c r="A93" s="181" t="s">
        <v>8</v>
      </c>
      <c r="B93" s="181" t="s">
        <v>19</v>
      </c>
      <c r="C93" s="181" t="s">
        <v>498</v>
      </c>
      <c r="D93" s="182">
        <v>72</v>
      </c>
      <c r="E93" s="182">
        <v>132</v>
      </c>
      <c r="F93" s="182">
        <v>132</v>
      </c>
      <c r="G93" s="43"/>
    </row>
    <row r="94" spans="1:7">
      <c r="A94" s="181" t="s">
        <v>8</v>
      </c>
      <c r="B94" s="181" t="s">
        <v>19</v>
      </c>
      <c r="C94" s="181" t="s">
        <v>499</v>
      </c>
      <c r="D94" s="182">
        <v>111</v>
      </c>
      <c r="E94" s="182">
        <v>229</v>
      </c>
      <c r="F94" s="182">
        <v>229</v>
      </c>
      <c r="G94" s="43"/>
    </row>
    <row r="95" spans="1:7">
      <c r="A95" s="181" t="s">
        <v>8</v>
      </c>
      <c r="B95" s="181" t="s">
        <v>19</v>
      </c>
      <c r="C95" s="181" t="s">
        <v>501</v>
      </c>
      <c r="D95" s="182">
        <v>93</v>
      </c>
      <c r="E95" s="182">
        <v>202</v>
      </c>
      <c r="F95" s="182">
        <v>202</v>
      </c>
      <c r="G95" s="43"/>
    </row>
    <row r="96" spans="1:7">
      <c r="A96" s="181" t="s">
        <v>8</v>
      </c>
      <c r="B96" s="181" t="s">
        <v>19</v>
      </c>
      <c r="C96" s="181" t="s">
        <v>502</v>
      </c>
      <c r="D96" s="182">
        <v>214</v>
      </c>
      <c r="E96" s="182">
        <v>342</v>
      </c>
      <c r="F96" s="182">
        <v>342</v>
      </c>
      <c r="G96" s="43"/>
    </row>
    <row r="97" spans="1:7">
      <c r="A97" s="181" t="s">
        <v>8</v>
      </c>
      <c r="B97" s="181" t="s">
        <v>19</v>
      </c>
      <c r="C97" s="181" t="s">
        <v>505</v>
      </c>
      <c r="D97" s="182">
        <v>134</v>
      </c>
      <c r="E97" s="182">
        <v>262</v>
      </c>
      <c r="F97" s="182">
        <v>262</v>
      </c>
      <c r="G97" s="43"/>
    </row>
    <row r="98" spans="1:7">
      <c r="A98" s="181" t="s">
        <v>8</v>
      </c>
      <c r="B98" s="181" t="s">
        <v>19</v>
      </c>
      <c r="C98" s="181" t="s">
        <v>509</v>
      </c>
      <c r="D98" s="182">
        <v>81</v>
      </c>
      <c r="E98" s="182">
        <v>182</v>
      </c>
      <c r="F98" s="182">
        <v>182</v>
      </c>
      <c r="G98" s="43"/>
    </row>
    <row r="99" spans="1:7">
      <c r="A99" s="181" t="s">
        <v>8</v>
      </c>
      <c r="B99" s="181" t="s">
        <v>19</v>
      </c>
      <c r="C99" s="181" t="s">
        <v>510</v>
      </c>
      <c r="D99" s="182">
        <v>69</v>
      </c>
      <c r="E99" s="182">
        <v>166</v>
      </c>
      <c r="F99" s="182">
        <v>166</v>
      </c>
      <c r="G99" s="43"/>
    </row>
    <row r="100" spans="1:7">
      <c r="A100" s="181" t="s">
        <v>8</v>
      </c>
      <c r="B100" s="181" t="s">
        <v>19</v>
      </c>
      <c r="C100" s="181" t="s">
        <v>513</v>
      </c>
      <c r="D100" s="182">
        <v>79</v>
      </c>
      <c r="E100" s="182">
        <v>168</v>
      </c>
      <c r="F100" s="182">
        <v>168</v>
      </c>
      <c r="G100" s="43"/>
    </row>
    <row r="101" spans="1:7">
      <c r="A101" s="181" t="s">
        <v>8</v>
      </c>
      <c r="B101" s="181" t="s">
        <v>19</v>
      </c>
      <c r="C101" s="181" t="s">
        <v>516</v>
      </c>
      <c r="D101" s="182">
        <v>137</v>
      </c>
      <c r="E101" s="182">
        <v>289</v>
      </c>
      <c r="F101" s="182">
        <v>289</v>
      </c>
      <c r="G101" s="43"/>
    </row>
    <row r="102" spans="1:7">
      <c r="A102" s="181" t="s">
        <v>8</v>
      </c>
      <c r="B102" s="181" t="s">
        <v>19</v>
      </c>
      <c r="C102" s="181" t="s">
        <v>521</v>
      </c>
      <c r="D102" s="182">
        <v>190</v>
      </c>
      <c r="E102" s="182">
        <v>398</v>
      </c>
      <c r="F102" s="182">
        <v>398</v>
      </c>
      <c r="G102" s="43"/>
    </row>
    <row r="103" spans="1:7">
      <c r="A103" s="184"/>
      <c r="B103" s="184"/>
      <c r="C103" s="184" t="s">
        <v>2</v>
      </c>
      <c r="D103" s="179">
        <f>SUM(D104:D112)</f>
        <v>1171</v>
      </c>
      <c r="E103" s="179">
        <f>SUM(E104:E112)</f>
        <v>2338</v>
      </c>
      <c r="F103" s="179">
        <f>SUM(F104:F112)</f>
        <v>2338</v>
      </c>
      <c r="G103" s="43"/>
    </row>
    <row r="104" spans="1:7">
      <c r="A104" s="181" t="s">
        <v>8</v>
      </c>
      <c r="B104" s="181" t="s">
        <v>21</v>
      </c>
      <c r="C104" s="181" t="s">
        <v>528</v>
      </c>
      <c r="D104" s="182">
        <v>213</v>
      </c>
      <c r="E104" s="182">
        <v>425</v>
      </c>
      <c r="F104" s="182">
        <v>425</v>
      </c>
      <c r="G104" s="43"/>
    </row>
    <row r="105" spans="1:7">
      <c r="A105" s="181" t="s">
        <v>8</v>
      </c>
      <c r="B105" s="181" t="s">
        <v>21</v>
      </c>
      <c r="C105" s="181" t="s">
        <v>531</v>
      </c>
      <c r="D105" s="182">
        <v>124</v>
      </c>
      <c r="E105" s="182">
        <v>260</v>
      </c>
      <c r="F105" s="182">
        <v>260</v>
      </c>
      <c r="G105" s="43"/>
    </row>
    <row r="106" spans="1:7">
      <c r="A106" s="181" t="s">
        <v>8</v>
      </c>
      <c r="B106" s="181" t="s">
        <v>21</v>
      </c>
      <c r="C106" s="181" t="s">
        <v>535</v>
      </c>
      <c r="D106" s="182">
        <v>116</v>
      </c>
      <c r="E106" s="182">
        <v>217</v>
      </c>
      <c r="F106" s="182">
        <v>217</v>
      </c>
      <c r="G106" s="43"/>
    </row>
    <row r="107" spans="1:7">
      <c r="A107" s="181" t="s">
        <v>8</v>
      </c>
      <c r="B107" s="181" t="s">
        <v>21</v>
      </c>
      <c r="C107" s="181" t="s">
        <v>708</v>
      </c>
      <c r="D107" s="182">
        <v>121</v>
      </c>
      <c r="E107" s="182">
        <v>243</v>
      </c>
      <c r="F107" s="182">
        <v>243</v>
      </c>
      <c r="G107" s="43"/>
    </row>
    <row r="108" spans="1:7">
      <c r="A108" s="181" t="s">
        <v>8</v>
      </c>
      <c r="B108" s="181" t="s">
        <v>21</v>
      </c>
      <c r="C108" s="181" t="s">
        <v>540</v>
      </c>
      <c r="D108" s="182">
        <v>151</v>
      </c>
      <c r="E108" s="182">
        <v>254</v>
      </c>
      <c r="F108" s="182">
        <v>254</v>
      </c>
      <c r="G108" s="43"/>
    </row>
    <row r="109" spans="1:7">
      <c r="A109" s="181" t="s">
        <v>8</v>
      </c>
      <c r="B109" s="181" t="s">
        <v>21</v>
      </c>
      <c r="C109" s="181" t="s">
        <v>543</v>
      </c>
      <c r="D109" s="182">
        <v>80</v>
      </c>
      <c r="E109" s="182">
        <v>171</v>
      </c>
      <c r="F109" s="182">
        <v>171</v>
      </c>
      <c r="G109" s="43"/>
    </row>
    <row r="110" spans="1:7">
      <c r="A110" s="181" t="s">
        <v>8</v>
      </c>
      <c r="B110" s="181" t="s">
        <v>21</v>
      </c>
      <c r="C110" s="181" t="s">
        <v>546</v>
      </c>
      <c r="D110" s="182">
        <v>124</v>
      </c>
      <c r="E110" s="182">
        <v>229</v>
      </c>
      <c r="F110" s="182">
        <v>229</v>
      </c>
      <c r="G110" s="43"/>
    </row>
    <row r="111" spans="1:7">
      <c r="A111" s="181" t="s">
        <v>8</v>
      </c>
      <c r="B111" s="181" t="s">
        <v>21</v>
      </c>
      <c r="C111" s="181" t="s">
        <v>551</v>
      </c>
      <c r="D111" s="182">
        <v>101</v>
      </c>
      <c r="E111" s="182">
        <v>240</v>
      </c>
      <c r="F111" s="182">
        <v>240</v>
      </c>
      <c r="G111" s="43"/>
    </row>
    <row r="112" spans="1:7">
      <c r="A112" s="181" t="s">
        <v>8</v>
      </c>
      <c r="B112" s="181" t="s">
        <v>21</v>
      </c>
      <c r="C112" s="181" t="s">
        <v>555</v>
      </c>
      <c r="D112" s="182">
        <v>141</v>
      </c>
      <c r="E112" s="182">
        <v>299</v>
      </c>
      <c r="F112" s="182">
        <v>299</v>
      </c>
      <c r="G112" s="43"/>
    </row>
    <row r="113" spans="1:7">
      <c r="A113" s="184"/>
      <c r="B113" s="184"/>
      <c r="C113" s="178" t="s">
        <v>2</v>
      </c>
      <c r="D113" s="179">
        <f>SUM(D114:D125)</f>
        <v>1690</v>
      </c>
      <c r="E113" s="179">
        <f>SUM(E114:E125)</f>
        <v>3583</v>
      </c>
      <c r="F113" s="179">
        <f>SUM(F114:F125)</f>
        <v>3583</v>
      </c>
      <c r="G113" s="43"/>
    </row>
    <row r="114" spans="1:7">
      <c r="A114" s="181" t="s">
        <v>8</v>
      </c>
      <c r="B114" s="181" t="s">
        <v>23</v>
      </c>
      <c r="C114" s="181" t="s">
        <v>562</v>
      </c>
      <c r="D114" s="182">
        <v>228</v>
      </c>
      <c r="E114" s="182">
        <v>509</v>
      </c>
      <c r="F114" s="182">
        <v>509</v>
      </c>
      <c r="G114" s="43"/>
    </row>
    <row r="115" spans="1:7">
      <c r="A115" s="181" t="s">
        <v>8</v>
      </c>
      <c r="B115" s="181" t="s">
        <v>23</v>
      </c>
      <c r="C115" s="181" t="s">
        <v>566</v>
      </c>
      <c r="D115" s="182">
        <v>95</v>
      </c>
      <c r="E115" s="182">
        <v>190</v>
      </c>
      <c r="F115" s="182">
        <v>190</v>
      </c>
      <c r="G115" s="43"/>
    </row>
    <row r="116" spans="1:7">
      <c r="A116" s="181" t="s">
        <v>8</v>
      </c>
      <c r="B116" s="181" t="s">
        <v>23</v>
      </c>
      <c r="C116" s="181" t="s">
        <v>569</v>
      </c>
      <c r="D116" s="182">
        <v>236</v>
      </c>
      <c r="E116" s="182">
        <v>499</v>
      </c>
      <c r="F116" s="182">
        <v>499</v>
      </c>
      <c r="G116" s="43"/>
    </row>
    <row r="117" spans="1:7">
      <c r="A117" s="181" t="s">
        <v>8</v>
      </c>
      <c r="B117" s="181" t="s">
        <v>23</v>
      </c>
      <c r="C117" s="181" t="s">
        <v>572</v>
      </c>
      <c r="D117" s="182">
        <v>125</v>
      </c>
      <c r="E117" s="182">
        <v>286</v>
      </c>
      <c r="F117" s="182">
        <v>286</v>
      </c>
      <c r="G117" s="43"/>
    </row>
    <row r="118" spans="1:7">
      <c r="A118" s="181" t="s">
        <v>8</v>
      </c>
      <c r="B118" s="181" t="s">
        <v>23</v>
      </c>
      <c r="C118" s="181" t="s">
        <v>575</v>
      </c>
      <c r="D118" s="182">
        <v>86</v>
      </c>
      <c r="E118" s="182">
        <v>179</v>
      </c>
      <c r="F118" s="182">
        <v>179</v>
      </c>
      <c r="G118" s="43"/>
    </row>
    <row r="119" spans="1:7">
      <c r="A119" s="181" t="s">
        <v>8</v>
      </c>
      <c r="B119" s="181" t="s">
        <v>23</v>
      </c>
      <c r="C119" s="181" t="s">
        <v>578</v>
      </c>
      <c r="D119" s="182">
        <v>190</v>
      </c>
      <c r="E119" s="182">
        <v>412</v>
      </c>
      <c r="F119" s="182">
        <v>412</v>
      </c>
      <c r="G119" s="43"/>
    </row>
    <row r="120" spans="1:7">
      <c r="A120" s="181" t="s">
        <v>8</v>
      </c>
      <c r="B120" s="181" t="s">
        <v>23</v>
      </c>
      <c r="C120" s="181" t="s">
        <v>581</v>
      </c>
      <c r="D120" s="182">
        <v>329</v>
      </c>
      <c r="E120" s="182">
        <v>664</v>
      </c>
      <c r="F120" s="182">
        <v>664</v>
      </c>
      <c r="G120" s="43"/>
    </row>
    <row r="121" spans="1:7">
      <c r="A121" s="181" t="s">
        <v>8</v>
      </c>
      <c r="B121" s="181" t="s">
        <v>23</v>
      </c>
      <c r="C121" s="181" t="s">
        <v>584</v>
      </c>
      <c r="D121" s="182">
        <v>93</v>
      </c>
      <c r="E121" s="182">
        <v>183</v>
      </c>
      <c r="F121" s="182">
        <v>183</v>
      </c>
      <c r="G121" s="43"/>
    </row>
    <row r="122" spans="1:7">
      <c r="A122" s="181" t="s">
        <v>8</v>
      </c>
      <c r="B122" s="181" t="s">
        <v>23</v>
      </c>
      <c r="C122" s="181" t="s">
        <v>586</v>
      </c>
      <c r="D122" s="182">
        <v>53</v>
      </c>
      <c r="E122" s="182">
        <v>106</v>
      </c>
      <c r="F122" s="182">
        <v>106</v>
      </c>
      <c r="G122" s="43"/>
    </row>
    <row r="123" spans="1:7">
      <c r="A123" s="181" t="s">
        <v>8</v>
      </c>
      <c r="B123" s="181" t="s">
        <v>23</v>
      </c>
      <c r="C123" s="181" t="s">
        <v>587</v>
      </c>
      <c r="D123" s="182">
        <v>132</v>
      </c>
      <c r="E123" s="182">
        <v>278</v>
      </c>
      <c r="F123" s="182">
        <v>278</v>
      </c>
      <c r="G123" s="43"/>
    </row>
    <row r="124" spans="1:7">
      <c r="A124" s="181" t="s">
        <v>8</v>
      </c>
      <c r="B124" s="181" t="s">
        <v>23</v>
      </c>
      <c r="C124" s="181" t="s">
        <v>591</v>
      </c>
      <c r="D124" s="182">
        <v>92</v>
      </c>
      <c r="E124" s="182">
        <v>207</v>
      </c>
      <c r="F124" s="182">
        <v>207</v>
      </c>
      <c r="G124" s="43"/>
    </row>
    <row r="125" spans="1:7">
      <c r="A125" s="181" t="s">
        <v>8</v>
      </c>
      <c r="B125" s="181" t="s">
        <v>23</v>
      </c>
      <c r="C125" s="181" t="s">
        <v>595</v>
      </c>
      <c r="D125" s="182">
        <v>31</v>
      </c>
      <c r="E125" s="182">
        <v>70</v>
      </c>
      <c r="F125" s="182">
        <v>70</v>
      </c>
      <c r="G125" s="43"/>
    </row>
    <row r="126" spans="1:7">
      <c r="A126" s="184"/>
      <c r="B126" s="184"/>
      <c r="C126" s="178" t="s">
        <v>2</v>
      </c>
      <c r="D126" s="179">
        <f>SUM(D127:D142)</f>
        <v>1874</v>
      </c>
      <c r="E126" s="179">
        <f>SUM(E127:E142)</f>
        <v>3872</v>
      </c>
      <c r="F126" s="179">
        <f>SUM(F127:F142)</f>
        <v>3872</v>
      </c>
      <c r="G126" s="43"/>
    </row>
    <row r="127" spans="1:7">
      <c r="A127" s="181" t="s">
        <v>8</v>
      </c>
      <c r="B127" s="181" t="s">
        <v>25</v>
      </c>
      <c r="C127" s="181" t="s">
        <v>598</v>
      </c>
      <c r="D127" s="182">
        <v>433</v>
      </c>
      <c r="E127" s="182">
        <v>853</v>
      </c>
      <c r="F127" s="182">
        <v>853</v>
      </c>
      <c r="G127" s="43"/>
    </row>
    <row r="128" spans="1:7">
      <c r="A128" s="181" t="s">
        <v>8</v>
      </c>
      <c r="B128" s="181" t="s">
        <v>25</v>
      </c>
      <c r="C128" s="181" t="s">
        <v>601</v>
      </c>
      <c r="D128" s="182">
        <v>167</v>
      </c>
      <c r="E128" s="182">
        <v>356</v>
      </c>
      <c r="F128" s="182">
        <v>356</v>
      </c>
      <c r="G128" s="43"/>
    </row>
    <row r="129" spans="1:7">
      <c r="A129" s="181" t="s">
        <v>8</v>
      </c>
      <c r="B129" s="181" t="s">
        <v>25</v>
      </c>
      <c r="C129" s="181" t="s">
        <v>604</v>
      </c>
      <c r="D129" s="182">
        <v>115</v>
      </c>
      <c r="E129" s="182">
        <v>292</v>
      </c>
      <c r="F129" s="182">
        <v>292</v>
      </c>
      <c r="G129" s="43"/>
    </row>
    <row r="130" spans="1:7">
      <c r="A130" s="181" t="s">
        <v>8</v>
      </c>
      <c r="B130" s="181" t="s">
        <v>25</v>
      </c>
      <c r="C130" s="181" t="s">
        <v>607</v>
      </c>
      <c r="D130" s="182">
        <v>88</v>
      </c>
      <c r="E130" s="182">
        <v>184</v>
      </c>
      <c r="F130" s="182">
        <v>184</v>
      </c>
      <c r="G130" s="43"/>
    </row>
    <row r="131" spans="1:7">
      <c r="A131" s="181" t="s">
        <v>8</v>
      </c>
      <c r="B131" s="181" t="s">
        <v>25</v>
      </c>
      <c r="C131" s="181" t="s">
        <v>609</v>
      </c>
      <c r="D131" s="182">
        <v>23</v>
      </c>
      <c r="E131" s="182">
        <v>42</v>
      </c>
      <c r="F131" s="182">
        <v>42</v>
      </c>
      <c r="G131" s="43"/>
    </row>
    <row r="132" spans="1:7">
      <c r="A132" s="181" t="s">
        <v>8</v>
      </c>
      <c r="B132" s="181" t="s">
        <v>25</v>
      </c>
      <c r="C132" s="181" t="s">
        <v>610</v>
      </c>
      <c r="D132" s="182">
        <v>85</v>
      </c>
      <c r="E132" s="182">
        <v>173</v>
      </c>
      <c r="F132" s="182">
        <v>173</v>
      </c>
      <c r="G132" s="43"/>
    </row>
    <row r="133" spans="1:7">
      <c r="A133" s="181" t="s">
        <v>8</v>
      </c>
      <c r="B133" s="181" t="s">
        <v>25</v>
      </c>
      <c r="C133" s="181" t="s">
        <v>611</v>
      </c>
      <c r="D133" s="182">
        <v>59</v>
      </c>
      <c r="E133" s="182">
        <v>133</v>
      </c>
      <c r="F133" s="182">
        <v>133</v>
      </c>
      <c r="G133" s="43"/>
    </row>
    <row r="134" spans="1:7">
      <c r="A134" s="181" t="s">
        <v>8</v>
      </c>
      <c r="B134" s="181" t="s">
        <v>25</v>
      </c>
      <c r="C134" s="181" t="s">
        <v>612</v>
      </c>
      <c r="D134" s="182">
        <v>86</v>
      </c>
      <c r="E134" s="182">
        <v>202</v>
      </c>
      <c r="F134" s="182">
        <v>202</v>
      </c>
      <c r="G134" s="43"/>
    </row>
    <row r="135" spans="1:7">
      <c r="A135" s="181" t="s">
        <v>8</v>
      </c>
      <c r="B135" s="181" t="s">
        <v>25</v>
      </c>
      <c r="C135" s="181" t="s">
        <v>614</v>
      </c>
      <c r="D135" s="182">
        <v>103</v>
      </c>
      <c r="E135" s="182">
        <v>230</v>
      </c>
      <c r="F135" s="182">
        <v>230</v>
      </c>
      <c r="G135" s="43"/>
    </row>
    <row r="136" spans="1:7">
      <c r="A136" s="181" t="s">
        <v>8</v>
      </c>
      <c r="B136" s="181" t="s">
        <v>25</v>
      </c>
      <c r="C136" s="181" t="s">
        <v>617</v>
      </c>
      <c r="D136" s="182">
        <v>102</v>
      </c>
      <c r="E136" s="182">
        <v>195</v>
      </c>
      <c r="F136" s="182">
        <v>195</v>
      </c>
      <c r="G136" s="43"/>
    </row>
    <row r="137" spans="1:7">
      <c r="A137" s="181" t="s">
        <v>8</v>
      </c>
      <c r="B137" s="181" t="s">
        <v>25</v>
      </c>
      <c r="C137" s="181" t="s">
        <v>620</v>
      </c>
      <c r="D137" s="182">
        <v>111</v>
      </c>
      <c r="E137" s="182">
        <v>203</v>
      </c>
      <c r="F137" s="182">
        <v>203</v>
      </c>
      <c r="G137" s="43"/>
    </row>
    <row r="138" spans="1:7">
      <c r="A138" s="181" t="s">
        <v>8</v>
      </c>
      <c r="B138" s="181" t="s">
        <v>25</v>
      </c>
      <c r="C138" s="181" t="s">
        <v>623</v>
      </c>
      <c r="D138" s="182">
        <v>111</v>
      </c>
      <c r="E138" s="182">
        <v>241</v>
      </c>
      <c r="F138" s="182">
        <v>241</v>
      </c>
      <c r="G138" s="43"/>
    </row>
    <row r="139" spans="1:7">
      <c r="A139" s="181" t="s">
        <v>8</v>
      </c>
      <c r="B139" s="181" t="s">
        <v>25</v>
      </c>
      <c r="C139" s="181" t="s">
        <v>625</v>
      </c>
      <c r="D139" s="182">
        <v>109</v>
      </c>
      <c r="E139" s="182">
        <v>221</v>
      </c>
      <c r="F139" s="182">
        <v>221</v>
      </c>
      <c r="G139" s="43"/>
    </row>
    <row r="140" spans="1:7">
      <c r="A140" s="181" t="s">
        <v>8</v>
      </c>
      <c r="B140" s="181" t="s">
        <v>25</v>
      </c>
      <c r="C140" s="181" t="s">
        <v>626</v>
      </c>
      <c r="D140" s="182">
        <v>101</v>
      </c>
      <c r="E140" s="182">
        <v>191</v>
      </c>
      <c r="F140" s="182">
        <v>191</v>
      </c>
      <c r="G140" s="43"/>
    </row>
    <row r="141" spans="1:7">
      <c r="A141" s="181" t="s">
        <v>8</v>
      </c>
      <c r="B141" s="181" t="s">
        <v>25</v>
      </c>
      <c r="C141" s="181" t="s">
        <v>628</v>
      </c>
      <c r="D141" s="182">
        <v>128</v>
      </c>
      <c r="E141" s="182">
        <v>261</v>
      </c>
      <c r="F141" s="182">
        <v>261</v>
      </c>
      <c r="G141" s="43"/>
    </row>
    <row r="142" spans="1:7">
      <c r="A142" s="181" t="s">
        <v>8</v>
      </c>
      <c r="B142" s="181" t="s">
        <v>25</v>
      </c>
      <c r="C142" s="181" t="s">
        <v>632</v>
      </c>
      <c r="D142" s="182">
        <v>53</v>
      </c>
      <c r="E142" s="182">
        <v>95</v>
      </c>
      <c r="F142" s="182">
        <v>95</v>
      </c>
      <c r="G142" s="43"/>
    </row>
    <row r="143" spans="1:7">
      <c r="A143" s="178"/>
      <c r="B143" s="178"/>
      <c r="C143" s="178" t="s">
        <v>2</v>
      </c>
      <c r="D143" s="179">
        <f>SUM(D144:D155)</f>
        <v>1993</v>
      </c>
      <c r="E143" s="179">
        <f>SUM(E144:E155)</f>
        <v>4116</v>
      </c>
      <c r="F143" s="179">
        <f>SUM(F144:F155)</f>
        <v>4116</v>
      </c>
      <c r="G143" s="43"/>
    </row>
    <row r="144" spans="1:7">
      <c r="A144" s="181" t="s">
        <v>8</v>
      </c>
      <c r="B144" s="181" t="s">
        <v>27</v>
      </c>
      <c r="C144" s="181" t="s">
        <v>636</v>
      </c>
      <c r="D144" s="182">
        <v>131</v>
      </c>
      <c r="E144" s="182">
        <v>294</v>
      </c>
      <c r="F144" s="182">
        <v>294</v>
      </c>
      <c r="G144" s="43"/>
    </row>
    <row r="145" spans="1:7">
      <c r="A145" s="181" t="s">
        <v>8</v>
      </c>
      <c r="B145" s="181" t="s">
        <v>27</v>
      </c>
      <c r="C145" s="181" t="s">
        <v>639</v>
      </c>
      <c r="D145" s="182">
        <v>454</v>
      </c>
      <c r="E145" s="182">
        <v>966</v>
      </c>
      <c r="F145" s="182">
        <v>966</v>
      </c>
      <c r="G145" s="43"/>
    </row>
    <row r="146" spans="1:7">
      <c r="A146" s="181" t="s">
        <v>8</v>
      </c>
      <c r="B146" s="181" t="s">
        <v>27</v>
      </c>
      <c r="C146" s="181" t="s">
        <v>643</v>
      </c>
      <c r="D146" s="182">
        <v>120</v>
      </c>
      <c r="E146" s="182">
        <v>262</v>
      </c>
      <c r="F146" s="182">
        <v>262</v>
      </c>
      <c r="G146" s="43"/>
    </row>
    <row r="147" spans="1:7">
      <c r="A147" s="181" t="s">
        <v>8</v>
      </c>
      <c r="B147" s="181" t="s">
        <v>27</v>
      </c>
      <c r="C147" s="181" t="s">
        <v>646</v>
      </c>
      <c r="D147" s="182">
        <v>65</v>
      </c>
      <c r="E147" s="182">
        <v>132</v>
      </c>
      <c r="F147" s="182">
        <v>132</v>
      </c>
      <c r="G147" s="43"/>
    </row>
    <row r="148" spans="1:7">
      <c r="A148" s="181" t="s">
        <v>8</v>
      </c>
      <c r="B148" s="181" t="s">
        <v>27</v>
      </c>
      <c r="C148" s="181" t="s">
        <v>648</v>
      </c>
      <c r="D148" s="182">
        <v>126</v>
      </c>
      <c r="E148" s="182">
        <v>250</v>
      </c>
      <c r="F148" s="182">
        <v>250</v>
      </c>
      <c r="G148" s="43"/>
    </row>
    <row r="149" spans="1:7">
      <c r="A149" s="181" t="s">
        <v>8</v>
      </c>
      <c r="B149" s="181" t="s">
        <v>27</v>
      </c>
      <c r="C149" s="181" t="s">
        <v>651</v>
      </c>
      <c r="D149" s="182">
        <v>85</v>
      </c>
      <c r="E149" s="182">
        <v>175</v>
      </c>
      <c r="F149" s="182">
        <v>175</v>
      </c>
      <c r="G149" s="43"/>
    </row>
    <row r="150" spans="1:7">
      <c r="A150" s="181" t="s">
        <v>8</v>
      </c>
      <c r="B150" s="181" t="s">
        <v>27</v>
      </c>
      <c r="C150" s="181" t="s">
        <v>654</v>
      </c>
      <c r="D150" s="182">
        <v>148</v>
      </c>
      <c r="E150" s="182">
        <v>313</v>
      </c>
      <c r="F150" s="182">
        <v>313</v>
      </c>
      <c r="G150" s="43"/>
    </row>
    <row r="151" spans="1:7">
      <c r="A151" s="181" t="s">
        <v>8</v>
      </c>
      <c r="B151" s="181" t="s">
        <v>27</v>
      </c>
      <c r="C151" s="181" t="s">
        <v>468</v>
      </c>
      <c r="D151" s="182">
        <v>162</v>
      </c>
      <c r="E151" s="182">
        <v>357</v>
      </c>
      <c r="F151" s="182">
        <v>357</v>
      </c>
      <c r="G151" s="43"/>
    </row>
    <row r="152" spans="1:7">
      <c r="A152" s="181" t="s">
        <v>8</v>
      </c>
      <c r="B152" s="181" t="s">
        <v>27</v>
      </c>
      <c r="C152" s="181" t="s">
        <v>659</v>
      </c>
      <c r="D152" s="182">
        <v>42</v>
      </c>
      <c r="E152" s="182">
        <v>78</v>
      </c>
      <c r="F152" s="182">
        <v>78</v>
      </c>
      <c r="G152" s="43"/>
    </row>
    <row r="153" spans="1:7">
      <c r="A153" s="181" t="s">
        <v>8</v>
      </c>
      <c r="B153" s="181" t="s">
        <v>27</v>
      </c>
      <c r="C153" s="181" t="s">
        <v>351</v>
      </c>
      <c r="D153" s="182">
        <v>84</v>
      </c>
      <c r="E153" s="182">
        <v>174</v>
      </c>
      <c r="F153" s="182">
        <v>174</v>
      </c>
      <c r="G153" s="43"/>
    </row>
    <row r="154" spans="1:7">
      <c r="A154" s="181" t="s">
        <v>8</v>
      </c>
      <c r="B154" s="181" t="s">
        <v>27</v>
      </c>
      <c r="C154" s="181" t="s">
        <v>661</v>
      </c>
      <c r="D154" s="182">
        <v>140</v>
      </c>
      <c r="E154" s="182">
        <v>301</v>
      </c>
      <c r="F154" s="182">
        <v>301</v>
      </c>
      <c r="G154" s="43"/>
    </row>
    <row r="155" spans="1:7">
      <c r="A155" s="181" t="s">
        <v>8</v>
      </c>
      <c r="B155" s="181" t="s">
        <v>27</v>
      </c>
      <c r="C155" s="181" t="s">
        <v>664</v>
      </c>
      <c r="D155" s="182">
        <v>436</v>
      </c>
      <c r="E155" s="182">
        <v>814</v>
      </c>
      <c r="F155" s="182">
        <v>814</v>
      </c>
      <c r="G155" s="43"/>
    </row>
    <row r="156" spans="1:7">
      <c r="C156" s="187"/>
      <c r="D156" s="187"/>
      <c r="E156" s="187"/>
      <c r="F156" s="187"/>
    </row>
    <row r="157" spans="1:7">
      <c r="C157" s="187"/>
      <c r="D157" s="187"/>
      <c r="E157" s="187"/>
      <c r="F157" s="187"/>
    </row>
    <row r="158" spans="1:7">
      <c r="C158" s="187"/>
      <c r="D158" s="187"/>
      <c r="E158" s="187"/>
      <c r="F158" s="187"/>
    </row>
    <row r="159" spans="1:7">
      <c r="C159" s="187"/>
      <c r="D159" s="187"/>
      <c r="E159" s="187"/>
      <c r="F159" s="187"/>
    </row>
    <row r="160" spans="1:7">
      <c r="C160" s="187"/>
      <c r="D160" s="187"/>
      <c r="E160" s="187"/>
      <c r="F160" s="187"/>
    </row>
    <row r="161" spans="3:6">
      <c r="C161" s="187"/>
      <c r="D161" s="187"/>
      <c r="E161" s="187"/>
      <c r="F161" s="187"/>
    </row>
    <row r="162" spans="3:6">
      <c r="C162" s="187"/>
      <c r="D162" s="187"/>
      <c r="E162" s="187"/>
      <c r="F162" s="187"/>
    </row>
    <row r="163" spans="3:6">
      <c r="C163" s="187"/>
      <c r="D163" s="187"/>
      <c r="E163" s="187"/>
      <c r="F163" s="187"/>
    </row>
    <row r="164" spans="3:6">
      <c r="C164" s="187"/>
      <c r="D164" s="187"/>
      <c r="E164" s="187"/>
      <c r="F164" s="187"/>
    </row>
    <row r="165" spans="3:6">
      <c r="C165" s="187"/>
      <c r="D165" s="187"/>
      <c r="E165" s="187"/>
      <c r="F165" s="187"/>
    </row>
    <row r="166" spans="3:6">
      <c r="C166" s="187"/>
      <c r="D166" s="187"/>
      <c r="E166" s="187"/>
      <c r="F166" s="187"/>
    </row>
    <row r="167" spans="3:6">
      <c r="C167" s="187"/>
      <c r="D167" s="187"/>
      <c r="E167" s="187"/>
      <c r="F167" s="187"/>
    </row>
    <row r="168" spans="3:6">
      <c r="C168" s="187"/>
      <c r="D168" s="187"/>
      <c r="E168" s="187"/>
      <c r="F168" s="187"/>
    </row>
    <row r="169" spans="3:6">
      <c r="C169" s="187"/>
      <c r="D169" s="187"/>
      <c r="E169" s="187"/>
      <c r="F169" s="187"/>
    </row>
    <row r="170" spans="3:6">
      <c r="C170" s="187"/>
      <c r="D170" s="187"/>
      <c r="E170" s="187"/>
      <c r="F170" s="187"/>
    </row>
    <row r="171" spans="3:6">
      <c r="C171" s="187"/>
      <c r="D171" s="187"/>
      <c r="E171" s="187"/>
      <c r="F171" s="187"/>
    </row>
    <row r="172" spans="3:6">
      <c r="C172" s="187"/>
      <c r="D172" s="187"/>
      <c r="E172" s="187"/>
      <c r="F172" s="187"/>
    </row>
    <row r="173" spans="3:6">
      <c r="C173" s="187"/>
      <c r="D173" s="187"/>
      <c r="E173" s="187"/>
      <c r="F173" s="187"/>
    </row>
    <row r="174" spans="3:6">
      <c r="C174" s="187"/>
      <c r="D174" s="187"/>
      <c r="E174" s="187"/>
      <c r="F174" s="187"/>
    </row>
    <row r="175" spans="3:6">
      <c r="C175" s="187"/>
      <c r="D175" s="187"/>
      <c r="E175" s="187"/>
      <c r="F175" s="187"/>
    </row>
    <row r="176" spans="3:6">
      <c r="C176" s="187"/>
      <c r="D176" s="187"/>
      <c r="E176" s="187"/>
      <c r="F176" s="187"/>
    </row>
    <row r="177" spans="3:6">
      <c r="C177" s="187"/>
      <c r="D177" s="187"/>
      <c r="E177" s="187"/>
      <c r="F177" s="187"/>
    </row>
  </sheetData>
  <mergeCells count="1">
    <mergeCell ref="A1:E1"/>
  </mergeCells>
  <phoneticPr fontId="2" type="noConversion"/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1"/>
  </sheetPr>
  <dimension ref="B1:U165"/>
  <sheetViews>
    <sheetView topLeftCell="A100" workbookViewId="0">
      <selection activeCell="D93" sqref="D93"/>
    </sheetView>
  </sheetViews>
  <sheetFormatPr defaultRowHeight="13.5" outlineLevelRow="1"/>
  <cols>
    <col min="1" max="1" width="0.875" style="437" customWidth="1"/>
    <col min="2" max="2" width="35.375" style="437" customWidth="1"/>
    <col min="3" max="3" width="14.25" style="437" customWidth="1"/>
    <col min="4" max="10" width="15" style="437" customWidth="1"/>
    <col min="11" max="13" width="10.375" style="437" bestFit="1" customWidth="1"/>
    <col min="14" max="16384" width="9" style="437"/>
  </cols>
  <sheetData>
    <row r="1" spans="2:17" ht="18.75" customHeight="1">
      <c r="B1" s="438" t="s">
        <v>994</v>
      </c>
    </row>
    <row r="2" spans="2:17" ht="18.75" customHeight="1">
      <c r="B2" s="439" t="s">
        <v>995</v>
      </c>
      <c r="C2" s="439"/>
    </row>
    <row r="3" spans="2:17" ht="18.75" customHeight="1">
      <c r="B3" s="688" t="s">
        <v>711</v>
      </c>
      <c r="C3" s="688"/>
      <c r="D3" s="440" t="s">
        <v>996</v>
      </c>
      <c r="E3" s="440" t="s">
        <v>712</v>
      </c>
      <c r="F3" s="440" t="s">
        <v>5</v>
      </c>
      <c r="G3" s="440" t="s">
        <v>6</v>
      </c>
      <c r="H3" s="440" t="s">
        <v>7</v>
      </c>
      <c r="I3" s="688" t="s">
        <v>713</v>
      </c>
      <c r="J3" s="688"/>
    </row>
    <row r="4" spans="2:17" ht="18.75" customHeight="1">
      <c r="B4" s="674" t="s">
        <v>1017</v>
      </c>
      <c r="C4" s="674"/>
      <c r="D4" s="441">
        <f>'[4]1.2.1수학적인구 추정(전체)-10년치'!B15</f>
        <v>83739</v>
      </c>
      <c r="E4" s="441">
        <f>'[4]1.2.1수학적인구 추정(전체)-10년치'!E20</f>
        <v>82797</v>
      </c>
      <c r="F4" s="441">
        <f>'[4]1.2.1수학적인구 추정(전체)-10년치'!E25</f>
        <v>80479</v>
      </c>
      <c r="G4" s="441">
        <f>'[4]1.2.1수학적인구 추정(전체)-10년치'!E30</f>
        <v>78227</v>
      </c>
      <c r="H4" s="441">
        <f>'[4]1.2.1수학적인구 추정(전체)-10년치'!E35</f>
        <v>76040</v>
      </c>
      <c r="I4" s="714"/>
      <c r="J4" s="714"/>
    </row>
    <row r="5" spans="2:17" ht="18.75" customHeight="1" outlineLevel="1">
      <c r="B5" s="676" t="s">
        <v>997</v>
      </c>
      <c r="C5" s="676"/>
      <c r="D5" s="442"/>
      <c r="E5" s="442"/>
      <c r="F5" s="443"/>
      <c r="G5" s="443"/>
      <c r="H5" s="443"/>
      <c r="I5" s="711"/>
      <c r="J5" s="711"/>
    </row>
    <row r="6" spans="2:17" ht="18.75" customHeight="1" outlineLevel="1">
      <c r="B6" s="673" t="s">
        <v>998</v>
      </c>
      <c r="C6" s="673"/>
      <c r="D6" s="444"/>
      <c r="E6" s="444"/>
      <c r="F6" s="443"/>
      <c r="G6" s="443"/>
      <c r="H6" s="443"/>
      <c r="I6" s="711"/>
      <c r="J6" s="711"/>
      <c r="N6" s="445"/>
      <c r="O6" s="445"/>
      <c r="P6" s="445"/>
      <c r="Q6" s="445"/>
    </row>
    <row r="7" spans="2:17" ht="18.75" customHeight="1" outlineLevel="1">
      <c r="B7" s="673" t="s">
        <v>999</v>
      </c>
      <c r="C7" s="673"/>
      <c r="D7" s="444"/>
      <c r="E7" s="444"/>
      <c r="F7" s="443"/>
      <c r="G7" s="443"/>
      <c r="H7" s="443"/>
      <c r="I7" s="711"/>
      <c r="J7" s="711"/>
      <c r="N7" s="445"/>
      <c r="O7" s="445"/>
      <c r="P7" s="445"/>
      <c r="Q7" s="445"/>
    </row>
    <row r="8" spans="2:17" ht="18.75" customHeight="1" outlineLevel="1">
      <c r="B8" s="673" t="s">
        <v>1019</v>
      </c>
      <c r="C8" s="673"/>
      <c r="D8" s="444"/>
      <c r="E8" s="444"/>
      <c r="F8" s="443"/>
      <c r="G8" s="443"/>
      <c r="H8" s="443"/>
      <c r="I8" s="711"/>
      <c r="J8" s="711"/>
      <c r="N8" s="445"/>
      <c r="O8" s="445"/>
      <c r="P8" s="445"/>
      <c r="Q8" s="445"/>
    </row>
    <row r="9" spans="2:17" ht="18.75" customHeight="1" outlineLevel="1">
      <c r="B9" s="673" t="s">
        <v>1000</v>
      </c>
      <c r="C9" s="673"/>
      <c r="D9" s="444"/>
      <c r="E9" s="444"/>
      <c r="F9" s="443"/>
      <c r="G9" s="443"/>
      <c r="H9" s="443"/>
      <c r="I9" s="711"/>
      <c r="J9" s="711"/>
      <c r="N9" s="445"/>
      <c r="O9" s="445"/>
      <c r="P9" s="445"/>
      <c r="Q9" s="445"/>
    </row>
    <row r="10" spans="2:17" ht="18.75" customHeight="1" outlineLevel="1">
      <c r="B10" s="677" t="s">
        <v>1020</v>
      </c>
      <c r="C10" s="677"/>
      <c r="D10" s="446"/>
      <c r="E10" s="446"/>
      <c r="F10" s="443"/>
      <c r="G10" s="443"/>
      <c r="H10" s="443"/>
      <c r="I10" s="711"/>
      <c r="J10" s="711"/>
      <c r="N10" s="445"/>
      <c r="O10" s="445"/>
      <c r="P10" s="445"/>
      <c r="Q10" s="445"/>
    </row>
    <row r="11" spans="2:17" ht="18.75" customHeight="1" outlineLevel="1">
      <c r="B11" s="677" t="s">
        <v>1021</v>
      </c>
      <c r="C11" s="677"/>
      <c r="D11" s="446"/>
      <c r="E11" s="446"/>
      <c r="F11" s="443"/>
      <c r="G11" s="443"/>
      <c r="H11" s="443"/>
      <c r="I11" s="711"/>
      <c r="J11" s="711"/>
      <c r="N11" s="445"/>
      <c r="O11" s="445"/>
      <c r="P11" s="445"/>
      <c r="Q11" s="445"/>
    </row>
    <row r="12" spans="2:17" ht="18.75" customHeight="1" outlineLevel="1">
      <c r="B12" s="677" t="s">
        <v>44</v>
      </c>
      <c r="C12" s="677"/>
      <c r="D12" s="446"/>
      <c r="E12" s="446"/>
      <c r="F12" s="443"/>
      <c r="G12" s="443"/>
      <c r="H12" s="443"/>
      <c r="I12" s="711"/>
      <c r="J12" s="711"/>
      <c r="N12" s="445"/>
      <c r="O12" s="445"/>
      <c r="P12" s="445"/>
      <c r="Q12" s="445"/>
    </row>
    <row r="13" spans="2:17" ht="18.75" customHeight="1" outlineLevel="1">
      <c r="B13" s="673" t="s">
        <v>1001</v>
      </c>
      <c r="C13" s="673"/>
      <c r="D13" s="444"/>
      <c r="E13" s="444"/>
      <c r="F13" s="443"/>
      <c r="G13" s="443"/>
      <c r="H13" s="443"/>
      <c r="I13" s="711"/>
      <c r="J13" s="711"/>
      <c r="N13" s="445"/>
      <c r="O13" s="445"/>
      <c r="P13" s="445"/>
      <c r="Q13" s="445"/>
    </row>
    <row r="14" spans="2:17" ht="18.75" customHeight="1" outlineLevel="1">
      <c r="B14" s="673" t="s">
        <v>46</v>
      </c>
      <c r="C14" s="673"/>
      <c r="D14" s="444"/>
      <c r="E14" s="444"/>
      <c r="F14" s="443"/>
      <c r="G14" s="443"/>
      <c r="H14" s="443"/>
      <c r="I14" s="711"/>
      <c r="J14" s="711"/>
      <c r="N14" s="445"/>
      <c r="O14" s="445"/>
      <c r="P14" s="445"/>
      <c r="Q14" s="445"/>
    </row>
    <row r="15" spans="2:17" ht="18.75" customHeight="1" outlineLevel="1">
      <c r="B15" s="673" t="s">
        <v>380</v>
      </c>
      <c r="C15" s="673"/>
      <c r="D15" s="444"/>
      <c r="E15" s="444"/>
      <c r="F15" s="443"/>
      <c r="G15" s="443"/>
      <c r="H15" s="443"/>
      <c r="I15" s="711"/>
      <c r="J15" s="711"/>
      <c r="N15" s="445"/>
      <c r="O15" s="445"/>
      <c r="P15" s="447"/>
      <c r="Q15" s="445"/>
    </row>
    <row r="16" spans="2:17" ht="18.75" customHeight="1">
      <c r="N16" s="445"/>
      <c r="O16" s="445"/>
      <c r="P16" s="448"/>
      <c r="Q16" s="445"/>
    </row>
    <row r="17" spans="2:17" ht="18.75" customHeight="1">
      <c r="B17" s="439" t="s">
        <v>1043</v>
      </c>
      <c r="C17" s="439"/>
      <c r="N17" s="445"/>
      <c r="O17" s="445"/>
      <c r="P17" s="448"/>
      <c r="Q17" s="445"/>
    </row>
    <row r="18" spans="2:17" ht="18.75" customHeight="1">
      <c r="B18" s="688" t="s">
        <v>711</v>
      </c>
      <c r="C18" s="688"/>
      <c r="D18" s="440" t="s">
        <v>35</v>
      </c>
      <c r="E18" s="440" t="s">
        <v>712</v>
      </c>
      <c r="F18" s="440" t="s">
        <v>5</v>
      </c>
      <c r="G18" s="440" t="s">
        <v>6</v>
      </c>
      <c r="H18" s="440" t="s">
        <v>7</v>
      </c>
      <c r="I18" s="688" t="s">
        <v>713</v>
      </c>
      <c r="J18" s="688"/>
      <c r="N18" s="445"/>
      <c r="O18" s="445"/>
      <c r="P18" s="448"/>
      <c r="Q18" s="445"/>
    </row>
    <row r="19" spans="2:17" ht="18.75" customHeight="1">
      <c r="B19" s="674" t="s">
        <v>988</v>
      </c>
      <c r="C19" s="674"/>
      <c r="D19" s="449">
        <f>SUM(D20:D30)</f>
        <v>83739</v>
      </c>
      <c r="E19" s="449">
        <f t="shared" ref="E19:H19" si="0">SUM(E20:E30)</f>
        <v>83222</v>
      </c>
      <c r="F19" s="449">
        <f t="shared" si="0"/>
        <v>83194</v>
      </c>
      <c r="G19" s="449">
        <f t="shared" si="0"/>
        <v>82585</v>
      </c>
      <c r="H19" s="449">
        <f t="shared" si="0"/>
        <v>81557</v>
      </c>
      <c r="I19" s="714"/>
      <c r="J19" s="714"/>
      <c r="N19" s="445"/>
      <c r="O19" s="445"/>
      <c r="P19" s="448"/>
      <c r="Q19" s="445"/>
    </row>
    <row r="20" spans="2:17" ht="18.75" customHeight="1">
      <c r="B20" s="676" t="s">
        <v>66</v>
      </c>
      <c r="C20" s="676"/>
      <c r="D20" s="450">
        <f>'[4]1.2.2조성법'!B7</f>
        <v>42299</v>
      </c>
      <c r="E20" s="450">
        <f>'[4]1.2.2조성법'!C7</f>
        <v>42038</v>
      </c>
      <c r="F20" s="450">
        <f>'[4]1.2.2조성법'!D7</f>
        <v>42024</v>
      </c>
      <c r="G20" s="450">
        <f>'[4]1.2.2조성법'!E7</f>
        <v>41716</v>
      </c>
      <c r="H20" s="450">
        <f>'[4]1.2.2조성법'!F7</f>
        <v>41197</v>
      </c>
      <c r="I20" s="711"/>
      <c r="J20" s="711"/>
      <c r="N20" s="445"/>
      <c r="O20" s="445"/>
      <c r="P20" s="448"/>
      <c r="Q20" s="445"/>
    </row>
    <row r="21" spans="2:17" ht="18.75" customHeight="1">
      <c r="B21" s="673" t="s">
        <v>998</v>
      </c>
      <c r="C21" s="673"/>
      <c r="D21" s="450">
        <f>'[4]1.2.2조성법'!B8</f>
        <v>10258</v>
      </c>
      <c r="E21" s="450">
        <f>'[4]1.2.2조성법'!C8</f>
        <v>10195</v>
      </c>
      <c r="F21" s="450">
        <f>'[4]1.2.2조성법'!D8</f>
        <v>10191</v>
      </c>
      <c r="G21" s="450">
        <f>'[4]1.2.2조성법'!E8</f>
        <v>10117</v>
      </c>
      <c r="H21" s="450">
        <f>'[4]1.2.2조성법'!F8</f>
        <v>9991</v>
      </c>
      <c r="I21" s="711"/>
      <c r="J21" s="711"/>
      <c r="N21" s="445"/>
      <c r="O21" s="445"/>
      <c r="P21" s="448"/>
      <c r="Q21" s="445"/>
    </row>
    <row r="22" spans="2:17" ht="18.75" customHeight="1">
      <c r="B22" s="673" t="s">
        <v>999</v>
      </c>
      <c r="C22" s="673"/>
      <c r="D22" s="450">
        <f>'[4]1.2.2조성법'!B9</f>
        <v>4175</v>
      </c>
      <c r="E22" s="450">
        <f>'[4]1.2.2조성법'!C9</f>
        <v>4149</v>
      </c>
      <c r="F22" s="450">
        <f>'[4]1.2.2조성법'!D9</f>
        <v>4148</v>
      </c>
      <c r="G22" s="450">
        <f>'[4]1.2.2조성법'!E9</f>
        <v>4117</v>
      </c>
      <c r="H22" s="450">
        <f>'[4]1.2.2조성법'!F9</f>
        <v>4066</v>
      </c>
      <c r="I22" s="711"/>
      <c r="J22" s="711"/>
      <c r="N22" s="445"/>
      <c r="O22" s="445"/>
      <c r="P22" s="445"/>
      <c r="Q22" s="445"/>
    </row>
    <row r="23" spans="2:17" ht="18.75" customHeight="1">
      <c r="B23" s="673" t="s">
        <v>1019</v>
      </c>
      <c r="C23" s="673"/>
      <c r="D23" s="450">
        <f>'[4]1.2.2조성법'!B10</f>
        <v>3705</v>
      </c>
      <c r="E23" s="450">
        <f>'[4]1.2.2조성법'!C10</f>
        <v>3682</v>
      </c>
      <c r="F23" s="450">
        <f>'[4]1.2.2조성법'!D10</f>
        <v>3681</v>
      </c>
      <c r="G23" s="450">
        <f>'[4]1.2.2조성법'!E10</f>
        <v>3654</v>
      </c>
      <c r="H23" s="450">
        <f>'[4]1.2.2조성법'!F10</f>
        <v>3608</v>
      </c>
      <c r="I23" s="711"/>
      <c r="J23" s="711"/>
      <c r="N23" s="445"/>
      <c r="O23" s="445"/>
      <c r="P23" s="445"/>
      <c r="Q23" s="445"/>
    </row>
    <row r="24" spans="2:17" ht="18.75" customHeight="1">
      <c r="B24" s="673" t="s">
        <v>1000</v>
      </c>
      <c r="C24" s="673"/>
      <c r="D24" s="450">
        <f>'[4]1.2.2조성법'!B11</f>
        <v>3527</v>
      </c>
      <c r="E24" s="450">
        <f>'[4]1.2.2조성법'!C11</f>
        <v>3505</v>
      </c>
      <c r="F24" s="450">
        <f>'[4]1.2.2조성법'!D11</f>
        <v>3504</v>
      </c>
      <c r="G24" s="450">
        <f>'[4]1.2.2조성법'!E11</f>
        <v>3478</v>
      </c>
      <c r="H24" s="450">
        <f>'[4]1.2.2조성법'!F11</f>
        <v>3435</v>
      </c>
      <c r="I24" s="711"/>
      <c r="J24" s="711"/>
      <c r="N24" s="445"/>
      <c r="O24" s="445"/>
      <c r="P24" s="445"/>
      <c r="Q24" s="445"/>
    </row>
    <row r="25" spans="2:17" ht="18.75" customHeight="1">
      <c r="B25" s="677" t="s">
        <v>1020</v>
      </c>
      <c r="C25" s="677"/>
      <c r="D25" s="450">
        <f>'[4]1.2.2조성법'!B12</f>
        <v>3238</v>
      </c>
      <c r="E25" s="450">
        <f>'[4]1.2.2조성법'!C12</f>
        <v>3218</v>
      </c>
      <c r="F25" s="450">
        <f>'[4]1.2.2조성법'!D12</f>
        <v>3217</v>
      </c>
      <c r="G25" s="450">
        <f>'[4]1.2.2조성법'!E12</f>
        <v>3193</v>
      </c>
      <c r="H25" s="450">
        <f>'[4]1.2.2조성법'!F12</f>
        <v>3154</v>
      </c>
      <c r="I25" s="711"/>
      <c r="J25" s="711"/>
      <c r="N25" s="445"/>
      <c r="O25" s="445"/>
      <c r="P25" s="445"/>
      <c r="Q25" s="445"/>
    </row>
    <row r="26" spans="2:17" ht="18.75" customHeight="1">
      <c r="B26" s="677" t="s">
        <v>1021</v>
      </c>
      <c r="C26" s="677"/>
      <c r="D26" s="450">
        <f>'[4]1.2.2조성법'!B13</f>
        <v>2628</v>
      </c>
      <c r="E26" s="450">
        <f>'[4]1.2.2조성법'!C13</f>
        <v>2612</v>
      </c>
      <c r="F26" s="450">
        <f>'[4]1.2.2조성법'!D13</f>
        <v>2611</v>
      </c>
      <c r="G26" s="450">
        <f>'[4]1.2.2조성법'!E13</f>
        <v>2592</v>
      </c>
      <c r="H26" s="450">
        <f>'[4]1.2.2조성법'!F13</f>
        <v>2560</v>
      </c>
      <c r="I26" s="711"/>
      <c r="J26" s="711"/>
      <c r="N26" s="445"/>
      <c r="O26" s="445"/>
      <c r="P26" s="445"/>
      <c r="Q26" s="445"/>
    </row>
    <row r="27" spans="2:17" ht="18.75" customHeight="1">
      <c r="B27" s="677" t="s">
        <v>1022</v>
      </c>
      <c r="C27" s="677"/>
      <c r="D27" s="450">
        <f>'[4]1.2.2조성법'!B14</f>
        <v>2338</v>
      </c>
      <c r="E27" s="450">
        <f>'[4]1.2.2조성법'!C14</f>
        <v>2324</v>
      </c>
      <c r="F27" s="450">
        <f>'[4]1.2.2조성법'!D14</f>
        <v>2323</v>
      </c>
      <c r="G27" s="450">
        <f>'[4]1.2.2조성법'!E14</f>
        <v>2306</v>
      </c>
      <c r="H27" s="450">
        <f>'[4]1.2.2조성법'!F14</f>
        <v>2277</v>
      </c>
      <c r="I27" s="711"/>
      <c r="J27" s="711"/>
      <c r="N27" s="445"/>
      <c r="O27" s="445"/>
      <c r="P27" s="445"/>
      <c r="Q27" s="445"/>
    </row>
    <row r="28" spans="2:17" ht="18.75" customHeight="1">
      <c r="B28" s="673" t="s">
        <v>1023</v>
      </c>
      <c r="C28" s="673"/>
      <c r="D28" s="450">
        <f>'[4]1.2.2조성법'!B15</f>
        <v>3583</v>
      </c>
      <c r="E28" s="450">
        <f>'[4]1.2.2조성법'!C15</f>
        <v>3561</v>
      </c>
      <c r="F28" s="450">
        <f>'[4]1.2.2조성법'!D15</f>
        <v>3560</v>
      </c>
      <c r="G28" s="450">
        <f>'[4]1.2.2조성법'!E15</f>
        <v>3534</v>
      </c>
      <c r="H28" s="450">
        <f>'[4]1.2.2조성법'!F15</f>
        <v>3490</v>
      </c>
      <c r="I28" s="711"/>
      <c r="J28" s="711"/>
    </row>
    <row r="29" spans="2:17" ht="18.75" customHeight="1">
      <c r="B29" s="673" t="s">
        <v>1044</v>
      </c>
      <c r="C29" s="673"/>
      <c r="D29" s="450">
        <f>'[4]1.2.2조성법'!B16</f>
        <v>3872</v>
      </c>
      <c r="E29" s="450">
        <f>'[4]1.2.2조성법'!C16</f>
        <v>3848</v>
      </c>
      <c r="F29" s="450">
        <f>'[4]1.2.2조성법'!D16</f>
        <v>3847</v>
      </c>
      <c r="G29" s="450">
        <f>'[4]1.2.2조성법'!E16</f>
        <v>3819</v>
      </c>
      <c r="H29" s="450">
        <f>'[4]1.2.2조성법'!F16</f>
        <v>3771</v>
      </c>
      <c r="I29" s="711"/>
      <c r="J29" s="711"/>
    </row>
    <row r="30" spans="2:17" ht="18.75" customHeight="1">
      <c r="B30" s="673" t="s">
        <v>1045</v>
      </c>
      <c r="C30" s="673"/>
      <c r="D30" s="450">
        <f>'[4]1.2.2조성법'!B17</f>
        <v>4116</v>
      </c>
      <c r="E30" s="450">
        <f>'[4]1.2.2조성법'!C17</f>
        <v>4090</v>
      </c>
      <c r="F30" s="450">
        <f>'[4]1.2.2조성법'!D17</f>
        <v>4088</v>
      </c>
      <c r="G30" s="450">
        <f>'[4]1.2.2조성법'!E17</f>
        <v>4059</v>
      </c>
      <c r="H30" s="450">
        <f>'[4]1.2.2조성법'!F17</f>
        <v>4008</v>
      </c>
      <c r="I30" s="711"/>
      <c r="J30" s="711"/>
    </row>
    <row r="31" spans="2:17" ht="18.75" customHeight="1">
      <c r="B31" s="428"/>
      <c r="C31" s="428"/>
      <c r="D31" s="451"/>
      <c r="E31" s="451"/>
      <c r="F31" s="451"/>
      <c r="G31" s="451"/>
      <c r="H31" s="451"/>
      <c r="I31" s="452"/>
      <c r="J31" s="452"/>
    </row>
    <row r="32" spans="2:17" ht="18.75" customHeight="1">
      <c r="B32" s="439" t="s">
        <v>1046</v>
      </c>
      <c r="C32" s="439"/>
      <c r="L32" s="718" t="s">
        <v>209</v>
      </c>
      <c r="M32" s="719"/>
      <c r="N32" s="722" t="s">
        <v>1047</v>
      </c>
      <c r="O32" s="723"/>
      <c r="P32" s="724"/>
    </row>
    <row r="33" spans="2:16" ht="18.75" customHeight="1">
      <c r="B33" s="688" t="s">
        <v>711</v>
      </c>
      <c r="C33" s="688"/>
      <c r="D33" s="440" t="s">
        <v>35</v>
      </c>
      <c r="E33" s="440" t="s">
        <v>712</v>
      </c>
      <c r="F33" s="440" t="s">
        <v>5</v>
      </c>
      <c r="G33" s="440" t="s">
        <v>6</v>
      </c>
      <c r="H33" s="440" t="s">
        <v>7</v>
      </c>
      <c r="I33" s="688" t="s">
        <v>713</v>
      </c>
      <c r="J33" s="688"/>
      <c r="L33" s="720"/>
      <c r="M33" s="721"/>
      <c r="N33" s="434" t="s">
        <v>1048</v>
      </c>
      <c r="O33" s="434" t="s">
        <v>1049</v>
      </c>
      <c r="P33" s="434" t="s">
        <v>1050</v>
      </c>
    </row>
    <row r="34" spans="2:16" ht="18.75" customHeight="1">
      <c r="B34" s="674" t="s">
        <v>1051</v>
      </c>
      <c r="C34" s="674"/>
      <c r="D34" s="449">
        <f>SUM(D35:D45)</f>
        <v>85600</v>
      </c>
      <c r="E34" s="449">
        <f>SUM(E35:E45)</f>
        <v>85083</v>
      </c>
      <c r="F34" s="449">
        <f>SUM(F35:F45)</f>
        <v>85055</v>
      </c>
      <c r="G34" s="449">
        <f>SUM(G35:G45)</f>
        <v>84446</v>
      </c>
      <c r="H34" s="449">
        <f>SUM(H35:H45)</f>
        <v>83418</v>
      </c>
      <c r="I34" s="725" t="s">
        <v>1052</v>
      </c>
      <c r="J34" s="726"/>
      <c r="L34" s="731" t="s">
        <v>1051</v>
      </c>
      <c r="M34" s="731"/>
      <c r="N34" s="434">
        <f t="shared" ref="N34:N45" si="1">SUM(O34:P34)</f>
        <v>1861</v>
      </c>
      <c r="O34" s="434">
        <v>1226</v>
      </c>
      <c r="P34" s="434">
        <v>635</v>
      </c>
    </row>
    <row r="35" spans="2:16" ht="18.75" customHeight="1">
      <c r="B35" s="676" t="s">
        <v>1053</v>
      </c>
      <c r="C35" s="676"/>
      <c r="D35" s="450">
        <f>D20+$N35</f>
        <v>42801</v>
      </c>
      <c r="E35" s="450">
        <f>E20+$N35</f>
        <v>42540</v>
      </c>
      <c r="F35" s="450">
        <f>F20+$N35</f>
        <v>42526</v>
      </c>
      <c r="G35" s="450">
        <f>G20+$N35</f>
        <v>42218</v>
      </c>
      <c r="H35" s="450">
        <f>H20+$N35</f>
        <v>41699</v>
      </c>
      <c r="I35" s="727"/>
      <c r="J35" s="728"/>
      <c r="L35" s="732" t="s">
        <v>1053</v>
      </c>
      <c r="M35" s="732"/>
      <c r="N35" s="434">
        <f t="shared" si="1"/>
        <v>502</v>
      </c>
      <c r="O35" s="434">
        <v>227</v>
      </c>
      <c r="P35" s="434">
        <v>275</v>
      </c>
    </row>
    <row r="36" spans="2:16" ht="18.75" customHeight="1">
      <c r="B36" s="673" t="s">
        <v>1054</v>
      </c>
      <c r="C36" s="673"/>
      <c r="D36" s="450">
        <f t="shared" ref="D36:H45" si="2">D21+$N36</f>
        <v>10551</v>
      </c>
      <c r="E36" s="450">
        <f t="shared" si="2"/>
        <v>10488</v>
      </c>
      <c r="F36" s="450">
        <f t="shared" si="2"/>
        <v>10484</v>
      </c>
      <c r="G36" s="450">
        <f t="shared" si="2"/>
        <v>10410</v>
      </c>
      <c r="H36" s="450">
        <f t="shared" si="2"/>
        <v>10284</v>
      </c>
      <c r="I36" s="727"/>
      <c r="J36" s="728"/>
      <c r="L36" s="733" t="s">
        <v>1054</v>
      </c>
      <c r="M36" s="733"/>
      <c r="N36" s="434">
        <f t="shared" si="1"/>
        <v>293</v>
      </c>
      <c r="O36" s="434">
        <v>205</v>
      </c>
      <c r="P36" s="434">
        <v>88</v>
      </c>
    </row>
    <row r="37" spans="2:16" ht="18.75" customHeight="1">
      <c r="B37" s="673" t="s">
        <v>1055</v>
      </c>
      <c r="C37" s="673"/>
      <c r="D37" s="450">
        <f t="shared" si="2"/>
        <v>4323</v>
      </c>
      <c r="E37" s="450">
        <f t="shared" si="2"/>
        <v>4297</v>
      </c>
      <c r="F37" s="450">
        <f t="shared" si="2"/>
        <v>4296</v>
      </c>
      <c r="G37" s="450">
        <f t="shared" si="2"/>
        <v>4265</v>
      </c>
      <c r="H37" s="450">
        <f t="shared" si="2"/>
        <v>4214</v>
      </c>
      <c r="I37" s="727"/>
      <c r="J37" s="728"/>
      <c r="L37" s="733" t="s">
        <v>1055</v>
      </c>
      <c r="M37" s="733"/>
      <c r="N37" s="434">
        <f t="shared" si="1"/>
        <v>148</v>
      </c>
      <c r="O37" s="434">
        <v>97</v>
      </c>
      <c r="P37" s="434">
        <v>51</v>
      </c>
    </row>
    <row r="38" spans="2:16" ht="18.75" customHeight="1">
      <c r="B38" s="673" t="s">
        <v>1056</v>
      </c>
      <c r="C38" s="673"/>
      <c r="D38" s="450">
        <f t="shared" si="2"/>
        <v>3816</v>
      </c>
      <c r="E38" s="450">
        <f t="shared" si="2"/>
        <v>3793</v>
      </c>
      <c r="F38" s="450">
        <f t="shared" si="2"/>
        <v>3792</v>
      </c>
      <c r="G38" s="450">
        <f t="shared" si="2"/>
        <v>3765</v>
      </c>
      <c r="H38" s="450">
        <f t="shared" si="2"/>
        <v>3719</v>
      </c>
      <c r="I38" s="727"/>
      <c r="J38" s="728"/>
      <c r="L38" s="733" t="s">
        <v>1056</v>
      </c>
      <c r="M38" s="733"/>
      <c r="N38" s="434">
        <f t="shared" si="1"/>
        <v>111</v>
      </c>
      <c r="O38" s="453">
        <v>74</v>
      </c>
      <c r="P38" s="434">
        <v>37</v>
      </c>
    </row>
    <row r="39" spans="2:16" ht="18.75" customHeight="1">
      <c r="B39" s="673" t="s">
        <v>1057</v>
      </c>
      <c r="C39" s="673"/>
      <c r="D39" s="450">
        <f t="shared" si="2"/>
        <v>3575</v>
      </c>
      <c r="E39" s="450">
        <f t="shared" si="2"/>
        <v>3553</v>
      </c>
      <c r="F39" s="450">
        <f t="shared" si="2"/>
        <v>3552</v>
      </c>
      <c r="G39" s="450">
        <f t="shared" si="2"/>
        <v>3526</v>
      </c>
      <c r="H39" s="450">
        <f t="shared" si="2"/>
        <v>3483</v>
      </c>
      <c r="I39" s="727"/>
      <c r="J39" s="728"/>
      <c r="L39" s="733" t="s">
        <v>1057</v>
      </c>
      <c r="M39" s="733"/>
      <c r="N39" s="434">
        <f t="shared" si="1"/>
        <v>48</v>
      </c>
      <c r="O39" s="434">
        <v>30</v>
      </c>
      <c r="P39" s="434">
        <v>18</v>
      </c>
    </row>
    <row r="40" spans="2:16" ht="18.75" customHeight="1">
      <c r="B40" s="677" t="s">
        <v>1058</v>
      </c>
      <c r="C40" s="677"/>
      <c r="D40" s="450">
        <f t="shared" si="2"/>
        <v>3350</v>
      </c>
      <c r="E40" s="450">
        <f t="shared" si="2"/>
        <v>3330</v>
      </c>
      <c r="F40" s="450">
        <f t="shared" si="2"/>
        <v>3329</v>
      </c>
      <c r="G40" s="450">
        <f t="shared" si="2"/>
        <v>3305</v>
      </c>
      <c r="H40" s="450">
        <f t="shared" si="2"/>
        <v>3266</v>
      </c>
      <c r="I40" s="727"/>
      <c r="J40" s="728"/>
      <c r="L40" s="734" t="s">
        <v>1058</v>
      </c>
      <c r="M40" s="734"/>
      <c r="N40" s="434">
        <f t="shared" si="1"/>
        <v>112</v>
      </c>
      <c r="O40" s="434">
        <v>69</v>
      </c>
      <c r="P40" s="434">
        <v>43</v>
      </c>
    </row>
    <row r="41" spans="2:16" ht="18.75" customHeight="1">
      <c r="B41" s="677" t="s">
        <v>1059</v>
      </c>
      <c r="C41" s="677"/>
      <c r="D41" s="450">
        <f t="shared" si="2"/>
        <v>2793</v>
      </c>
      <c r="E41" s="450">
        <f t="shared" si="2"/>
        <v>2777</v>
      </c>
      <c r="F41" s="450">
        <f t="shared" si="2"/>
        <v>2776</v>
      </c>
      <c r="G41" s="450">
        <f t="shared" si="2"/>
        <v>2757</v>
      </c>
      <c r="H41" s="450">
        <f t="shared" si="2"/>
        <v>2725</v>
      </c>
      <c r="I41" s="727"/>
      <c r="J41" s="728"/>
      <c r="L41" s="734" t="s">
        <v>1059</v>
      </c>
      <c r="M41" s="734"/>
      <c r="N41" s="434">
        <f t="shared" si="1"/>
        <v>165</v>
      </c>
      <c r="O41" s="434">
        <v>137</v>
      </c>
      <c r="P41" s="434">
        <v>28</v>
      </c>
    </row>
    <row r="42" spans="2:16" ht="18.75" customHeight="1">
      <c r="B42" s="677" t="s">
        <v>1060</v>
      </c>
      <c r="C42" s="677"/>
      <c r="D42" s="450">
        <f t="shared" si="2"/>
        <v>2441</v>
      </c>
      <c r="E42" s="450">
        <f t="shared" si="2"/>
        <v>2427</v>
      </c>
      <c r="F42" s="450">
        <f t="shared" si="2"/>
        <v>2426</v>
      </c>
      <c r="G42" s="450">
        <f t="shared" si="2"/>
        <v>2409</v>
      </c>
      <c r="H42" s="450">
        <f t="shared" si="2"/>
        <v>2380</v>
      </c>
      <c r="I42" s="727"/>
      <c r="J42" s="728"/>
      <c r="L42" s="734" t="s">
        <v>1060</v>
      </c>
      <c r="M42" s="734"/>
      <c r="N42" s="434">
        <f t="shared" si="1"/>
        <v>103</v>
      </c>
      <c r="O42" s="434">
        <v>86</v>
      </c>
      <c r="P42" s="434">
        <v>17</v>
      </c>
    </row>
    <row r="43" spans="2:16" ht="18.75" customHeight="1">
      <c r="B43" s="673" t="s">
        <v>1061</v>
      </c>
      <c r="C43" s="673"/>
      <c r="D43" s="450">
        <f t="shared" si="2"/>
        <v>3628</v>
      </c>
      <c r="E43" s="450">
        <f t="shared" si="2"/>
        <v>3606</v>
      </c>
      <c r="F43" s="450">
        <f t="shared" si="2"/>
        <v>3605</v>
      </c>
      <c r="G43" s="450">
        <f t="shared" si="2"/>
        <v>3579</v>
      </c>
      <c r="H43" s="450">
        <f t="shared" si="2"/>
        <v>3535</v>
      </c>
      <c r="I43" s="727"/>
      <c r="J43" s="728"/>
      <c r="L43" s="733" t="s">
        <v>1061</v>
      </c>
      <c r="M43" s="733"/>
      <c r="N43" s="434">
        <f t="shared" si="1"/>
        <v>45</v>
      </c>
      <c r="O43" s="434">
        <v>26</v>
      </c>
      <c r="P43" s="434">
        <v>19</v>
      </c>
    </row>
    <row r="44" spans="2:16" ht="18.75" customHeight="1">
      <c r="B44" s="673" t="s">
        <v>1062</v>
      </c>
      <c r="C44" s="673"/>
      <c r="D44" s="450">
        <f t="shared" si="2"/>
        <v>4033</v>
      </c>
      <c r="E44" s="450">
        <f t="shared" si="2"/>
        <v>4009</v>
      </c>
      <c r="F44" s="450">
        <f t="shared" si="2"/>
        <v>4008</v>
      </c>
      <c r="G44" s="450">
        <f t="shared" si="2"/>
        <v>3980</v>
      </c>
      <c r="H44" s="450">
        <f t="shared" si="2"/>
        <v>3932</v>
      </c>
      <c r="I44" s="727"/>
      <c r="J44" s="728"/>
      <c r="L44" s="733" t="s">
        <v>1062</v>
      </c>
      <c r="M44" s="733"/>
      <c r="N44" s="434">
        <f t="shared" si="1"/>
        <v>161</v>
      </c>
      <c r="O44" s="434">
        <v>136</v>
      </c>
      <c r="P44" s="434">
        <v>25</v>
      </c>
    </row>
    <row r="45" spans="2:16" ht="18.75" customHeight="1">
      <c r="B45" s="673" t="s">
        <v>1063</v>
      </c>
      <c r="C45" s="673"/>
      <c r="D45" s="450">
        <f t="shared" si="2"/>
        <v>4289</v>
      </c>
      <c r="E45" s="450">
        <f t="shared" si="2"/>
        <v>4263</v>
      </c>
      <c r="F45" s="450">
        <f t="shared" si="2"/>
        <v>4261</v>
      </c>
      <c r="G45" s="450">
        <f t="shared" si="2"/>
        <v>4232</v>
      </c>
      <c r="H45" s="450">
        <f t="shared" si="2"/>
        <v>4181</v>
      </c>
      <c r="I45" s="729"/>
      <c r="J45" s="730"/>
      <c r="L45" s="733" t="s">
        <v>1063</v>
      </c>
      <c r="M45" s="733"/>
      <c r="N45" s="434">
        <f t="shared" si="1"/>
        <v>173</v>
      </c>
      <c r="O45" s="434">
        <v>139</v>
      </c>
      <c r="P45" s="434">
        <v>34</v>
      </c>
    </row>
    <row r="46" spans="2:16" ht="18.75" customHeight="1">
      <c r="B46" s="428"/>
      <c r="C46" s="428"/>
      <c r="D46" s="451"/>
      <c r="E46" s="451"/>
      <c r="F46" s="451"/>
      <c r="G46" s="451"/>
      <c r="H46" s="451"/>
      <c r="I46" s="452"/>
      <c r="J46" s="452"/>
    </row>
    <row r="47" spans="2:16" ht="18.75" customHeight="1">
      <c r="B47" s="454" t="s">
        <v>1064</v>
      </c>
      <c r="C47" s="454"/>
      <c r="J47" s="452"/>
    </row>
    <row r="48" spans="2:16" ht="18.75" customHeight="1">
      <c r="B48" s="713" t="s">
        <v>1065</v>
      </c>
      <c r="C48" s="713"/>
      <c r="D48" s="440" t="s">
        <v>714</v>
      </c>
      <c r="E48" s="440" t="s">
        <v>712</v>
      </c>
      <c r="F48" s="440" t="s">
        <v>5</v>
      </c>
      <c r="G48" s="440" t="s">
        <v>6</v>
      </c>
      <c r="H48" s="440" t="s">
        <v>7</v>
      </c>
      <c r="I48" s="688" t="s">
        <v>135</v>
      </c>
      <c r="J48" s="688"/>
    </row>
    <row r="49" spans="2:10" ht="18.75" customHeight="1">
      <c r="B49" s="716" t="s">
        <v>1066</v>
      </c>
      <c r="C49" s="716"/>
      <c r="D49" s="455"/>
      <c r="E49" s="455">
        <f t="shared" ref="E49:G49" si="3">SUM(E50:E54)</f>
        <v>3529</v>
      </c>
      <c r="F49" s="455">
        <f t="shared" si="3"/>
        <v>3529</v>
      </c>
      <c r="G49" s="455">
        <f t="shared" si="3"/>
        <v>3529</v>
      </c>
      <c r="H49" s="455">
        <f>SUM(H50:H54)</f>
        <v>3529</v>
      </c>
      <c r="I49" s="714"/>
      <c r="J49" s="714"/>
    </row>
    <row r="50" spans="2:10" ht="18.75" customHeight="1">
      <c r="B50" s="712" t="s">
        <v>1067</v>
      </c>
      <c r="C50" s="712"/>
      <c r="D50" s="456"/>
      <c r="E50" s="457">
        <f>'[4]1.2.1 사회적인구 계획'!H4</f>
        <v>858</v>
      </c>
      <c r="F50" s="457">
        <f>E50</f>
        <v>858</v>
      </c>
      <c r="G50" s="457">
        <f t="shared" ref="G50:H51" si="4">F50</f>
        <v>858</v>
      </c>
      <c r="H50" s="457">
        <f t="shared" si="4"/>
        <v>858</v>
      </c>
      <c r="I50" s="715"/>
      <c r="J50" s="715"/>
    </row>
    <row r="51" spans="2:10" ht="18.75" customHeight="1">
      <c r="B51" s="712" t="s">
        <v>1003</v>
      </c>
      <c r="C51" s="712"/>
      <c r="D51" s="456"/>
      <c r="E51" s="453">
        <f>'[4]1.2.1 사회적인구 계획'!H5</f>
        <v>0</v>
      </c>
      <c r="F51" s="453">
        <f>E51</f>
        <v>0</v>
      </c>
      <c r="G51" s="453">
        <f t="shared" si="4"/>
        <v>0</v>
      </c>
      <c r="H51" s="453">
        <f t="shared" si="4"/>
        <v>0</v>
      </c>
      <c r="I51" s="715"/>
      <c r="J51" s="715"/>
    </row>
    <row r="52" spans="2:10" ht="18.75" customHeight="1">
      <c r="B52" s="712" t="s">
        <v>1068</v>
      </c>
      <c r="C52" s="712"/>
      <c r="D52" s="456"/>
      <c r="E52" s="457">
        <f>'[4]1.2.1 사회적인구 계획'!H6</f>
        <v>2315</v>
      </c>
      <c r="F52" s="457">
        <f t="shared" ref="F52:H54" si="5">E52</f>
        <v>2315</v>
      </c>
      <c r="G52" s="457">
        <f t="shared" si="5"/>
        <v>2315</v>
      </c>
      <c r="H52" s="457">
        <f t="shared" si="5"/>
        <v>2315</v>
      </c>
      <c r="I52" s="715"/>
      <c r="J52" s="715"/>
    </row>
    <row r="53" spans="2:10" ht="18.75" customHeight="1">
      <c r="B53" s="712" t="s">
        <v>1069</v>
      </c>
      <c r="C53" s="712"/>
      <c r="D53" s="456"/>
      <c r="E53" s="457">
        <f>'[4]1.2.1 사회적인구 계획'!H7</f>
        <v>279</v>
      </c>
      <c r="F53" s="457">
        <f t="shared" si="5"/>
        <v>279</v>
      </c>
      <c r="G53" s="457">
        <f t="shared" si="5"/>
        <v>279</v>
      </c>
      <c r="H53" s="457">
        <f t="shared" si="5"/>
        <v>279</v>
      </c>
      <c r="I53" s="715"/>
      <c r="J53" s="715"/>
    </row>
    <row r="54" spans="2:10" ht="18.75" customHeight="1">
      <c r="B54" s="712" t="s">
        <v>1070</v>
      </c>
      <c r="C54" s="712"/>
      <c r="D54" s="456"/>
      <c r="E54" s="457">
        <f>'[4]1.2.1 사회적인구 계획'!H8</f>
        <v>77</v>
      </c>
      <c r="F54" s="457">
        <f t="shared" si="5"/>
        <v>77</v>
      </c>
      <c r="G54" s="457">
        <f t="shared" si="5"/>
        <v>77</v>
      </c>
      <c r="H54" s="457">
        <f t="shared" si="5"/>
        <v>77</v>
      </c>
      <c r="I54" s="682"/>
      <c r="J54" s="683"/>
    </row>
    <row r="55" spans="2:10" ht="18.75" customHeight="1">
      <c r="B55" s="458" t="s">
        <v>1004</v>
      </c>
      <c r="J55" s="459"/>
    </row>
    <row r="56" spans="2:10" ht="18.75" customHeight="1">
      <c r="J56" s="459"/>
    </row>
    <row r="57" spans="2:10" ht="18.75" customHeight="1">
      <c r="B57" s="454" t="s">
        <v>1005</v>
      </c>
      <c r="C57" s="454"/>
      <c r="J57" s="452"/>
    </row>
    <row r="58" spans="2:10" ht="18.75" customHeight="1">
      <c r="B58" s="688" t="s">
        <v>0</v>
      </c>
      <c r="C58" s="688"/>
      <c r="D58" s="440" t="s">
        <v>714</v>
      </c>
      <c r="E58" s="440" t="s">
        <v>712</v>
      </c>
      <c r="F58" s="440" t="s">
        <v>5</v>
      </c>
      <c r="G58" s="440" t="s">
        <v>6</v>
      </c>
      <c r="H58" s="440" t="s">
        <v>7</v>
      </c>
      <c r="I58" s="688" t="s">
        <v>135</v>
      </c>
      <c r="J58" s="688"/>
    </row>
    <row r="59" spans="2:10" ht="29.25" customHeight="1">
      <c r="B59" s="697" t="s">
        <v>1006</v>
      </c>
      <c r="C59" s="698"/>
      <c r="D59" s="460"/>
      <c r="E59" s="461" t="s">
        <v>1007</v>
      </c>
      <c r="F59" s="443" t="s">
        <v>1008</v>
      </c>
      <c r="G59" s="443" t="s">
        <v>1008</v>
      </c>
      <c r="H59" s="443" t="s">
        <v>1008</v>
      </c>
      <c r="I59" s="707" t="s">
        <v>1009</v>
      </c>
      <c r="J59" s="708"/>
    </row>
    <row r="60" spans="2:10" ht="29.25" customHeight="1">
      <c r="B60" s="697" t="s">
        <v>1071</v>
      </c>
      <c r="C60" s="698"/>
      <c r="D60" s="460"/>
      <c r="E60" s="462" t="s">
        <v>1072</v>
      </c>
      <c r="F60" s="462" t="s">
        <v>1073</v>
      </c>
      <c r="G60" s="443" t="s">
        <v>1008</v>
      </c>
      <c r="H60" s="443" t="s">
        <v>1008</v>
      </c>
      <c r="I60" s="705" t="s">
        <v>1074</v>
      </c>
      <c r="J60" s="706"/>
    </row>
    <row r="61" spans="2:10" ht="29.25" customHeight="1">
      <c r="B61" s="697" t="s">
        <v>1075</v>
      </c>
      <c r="C61" s="698"/>
      <c r="D61" s="460"/>
      <c r="E61" s="462" t="s">
        <v>1076</v>
      </c>
      <c r="F61" s="462" t="s">
        <v>1077</v>
      </c>
      <c r="G61" s="443" t="s">
        <v>1008</v>
      </c>
      <c r="H61" s="443" t="s">
        <v>1008</v>
      </c>
      <c r="I61" s="705" t="s">
        <v>1078</v>
      </c>
      <c r="J61" s="706"/>
    </row>
    <row r="62" spans="2:10" ht="18.75" customHeight="1">
      <c r="B62" s="463" t="s">
        <v>1079</v>
      </c>
      <c r="C62" s="452"/>
      <c r="D62" s="452"/>
      <c r="E62" s="464"/>
      <c r="F62" s="464"/>
      <c r="G62" s="464"/>
      <c r="H62" s="464"/>
      <c r="I62" s="464"/>
      <c r="J62" s="464"/>
    </row>
    <row r="63" spans="2:10" ht="18.75" customHeight="1">
      <c r="B63" s="463"/>
      <c r="C63" s="452"/>
      <c r="D63" s="452"/>
      <c r="E63" s="464"/>
      <c r="F63" s="464"/>
      <c r="G63" s="464"/>
      <c r="H63" s="464"/>
      <c r="I63" s="464"/>
      <c r="J63" s="464"/>
    </row>
    <row r="64" spans="2:10" ht="18.75" customHeight="1">
      <c r="B64" s="454" t="s">
        <v>1080</v>
      </c>
      <c r="C64" s="454"/>
      <c r="J64" s="452"/>
    </row>
    <row r="65" spans="2:11" ht="18.75" customHeight="1">
      <c r="B65" s="688" t="s">
        <v>0</v>
      </c>
      <c r="C65" s="688"/>
      <c r="D65" s="440" t="s">
        <v>714</v>
      </c>
      <c r="E65" s="440" t="s">
        <v>712</v>
      </c>
      <c r="F65" s="440" t="s">
        <v>5</v>
      </c>
      <c r="G65" s="440" t="s">
        <v>6</v>
      </c>
      <c r="H65" s="440" t="s">
        <v>7</v>
      </c>
      <c r="I65" s="688" t="s">
        <v>135</v>
      </c>
      <c r="J65" s="688"/>
    </row>
    <row r="66" spans="2:11" ht="18.75" customHeight="1">
      <c r="B66" s="711" t="s">
        <v>1081</v>
      </c>
      <c r="C66" s="460" t="s">
        <v>49</v>
      </c>
      <c r="D66" s="457">
        <f>SUM(D67:D68)</f>
        <v>85600</v>
      </c>
      <c r="E66" s="457">
        <f t="shared" ref="E66:H66" si="6">SUM(E67:E68)</f>
        <v>88612</v>
      </c>
      <c r="F66" s="457">
        <f t="shared" si="6"/>
        <v>88584</v>
      </c>
      <c r="G66" s="457">
        <f t="shared" si="6"/>
        <v>87975</v>
      </c>
      <c r="H66" s="457">
        <f t="shared" si="6"/>
        <v>86947</v>
      </c>
      <c r="I66" s="707" t="s">
        <v>1082</v>
      </c>
      <c r="J66" s="708"/>
    </row>
    <row r="67" spans="2:11" ht="18.75" customHeight="1">
      <c r="B67" s="711"/>
      <c r="C67" s="460" t="s">
        <v>989</v>
      </c>
      <c r="D67" s="457">
        <f>D34</f>
        <v>85600</v>
      </c>
      <c r="E67" s="457">
        <f t="shared" ref="E67:H67" si="7">E34</f>
        <v>85083</v>
      </c>
      <c r="F67" s="457">
        <f t="shared" si="7"/>
        <v>85055</v>
      </c>
      <c r="G67" s="457">
        <f t="shared" si="7"/>
        <v>84446</v>
      </c>
      <c r="H67" s="457">
        <f t="shared" si="7"/>
        <v>83418</v>
      </c>
      <c r="I67" s="705"/>
      <c r="J67" s="706"/>
    </row>
    <row r="68" spans="2:11" ht="18.75" customHeight="1">
      <c r="B68" s="711"/>
      <c r="C68" s="460" t="s">
        <v>991</v>
      </c>
      <c r="D68" s="453">
        <f>D49</f>
        <v>0</v>
      </c>
      <c r="E68" s="457">
        <f t="shared" ref="E68:H68" si="8">E49</f>
        <v>3529</v>
      </c>
      <c r="F68" s="457">
        <f t="shared" si="8"/>
        <v>3529</v>
      </c>
      <c r="G68" s="457">
        <f t="shared" si="8"/>
        <v>3529</v>
      </c>
      <c r="H68" s="457">
        <f t="shared" si="8"/>
        <v>3529</v>
      </c>
      <c r="I68" s="705"/>
      <c r="J68" s="706"/>
    </row>
    <row r="69" spans="2:11" ht="18.75" customHeight="1">
      <c r="B69" s="711" t="s">
        <v>1025</v>
      </c>
      <c r="C69" s="711"/>
      <c r="D69" s="465"/>
      <c r="E69" s="457">
        <f>[5]내포신도시인구계획!$E$27</f>
        <v>36500</v>
      </c>
      <c r="F69" s="457">
        <f>[5]내포신도시인구계획!$F$27</f>
        <v>58200</v>
      </c>
      <c r="G69" s="457">
        <f>[5]내포신도시인구계획!$G$27</f>
        <v>58200</v>
      </c>
      <c r="H69" s="457">
        <f>[5]내포신도시인구계획!$H$27</f>
        <v>58200</v>
      </c>
      <c r="I69" s="706" t="s">
        <v>1026</v>
      </c>
      <c r="J69" s="706"/>
      <c r="K69" s="466" t="s">
        <v>1027</v>
      </c>
    </row>
    <row r="70" spans="2:11" ht="18.75" customHeight="1">
      <c r="B70" s="711" t="s">
        <v>1028</v>
      </c>
      <c r="C70" s="711"/>
      <c r="D70" s="467"/>
      <c r="E70" s="467">
        <v>75.900000000000006</v>
      </c>
      <c r="F70" s="467">
        <v>75.900000000000006</v>
      </c>
      <c r="G70" s="467">
        <v>75.900000000000006</v>
      </c>
      <c r="H70" s="467">
        <v>75.900000000000006</v>
      </c>
      <c r="I70" s="706" t="s">
        <v>1029</v>
      </c>
      <c r="J70" s="706"/>
      <c r="K70" s="466"/>
    </row>
    <row r="71" spans="2:11" s="468" customFormat="1" ht="18.75" customHeight="1">
      <c r="B71" s="709" t="s">
        <v>1030</v>
      </c>
      <c r="C71" s="709"/>
      <c r="D71" s="469"/>
      <c r="E71" s="470">
        <f>E69*$E$70/100</f>
        <v>27703.5</v>
      </c>
      <c r="F71" s="470">
        <f>F69*$E$70/100</f>
        <v>44173.8</v>
      </c>
      <c r="G71" s="470">
        <f>G69*$E$70/100</f>
        <v>44173.8</v>
      </c>
      <c r="H71" s="470">
        <f>H69*$E$70/100</f>
        <v>44173.8</v>
      </c>
      <c r="I71" s="710" t="s">
        <v>1031</v>
      </c>
      <c r="J71" s="710"/>
      <c r="K71" s="471">
        <v>0.75900000000000001</v>
      </c>
    </row>
    <row r="72" spans="2:11" ht="18.75" customHeight="1">
      <c r="B72" s="452"/>
      <c r="C72" s="452"/>
      <c r="D72" s="452"/>
      <c r="E72" s="464"/>
      <c r="F72" s="464"/>
      <c r="G72" s="464"/>
      <c r="H72" s="464"/>
      <c r="I72" s="464"/>
      <c r="J72" s="464"/>
    </row>
    <row r="73" spans="2:11" ht="18.75" customHeight="1">
      <c r="B73" s="454" t="s">
        <v>1032</v>
      </c>
      <c r="C73" s="454"/>
      <c r="J73" s="452"/>
    </row>
    <row r="74" spans="2:11" ht="18.75" customHeight="1">
      <c r="B74" s="688" t="s">
        <v>0</v>
      </c>
      <c r="C74" s="688"/>
      <c r="D74" s="440" t="s">
        <v>714</v>
      </c>
      <c r="E74" s="440" t="s">
        <v>712</v>
      </c>
      <c r="F74" s="440" t="s">
        <v>5</v>
      </c>
      <c r="G74" s="440" t="s">
        <v>6</v>
      </c>
      <c r="H74" s="440" t="s">
        <v>7</v>
      </c>
      <c r="I74" s="688" t="s">
        <v>135</v>
      </c>
      <c r="J74" s="688"/>
    </row>
    <row r="75" spans="2:11" ht="18.75" customHeight="1">
      <c r="B75" s="697" t="s">
        <v>1033</v>
      </c>
      <c r="C75" s="698"/>
      <c r="D75" s="457">
        <f>D69-D71</f>
        <v>0</v>
      </c>
      <c r="E75" s="457">
        <f>E69-E71</f>
        <v>8796.5</v>
      </c>
      <c r="F75" s="457">
        <f t="shared" ref="F75:H75" si="9">F69-F71</f>
        <v>14026.199999999997</v>
      </c>
      <c r="G75" s="457">
        <f t="shared" si="9"/>
        <v>14026.199999999997</v>
      </c>
      <c r="H75" s="457">
        <f t="shared" si="9"/>
        <v>14026.199999999997</v>
      </c>
      <c r="I75" s="699" t="s">
        <v>1034</v>
      </c>
      <c r="J75" s="700"/>
    </row>
    <row r="76" spans="2:11" s="472" customFormat="1" ht="18.75" customHeight="1">
      <c r="B76" s="701" t="s">
        <v>1035</v>
      </c>
      <c r="C76" s="702"/>
      <c r="D76" s="473">
        <f>D66-D75</f>
        <v>85600</v>
      </c>
      <c r="E76" s="473">
        <f>E66-E75</f>
        <v>79815.5</v>
      </c>
      <c r="F76" s="473">
        <f>F66-F75</f>
        <v>74557.8</v>
      </c>
      <c r="G76" s="473">
        <f>G66-G75</f>
        <v>73948.800000000003</v>
      </c>
      <c r="H76" s="473">
        <f>H66-H75</f>
        <v>72920.800000000003</v>
      </c>
      <c r="I76" s="703" t="s">
        <v>1036</v>
      </c>
      <c r="J76" s="704"/>
    </row>
    <row r="77" spans="2:11" s="472" customFormat="1" ht="18.75" customHeight="1">
      <c r="B77" s="693" t="s">
        <v>1037</v>
      </c>
      <c r="C77" s="694"/>
      <c r="D77" s="470">
        <f>ROUNDUP(D76,-2)</f>
        <v>85600</v>
      </c>
      <c r="E77" s="470">
        <f>ROUNDUP(E76,-2)</f>
        <v>79900</v>
      </c>
      <c r="F77" s="470">
        <f>ROUND(F76,-2)</f>
        <v>74600</v>
      </c>
      <c r="G77" s="470">
        <f>ROUNDUP(G76,-2)</f>
        <v>74000</v>
      </c>
      <c r="H77" s="470">
        <f>ROUNDUP(H76,-2)</f>
        <v>73000</v>
      </c>
      <c r="I77" s="689" t="s">
        <v>1010</v>
      </c>
      <c r="J77" s="690"/>
    </row>
    <row r="78" spans="2:11" s="472" customFormat="1" ht="18.75" customHeight="1" outlineLevel="1">
      <c r="B78" s="474"/>
      <c r="C78" s="474"/>
      <c r="D78" s="475"/>
      <c r="E78" s="475"/>
      <c r="F78" s="475"/>
      <c r="G78" s="475"/>
      <c r="H78" s="475"/>
      <c r="I78" s="475"/>
      <c r="J78" s="475"/>
    </row>
    <row r="79" spans="2:11" s="472" customFormat="1" ht="18.75" customHeight="1" outlineLevel="1">
      <c r="B79" s="454" t="s">
        <v>1011</v>
      </c>
      <c r="C79" s="454"/>
      <c r="D79" s="437"/>
      <c r="E79" s="437"/>
      <c r="F79" s="437"/>
      <c r="G79" s="437"/>
      <c r="H79" s="437"/>
      <c r="I79" s="437"/>
      <c r="J79" s="452"/>
    </row>
    <row r="80" spans="2:11" s="472" customFormat="1" ht="18.75" customHeight="1" outlineLevel="1">
      <c r="B80" s="695" t="s">
        <v>1012</v>
      </c>
      <c r="C80" s="696"/>
      <c r="D80" s="440" t="s">
        <v>714</v>
      </c>
      <c r="E80" s="440" t="s">
        <v>712</v>
      </c>
      <c r="F80" s="440" t="s">
        <v>5</v>
      </c>
      <c r="G80" s="440" t="s">
        <v>6</v>
      </c>
      <c r="H80" s="440" t="s">
        <v>7</v>
      </c>
      <c r="I80" s="691" t="s">
        <v>135</v>
      </c>
      <c r="J80" s="692"/>
    </row>
    <row r="81" spans="2:21" s="472" customFormat="1" ht="18.75" customHeight="1" outlineLevel="1">
      <c r="B81" s="686"/>
      <c r="C81" s="687"/>
      <c r="D81" s="476"/>
      <c r="E81" s="477"/>
      <c r="F81" s="477"/>
      <c r="G81" s="477"/>
      <c r="H81" s="477"/>
      <c r="I81" s="680"/>
      <c r="J81" s="681"/>
    </row>
    <row r="82" spans="2:21" s="472" customFormat="1" ht="18.75" customHeight="1" outlineLevel="1">
      <c r="B82" s="684"/>
      <c r="C82" s="685"/>
      <c r="D82" s="466"/>
      <c r="E82" s="436"/>
      <c r="F82" s="436"/>
      <c r="G82" s="436"/>
      <c r="H82" s="436"/>
      <c r="I82" s="682"/>
      <c r="J82" s="683"/>
    </row>
    <row r="83" spans="2:21" s="472" customFormat="1" ht="18.75" customHeight="1" outlineLevel="1">
      <c r="B83" s="684"/>
      <c r="C83" s="685"/>
      <c r="D83" s="466"/>
      <c r="E83" s="436"/>
      <c r="F83" s="436"/>
      <c r="G83" s="436"/>
      <c r="H83" s="436"/>
      <c r="I83" s="682"/>
      <c r="J83" s="683"/>
    </row>
    <row r="84" spans="2:21" s="472" customFormat="1" ht="18.75" customHeight="1" outlineLevel="1">
      <c r="B84" s="684"/>
      <c r="C84" s="685"/>
      <c r="D84" s="466"/>
      <c r="E84" s="436"/>
      <c r="F84" s="436"/>
      <c r="G84" s="436"/>
      <c r="H84" s="436"/>
      <c r="I84" s="682"/>
      <c r="J84" s="683"/>
    </row>
    <row r="85" spans="2:21" s="472" customFormat="1" ht="18.75" customHeight="1" outlineLevel="1">
      <c r="B85" s="684"/>
      <c r="C85" s="685"/>
      <c r="D85" s="466"/>
      <c r="E85" s="436"/>
      <c r="F85" s="436"/>
      <c r="G85" s="436"/>
      <c r="H85" s="436"/>
      <c r="I85" s="682"/>
      <c r="J85" s="683"/>
    </row>
    <row r="86" spans="2:21" s="472" customFormat="1" ht="18.75" customHeight="1" outlineLevel="1">
      <c r="B86" s="458" t="s">
        <v>1013</v>
      </c>
      <c r="C86" s="478"/>
      <c r="D86" s="445"/>
      <c r="E86" s="479"/>
      <c r="F86" s="479"/>
      <c r="G86" s="479"/>
      <c r="H86" s="479"/>
      <c r="I86" s="480"/>
      <c r="J86" s="480"/>
    </row>
    <row r="87" spans="2:21" s="472" customFormat="1" ht="18.75" customHeight="1">
      <c r="B87" s="474"/>
      <c r="C87" s="474"/>
      <c r="D87" s="475"/>
      <c r="E87" s="475"/>
      <c r="F87" s="475"/>
      <c r="G87" s="475"/>
      <c r="H87" s="475"/>
      <c r="I87" s="475"/>
      <c r="J87" s="475"/>
    </row>
    <row r="88" spans="2:21" ht="18.75" customHeight="1">
      <c r="B88" s="481" t="s">
        <v>1014</v>
      </c>
      <c r="C88" s="482"/>
      <c r="D88" s="482"/>
      <c r="E88" s="483"/>
      <c r="F88" s="483"/>
      <c r="G88" s="483"/>
      <c r="H88" s="483"/>
      <c r="I88" s="483"/>
      <c r="J88" s="445"/>
      <c r="M88" s="484" t="s">
        <v>1015</v>
      </c>
    </row>
    <row r="89" spans="2:21" ht="18.75" customHeight="1">
      <c r="B89" s="430" t="s">
        <v>711</v>
      </c>
      <c r="C89" s="430"/>
      <c r="D89" s="430" t="s">
        <v>714</v>
      </c>
      <c r="E89" s="430" t="s">
        <v>712</v>
      </c>
      <c r="F89" s="430" t="s">
        <v>5</v>
      </c>
      <c r="G89" s="430" t="s">
        <v>6</v>
      </c>
      <c r="H89" s="430" t="s">
        <v>7</v>
      </c>
      <c r="I89" s="717" t="s">
        <v>713</v>
      </c>
      <c r="J89" s="717"/>
      <c r="K89" s="445"/>
      <c r="L89" s="445"/>
      <c r="M89" s="675" t="s">
        <v>1016</v>
      </c>
      <c r="N89" s="675"/>
      <c r="O89" s="485" t="s">
        <v>714</v>
      </c>
      <c r="P89" s="485" t="s">
        <v>712</v>
      </c>
      <c r="Q89" s="485" t="s">
        <v>5</v>
      </c>
      <c r="R89" s="485" t="s">
        <v>6</v>
      </c>
      <c r="S89" s="485" t="s">
        <v>7</v>
      </c>
      <c r="T89" s="486"/>
      <c r="U89" s="487"/>
    </row>
    <row r="90" spans="2:21" ht="18.75" customHeight="1">
      <c r="B90" s="668" t="s">
        <v>1017</v>
      </c>
      <c r="C90" s="431" t="s">
        <v>992</v>
      </c>
      <c r="D90" s="432">
        <f t="shared" ref="D90:E90" si="10">SUM(D91:D92)</f>
        <v>85600</v>
      </c>
      <c r="E90" s="432">
        <f t="shared" si="10"/>
        <v>79900</v>
      </c>
      <c r="F90" s="432">
        <f t="shared" ref="F90:H90" si="11">SUM(F91:F92)</f>
        <v>74600</v>
      </c>
      <c r="G90" s="432">
        <f t="shared" si="11"/>
        <v>74000</v>
      </c>
      <c r="H90" s="432">
        <f t="shared" si="11"/>
        <v>73000</v>
      </c>
      <c r="I90" s="733"/>
      <c r="J90" s="733"/>
      <c r="K90" s="678"/>
      <c r="L90" s="678"/>
      <c r="M90" s="674" t="s">
        <v>1017</v>
      </c>
      <c r="N90" s="674"/>
      <c r="O90" s="488">
        <f>D128</f>
        <v>85600</v>
      </c>
      <c r="P90" s="488">
        <f>E128</f>
        <v>76371</v>
      </c>
      <c r="Q90" s="488">
        <f>F128</f>
        <v>71071</v>
      </c>
      <c r="R90" s="488">
        <f>G128</f>
        <v>70471</v>
      </c>
      <c r="S90" s="488">
        <f>H128</f>
        <v>69471</v>
      </c>
      <c r="T90" s="489"/>
      <c r="U90" s="490"/>
    </row>
    <row r="91" spans="2:21" ht="18.75" customHeight="1">
      <c r="B91" s="668"/>
      <c r="C91" s="433" t="s">
        <v>993</v>
      </c>
      <c r="D91" s="434">
        <f t="shared" ref="D91:H92" si="12">D94+D97+D100+D103+D106+D109+D112+D115+D118+D121+D124</f>
        <v>85600</v>
      </c>
      <c r="E91" s="434">
        <f t="shared" si="12"/>
        <v>76371</v>
      </c>
      <c r="F91" s="434">
        <f t="shared" si="12"/>
        <v>71071</v>
      </c>
      <c r="G91" s="434">
        <f t="shared" si="12"/>
        <v>70471</v>
      </c>
      <c r="H91" s="434">
        <f t="shared" si="12"/>
        <v>69471</v>
      </c>
      <c r="I91" s="733"/>
      <c r="J91" s="733"/>
      <c r="K91" s="736"/>
      <c r="L91" s="736"/>
      <c r="M91" s="676" t="s">
        <v>997</v>
      </c>
      <c r="N91" s="676"/>
      <c r="O91" s="491">
        <f t="shared" ref="O91:O101" si="13">D35</f>
        <v>42801</v>
      </c>
      <c r="P91" s="491">
        <f>ROUND(($O91/$O$90)*P$90,0)</f>
        <v>38186</v>
      </c>
      <c r="Q91" s="491">
        <f t="shared" ref="P91:S100" si="14">ROUND(($O91/$O$90)*Q$90,0)</f>
        <v>35536</v>
      </c>
      <c r="R91" s="491">
        <f>ROUND(($O91/$O$90)*R$90,0)</f>
        <v>35236</v>
      </c>
      <c r="S91" s="491">
        <f t="shared" si="14"/>
        <v>34736</v>
      </c>
      <c r="T91" s="492"/>
      <c r="U91" s="492"/>
    </row>
    <row r="92" spans="2:21" ht="18.75" customHeight="1">
      <c r="B92" s="668"/>
      <c r="C92" s="433" t="s">
        <v>991</v>
      </c>
      <c r="D92" s="434">
        <f t="shared" si="12"/>
        <v>0</v>
      </c>
      <c r="E92" s="434">
        <f t="shared" si="12"/>
        <v>3529</v>
      </c>
      <c r="F92" s="434">
        <f t="shared" si="12"/>
        <v>3529</v>
      </c>
      <c r="G92" s="434">
        <f t="shared" si="12"/>
        <v>3529</v>
      </c>
      <c r="H92" s="434">
        <f t="shared" si="12"/>
        <v>3529</v>
      </c>
      <c r="I92" s="733"/>
      <c r="J92" s="733"/>
      <c r="K92" s="672"/>
      <c r="L92" s="672"/>
      <c r="M92" s="673" t="s">
        <v>998</v>
      </c>
      <c r="N92" s="673"/>
      <c r="O92" s="491">
        <f t="shared" si="13"/>
        <v>10551</v>
      </c>
      <c r="P92" s="491">
        <f t="shared" si="14"/>
        <v>9413</v>
      </c>
      <c r="Q92" s="491">
        <f t="shared" si="14"/>
        <v>8760</v>
      </c>
      <c r="R92" s="491">
        <f t="shared" si="14"/>
        <v>8686</v>
      </c>
      <c r="S92" s="491">
        <f t="shared" si="14"/>
        <v>8563</v>
      </c>
      <c r="T92" s="493"/>
      <c r="U92" s="494"/>
    </row>
    <row r="93" spans="2:21" ht="18.75" customHeight="1">
      <c r="B93" s="668" t="s">
        <v>9</v>
      </c>
      <c r="C93" s="431" t="s">
        <v>992</v>
      </c>
      <c r="D93" s="432">
        <f>SUM(D94:D95)</f>
        <v>42801</v>
      </c>
      <c r="E93" s="432">
        <f t="shared" ref="E93:H93" si="15">SUM(E94:E95)</f>
        <v>39980</v>
      </c>
      <c r="F93" s="432">
        <f t="shared" si="15"/>
        <v>36987</v>
      </c>
      <c r="G93" s="432">
        <f t="shared" si="15"/>
        <v>38112</v>
      </c>
      <c r="H93" s="432">
        <f t="shared" si="15"/>
        <v>38265</v>
      </c>
      <c r="I93" s="733"/>
      <c r="J93" s="733"/>
      <c r="K93" s="672"/>
      <c r="L93" s="672"/>
      <c r="M93" s="673" t="s">
        <v>999</v>
      </c>
      <c r="N93" s="673"/>
      <c r="O93" s="491">
        <f t="shared" si="13"/>
        <v>4323</v>
      </c>
      <c r="P93" s="491">
        <f t="shared" si="14"/>
        <v>3857</v>
      </c>
      <c r="Q93" s="491">
        <f t="shared" si="14"/>
        <v>3589</v>
      </c>
      <c r="R93" s="491">
        <f t="shared" si="14"/>
        <v>3559</v>
      </c>
      <c r="S93" s="491">
        <f t="shared" si="14"/>
        <v>3508</v>
      </c>
      <c r="T93" s="452"/>
      <c r="U93" s="452"/>
    </row>
    <row r="94" spans="2:21" ht="18.75" customHeight="1">
      <c r="B94" s="668"/>
      <c r="C94" s="433" t="s">
        <v>993</v>
      </c>
      <c r="D94" s="434">
        <f>O91</f>
        <v>42801</v>
      </c>
      <c r="E94" s="435">
        <f>ROUND(D94-(($D94-$H94)*$O$111/100),0)-3471</f>
        <v>36451</v>
      </c>
      <c r="F94" s="435">
        <f>ROUND(E94-(($D94-$H94)*$P$111/100),0)-686</f>
        <v>33458</v>
      </c>
      <c r="G94" s="435">
        <f>ROUND(F94-(($D94-$H94)*$Q$111/100),0)+2851</f>
        <v>34583</v>
      </c>
      <c r="H94" s="434">
        <f>S91</f>
        <v>34736</v>
      </c>
      <c r="I94" s="733"/>
      <c r="J94" s="733"/>
      <c r="K94" s="672"/>
      <c r="L94" s="672"/>
      <c r="M94" s="673" t="s">
        <v>1019</v>
      </c>
      <c r="N94" s="673"/>
      <c r="O94" s="491">
        <f t="shared" si="13"/>
        <v>3816</v>
      </c>
      <c r="P94" s="491">
        <f t="shared" si="14"/>
        <v>3405</v>
      </c>
      <c r="Q94" s="491">
        <f t="shared" si="14"/>
        <v>3168</v>
      </c>
      <c r="R94" s="491">
        <f t="shared" si="14"/>
        <v>3142</v>
      </c>
      <c r="S94" s="491">
        <f t="shared" si="14"/>
        <v>3097</v>
      </c>
      <c r="T94" s="495"/>
      <c r="U94" s="496"/>
    </row>
    <row r="95" spans="2:21" ht="18.75" customHeight="1">
      <c r="B95" s="668"/>
      <c r="C95" s="433" t="s">
        <v>991</v>
      </c>
      <c r="D95" s="434">
        <f>D81</f>
        <v>0</v>
      </c>
      <c r="E95" s="434">
        <f>E49</f>
        <v>3529</v>
      </c>
      <c r="F95" s="434">
        <f>F49</f>
        <v>3529</v>
      </c>
      <c r="G95" s="434">
        <f>G49</f>
        <v>3529</v>
      </c>
      <c r="H95" s="434">
        <f>H49</f>
        <v>3529</v>
      </c>
      <c r="I95" s="733"/>
      <c r="J95" s="733"/>
      <c r="K95" s="672"/>
      <c r="L95" s="672"/>
      <c r="M95" s="673" t="s">
        <v>670</v>
      </c>
      <c r="N95" s="673"/>
      <c r="O95" s="491">
        <f t="shared" si="13"/>
        <v>3575</v>
      </c>
      <c r="P95" s="491">
        <f t="shared" si="14"/>
        <v>3190</v>
      </c>
      <c r="Q95" s="491">
        <f t="shared" si="14"/>
        <v>2968</v>
      </c>
      <c r="R95" s="491">
        <f t="shared" si="14"/>
        <v>2943</v>
      </c>
      <c r="S95" s="491">
        <f t="shared" si="14"/>
        <v>2901</v>
      </c>
      <c r="T95" s="497"/>
      <c r="U95" s="497"/>
    </row>
    <row r="96" spans="2:21" ht="18.75" customHeight="1">
      <c r="B96" s="668" t="s">
        <v>11</v>
      </c>
      <c r="C96" s="431" t="s">
        <v>49</v>
      </c>
      <c r="D96" s="432">
        <f>SUM(D97:D98)</f>
        <v>10551</v>
      </c>
      <c r="E96" s="432">
        <f t="shared" ref="E96:H96" si="16">SUM(E97:E98)</f>
        <v>9841</v>
      </c>
      <c r="F96" s="432">
        <f t="shared" si="16"/>
        <v>9272</v>
      </c>
      <c r="G96" s="432">
        <f t="shared" si="16"/>
        <v>8847</v>
      </c>
      <c r="H96" s="432">
        <f t="shared" si="16"/>
        <v>8563</v>
      </c>
      <c r="I96" s="669"/>
      <c r="J96" s="669"/>
      <c r="K96" s="679"/>
      <c r="L96" s="679"/>
      <c r="M96" s="677" t="s">
        <v>42</v>
      </c>
      <c r="N96" s="677"/>
      <c r="O96" s="491">
        <f t="shared" si="13"/>
        <v>3350</v>
      </c>
      <c r="P96" s="491">
        <f t="shared" si="14"/>
        <v>2989</v>
      </c>
      <c r="Q96" s="491">
        <f t="shared" si="14"/>
        <v>2781</v>
      </c>
      <c r="R96" s="491">
        <f t="shared" si="14"/>
        <v>2758</v>
      </c>
      <c r="S96" s="491">
        <f t="shared" si="14"/>
        <v>2719</v>
      </c>
      <c r="T96" s="495"/>
      <c r="U96" s="496"/>
    </row>
    <row r="97" spans="2:21" ht="18.75" customHeight="1">
      <c r="B97" s="668"/>
      <c r="C97" s="433" t="s">
        <v>989</v>
      </c>
      <c r="D97" s="434">
        <f>O92</f>
        <v>10551</v>
      </c>
      <c r="E97" s="435">
        <f>ROUND(D97-(($D97-$H97)*$O$111/100),0)</f>
        <v>9841</v>
      </c>
      <c r="F97" s="435">
        <f>ROUND(E97-(($D97-$H97)*$P$111/100),0)</f>
        <v>9272</v>
      </c>
      <c r="G97" s="435">
        <f>ROUND(F97-(($D97-$H97)*$Q$111/100),0)</f>
        <v>8847</v>
      </c>
      <c r="H97" s="434">
        <f t="shared" ref="H97" si="17">S92</f>
        <v>8563</v>
      </c>
      <c r="I97" s="669"/>
      <c r="J97" s="669"/>
      <c r="K97" s="679"/>
      <c r="L97" s="679"/>
      <c r="M97" s="677" t="s">
        <v>18</v>
      </c>
      <c r="N97" s="677"/>
      <c r="O97" s="491">
        <f t="shared" si="13"/>
        <v>2793</v>
      </c>
      <c r="P97" s="491">
        <f t="shared" si="14"/>
        <v>2492</v>
      </c>
      <c r="Q97" s="491">
        <f t="shared" si="14"/>
        <v>2319</v>
      </c>
      <c r="R97" s="491">
        <f t="shared" si="14"/>
        <v>2299</v>
      </c>
      <c r="S97" s="491">
        <f t="shared" si="14"/>
        <v>2267</v>
      </c>
      <c r="T97" s="497"/>
      <c r="U97" s="497"/>
    </row>
    <row r="98" spans="2:21" ht="18.75" customHeight="1">
      <c r="B98" s="668"/>
      <c r="C98" s="433" t="s">
        <v>990</v>
      </c>
      <c r="D98" s="434"/>
      <c r="E98" s="435">
        <f>ROUND(D98-(($D98-$H98)*$O$111/100),0)</f>
        <v>0</v>
      </c>
      <c r="F98" s="435">
        <f>ROUND(E98-(($D98-$H98)*$P$111/100),0)</f>
        <v>0</v>
      </c>
      <c r="G98" s="435">
        <f>ROUND(F98-(($D98-$H98)*$Q$111/100),0)</f>
        <v>0</v>
      </c>
      <c r="H98" s="434"/>
      <c r="I98" s="669"/>
      <c r="J98" s="669"/>
      <c r="K98" s="679"/>
      <c r="L98" s="679"/>
      <c r="M98" s="677" t="s">
        <v>44</v>
      </c>
      <c r="N98" s="677"/>
      <c r="O98" s="491">
        <f t="shared" si="13"/>
        <v>2441</v>
      </c>
      <c r="P98" s="491">
        <f t="shared" si="14"/>
        <v>2178</v>
      </c>
      <c r="Q98" s="491">
        <f t="shared" si="14"/>
        <v>2027</v>
      </c>
      <c r="R98" s="491">
        <f t="shared" si="14"/>
        <v>2010</v>
      </c>
      <c r="S98" s="491">
        <f t="shared" si="14"/>
        <v>1981</v>
      </c>
      <c r="T98" s="495"/>
      <c r="U98" s="496"/>
    </row>
    <row r="99" spans="2:21" ht="18.75" customHeight="1">
      <c r="B99" s="668" t="s">
        <v>13</v>
      </c>
      <c r="C99" s="431" t="s">
        <v>49</v>
      </c>
      <c r="D99" s="432">
        <f>SUM(D100:D101)</f>
        <v>4323</v>
      </c>
      <c r="E99" s="432">
        <f t="shared" ref="E99:H99" si="18">SUM(E100:E101)</f>
        <v>4032</v>
      </c>
      <c r="F99" s="432">
        <f t="shared" si="18"/>
        <v>3799</v>
      </c>
      <c r="G99" s="432">
        <f t="shared" si="18"/>
        <v>3625</v>
      </c>
      <c r="H99" s="432">
        <f t="shared" si="18"/>
        <v>3508</v>
      </c>
      <c r="I99" s="669"/>
      <c r="J99" s="669"/>
      <c r="K99" s="672"/>
      <c r="L99" s="672"/>
      <c r="M99" s="673" t="s">
        <v>1001</v>
      </c>
      <c r="N99" s="673"/>
      <c r="O99" s="491">
        <f t="shared" si="13"/>
        <v>3628</v>
      </c>
      <c r="P99" s="491">
        <f t="shared" si="14"/>
        <v>3237</v>
      </c>
      <c r="Q99" s="491">
        <f t="shared" si="14"/>
        <v>3012</v>
      </c>
      <c r="R99" s="491">
        <f t="shared" si="14"/>
        <v>2987</v>
      </c>
      <c r="S99" s="491">
        <f t="shared" si="14"/>
        <v>2944</v>
      </c>
      <c r="T99" s="497"/>
      <c r="U99" s="497"/>
    </row>
    <row r="100" spans="2:21" ht="18.75" customHeight="1">
      <c r="B100" s="668"/>
      <c r="C100" s="433" t="s">
        <v>989</v>
      </c>
      <c r="D100" s="434">
        <f>O93</f>
        <v>4323</v>
      </c>
      <c r="E100" s="435">
        <f>ROUND(D100-(($D100-$H100)*$O$111/100),0)</f>
        <v>4032</v>
      </c>
      <c r="F100" s="435">
        <f>ROUND(E100-(($D100-$H100)*$P$111/100),0)</f>
        <v>3799</v>
      </c>
      <c r="G100" s="435">
        <f>ROUND(F100-(($D100-$H100)*$Q$111/100),0)</f>
        <v>3625</v>
      </c>
      <c r="H100" s="434">
        <f t="shared" ref="H100" si="19">S93</f>
        <v>3508</v>
      </c>
      <c r="I100" s="669"/>
      <c r="J100" s="669"/>
      <c r="K100" s="672"/>
      <c r="L100" s="672"/>
      <c r="M100" s="673" t="s">
        <v>46</v>
      </c>
      <c r="N100" s="673"/>
      <c r="O100" s="491">
        <f t="shared" si="13"/>
        <v>4033</v>
      </c>
      <c r="P100" s="491">
        <f>ROUND(($O100/$O$90)*P$90,0)</f>
        <v>3598</v>
      </c>
      <c r="Q100" s="491">
        <f>ROUND(($O100/$O$90)*Q$90,0)+1</f>
        <v>3349</v>
      </c>
      <c r="R100" s="491">
        <f t="shared" si="14"/>
        <v>3320</v>
      </c>
      <c r="S100" s="491">
        <f t="shared" si="14"/>
        <v>3273</v>
      </c>
      <c r="T100" s="495"/>
      <c r="U100" s="496"/>
    </row>
    <row r="101" spans="2:21" ht="18.75" customHeight="1">
      <c r="B101" s="668"/>
      <c r="C101" s="433" t="s">
        <v>990</v>
      </c>
      <c r="D101" s="434"/>
      <c r="E101" s="435">
        <f>ROUND(D101-(($D101-$H101)*$O$111/100),0)</f>
        <v>0</v>
      </c>
      <c r="F101" s="435">
        <f>ROUND(E101-(($D101-$H101)*$P$111/100),0)</f>
        <v>0</v>
      </c>
      <c r="G101" s="435">
        <f>ROUND(F101-(($D101-$H101)*$Q$111/100),0)</f>
        <v>0</v>
      </c>
      <c r="H101" s="434"/>
      <c r="I101" s="669"/>
      <c r="J101" s="669"/>
      <c r="K101" s="672"/>
      <c r="L101" s="672"/>
      <c r="M101" s="673" t="s">
        <v>380</v>
      </c>
      <c r="N101" s="673"/>
      <c r="O101" s="491">
        <f t="shared" si="13"/>
        <v>4289</v>
      </c>
      <c r="P101" s="491">
        <f>ROUND(($O101/$O$90)*P$90,0)-1</f>
        <v>3826</v>
      </c>
      <c r="Q101" s="491">
        <f>ROUND(($O101/$O$90)*Q$90,0)+1</f>
        <v>3562</v>
      </c>
      <c r="R101" s="491">
        <f>ROUND(($O101/$O$90)*R$90,0)</f>
        <v>3531</v>
      </c>
      <c r="S101" s="491">
        <f>ROUND(($O101/$O$90)*S$90,0)+1</f>
        <v>3482</v>
      </c>
      <c r="T101" s="497"/>
      <c r="U101" s="497"/>
    </row>
    <row r="102" spans="2:21" ht="18.75" customHeight="1">
      <c r="B102" s="668" t="s">
        <v>15</v>
      </c>
      <c r="C102" s="431" t="s">
        <v>49</v>
      </c>
      <c r="D102" s="432">
        <f>SUM(D103:D104)</f>
        <v>3816</v>
      </c>
      <c r="E102" s="432">
        <f t="shared" ref="E102:H102" si="20">SUM(E103:E104)</f>
        <v>3559</v>
      </c>
      <c r="F102" s="432">
        <f t="shared" si="20"/>
        <v>3353</v>
      </c>
      <c r="G102" s="432">
        <f t="shared" si="20"/>
        <v>3199</v>
      </c>
      <c r="H102" s="432">
        <f t="shared" si="20"/>
        <v>3097</v>
      </c>
      <c r="I102" s="669"/>
      <c r="J102" s="669"/>
      <c r="K102" s="445"/>
      <c r="L102" s="445"/>
      <c r="M102" s="670"/>
      <c r="N102" s="670"/>
      <c r="O102" s="498"/>
      <c r="P102" s="498"/>
      <c r="Q102" s="498"/>
      <c r="R102" s="498"/>
      <c r="S102" s="498"/>
      <c r="T102" s="671"/>
      <c r="U102" s="671"/>
    </row>
    <row r="103" spans="2:21" ht="18.75" customHeight="1">
      <c r="B103" s="668"/>
      <c r="C103" s="433" t="s">
        <v>989</v>
      </c>
      <c r="D103" s="434">
        <f>O94</f>
        <v>3816</v>
      </c>
      <c r="E103" s="435">
        <f>ROUND(D103-(($D103-$H103)*$O$111/100),0)</f>
        <v>3559</v>
      </c>
      <c r="F103" s="435">
        <f>ROUND(E103-(($D103-$H103)*$P$111/100),0)</f>
        <v>3353</v>
      </c>
      <c r="G103" s="435">
        <f>ROUND(F103-(($D103-$H103)*$Q$111/100),0)</f>
        <v>3199</v>
      </c>
      <c r="H103" s="434">
        <f t="shared" ref="H103" si="21">S94</f>
        <v>3097</v>
      </c>
      <c r="I103" s="669"/>
      <c r="J103" s="669"/>
      <c r="M103" s="429"/>
      <c r="N103" s="429"/>
      <c r="O103" s="499">
        <f>SUM(O91:O101)</f>
        <v>85600</v>
      </c>
      <c r="P103" s="499">
        <f t="shared" ref="P103:S103" si="22">SUM(P91:P101)</f>
        <v>76371</v>
      </c>
      <c r="Q103" s="499">
        <f t="shared" si="22"/>
        <v>71071</v>
      </c>
      <c r="R103" s="499">
        <f t="shared" si="22"/>
        <v>70471</v>
      </c>
      <c r="S103" s="499">
        <f t="shared" si="22"/>
        <v>69471</v>
      </c>
      <c r="T103" s="497"/>
      <c r="U103" s="497"/>
    </row>
    <row r="104" spans="2:21" ht="18.75" customHeight="1">
      <c r="B104" s="668"/>
      <c r="C104" s="433" t="s">
        <v>990</v>
      </c>
      <c r="D104" s="434"/>
      <c r="E104" s="435">
        <f>ROUND(D104-(($D104-$H104)*$O$111/100),0)</f>
        <v>0</v>
      </c>
      <c r="F104" s="435">
        <f>ROUND(E104-(($D104-$H104)*$P$111/100),0)</f>
        <v>0</v>
      </c>
      <c r="G104" s="435">
        <f>ROUND(F104-(($D104-$H104)*$Q$111/100),0)</f>
        <v>0</v>
      </c>
      <c r="H104" s="434"/>
      <c r="I104" s="669"/>
      <c r="J104" s="669"/>
      <c r="M104" s="670"/>
      <c r="N104" s="670"/>
      <c r="O104" s="499" t="b">
        <f>O90=O103</f>
        <v>1</v>
      </c>
      <c r="P104" s="499" t="b">
        <f t="shared" ref="P104:S104" si="23">P90=P103</f>
        <v>1</v>
      </c>
      <c r="Q104" s="499" t="b">
        <f t="shared" si="23"/>
        <v>1</v>
      </c>
      <c r="R104" s="499" t="b">
        <f t="shared" si="23"/>
        <v>1</v>
      </c>
      <c r="S104" s="499" t="b">
        <f t="shared" si="23"/>
        <v>1</v>
      </c>
      <c r="T104" s="671"/>
      <c r="U104" s="671"/>
    </row>
    <row r="105" spans="2:21" ht="18.75" customHeight="1">
      <c r="B105" s="668" t="s">
        <v>16</v>
      </c>
      <c r="C105" s="431" t="s">
        <v>49</v>
      </c>
      <c r="D105" s="432">
        <f>SUM(D106:D107)</f>
        <v>3575</v>
      </c>
      <c r="E105" s="432">
        <f t="shared" ref="E105:H105" si="24">SUM(E106:E107)</f>
        <v>3334</v>
      </c>
      <c r="F105" s="432">
        <f t="shared" si="24"/>
        <v>3141</v>
      </c>
      <c r="G105" s="432">
        <f t="shared" si="24"/>
        <v>2997</v>
      </c>
      <c r="H105" s="432">
        <f t="shared" si="24"/>
        <v>2901</v>
      </c>
      <c r="I105" s="669"/>
      <c r="J105" s="669"/>
      <c r="M105" s="429"/>
      <c r="N105" s="429"/>
      <c r="O105" s="498"/>
      <c r="P105" s="498"/>
      <c r="Q105" s="498"/>
      <c r="R105" s="498"/>
      <c r="S105" s="498"/>
      <c r="T105" s="497"/>
      <c r="U105" s="497"/>
    </row>
    <row r="106" spans="2:21" ht="18.75" customHeight="1">
      <c r="B106" s="668"/>
      <c r="C106" s="433" t="s">
        <v>989</v>
      </c>
      <c r="D106" s="434">
        <f>O95</f>
        <v>3575</v>
      </c>
      <c r="E106" s="435">
        <f>ROUND(D106-(($D106-$H106)*$O$111/100),0)</f>
        <v>3334</v>
      </c>
      <c r="F106" s="435">
        <f>ROUND(E106-(($D106-$H106)*$P$111/100),0)</f>
        <v>3141</v>
      </c>
      <c r="G106" s="435">
        <f>ROUND(F106-(($D106-$H106)*$Q$111/100),0)</f>
        <v>2997</v>
      </c>
      <c r="H106" s="434">
        <f t="shared" ref="H106" si="25">S95</f>
        <v>2901</v>
      </c>
      <c r="I106" s="669"/>
      <c r="J106" s="669"/>
      <c r="M106" s="670"/>
      <c r="N106" s="670"/>
      <c r="O106" s="498"/>
      <c r="P106" s="498"/>
      <c r="Q106" s="498"/>
      <c r="R106" s="498"/>
      <c r="S106" s="498"/>
      <c r="T106" s="671"/>
      <c r="U106" s="671"/>
    </row>
    <row r="107" spans="2:21" ht="18.75" customHeight="1">
      <c r="B107" s="668"/>
      <c r="C107" s="433" t="s">
        <v>990</v>
      </c>
      <c r="D107" s="434"/>
      <c r="E107" s="435">
        <f>ROUND(D107-(($D107-$H107)*$O$111/100),0)</f>
        <v>0</v>
      </c>
      <c r="F107" s="435">
        <f>ROUND(E107-(($D107-$H107)*$P$111/100),0)</f>
        <v>0</v>
      </c>
      <c r="G107" s="435">
        <f>ROUND(F107-(($D107-$H107)*$Q$111/100),0)</f>
        <v>0</v>
      </c>
      <c r="H107" s="434"/>
      <c r="I107" s="669"/>
      <c r="J107" s="669"/>
      <c r="M107" s="429"/>
      <c r="N107" s="429"/>
      <c r="O107" s="498"/>
      <c r="P107" s="498"/>
      <c r="Q107" s="498"/>
      <c r="R107" s="498"/>
      <c r="S107" s="498"/>
      <c r="T107" s="497"/>
      <c r="U107" s="497"/>
    </row>
    <row r="108" spans="2:21" ht="18.75" customHeight="1">
      <c r="B108" s="668" t="s">
        <v>17</v>
      </c>
      <c r="C108" s="431" t="s">
        <v>49</v>
      </c>
      <c r="D108" s="432">
        <f>SUM(D109:D110)</f>
        <v>3350</v>
      </c>
      <c r="E108" s="432">
        <f t="shared" ref="E108:H108" si="26">SUM(E109:E110)</f>
        <v>3125</v>
      </c>
      <c r="F108" s="432">
        <f t="shared" si="26"/>
        <v>2945</v>
      </c>
      <c r="G108" s="432">
        <f t="shared" si="26"/>
        <v>2810</v>
      </c>
      <c r="H108" s="432">
        <f t="shared" si="26"/>
        <v>2719</v>
      </c>
      <c r="I108" s="669"/>
      <c r="J108" s="669"/>
      <c r="M108" s="737"/>
      <c r="N108" s="737"/>
      <c r="O108" s="498"/>
      <c r="P108" s="498"/>
      <c r="Q108" s="498"/>
      <c r="R108" s="498"/>
      <c r="S108" s="498"/>
      <c r="T108" s="671"/>
      <c r="U108" s="671"/>
    </row>
    <row r="109" spans="2:21" ht="18.75" customHeight="1">
      <c r="B109" s="668"/>
      <c r="C109" s="433" t="s">
        <v>989</v>
      </c>
      <c r="D109" s="434">
        <f>O96</f>
        <v>3350</v>
      </c>
      <c r="E109" s="435">
        <f>ROUND(D109-(($D109-$H109)*$O$111/100),0)</f>
        <v>3125</v>
      </c>
      <c r="F109" s="435">
        <f>ROUND(E109-(($D109-$H109)*$P$111/100),0)</f>
        <v>2945</v>
      </c>
      <c r="G109" s="435">
        <f>ROUND(F109-(($D109-$H109)*$Q$111/100),0)</f>
        <v>2810</v>
      </c>
      <c r="H109" s="434">
        <f t="shared" ref="H109" si="27">S96</f>
        <v>2719</v>
      </c>
      <c r="I109" s="669"/>
      <c r="J109" s="669"/>
      <c r="M109" s="466" t="s">
        <v>1083</v>
      </c>
      <c r="N109" s="500">
        <v>2015</v>
      </c>
      <c r="O109" s="500">
        <v>2020</v>
      </c>
      <c r="P109" s="500">
        <v>2025</v>
      </c>
      <c r="Q109" s="500">
        <v>2030</v>
      </c>
      <c r="R109" s="500">
        <v>2035</v>
      </c>
      <c r="S109" s="500" t="s">
        <v>49</v>
      </c>
      <c r="T109" s="497"/>
      <c r="U109" s="497"/>
    </row>
    <row r="110" spans="2:21" ht="18.75" customHeight="1">
      <c r="B110" s="668"/>
      <c r="C110" s="433" t="s">
        <v>990</v>
      </c>
      <c r="D110" s="434"/>
      <c r="E110" s="435">
        <f>ROUND(D110-(($D110-$H110)*$O$111/100),0)</f>
        <v>0</v>
      </c>
      <c r="F110" s="435">
        <f>ROUND(E110-(($D110-$H110)*$P$111/100),0)</f>
        <v>0</v>
      </c>
      <c r="G110" s="435">
        <f>ROUND(F110-(($D110-$H110)*$Q$111/100),0)</f>
        <v>0</v>
      </c>
      <c r="H110" s="434"/>
      <c r="I110" s="669"/>
      <c r="J110" s="669"/>
      <c r="M110" s="466"/>
      <c r="N110" s="500"/>
      <c r="O110" s="500">
        <v>100</v>
      </c>
      <c r="P110" s="500">
        <v>80</v>
      </c>
      <c r="Q110" s="500">
        <v>60</v>
      </c>
      <c r="R110" s="500">
        <v>40</v>
      </c>
      <c r="S110" s="500">
        <v>280</v>
      </c>
      <c r="T110" s="671"/>
      <c r="U110" s="671"/>
    </row>
    <row r="111" spans="2:21" ht="18.75" customHeight="1">
      <c r="B111" s="668" t="s">
        <v>19</v>
      </c>
      <c r="C111" s="431" t="s">
        <v>49</v>
      </c>
      <c r="D111" s="432">
        <f>SUM(D112:D113)</f>
        <v>2793</v>
      </c>
      <c r="E111" s="432">
        <f t="shared" ref="E111:H111" si="28">SUM(E112:E113)</f>
        <v>2605</v>
      </c>
      <c r="F111" s="432">
        <f t="shared" si="28"/>
        <v>2455</v>
      </c>
      <c r="G111" s="432">
        <f t="shared" si="28"/>
        <v>2342</v>
      </c>
      <c r="H111" s="432">
        <f t="shared" si="28"/>
        <v>2267</v>
      </c>
      <c r="I111" s="669"/>
      <c r="J111" s="669"/>
      <c r="M111" s="466"/>
      <c r="N111" s="500"/>
      <c r="O111" s="500">
        <f>ROUND(O110/$S$110*100,1)</f>
        <v>35.700000000000003</v>
      </c>
      <c r="P111" s="500">
        <f>ROUND(P110/$S$110*100,1)</f>
        <v>28.6</v>
      </c>
      <c r="Q111" s="500">
        <f>ROUND(Q110/$S$110*100,1)</f>
        <v>21.4</v>
      </c>
      <c r="R111" s="500">
        <f>ROUND(R110/$S$110*100,1)</f>
        <v>14.3</v>
      </c>
      <c r="S111" s="500"/>
      <c r="T111" s="497"/>
      <c r="U111" s="497"/>
    </row>
    <row r="112" spans="2:21" ht="18.75" customHeight="1">
      <c r="B112" s="668"/>
      <c r="C112" s="433" t="s">
        <v>989</v>
      </c>
      <c r="D112" s="434">
        <f>O97</f>
        <v>2793</v>
      </c>
      <c r="E112" s="435">
        <f>ROUND(D112-(($D112-$H112)*$O$111/100),0)</f>
        <v>2605</v>
      </c>
      <c r="F112" s="435">
        <f>ROUND(E112-(($D112-$H112)*$P$111/100),0)</f>
        <v>2455</v>
      </c>
      <c r="G112" s="435">
        <f>ROUND(F112-(($D112-$H112)*$Q$111/100),0)</f>
        <v>2342</v>
      </c>
      <c r="H112" s="434">
        <f t="shared" ref="H112" si="29">S97</f>
        <v>2267</v>
      </c>
      <c r="I112" s="669"/>
      <c r="J112" s="669"/>
      <c r="M112" s="501" t="s">
        <v>1018</v>
      </c>
      <c r="N112" s="501"/>
      <c r="O112" s="498"/>
      <c r="P112" s="498"/>
      <c r="Q112" s="498"/>
      <c r="R112" s="498"/>
      <c r="S112" s="498"/>
      <c r="T112" s="671"/>
      <c r="U112" s="671"/>
    </row>
    <row r="113" spans="2:21" ht="18.75" customHeight="1">
      <c r="B113" s="668"/>
      <c r="C113" s="433" t="s">
        <v>990</v>
      </c>
      <c r="D113" s="434"/>
      <c r="E113" s="435">
        <f>ROUND(D113-(($D113-$H113)*$O$111/100),0)</f>
        <v>0</v>
      </c>
      <c r="F113" s="435">
        <f>ROUND(E113-(($D113-$H113)*$P$111/100),0)</f>
        <v>0</v>
      </c>
      <c r="G113" s="435">
        <f>ROUND(F113-(($D113-$H113)*$Q$111/100),0)</f>
        <v>0</v>
      </c>
      <c r="H113" s="434"/>
      <c r="I113" s="669"/>
      <c r="J113" s="669"/>
      <c r="M113" s="445"/>
      <c r="N113" s="445"/>
      <c r="O113" s="502"/>
      <c r="P113" s="502"/>
      <c r="Q113" s="502"/>
      <c r="R113" s="502"/>
      <c r="S113" s="502"/>
      <c r="T113" s="445"/>
      <c r="U113" s="445"/>
    </row>
    <row r="114" spans="2:21" ht="18.75" customHeight="1">
      <c r="B114" s="668" t="s">
        <v>21</v>
      </c>
      <c r="C114" s="431" t="s">
        <v>49</v>
      </c>
      <c r="D114" s="432">
        <f>SUM(D115:D116)</f>
        <v>2441</v>
      </c>
      <c r="E114" s="432">
        <f t="shared" ref="E114:H114" si="30">SUM(E115:E116)</f>
        <v>2277</v>
      </c>
      <c r="F114" s="432">
        <f t="shared" si="30"/>
        <v>2145</v>
      </c>
      <c r="G114" s="432">
        <f t="shared" si="30"/>
        <v>2047</v>
      </c>
      <c r="H114" s="432">
        <f t="shared" si="30"/>
        <v>1981</v>
      </c>
      <c r="I114" s="735"/>
      <c r="J114" s="735"/>
      <c r="M114" s="445"/>
      <c r="N114" s="445"/>
      <c r="O114" s="445"/>
      <c r="P114" s="445"/>
      <c r="Q114" s="445"/>
      <c r="R114" s="445"/>
      <c r="S114" s="445"/>
      <c r="T114" s="445"/>
      <c r="U114" s="445"/>
    </row>
    <row r="115" spans="2:21" ht="18.75" customHeight="1">
      <c r="B115" s="668"/>
      <c r="C115" s="433" t="s">
        <v>989</v>
      </c>
      <c r="D115" s="434">
        <f>O98</f>
        <v>2441</v>
      </c>
      <c r="E115" s="435">
        <f>ROUND(D115-(($D115-$H115)*$O$111/100),0)</f>
        <v>2277</v>
      </c>
      <c r="F115" s="435">
        <f>ROUND(E115-(($D115-$H115)*$P$111/100),0)</f>
        <v>2145</v>
      </c>
      <c r="G115" s="435">
        <f>ROUND(F115-(($D115-$H115)*$Q$111/100),0)</f>
        <v>2047</v>
      </c>
      <c r="H115" s="434">
        <f t="shared" ref="H115" si="31">S98</f>
        <v>1981</v>
      </c>
      <c r="I115" s="735"/>
      <c r="J115" s="735"/>
      <c r="M115" s="445"/>
      <c r="N115" s="445"/>
      <c r="O115" s="445"/>
      <c r="P115" s="445"/>
      <c r="Q115" s="445"/>
      <c r="R115" s="445"/>
      <c r="S115" s="445"/>
      <c r="T115" s="445"/>
      <c r="U115" s="445"/>
    </row>
    <row r="116" spans="2:21" ht="18.75" customHeight="1">
      <c r="B116" s="668"/>
      <c r="C116" s="433" t="s">
        <v>990</v>
      </c>
      <c r="D116" s="434"/>
      <c r="E116" s="435">
        <f>ROUND(D116-(($D116-$H116)*$O$111/100),0)</f>
        <v>0</v>
      </c>
      <c r="F116" s="435">
        <f>ROUND(E116-(($D116-$H116)*$P$111/100),0)</f>
        <v>0</v>
      </c>
      <c r="G116" s="435">
        <f>ROUND(F116-(($D116-$H116)*$Q$111/100),0)</f>
        <v>0</v>
      </c>
      <c r="H116" s="434"/>
      <c r="I116" s="735"/>
      <c r="J116" s="735"/>
      <c r="O116" s="503"/>
      <c r="P116" s="503"/>
      <c r="Q116" s="503"/>
      <c r="R116" s="503"/>
      <c r="S116" s="503"/>
    </row>
    <row r="117" spans="2:21" ht="18.75" customHeight="1">
      <c r="B117" s="668" t="s">
        <v>23</v>
      </c>
      <c r="C117" s="431" t="s">
        <v>49</v>
      </c>
      <c r="D117" s="432">
        <f>SUM(D118:D119)</f>
        <v>3628</v>
      </c>
      <c r="E117" s="432">
        <f t="shared" ref="E117:H117" si="32">SUM(E118:E119)</f>
        <v>3384</v>
      </c>
      <c r="F117" s="432">
        <f t="shared" si="32"/>
        <v>3188</v>
      </c>
      <c r="G117" s="432">
        <f t="shared" si="32"/>
        <v>3042</v>
      </c>
      <c r="H117" s="432">
        <f t="shared" si="32"/>
        <v>2944</v>
      </c>
      <c r="I117" s="735"/>
      <c r="J117" s="735"/>
      <c r="O117" s="503"/>
      <c r="P117" s="503"/>
      <c r="Q117" s="503"/>
      <c r="R117" s="503"/>
      <c r="S117" s="503"/>
    </row>
    <row r="118" spans="2:21" ht="18.75" customHeight="1">
      <c r="B118" s="668"/>
      <c r="C118" s="433" t="s">
        <v>989</v>
      </c>
      <c r="D118" s="434">
        <f>O99</f>
        <v>3628</v>
      </c>
      <c r="E118" s="435">
        <f>ROUND(D118-(($D118-$H118)*$O$111/100),0)</f>
        <v>3384</v>
      </c>
      <c r="F118" s="435">
        <f>ROUND(E118-(($D118-$H118)*$P$111/100),0)</f>
        <v>3188</v>
      </c>
      <c r="G118" s="435">
        <f>ROUND(F118-(($D118-$H118)*$Q$111/100),0)</f>
        <v>3042</v>
      </c>
      <c r="H118" s="434">
        <f t="shared" ref="H118" si="33">S99</f>
        <v>2944</v>
      </c>
      <c r="I118" s="735"/>
      <c r="J118" s="735"/>
      <c r="O118" s="503"/>
      <c r="P118" s="503"/>
      <c r="Q118" s="503"/>
      <c r="R118" s="503"/>
      <c r="S118" s="503"/>
    </row>
    <row r="119" spans="2:21" ht="18.75" customHeight="1">
      <c r="B119" s="668"/>
      <c r="C119" s="433" t="s">
        <v>991</v>
      </c>
      <c r="D119" s="434"/>
      <c r="E119" s="435">
        <f>ROUND(D119-(($D119-$H119)*$O$111/100),0)</f>
        <v>0</v>
      </c>
      <c r="F119" s="435">
        <f>ROUND(E119-(($D119-$H119)*$P$111/100),0)</f>
        <v>0</v>
      </c>
      <c r="G119" s="435">
        <f>ROUND(F119-(($D119-$H119)*$Q$111/100),0)</f>
        <v>0</v>
      </c>
      <c r="H119" s="434"/>
      <c r="I119" s="735"/>
      <c r="J119" s="735"/>
    </row>
    <row r="120" spans="2:21" ht="18.75" customHeight="1">
      <c r="B120" s="668" t="s">
        <v>25</v>
      </c>
      <c r="C120" s="431" t="s">
        <v>992</v>
      </c>
      <c r="D120" s="432">
        <f>SUM(D121:D122)</f>
        <v>4033</v>
      </c>
      <c r="E120" s="432">
        <f t="shared" ref="E120:H120" si="34">SUM(E121:E122)</f>
        <v>3762</v>
      </c>
      <c r="F120" s="432">
        <f t="shared" si="34"/>
        <v>3545</v>
      </c>
      <c r="G120" s="432">
        <f t="shared" si="34"/>
        <v>3382</v>
      </c>
      <c r="H120" s="432">
        <f t="shared" si="34"/>
        <v>3273</v>
      </c>
      <c r="I120" s="735"/>
      <c r="J120" s="735"/>
    </row>
    <row r="121" spans="2:21" ht="18.75" customHeight="1">
      <c r="B121" s="668"/>
      <c r="C121" s="433" t="s">
        <v>993</v>
      </c>
      <c r="D121" s="434">
        <f>O100</f>
        <v>4033</v>
      </c>
      <c r="E121" s="435">
        <f>ROUND(D121-(($D121-$H121)*$O$111/100),0)</f>
        <v>3762</v>
      </c>
      <c r="F121" s="435">
        <f>ROUND(E121-(($D121-$H121)*$P$111/100),0)</f>
        <v>3545</v>
      </c>
      <c r="G121" s="435">
        <f>ROUND(F121-(($D121-$H121)*$Q$111/100),0)</f>
        <v>3382</v>
      </c>
      <c r="H121" s="434">
        <f t="shared" ref="H121" si="35">S100</f>
        <v>3273</v>
      </c>
      <c r="I121" s="735"/>
      <c r="J121" s="735"/>
    </row>
    <row r="122" spans="2:21" ht="18.75" customHeight="1">
      <c r="B122" s="668"/>
      <c r="C122" s="433" t="s">
        <v>991</v>
      </c>
      <c r="D122" s="434"/>
      <c r="E122" s="435">
        <f>ROUND(D122-(($D122-$H122)*$O$111/100),0)</f>
        <v>0</v>
      </c>
      <c r="F122" s="435">
        <f>ROUND(E122-(($D122-$H122)*$P$111/100),0)</f>
        <v>0</v>
      </c>
      <c r="G122" s="435">
        <f>ROUND(F122-(($D122-$H122)*$Q$111/100),0)</f>
        <v>0</v>
      </c>
      <c r="H122" s="434"/>
      <c r="I122" s="735"/>
      <c r="J122" s="735"/>
      <c r="N122" s="503"/>
      <c r="O122" s="503"/>
      <c r="P122" s="503"/>
      <c r="Q122" s="503"/>
      <c r="R122" s="503"/>
    </row>
    <row r="123" spans="2:21" ht="18.75" customHeight="1">
      <c r="B123" s="668" t="s">
        <v>27</v>
      </c>
      <c r="C123" s="431" t="s">
        <v>992</v>
      </c>
      <c r="D123" s="432">
        <f>SUM(D124:D125)</f>
        <v>4289</v>
      </c>
      <c r="E123" s="432">
        <f t="shared" ref="E123:H123" si="36">SUM(E124:E125)</f>
        <v>4001</v>
      </c>
      <c r="F123" s="432">
        <f t="shared" si="36"/>
        <v>3770</v>
      </c>
      <c r="G123" s="432">
        <f t="shared" si="36"/>
        <v>3597</v>
      </c>
      <c r="H123" s="432">
        <f t="shared" si="36"/>
        <v>3482</v>
      </c>
      <c r="I123" s="735"/>
      <c r="J123" s="735"/>
      <c r="N123" s="503"/>
      <c r="O123" s="503"/>
      <c r="P123" s="503"/>
      <c r="Q123" s="503"/>
      <c r="R123" s="503"/>
    </row>
    <row r="124" spans="2:21" ht="18.75" customHeight="1">
      <c r="B124" s="668"/>
      <c r="C124" s="433" t="s">
        <v>993</v>
      </c>
      <c r="D124" s="434">
        <f>O101</f>
        <v>4289</v>
      </c>
      <c r="E124" s="435">
        <f>ROUND(D124-(($D124-$H124)*$O$111/100),0)</f>
        <v>4001</v>
      </c>
      <c r="F124" s="435">
        <f>ROUND(E124-(($D124-$H124)*$P$111/100),0)</f>
        <v>3770</v>
      </c>
      <c r="G124" s="435">
        <f>ROUND(F124-(($D124-$H124)*$Q$111/100),0)</f>
        <v>3597</v>
      </c>
      <c r="H124" s="434">
        <f t="shared" ref="H124" si="37">S101</f>
        <v>3482</v>
      </c>
      <c r="I124" s="735"/>
      <c r="J124" s="735"/>
      <c r="N124" s="503"/>
      <c r="O124" s="503"/>
      <c r="P124" s="503"/>
      <c r="Q124" s="503"/>
      <c r="R124" s="503"/>
    </row>
    <row r="125" spans="2:21" ht="18.75" customHeight="1">
      <c r="B125" s="668"/>
      <c r="C125" s="433" t="s">
        <v>991</v>
      </c>
      <c r="D125" s="434"/>
      <c r="E125" s="435">
        <f>ROUND(D125-(($D125-$H125)*$O$111/100),0)</f>
        <v>0</v>
      </c>
      <c r="F125" s="435">
        <f>ROUND(E125-(($D125-$H125)*$P$111/100),0)</f>
        <v>0</v>
      </c>
      <c r="G125" s="435">
        <f>ROUND(F125-(($D125-$H125)*$Q$111/100),0)</f>
        <v>0</v>
      </c>
      <c r="H125" s="434"/>
      <c r="I125" s="735"/>
      <c r="J125" s="735"/>
    </row>
    <row r="127" spans="2:21">
      <c r="C127" s="437" t="s">
        <v>1038</v>
      </c>
      <c r="D127" s="503">
        <f>D77</f>
        <v>85600</v>
      </c>
      <c r="E127" s="503">
        <f>E77</f>
        <v>79900</v>
      </c>
      <c r="F127" s="503">
        <f>F77</f>
        <v>74600</v>
      </c>
      <c r="G127" s="503">
        <f>G77</f>
        <v>74000</v>
      </c>
      <c r="H127" s="503">
        <f>H77</f>
        <v>73000</v>
      </c>
    </row>
    <row r="128" spans="2:21">
      <c r="C128" s="437" t="s">
        <v>1039</v>
      </c>
      <c r="D128" s="503">
        <f>D127-D129</f>
        <v>85600</v>
      </c>
      <c r="E128" s="503">
        <f>E127-E129</f>
        <v>76371</v>
      </c>
      <c r="F128" s="503">
        <f t="shared" ref="F128:H128" si="38">F127-F129</f>
        <v>71071</v>
      </c>
      <c r="G128" s="503">
        <f t="shared" si="38"/>
        <v>70471</v>
      </c>
      <c r="H128" s="503">
        <f t="shared" si="38"/>
        <v>69471</v>
      </c>
    </row>
    <row r="129" spans="2:9">
      <c r="C129" s="437" t="s">
        <v>1040</v>
      </c>
      <c r="D129" s="503"/>
      <c r="E129" s="503">
        <f>E49</f>
        <v>3529</v>
      </c>
      <c r="F129" s="503">
        <f>F49</f>
        <v>3529</v>
      </c>
      <c r="G129" s="503">
        <f>G49</f>
        <v>3529</v>
      </c>
      <c r="H129" s="503">
        <f>H49</f>
        <v>3529</v>
      </c>
    </row>
    <row r="131" spans="2:9">
      <c r="D131" s="504">
        <f>D127-D90</f>
        <v>0</v>
      </c>
      <c r="E131" s="504">
        <f>E127-E90</f>
        <v>0</v>
      </c>
      <c r="F131" s="504">
        <f>F127-F90</f>
        <v>0</v>
      </c>
      <c r="G131" s="504">
        <f>G127-G90</f>
        <v>0</v>
      </c>
      <c r="H131" s="504">
        <f>H127-H90</f>
        <v>0</v>
      </c>
    </row>
    <row r="134" spans="2:9">
      <c r="B134" s="481" t="s">
        <v>1041</v>
      </c>
    </row>
    <row r="135" spans="2:9">
      <c r="B135" s="505" t="s">
        <v>1016</v>
      </c>
      <c r="C135" s="485" t="s">
        <v>714</v>
      </c>
      <c r="D135" s="485" t="s">
        <v>712</v>
      </c>
      <c r="E135" s="485" t="s">
        <v>5</v>
      </c>
      <c r="F135" s="485" t="s">
        <v>6</v>
      </c>
      <c r="G135" s="485" t="s">
        <v>7</v>
      </c>
    </row>
    <row r="136" spans="2:9">
      <c r="B136" s="506" t="s">
        <v>1017</v>
      </c>
      <c r="C136" s="507">
        <f>SUM(C137:C147)</f>
        <v>85600</v>
      </c>
      <c r="D136" s="507">
        <f t="shared" ref="D136:G136" si="39">SUM(D137:D147)</f>
        <v>79900</v>
      </c>
      <c r="E136" s="507">
        <f t="shared" si="39"/>
        <v>74600</v>
      </c>
      <c r="F136" s="507">
        <f t="shared" si="39"/>
        <v>74000</v>
      </c>
      <c r="G136" s="507">
        <f t="shared" si="39"/>
        <v>73000</v>
      </c>
      <c r="I136" s="445"/>
    </row>
    <row r="137" spans="2:9">
      <c r="B137" s="508" t="s">
        <v>997</v>
      </c>
      <c r="C137" s="509">
        <f>D93</f>
        <v>42801</v>
      </c>
      <c r="D137" s="509">
        <f t="shared" ref="D137:G137" si="40">E93</f>
        <v>39980</v>
      </c>
      <c r="E137" s="509">
        <f t="shared" si="40"/>
        <v>36987</v>
      </c>
      <c r="F137" s="509">
        <f t="shared" si="40"/>
        <v>38112</v>
      </c>
      <c r="G137" s="509">
        <f t="shared" si="40"/>
        <v>38265</v>
      </c>
      <c r="I137" s="445"/>
    </row>
    <row r="138" spans="2:9">
      <c r="B138" s="510" t="s">
        <v>998</v>
      </c>
      <c r="C138" s="509">
        <f>D96</f>
        <v>10551</v>
      </c>
      <c r="D138" s="509">
        <f t="shared" ref="D138:G138" si="41">E96</f>
        <v>9841</v>
      </c>
      <c r="E138" s="509">
        <f t="shared" si="41"/>
        <v>9272</v>
      </c>
      <c r="F138" s="509">
        <f t="shared" si="41"/>
        <v>8847</v>
      </c>
      <c r="G138" s="509">
        <f t="shared" si="41"/>
        <v>8563</v>
      </c>
      <c r="I138" s="445"/>
    </row>
    <row r="139" spans="2:9">
      <c r="B139" s="510" t="s">
        <v>999</v>
      </c>
      <c r="C139" s="509">
        <f>D99</f>
        <v>4323</v>
      </c>
      <c r="D139" s="509">
        <f t="shared" ref="D139:G139" si="42">E99</f>
        <v>4032</v>
      </c>
      <c r="E139" s="509">
        <f t="shared" si="42"/>
        <v>3799</v>
      </c>
      <c r="F139" s="509">
        <f t="shared" si="42"/>
        <v>3625</v>
      </c>
      <c r="G139" s="509">
        <f t="shared" si="42"/>
        <v>3508</v>
      </c>
      <c r="I139" s="445"/>
    </row>
    <row r="140" spans="2:9">
      <c r="B140" s="510" t="s">
        <v>1019</v>
      </c>
      <c r="C140" s="509">
        <f>D102</f>
        <v>3816</v>
      </c>
      <c r="D140" s="509">
        <f t="shared" ref="D140:G140" si="43">E102</f>
        <v>3559</v>
      </c>
      <c r="E140" s="509">
        <f t="shared" si="43"/>
        <v>3353</v>
      </c>
      <c r="F140" s="509">
        <f t="shared" si="43"/>
        <v>3199</v>
      </c>
      <c r="G140" s="509">
        <f t="shared" si="43"/>
        <v>3097</v>
      </c>
      <c r="I140" s="445"/>
    </row>
    <row r="141" spans="2:9">
      <c r="B141" s="510" t="s">
        <v>670</v>
      </c>
      <c r="C141" s="509">
        <f>D105</f>
        <v>3575</v>
      </c>
      <c r="D141" s="509">
        <f t="shared" ref="D141:G141" si="44">E105</f>
        <v>3334</v>
      </c>
      <c r="E141" s="509">
        <f t="shared" si="44"/>
        <v>3141</v>
      </c>
      <c r="F141" s="509">
        <f t="shared" si="44"/>
        <v>2997</v>
      </c>
      <c r="G141" s="509">
        <f t="shared" si="44"/>
        <v>2901</v>
      </c>
      <c r="I141" s="445"/>
    </row>
    <row r="142" spans="2:9">
      <c r="B142" s="511" t="s">
        <v>42</v>
      </c>
      <c r="C142" s="509">
        <f>D108</f>
        <v>3350</v>
      </c>
      <c r="D142" s="509">
        <f t="shared" ref="D142:G142" si="45">E108</f>
        <v>3125</v>
      </c>
      <c r="E142" s="509">
        <f t="shared" si="45"/>
        <v>2945</v>
      </c>
      <c r="F142" s="509">
        <f t="shared" si="45"/>
        <v>2810</v>
      </c>
      <c r="G142" s="509">
        <f t="shared" si="45"/>
        <v>2719</v>
      </c>
      <c r="I142" s="445"/>
    </row>
    <row r="143" spans="2:9">
      <c r="B143" s="511" t="s">
        <v>18</v>
      </c>
      <c r="C143" s="512">
        <f>D111</f>
        <v>2793</v>
      </c>
      <c r="D143" s="512">
        <f t="shared" ref="D143:G143" si="46">E111</f>
        <v>2605</v>
      </c>
      <c r="E143" s="512">
        <f t="shared" si="46"/>
        <v>2455</v>
      </c>
      <c r="F143" s="512">
        <f t="shared" si="46"/>
        <v>2342</v>
      </c>
      <c r="G143" s="512">
        <f t="shared" si="46"/>
        <v>2267</v>
      </c>
      <c r="I143" s="445"/>
    </row>
    <row r="144" spans="2:9">
      <c r="B144" s="511" t="s">
        <v>1022</v>
      </c>
      <c r="C144" s="509">
        <f>D114</f>
        <v>2441</v>
      </c>
      <c r="D144" s="509">
        <f t="shared" ref="D144:G144" si="47">E114</f>
        <v>2277</v>
      </c>
      <c r="E144" s="509">
        <f t="shared" si="47"/>
        <v>2145</v>
      </c>
      <c r="F144" s="509">
        <f t="shared" si="47"/>
        <v>2047</v>
      </c>
      <c r="G144" s="509">
        <f t="shared" si="47"/>
        <v>1981</v>
      </c>
      <c r="I144" s="445"/>
    </row>
    <row r="145" spans="2:18">
      <c r="B145" s="510" t="s">
        <v>1023</v>
      </c>
      <c r="C145" s="509">
        <f>D117</f>
        <v>3628</v>
      </c>
      <c r="D145" s="509">
        <f t="shared" ref="D145:G145" si="48">E117</f>
        <v>3384</v>
      </c>
      <c r="E145" s="509">
        <f t="shared" si="48"/>
        <v>3188</v>
      </c>
      <c r="F145" s="509">
        <f t="shared" si="48"/>
        <v>3042</v>
      </c>
      <c r="G145" s="509">
        <f t="shared" si="48"/>
        <v>2944</v>
      </c>
      <c r="I145" s="445"/>
    </row>
    <row r="146" spans="2:18">
      <c r="B146" s="510" t="s">
        <v>1024</v>
      </c>
      <c r="C146" s="509">
        <f>D120</f>
        <v>4033</v>
      </c>
      <c r="D146" s="509">
        <f t="shared" ref="D146:G146" si="49">E120</f>
        <v>3762</v>
      </c>
      <c r="E146" s="509">
        <f t="shared" si="49"/>
        <v>3545</v>
      </c>
      <c r="F146" s="509">
        <f t="shared" si="49"/>
        <v>3382</v>
      </c>
      <c r="G146" s="509">
        <f t="shared" si="49"/>
        <v>3273</v>
      </c>
      <c r="I146" s="445"/>
    </row>
    <row r="147" spans="2:18">
      <c r="B147" s="510" t="s">
        <v>1002</v>
      </c>
      <c r="C147" s="509">
        <f>D123</f>
        <v>4289</v>
      </c>
      <c r="D147" s="509">
        <f t="shared" ref="D147:G147" si="50">E123</f>
        <v>4001</v>
      </c>
      <c r="E147" s="509">
        <f t="shared" si="50"/>
        <v>3770</v>
      </c>
      <c r="F147" s="509">
        <f t="shared" si="50"/>
        <v>3597</v>
      </c>
      <c r="G147" s="509">
        <f t="shared" si="50"/>
        <v>3482</v>
      </c>
      <c r="I147" s="445"/>
    </row>
    <row r="148" spans="2:18">
      <c r="K148" s="445"/>
      <c r="L148" s="498"/>
      <c r="M148" s="498"/>
      <c r="N148" s="498"/>
      <c r="O148" s="498"/>
      <c r="P148" s="498"/>
      <c r="Q148" s="445"/>
      <c r="R148" s="445"/>
    </row>
    <row r="149" spans="2:18">
      <c r="B149" s="481" t="s">
        <v>1042</v>
      </c>
      <c r="N149" s="498"/>
      <c r="O149" s="498"/>
      <c r="P149" s="498"/>
      <c r="Q149" s="445"/>
      <c r="R149" s="445"/>
    </row>
    <row r="150" spans="2:18">
      <c r="B150" s="505" t="s">
        <v>1016</v>
      </c>
      <c r="C150" s="485" t="s">
        <v>714</v>
      </c>
      <c r="D150" s="485" t="s">
        <v>712</v>
      </c>
      <c r="E150" s="485" t="s">
        <v>5</v>
      </c>
      <c r="F150" s="485" t="s">
        <v>6</v>
      </c>
      <c r="G150" s="485" t="s">
        <v>7</v>
      </c>
      <c r="N150" s="498"/>
      <c r="O150" s="498"/>
      <c r="P150" s="498"/>
      <c r="Q150" s="445"/>
      <c r="R150" s="445"/>
    </row>
    <row r="151" spans="2:18">
      <c r="B151" s="506" t="s">
        <v>1017</v>
      </c>
      <c r="C151" s="507">
        <f>SUM(C152:C162)</f>
        <v>85600</v>
      </c>
      <c r="D151" s="507">
        <f t="shared" ref="D151:G151" si="51">SUM(D152:D162)</f>
        <v>76371</v>
      </c>
      <c r="E151" s="507">
        <f t="shared" si="51"/>
        <v>71071</v>
      </c>
      <c r="F151" s="507">
        <f t="shared" si="51"/>
        <v>70471</v>
      </c>
      <c r="G151" s="507">
        <f t="shared" si="51"/>
        <v>69471</v>
      </c>
      <c r="K151" s="445"/>
      <c r="L151" s="498"/>
      <c r="M151" s="498"/>
      <c r="N151" s="498"/>
      <c r="O151" s="498"/>
      <c r="P151" s="498"/>
      <c r="Q151" s="445"/>
      <c r="R151" s="445"/>
    </row>
    <row r="152" spans="2:18">
      <c r="B152" s="508" t="s">
        <v>997</v>
      </c>
      <c r="C152" s="509">
        <f>D94</f>
        <v>42801</v>
      </c>
      <c r="D152" s="509">
        <f t="shared" ref="D152:G152" si="52">E94</f>
        <v>36451</v>
      </c>
      <c r="E152" s="509">
        <f t="shared" si="52"/>
        <v>33458</v>
      </c>
      <c r="F152" s="509">
        <f t="shared" si="52"/>
        <v>34583</v>
      </c>
      <c r="G152" s="509">
        <f t="shared" si="52"/>
        <v>34736</v>
      </c>
      <c r="K152" s="445"/>
      <c r="L152" s="498"/>
      <c r="M152" s="498"/>
      <c r="N152" s="498"/>
      <c r="O152" s="498"/>
      <c r="P152" s="498"/>
      <c r="Q152" s="445"/>
      <c r="R152" s="445"/>
    </row>
    <row r="153" spans="2:18">
      <c r="B153" s="510" t="s">
        <v>998</v>
      </c>
      <c r="C153" s="509">
        <f>D97</f>
        <v>10551</v>
      </c>
      <c r="D153" s="509">
        <f t="shared" ref="D153:G153" si="53">E97</f>
        <v>9841</v>
      </c>
      <c r="E153" s="509">
        <f t="shared" si="53"/>
        <v>9272</v>
      </c>
      <c r="F153" s="509">
        <f t="shared" si="53"/>
        <v>8847</v>
      </c>
      <c r="G153" s="509">
        <f t="shared" si="53"/>
        <v>8563</v>
      </c>
      <c r="K153" s="445"/>
      <c r="L153" s="498"/>
      <c r="M153" s="498"/>
      <c r="N153" s="498"/>
      <c r="O153" s="498"/>
      <c r="P153" s="498"/>
      <c r="Q153" s="445"/>
      <c r="R153" s="445"/>
    </row>
    <row r="154" spans="2:18">
      <c r="B154" s="510" t="s">
        <v>999</v>
      </c>
      <c r="C154" s="509">
        <f>D100</f>
        <v>4323</v>
      </c>
      <c r="D154" s="509">
        <f t="shared" ref="D154:G154" si="54">E100</f>
        <v>4032</v>
      </c>
      <c r="E154" s="509">
        <f t="shared" si="54"/>
        <v>3799</v>
      </c>
      <c r="F154" s="509">
        <f t="shared" si="54"/>
        <v>3625</v>
      </c>
      <c r="G154" s="509">
        <f t="shared" si="54"/>
        <v>3508</v>
      </c>
      <c r="K154" s="445"/>
      <c r="L154" s="498"/>
      <c r="M154" s="498"/>
      <c r="N154" s="498"/>
      <c r="O154" s="498"/>
      <c r="P154" s="498"/>
      <c r="Q154" s="445"/>
      <c r="R154" s="445"/>
    </row>
    <row r="155" spans="2:18">
      <c r="B155" s="510" t="s">
        <v>1019</v>
      </c>
      <c r="C155" s="509">
        <f>D103</f>
        <v>3816</v>
      </c>
      <c r="D155" s="509">
        <f t="shared" ref="D155:G155" si="55">E103</f>
        <v>3559</v>
      </c>
      <c r="E155" s="509">
        <f t="shared" si="55"/>
        <v>3353</v>
      </c>
      <c r="F155" s="509">
        <f t="shared" si="55"/>
        <v>3199</v>
      </c>
      <c r="G155" s="509">
        <f t="shared" si="55"/>
        <v>3097</v>
      </c>
      <c r="K155" s="445"/>
      <c r="L155" s="498"/>
      <c r="M155" s="498"/>
      <c r="N155" s="498"/>
      <c r="O155" s="498"/>
      <c r="P155" s="498"/>
      <c r="Q155" s="445"/>
      <c r="R155" s="445"/>
    </row>
    <row r="156" spans="2:18">
      <c r="B156" s="510" t="s">
        <v>1000</v>
      </c>
      <c r="C156" s="509">
        <f>D106</f>
        <v>3575</v>
      </c>
      <c r="D156" s="509">
        <f t="shared" ref="D156:G156" si="56">E106</f>
        <v>3334</v>
      </c>
      <c r="E156" s="509">
        <f t="shared" si="56"/>
        <v>3141</v>
      </c>
      <c r="F156" s="509">
        <f t="shared" si="56"/>
        <v>2997</v>
      </c>
      <c r="G156" s="509">
        <f t="shared" si="56"/>
        <v>2901</v>
      </c>
      <c r="K156" s="445"/>
      <c r="L156" s="498"/>
      <c r="M156" s="498"/>
      <c r="N156" s="498"/>
      <c r="O156" s="498"/>
      <c r="P156" s="498"/>
      <c r="Q156" s="445"/>
      <c r="R156" s="445"/>
    </row>
    <row r="157" spans="2:18">
      <c r="B157" s="511" t="s">
        <v>1020</v>
      </c>
      <c r="C157" s="509">
        <f>D109</f>
        <v>3350</v>
      </c>
      <c r="D157" s="509">
        <f t="shared" ref="D157:G157" si="57">E109</f>
        <v>3125</v>
      </c>
      <c r="E157" s="509">
        <f t="shared" si="57"/>
        <v>2945</v>
      </c>
      <c r="F157" s="509">
        <f t="shared" si="57"/>
        <v>2810</v>
      </c>
      <c r="G157" s="509">
        <f t="shared" si="57"/>
        <v>2719</v>
      </c>
      <c r="K157" s="445"/>
      <c r="L157" s="498"/>
      <c r="M157" s="498"/>
      <c r="N157" s="498"/>
      <c r="O157" s="498"/>
      <c r="P157" s="498"/>
      <c r="Q157" s="445"/>
      <c r="R157" s="445"/>
    </row>
    <row r="158" spans="2:18">
      <c r="B158" s="511" t="s">
        <v>18</v>
      </c>
      <c r="C158" s="512">
        <f>D112</f>
        <v>2793</v>
      </c>
      <c r="D158" s="512">
        <f t="shared" ref="D158:G158" si="58">E112</f>
        <v>2605</v>
      </c>
      <c r="E158" s="512">
        <f t="shared" si="58"/>
        <v>2455</v>
      </c>
      <c r="F158" s="512">
        <f t="shared" si="58"/>
        <v>2342</v>
      </c>
      <c r="G158" s="512">
        <f t="shared" si="58"/>
        <v>2267</v>
      </c>
      <c r="K158" s="445"/>
      <c r="L158" s="498"/>
      <c r="M158" s="498"/>
      <c r="N158" s="498"/>
      <c r="O158" s="498"/>
      <c r="P158" s="498"/>
      <c r="Q158" s="445"/>
      <c r="R158" s="445"/>
    </row>
    <row r="159" spans="2:18">
      <c r="B159" s="511" t="s">
        <v>1022</v>
      </c>
      <c r="C159" s="509">
        <f>D115</f>
        <v>2441</v>
      </c>
      <c r="D159" s="509">
        <f t="shared" ref="D159:G159" si="59">E115</f>
        <v>2277</v>
      </c>
      <c r="E159" s="509">
        <f t="shared" si="59"/>
        <v>2145</v>
      </c>
      <c r="F159" s="509">
        <f t="shared" si="59"/>
        <v>2047</v>
      </c>
      <c r="G159" s="509">
        <f t="shared" si="59"/>
        <v>1981</v>
      </c>
      <c r="K159" s="445"/>
      <c r="L159" s="498"/>
      <c r="M159" s="498"/>
      <c r="N159" s="498"/>
      <c r="O159" s="498"/>
      <c r="P159" s="498"/>
      <c r="Q159" s="445"/>
      <c r="R159" s="445"/>
    </row>
    <row r="160" spans="2:18">
      <c r="B160" s="510" t="s">
        <v>1023</v>
      </c>
      <c r="C160" s="509">
        <f>D118</f>
        <v>3628</v>
      </c>
      <c r="D160" s="509">
        <f t="shared" ref="D160:G160" si="60">E118</f>
        <v>3384</v>
      </c>
      <c r="E160" s="509">
        <f t="shared" si="60"/>
        <v>3188</v>
      </c>
      <c r="F160" s="509">
        <f t="shared" si="60"/>
        <v>3042</v>
      </c>
      <c r="G160" s="509">
        <f t="shared" si="60"/>
        <v>2944</v>
      </c>
      <c r="K160" s="445"/>
      <c r="L160" s="498"/>
      <c r="M160" s="498"/>
      <c r="N160" s="498"/>
      <c r="O160" s="498"/>
      <c r="P160" s="498"/>
      <c r="Q160" s="445"/>
      <c r="R160" s="445"/>
    </row>
    <row r="161" spans="2:18">
      <c r="B161" s="510" t="s">
        <v>1024</v>
      </c>
      <c r="C161" s="509">
        <f>D121</f>
        <v>4033</v>
      </c>
      <c r="D161" s="509">
        <f t="shared" ref="D161:G161" si="61">E121</f>
        <v>3762</v>
      </c>
      <c r="E161" s="509">
        <f t="shared" si="61"/>
        <v>3545</v>
      </c>
      <c r="F161" s="509">
        <f t="shared" si="61"/>
        <v>3382</v>
      </c>
      <c r="G161" s="509">
        <f t="shared" si="61"/>
        <v>3273</v>
      </c>
      <c r="K161" s="445"/>
      <c r="L161" s="502"/>
      <c r="M161" s="502"/>
      <c r="N161" s="502"/>
      <c r="O161" s="502"/>
      <c r="P161" s="502"/>
      <c r="Q161" s="445"/>
      <c r="R161" s="445"/>
    </row>
    <row r="162" spans="2:18">
      <c r="B162" s="510" t="s">
        <v>1002</v>
      </c>
      <c r="C162" s="509">
        <f>D124</f>
        <v>4289</v>
      </c>
      <c r="D162" s="509">
        <f t="shared" ref="D162:G162" si="62">E124</f>
        <v>4001</v>
      </c>
      <c r="E162" s="509">
        <f t="shared" si="62"/>
        <v>3770</v>
      </c>
      <c r="F162" s="509">
        <f t="shared" si="62"/>
        <v>3597</v>
      </c>
      <c r="G162" s="509">
        <f t="shared" si="62"/>
        <v>3482</v>
      </c>
      <c r="K162" s="445"/>
      <c r="L162" s="445"/>
      <c r="M162" s="445"/>
      <c r="N162" s="445"/>
      <c r="O162" s="445"/>
      <c r="P162" s="445"/>
      <c r="Q162" s="445"/>
      <c r="R162" s="445"/>
    </row>
    <row r="163" spans="2:18">
      <c r="K163" s="445"/>
      <c r="L163" s="445"/>
      <c r="M163" s="445"/>
      <c r="N163" s="445"/>
      <c r="O163" s="445"/>
      <c r="P163" s="445"/>
      <c r="Q163" s="445"/>
      <c r="R163" s="445"/>
    </row>
    <row r="164" spans="2:18">
      <c r="K164" s="445"/>
      <c r="L164" s="445"/>
      <c r="M164" s="445"/>
      <c r="N164" s="445"/>
      <c r="O164" s="445"/>
      <c r="P164" s="445"/>
      <c r="Q164" s="445"/>
      <c r="R164" s="445"/>
    </row>
    <row r="165" spans="2:18">
      <c r="K165" s="445"/>
      <c r="L165" s="445"/>
      <c r="M165" s="445"/>
      <c r="N165" s="445"/>
      <c r="O165" s="445"/>
      <c r="P165" s="445"/>
      <c r="Q165" s="445"/>
      <c r="R165" s="445"/>
    </row>
  </sheetData>
  <mergeCells count="195">
    <mergeCell ref="B117:B119"/>
    <mergeCell ref="I117:J119"/>
    <mergeCell ref="B120:B122"/>
    <mergeCell ref="I120:J122"/>
    <mergeCell ref="B123:B125"/>
    <mergeCell ref="I123:J125"/>
    <mergeCell ref="B108:B110"/>
    <mergeCell ref="I108:J110"/>
    <mergeCell ref="M108:N108"/>
    <mergeCell ref="T110:U110"/>
    <mergeCell ref="B111:B113"/>
    <mergeCell ref="I111:J113"/>
    <mergeCell ref="T112:U112"/>
    <mergeCell ref="B114:B116"/>
    <mergeCell ref="I114:J116"/>
    <mergeCell ref="K96:L96"/>
    <mergeCell ref="K97:L97"/>
    <mergeCell ref="K91:L91"/>
    <mergeCell ref="K92:L92"/>
    <mergeCell ref="K93:L93"/>
    <mergeCell ref="K94:L94"/>
    <mergeCell ref="K95:L95"/>
    <mergeCell ref="B90:B92"/>
    <mergeCell ref="I90:J92"/>
    <mergeCell ref="B93:B95"/>
    <mergeCell ref="I93:J95"/>
    <mergeCell ref="B96:B98"/>
    <mergeCell ref="I96:J98"/>
    <mergeCell ref="M100:N100"/>
    <mergeCell ref="M104:N104"/>
    <mergeCell ref="T104:U104"/>
    <mergeCell ref="T106:U106"/>
    <mergeCell ref="T108:U108"/>
    <mergeCell ref="I89:J89"/>
    <mergeCell ref="L32:M33"/>
    <mergeCell ref="N32:P32"/>
    <mergeCell ref="B43:C43"/>
    <mergeCell ref="B44:C44"/>
    <mergeCell ref="B45:C45"/>
    <mergeCell ref="I34:J45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B38:C38"/>
    <mergeCell ref="B39:C39"/>
    <mergeCell ref="B40:C40"/>
    <mergeCell ref="B41:C41"/>
    <mergeCell ref="B42:C42"/>
    <mergeCell ref="B52:C52"/>
    <mergeCell ref="I49:J49"/>
    <mergeCell ref="I53:J53"/>
    <mergeCell ref="I50:J50"/>
    <mergeCell ref="I51:J51"/>
    <mergeCell ref="I52:J52"/>
    <mergeCell ref="B49:C49"/>
    <mergeCell ref="B50:C50"/>
    <mergeCell ref="B51:C51"/>
    <mergeCell ref="I8:J8"/>
    <mergeCell ref="I9:J9"/>
    <mergeCell ref="I10:J10"/>
    <mergeCell ref="I3:J3"/>
    <mergeCell ref="I4:J4"/>
    <mergeCell ref="I5:J5"/>
    <mergeCell ref="I6:J6"/>
    <mergeCell ref="I7:J7"/>
    <mergeCell ref="B3:C3"/>
    <mergeCell ref="B4:C4"/>
    <mergeCell ref="B5:C5"/>
    <mergeCell ref="B6:C6"/>
    <mergeCell ref="B7:C7"/>
    <mergeCell ref="B8:C8"/>
    <mergeCell ref="I13:J13"/>
    <mergeCell ref="I14:J14"/>
    <mergeCell ref="I15:J15"/>
    <mergeCell ref="I11:J11"/>
    <mergeCell ref="I12:J12"/>
    <mergeCell ref="B9:C9"/>
    <mergeCell ref="B10:C10"/>
    <mergeCell ref="B11:C11"/>
    <mergeCell ref="B15:C15"/>
    <mergeCell ref="B12:C12"/>
    <mergeCell ref="B13:C13"/>
    <mergeCell ref="B14:C14"/>
    <mergeCell ref="I18:J18"/>
    <mergeCell ref="I19:J19"/>
    <mergeCell ref="B18:C18"/>
    <mergeCell ref="B19:C19"/>
    <mergeCell ref="I20:J20"/>
    <mergeCell ref="I21:J21"/>
    <mergeCell ref="I22:J22"/>
    <mergeCell ref="I23:J23"/>
    <mergeCell ref="I24:J24"/>
    <mergeCell ref="I25:J25"/>
    <mergeCell ref="B20:C20"/>
    <mergeCell ref="B21:C21"/>
    <mergeCell ref="B22:C22"/>
    <mergeCell ref="B23:C23"/>
    <mergeCell ref="B24:C24"/>
    <mergeCell ref="B25:C25"/>
    <mergeCell ref="B28:C28"/>
    <mergeCell ref="B29:C29"/>
    <mergeCell ref="B30:C30"/>
    <mergeCell ref="I26:J26"/>
    <mergeCell ref="I27:J27"/>
    <mergeCell ref="B27:C27"/>
    <mergeCell ref="I28:J28"/>
    <mergeCell ref="I29:J29"/>
    <mergeCell ref="I30:J30"/>
    <mergeCell ref="B26:C26"/>
    <mergeCell ref="B48:C48"/>
    <mergeCell ref="I48:J48"/>
    <mergeCell ref="I33:J33"/>
    <mergeCell ref="B34:C34"/>
    <mergeCell ref="B35:C35"/>
    <mergeCell ref="B36:C36"/>
    <mergeCell ref="B37:C37"/>
    <mergeCell ref="B33:C33"/>
    <mergeCell ref="B58:C58"/>
    <mergeCell ref="B59:C59"/>
    <mergeCell ref="I58:J58"/>
    <mergeCell ref="I59:J59"/>
    <mergeCell ref="B53:C53"/>
    <mergeCell ref="B54:C54"/>
    <mergeCell ref="I54:J54"/>
    <mergeCell ref="B60:C60"/>
    <mergeCell ref="I60:J60"/>
    <mergeCell ref="B61:C61"/>
    <mergeCell ref="I61:J61"/>
    <mergeCell ref="I65:J65"/>
    <mergeCell ref="I66:J66"/>
    <mergeCell ref="B71:C71"/>
    <mergeCell ref="I67:J67"/>
    <mergeCell ref="I68:J68"/>
    <mergeCell ref="I71:J71"/>
    <mergeCell ref="B65:C65"/>
    <mergeCell ref="B66:B68"/>
    <mergeCell ref="B69:C69"/>
    <mergeCell ref="I69:J69"/>
    <mergeCell ref="B70:C70"/>
    <mergeCell ref="I70:J70"/>
    <mergeCell ref="B74:C74"/>
    <mergeCell ref="I74:J74"/>
    <mergeCell ref="I77:J77"/>
    <mergeCell ref="I80:J80"/>
    <mergeCell ref="B77:C77"/>
    <mergeCell ref="B80:C80"/>
    <mergeCell ref="B75:C75"/>
    <mergeCell ref="I75:J75"/>
    <mergeCell ref="B76:C76"/>
    <mergeCell ref="I76:J76"/>
    <mergeCell ref="I81:J81"/>
    <mergeCell ref="I82:J82"/>
    <mergeCell ref="B82:C82"/>
    <mergeCell ref="B81:C81"/>
    <mergeCell ref="I85:J85"/>
    <mergeCell ref="B83:C83"/>
    <mergeCell ref="I83:J83"/>
    <mergeCell ref="B84:C84"/>
    <mergeCell ref="I84:J84"/>
    <mergeCell ref="B85:C85"/>
    <mergeCell ref="M90:N90"/>
    <mergeCell ref="M92:N92"/>
    <mergeCell ref="M89:N89"/>
    <mergeCell ref="M91:N91"/>
    <mergeCell ref="M94:N94"/>
    <mergeCell ref="M96:N96"/>
    <mergeCell ref="M98:N98"/>
    <mergeCell ref="K90:L90"/>
    <mergeCell ref="M93:N93"/>
    <mergeCell ref="M95:N95"/>
    <mergeCell ref="M97:N97"/>
    <mergeCell ref="K98:L98"/>
    <mergeCell ref="B105:B107"/>
    <mergeCell ref="I105:J107"/>
    <mergeCell ref="M106:N106"/>
    <mergeCell ref="M102:N102"/>
    <mergeCell ref="T102:U102"/>
    <mergeCell ref="B99:B101"/>
    <mergeCell ref="I99:J101"/>
    <mergeCell ref="K99:L99"/>
    <mergeCell ref="M99:N99"/>
    <mergeCell ref="K100:L100"/>
    <mergeCell ref="K101:L101"/>
    <mergeCell ref="M101:N101"/>
    <mergeCell ref="B102:B104"/>
    <mergeCell ref="I102:J10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474"/>
  <sheetViews>
    <sheetView topLeftCell="A94" workbookViewId="0">
      <selection activeCell="L3" sqref="L3"/>
    </sheetView>
  </sheetViews>
  <sheetFormatPr defaultRowHeight="16.5" outlineLevelCol="1"/>
  <cols>
    <col min="1" max="1" width="9" style="210"/>
    <col min="2" max="2" width="3" style="210" customWidth="1" outlineLevel="1"/>
    <col min="3" max="3" width="9" style="210"/>
    <col min="4" max="4" width="0" style="210" hidden="1" customWidth="1"/>
    <col min="5" max="7" width="10.125" style="210" bestFit="1" customWidth="1"/>
    <col min="8" max="8" width="10.125" style="210" customWidth="1"/>
    <col min="9" max="9" width="9" style="210"/>
    <col min="10" max="10" width="10.125" style="210" bestFit="1" customWidth="1"/>
    <col min="11" max="12" width="11" style="210" bestFit="1" customWidth="1"/>
    <col min="13" max="16" width="9" style="210"/>
    <col min="17" max="17" width="23.375" bestFit="1" customWidth="1"/>
    <col min="18" max="18" width="9" style="191"/>
    <col min="19" max="257" width="9" style="192"/>
    <col min="258" max="258" width="3" style="192" customWidth="1"/>
    <col min="259" max="259" width="9" style="192"/>
    <col min="260" max="260" width="0" style="192" hidden="1" customWidth="1"/>
    <col min="261" max="263" width="10.125" style="192" bestFit="1" customWidth="1"/>
    <col min="264" max="264" width="10.125" style="192" customWidth="1"/>
    <col min="265" max="265" width="9" style="192"/>
    <col min="266" max="266" width="10.125" style="192" bestFit="1" customWidth="1"/>
    <col min="267" max="268" width="11" style="192" bestFit="1" customWidth="1"/>
    <col min="269" max="272" width="9" style="192"/>
    <col min="273" max="273" width="23.375" style="192" bestFit="1" customWidth="1"/>
    <col min="274" max="513" width="9" style="192"/>
    <col min="514" max="514" width="3" style="192" customWidth="1"/>
    <col min="515" max="515" width="9" style="192"/>
    <col min="516" max="516" width="0" style="192" hidden="1" customWidth="1"/>
    <col min="517" max="519" width="10.125" style="192" bestFit="1" customWidth="1"/>
    <col min="520" max="520" width="10.125" style="192" customWidth="1"/>
    <col min="521" max="521" width="9" style="192"/>
    <col min="522" max="522" width="10.125" style="192" bestFit="1" customWidth="1"/>
    <col min="523" max="524" width="11" style="192" bestFit="1" customWidth="1"/>
    <col min="525" max="528" width="9" style="192"/>
    <col min="529" max="529" width="23.375" style="192" bestFit="1" customWidth="1"/>
    <col min="530" max="769" width="9" style="192"/>
    <col min="770" max="770" width="3" style="192" customWidth="1"/>
    <col min="771" max="771" width="9" style="192"/>
    <col min="772" max="772" width="0" style="192" hidden="1" customWidth="1"/>
    <col min="773" max="775" width="10.125" style="192" bestFit="1" customWidth="1"/>
    <col min="776" max="776" width="10.125" style="192" customWidth="1"/>
    <col min="777" max="777" width="9" style="192"/>
    <col min="778" max="778" width="10.125" style="192" bestFit="1" customWidth="1"/>
    <col min="779" max="780" width="11" style="192" bestFit="1" customWidth="1"/>
    <col min="781" max="784" width="9" style="192"/>
    <col min="785" max="785" width="23.375" style="192" bestFit="1" customWidth="1"/>
    <col min="786" max="1025" width="9" style="192"/>
    <col min="1026" max="1026" width="3" style="192" customWidth="1"/>
    <col min="1027" max="1027" width="9" style="192"/>
    <col min="1028" max="1028" width="0" style="192" hidden="1" customWidth="1"/>
    <col min="1029" max="1031" width="10.125" style="192" bestFit="1" customWidth="1"/>
    <col min="1032" max="1032" width="10.125" style="192" customWidth="1"/>
    <col min="1033" max="1033" width="9" style="192"/>
    <col min="1034" max="1034" width="10.125" style="192" bestFit="1" customWidth="1"/>
    <col min="1035" max="1036" width="11" style="192" bestFit="1" customWidth="1"/>
    <col min="1037" max="1040" width="9" style="192"/>
    <col min="1041" max="1041" width="23.375" style="192" bestFit="1" customWidth="1"/>
    <col min="1042" max="1281" width="9" style="192"/>
    <col min="1282" max="1282" width="3" style="192" customWidth="1"/>
    <col min="1283" max="1283" width="9" style="192"/>
    <col min="1284" max="1284" width="0" style="192" hidden="1" customWidth="1"/>
    <col min="1285" max="1287" width="10.125" style="192" bestFit="1" customWidth="1"/>
    <col min="1288" max="1288" width="10.125" style="192" customWidth="1"/>
    <col min="1289" max="1289" width="9" style="192"/>
    <col min="1290" max="1290" width="10.125" style="192" bestFit="1" customWidth="1"/>
    <col min="1291" max="1292" width="11" style="192" bestFit="1" customWidth="1"/>
    <col min="1293" max="1296" width="9" style="192"/>
    <col min="1297" max="1297" width="23.375" style="192" bestFit="1" customWidth="1"/>
    <col min="1298" max="1537" width="9" style="192"/>
    <col min="1538" max="1538" width="3" style="192" customWidth="1"/>
    <col min="1539" max="1539" width="9" style="192"/>
    <col min="1540" max="1540" width="0" style="192" hidden="1" customWidth="1"/>
    <col min="1541" max="1543" width="10.125" style="192" bestFit="1" customWidth="1"/>
    <col min="1544" max="1544" width="10.125" style="192" customWidth="1"/>
    <col min="1545" max="1545" width="9" style="192"/>
    <col min="1546" max="1546" width="10.125" style="192" bestFit="1" customWidth="1"/>
    <col min="1547" max="1548" width="11" style="192" bestFit="1" customWidth="1"/>
    <col min="1549" max="1552" width="9" style="192"/>
    <col min="1553" max="1553" width="23.375" style="192" bestFit="1" customWidth="1"/>
    <col min="1554" max="1793" width="9" style="192"/>
    <col min="1794" max="1794" width="3" style="192" customWidth="1"/>
    <col min="1795" max="1795" width="9" style="192"/>
    <col min="1796" max="1796" width="0" style="192" hidden="1" customWidth="1"/>
    <col min="1797" max="1799" width="10.125" style="192" bestFit="1" customWidth="1"/>
    <col min="1800" max="1800" width="10.125" style="192" customWidth="1"/>
    <col min="1801" max="1801" width="9" style="192"/>
    <col min="1802" max="1802" width="10.125" style="192" bestFit="1" customWidth="1"/>
    <col min="1803" max="1804" width="11" style="192" bestFit="1" customWidth="1"/>
    <col min="1805" max="1808" width="9" style="192"/>
    <col min="1809" max="1809" width="23.375" style="192" bestFit="1" customWidth="1"/>
    <col min="1810" max="2049" width="9" style="192"/>
    <col min="2050" max="2050" width="3" style="192" customWidth="1"/>
    <col min="2051" max="2051" width="9" style="192"/>
    <col min="2052" max="2052" width="0" style="192" hidden="1" customWidth="1"/>
    <col min="2053" max="2055" width="10.125" style="192" bestFit="1" customWidth="1"/>
    <col min="2056" max="2056" width="10.125" style="192" customWidth="1"/>
    <col min="2057" max="2057" width="9" style="192"/>
    <col min="2058" max="2058" width="10.125" style="192" bestFit="1" customWidth="1"/>
    <col min="2059" max="2060" width="11" style="192" bestFit="1" customWidth="1"/>
    <col min="2061" max="2064" width="9" style="192"/>
    <col min="2065" max="2065" width="23.375" style="192" bestFit="1" customWidth="1"/>
    <col min="2066" max="2305" width="9" style="192"/>
    <col min="2306" max="2306" width="3" style="192" customWidth="1"/>
    <col min="2307" max="2307" width="9" style="192"/>
    <col min="2308" max="2308" width="0" style="192" hidden="1" customWidth="1"/>
    <col min="2309" max="2311" width="10.125" style="192" bestFit="1" customWidth="1"/>
    <col min="2312" max="2312" width="10.125" style="192" customWidth="1"/>
    <col min="2313" max="2313" width="9" style="192"/>
    <col min="2314" max="2314" width="10.125" style="192" bestFit="1" customWidth="1"/>
    <col min="2315" max="2316" width="11" style="192" bestFit="1" customWidth="1"/>
    <col min="2317" max="2320" width="9" style="192"/>
    <col min="2321" max="2321" width="23.375" style="192" bestFit="1" customWidth="1"/>
    <col min="2322" max="2561" width="9" style="192"/>
    <col min="2562" max="2562" width="3" style="192" customWidth="1"/>
    <col min="2563" max="2563" width="9" style="192"/>
    <col min="2564" max="2564" width="0" style="192" hidden="1" customWidth="1"/>
    <col min="2565" max="2567" width="10.125" style="192" bestFit="1" customWidth="1"/>
    <col min="2568" max="2568" width="10.125" style="192" customWidth="1"/>
    <col min="2569" max="2569" width="9" style="192"/>
    <col min="2570" max="2570" width="10.125" style="192" bestFit="1" customWidth="1"/>
    <col min="2571" max="2572" width="11" style="192" bestFit="1" customWidth="1"/>
    <col min="2573" max="2576" width="9" style="192"/>
    <col min="2577" max="2577" width="23.375" style="192" bestFit="1" customWidth="1"/>
    <col min="2578" max="2817" width="9" style="192"/>
    <col min="2818" max="2818" width="3" style="192" customWidth="1"/>
    <col min="2819" max="2819" width="9" style="192"/>
    <col min="2820" max="2820" width="0" style="192" hidden="1" customWidth="1"/>
    <col min="2821" max="2823" width="10.125" style="192" bestFit="1" customWidth="1"/>
    <col min="2824" max="2824" width="10.125" style="192" customWidth="1"/>
    <col min="2825" max="2825" width="9" style="192"/>
    <col min="2826" max="2826" width="10.125" style="192" bestFit="1" customWidth="1"/>
    <col min="2827" max="2828" width="11" style="192" bestFit="1" customWidth="1"/>
    <col min="2829" max="2832" width="9" style="192"/>
    <col min="2833" max="2833" width="23.375" style="192" bestFit="1" customWidth="1"/>
    <col min="2834" max="3073" width="9" style="192"/>
    <col min="3074" max="3074" width="3" style="192" customWidth="1"/>
    <col min="3075" max="3075" width="9" style="192"/>
    <col min="3076" max="3076" width="0" style="192" hidden="1" customWidth="1"/>
    <col min="3077" max="3079" width="10.125" style="192" bestFit="1" customWidth="1"/>
    <col min="3080" max="3080" width="10.125" style="192" customWidth="1"/>
    <col min="3081" max="3081" width="9" style="192"/>
    <col min="3082" max="3082" width="10.125" style="192" bestFit="1" customWidth="1"/>
    <col min="3083" max="3084" width="11" style="192" bestFit="1" customWidth="1"/>
    <col min="3085" max="3088" width="9" style="192"/>
    <col min="3089" max="3089" width="23.375" style="192" bestFit="1" customWidth="1"/>
    <col min="3090" max="3329" width="9" style="192"/>
    <col min="3330" max="3330" width="3" style="192" customWidth="1"/>
    <col min="3331" max="3331" width="9" style="192"/>
    <col min="3332" max="3332" width="0" style="192" hidden="1" customWidth="1"/>
    <col min="3333" max="3335" width="10.125" style="192" bestFit="1" customWidth="1"/>
    <col min="3336" max="3336" width="10.125" style="192" customWidth="1"/>
    <col min="3337" max="3337" width="9" style="192"/>
    <col min="3338" max="3338" width="10.125" style="192" bestFit="1" customWidth="1"/>
    <col min="3339" max="3340" width="11" style="192" bestFit="1" customWidth="1"/>
    <col min="3341" max="3344" width="9" style="192"/>
    <col min="3345" max="3345" width="23.375" style="192" bestFit="1" customWidth="1"/>
    <col min="3346" max="3585" width="9" style="192"/>
    <col min="3586" max="3586" width="3" style="192" customWidth="1"/>
    <col min="3587" max="3587" width="9" style="192"/>
    <col min="3588" max="3588" width="0" style="192" hidden="1" customWidth="1"/>
    <col min="3589" max="3591" width="10.125" style="192" bestFit="1" customWidth="1"/>
    <col min="3592" max="3592" width="10.125" style="192" customWidth="1"/>
    <col min="3593" max="3593" width="9" style="192"/>
    <col min="3594" max="3594" width="10.125" style="192" bestFit="1" customWidth="1"/>
    <col min="3595" max="3596" width="11" style="192" bestFit="1" customWidth="1"/>
    <col min="3597" max="3600" width="9" style="192"/>
    <col min="3601" max="3601" width="23.375" style="192" bestFit="1" customWidth="1"/>
    <col min="3602" max="3841" width="9" style="192"/>
    <col min="3842" max="3842" width="3" style="192" customWidth="1"/>
    <col min="3843" max="3843" width="9" style="192"/>
    <col min="3844" max="3844" width="0" style="192" hidden="1" customWidth="1"/>
    <col min="3845" max="3847" width="10.125" style="192" bestFit="1" customWidth="1"/>
    <col min="3848" max="3848" width="10.125" style="192" customWidth="1"/>
    <col min="3849" max="3849" width="9" style="192"/>
    <col min="3850" max="3850" width="10.125" style="192" bestFit="1" customWidth="1"/>
    <col min="3851" max="3852" width="11" style="192" bestFit="1" customWidth="1"/>
    <col min="3853" max="3856" width="9" style="192"/>
    <col min="3857" max="3857" width="23.375" style="192" bestFit="1" customWidth="1"/>
    <col min="3858" max="4097" width="9" style="192"/>
    <col min="4098" max="4098" width="3" style="192" customWidth="1"/>
    <col min="4099" max="4099" width="9" style="192"/>
    <col min="4100" max="4100" width="0" style="192" hidden="1" customWidth="1"/>
    <col min="4101" max="4103" width="10.125" style="192" bestFit="1" customWidth="1"/>
    <col min="4104" max="4104" width="10.125" style="192" customWidth="1"/>
    <col min="4105" max="4105" width="9" style="192"/>
    <col min="4106" max="4106" width="10.125" style="192" bestFit="1" customWidth="1"/>
    <col min="4107" max="4108" width="11" style="192" bestFit="1" customWidth="1"/>
    <col min="4109" max="4112" width="9" style="192"/>
    <col min="4113" max="4113" width="23.375" style="192" bestFit="1" customWidth="1"/>
    <col min="4114" max="4353" width="9" style="192"/>
    <col min="4354" max="4354" width="3" style="192" customWidth="1"/>
    <col min="4355" max="4355" width="9" style="192"/>
    <col min="4356" max="4356" width="0" style="192" hidden="1" customWidth="1"/>
    <col min="4357" max="4359" width="10.125" style="192" bestFit="1" customWidth="1"/>
    <col min="4360" max="4360" width="10.125" style="192" customWidth="1"/>
    <col min="4361" max="4361" width="9" style="192"/>
    <col min="4362" max="4362" width="10.125" style="192" bestFit="1" customWidth="1"/>
    <col min="4363" max="4364" width="11" style="192" bestFit="1" customWidth="1"/>
    <col min="4365" max="4368" width="9" style="192"/>
    <col min="4369" max="4369" width="23.375" style="192" bestFit="1" customWidth="1"/>
    <col min="4370" max="4609" width="9" style="192"/>
    <col min="4610" max="4610" width="3" style="192" customWidth="1"/>
    <col min="4611" max="4611" width="9" style="192"/>
    <col min="4612" max="4612" width="0" style="192" hidden="1" customWidth="1"/>
    <col min="4613" max="4615" width="10.125" style="192" bestFit="1" customWidth="1"/>
    <col min="4616" max="4616" width="10.125" style="192" customWidth="1"/>
    <col min="4617" max="4617" width="9" style="192"/>
    <col min="4618" max="4618" width="10.125" style="192" bestFit="1" customWidth="1"/>
    <col min="4619" max="4620" width="11" style="192" bestFit="1" customWidth="1"/>
    <col min="4621" max="4624" width="9" style="192"/>
    <col min="4625" max="4625" width="23.375" style="192" bestFit="1" customWidth="1"/>
    <col min="4626" max="4865" width="9" style="192"/>
    <col min="4866" max="4866" width="3" style="192" customWidth="1"/>
    <col min="4867" max="4867" width="9" style="192"/>
    <col min="4868" max="4868" width="0" style="192" hidden="1" customWidth="1"/>
    <col min="4869" max="4871" width="10.125" style="192" bestFit="1" customWidth="1"/>
    <col min="4872" max="4872" width="10.125" style="192" customWidth="1"/>
    <col min="4873" max="4873" width="9" style="192"/>
    <col min="4874" max="4874" width="10.125" style="192" bestFit="1" customWidth="1"/>
    <col min="4875" max="4876" width="11" style="192" bestFit="1" customWidth="1"/>
    <col min="4877" max="4880" width="9" style="192"/>
    <col min="4881" max="4881" width="23.375" style="192" bestFit="1" customWidth="1"/>
    <col min="4882" max="5121" width="9" style="192"/>
    <col min="5122" max="5122" width="3" style="192" customWidth="1"/>
    <col min="5123" max="5123" width="9" style="192"/>
    <col min="5124" max="5124" width="0" style="192" hidden="1" customWidth="1"/>
    <col min="5125" max="5127" width="10.125" style="192" bestFit="1" customWidth="1"/>
    <col min="5128" max="5128" width="10.125" style="192" customWidth="1"/>
    <col min="5129" max="5129" width="9" style="192"/>
    <col min="5130" max="5130" width="10.125" style="192" bestFit="1" customWidth="1"/>
    <col min="5131" max="5132" width="11" style="192" bestFit="1" customWidth="1"/>
    <col min="5133" max="5136" width="9" style="192"/>
    <col min="5137" max="5137" width="23.375" style="192" bestFit="1" customWidth="1"/>
    <col min="5138" max="5377" width="9" style="192"/>
    <col min="5378" max="5378" width="3" style="192" customWidth="1"/>
    <col min="5379" max="5379" width="9" style="192"/>
    <col min="5380" max="5380" width="0" style="192" hidden="1" customWidth="1"/>
    <col min="5381" max="5383" width="10.125" style="192" bestFit="1" customWidth="1"/>
    <col min="5384" max="5384" width="10.125" style="192" customWidth="1"/>
    <col min="5385" max="5385" width="9" style="192"/>
    <col min="5386" max="5386" width="10.125" style="192" bestFit="1" customWidth="1"/>
    <col min="5387" max="5388" width="11" style="192" bestFit="1" customWidth="1"/>
    <col min="5389" max="5392" width="9" style="192"/>
    <col min="5393" max="5393" width="23.375" style="192" bestFit="1" customWidth="1"/>
    <col min="5394" max="5633" width="9" style="192"/>
    <col min="5634" max="5634" width="3" style="192" customWidth="1"/>
    <col min="5635" max="5635" width="9" style="192"/>
    <col min="5636" max="5636" width="0" style="192" hidden="1" customWidth="1"/>
    <col min="5637" max="5639" width="10.125" style="192" bestFit="1" customWidth="1"/>
    <col min="5640" max="5640" width="10.125" style="192" customWidth="1"/>
    <col min="5641" max="5641" width="9" style="192"/>
    <col min="5642" max="5642" width="10.125" style="192" bestFit="1" customWidth="1"/>
    <col min="5643" max="5644" width="11" style="192" bestFit="1" customWidth="1"/>
    <col min="5645" max="5648" width="9" style="192"/>
    <col min="5649" max="5649" width="23.375" style="192" bestFit="1" customWidth="1"/>
    <col min="5650" max="5889" width="9" style="192"/>
    <col min="5890" max="5890" width="3" style="192" customWidth="1"/>
    <col min="5891" max="5891" width="9" style="192"/>
    <col min="5892" max="5892" width="0" style="192" hidden="1" customWidth="1"/>
    <col min="5893" max="5895" width="10.125" style="192" bestFit="1" customWidth="1"/>
    <col min="5896" max="5896" width="10.125" style="192" customWidth="1"/>
    <col min="5897" max="5897" width="9" style="192"/>
    <col min="5898" max="5898" width="10.125" style="192" bestFit="1" customWidth="1"/>
    <col min="5899" max="5900" width="11" style="192" bestFit="1" customWidth="1"/>
    <col min="5901" max="5904" width="9" style="192"/>
    <col min="5905" max="5905" width="23.375" style="192" bestFit="1" customWidth="1"/>
    <col min="5906" max="6145" width="9" style="192"/>
    <col min="6146" max="6146" width="3" style="192" customWidth="1"/>
    <col min="6147" max="6147" width="9" style="192"/>
    <col min="6148" max="6148" width="0" style="192" hidden="1" customWidth="1"/>
    <col min="6149" max="6151" width="10.125" style="192" bestFit="1" customWidth="1"/>
    <col min="6152" max="6152" width="10.125" style="192" customWidth="1"/>
    <col min="6153" max="6153" width="9" style="192"/>
    <col min="6154" max="6154" width="10.125" style="192" bestFit="1" customWidth="1"/>
    <col min="6155" max="6156" width="11" style="192" bestFit="1" customWidth="1"/>
    <col min="6157" max="6160" width="9" style="192"/>
    <col min="6161" max="6161" width="23.375" style="192" bestFit="1" customWidth="1"/>
    <col min="6162" max="6401" width="9" style="192"/>
    <col min="6402" max="6402" width="3" style="192" customWidth="1"/>
    <col min="6403" max="6403" width="9" style="192"/>
    <col min="6404" max="6404" width="0" style="192" hidden="1" customWidth="1"/>
    <col min="6405" max="6407" width="10.125" style="192" bestFit="1" customWidth="1"/>
    <col min="6408" max="6408" width="10.125" style="192" customWidth="1"/>
    <col min="6409" max="6409" width="9" style="192"/>
    <col min="6410" max="6410" width="10.125" style="192" bestFit="1" customWidth="1"/>
    <col min="6411" max="6412" width="11" style="192" bestFit="1" customWidth="1"/>
    <col min="6413" max="6416" width="9" style="192"/>
    <col min="6417" max="6417" width="23.375" style="192" bestFit="1" customWidth="1"/>
    <col min="6418" max="6657" width="9" style="192"/>
    <col min="6658" max="6658" width="3" style="192" customWidth="1"/>
    <col min="6659" max="6659" width="9" style="192"/>
    <col min="6660" max="6660" width="0" style="192" hidden="1" customWidth="1"/>
    <col min="6661" max="6663" width="10.125" style="192" bestFit="1" customWidth="1"/>
    <col min="6664" max="6664" width="10.125" style="192" customWidth="1"/>
    <col min="6665" max="6665" width="9" style="192"/>
    <col min="6666" max="6666" width="10.125" style="192" bestFit="1" customWidth="1"/>
    <col min="6667" max="6668" width="11" style="192" bestFit="1" customWidth="1"/>
    <col min="6669" max="6672" width="9" style="192"/>
    <col min="6673" max="6673" width="23.375" style="192" bestFit="1" customWidth="1"/>
    <col min="6674" max="6913" width="9" style="192"/>
    <col min="6914" max="6914" width="3" style="192" customWidth="1"/>
    <col min="6915" max="6915" width="9" style="192"/>
    <col min="6916" max="6916" width="0" style="192" hidden="1" customWidth="1"/>
    <col min="6917" max="6919" width="10.125" style="192" bestFit="1" customWidth="1"/>
    <col min="6920" max="6920" width="10.125" style="192" customWidth="1"/>
    <col min="6921" max="6921" width="9" style="192"/>
    <col min="6922" max="6922" width="10.125" style="192" bestFit="1" customWidth="1"/>
    <col min="6923" max="6924" width="11" style="192" bestFit="1" customWidth="1"/>
    <col min="6925" max="6928" width="9" style="192"/>
    <col min="6929" max="6929" width="23.375" style="192" bestFit="1" customWidth="1"/>
    <col min="6930" max="7169" width="9" style="192"/>
    <col min="7170" max="7170" width="3" style="192" customWidth="1"/>
    <col min="7171" max="7171" width="9" style="192"/>
    <col min="7172" max="7172" width="0" style="192" hidden="1" customWidth="1"/>
    <col min="7173" max="7175" width="10.125" style="192" bestFit="1" customWidth="1"/>
    <col min="7176" max="7176" width="10.125" style="192" customWidth="1"/>
    <col min="7177" max="7177" width="9" style="192"/>
    <col min="7178" max="7178" width="10.125" style="192" bestFit="1" customWidth="1"/>
    <col min="7179" max="7180" width="11" style="192" bestFit="1" customWidth="1"/>
    <col min="7181" max="7184" width="9" style="192"/>
    <col min="7185" max="7185" width="23.375" style="192" bestFit="1" customWidth="1"/>
    <col min="7186" max="7425" width="9" style="192"/>
    <col min="7426" max="7426" width="3" style="192" customWidth="1"/>
    <col min="7427" max="7427" width="9" style="192"/>
    <col min="7428" max="7428" width="0" style="192" hidden="1" customWidth="1"/>
    <col min="7429" max="7431" width="10.125" style="192" bestFit="1" customWidth="1"/>
    <col min="7432" max="7432" width="10.125" style="192" customWidth="1"/>
    <col min="7433" max="7433" width="9" style="192"/>
    <col min="7434" max="7434" width="10.125" style="192" bestFit="1" customWidth="1"/>
    <col min="7435" max="7436" width="11" style="192" bestFit="1" customWidth="1"/>
    <col min="7437" max="7440" width="9" style="192"/>
    <col min="7441" max="7441" width="23.375" style="192" bestFit="1" customWidth="1"/>
    <col min="7442" max="7681" width="9" style="192"/>
    <col min="7682" max="7682" width="3" style="192" customWidth="1"/>
    <col min="7683" max="7683" width="9" style="192"/>
    <col min="7684" max="7684" width="0" style="192" hidden="1" customWidth="1"/>
    <col min="7685" max="7687" width="10.125" style="192" bestFit="1" customWidth="1"/>
    <col min="7688" max="7688" width="10.125" style="192" customWidth="1"/>
    <col min="7689" max="7689" width="9" style="192"/>
    <col min="7690" max="7690" width="10.125" style="192" bestFit="1" customWidth="1"/>
    <col min="7691" max="7692" width="11" style="192" bestFit="1" customWidth="1"/>
    <col min="7693" max="7696" width="9" style="192"/>
    <col min="7697" max="7697" width="23.375" style="192" bestFit="1" customWidth="1"/>
    <col min="7698" max="7937" width="9" style="192"/>
    <col min="7938" max="7938" width="3" style="192" customWidth="1"/>
    <col min="7939" max="7939" width="9" style="192"/>
    <col min="7940" max="7940" width="0" style="192" hidden="1" customWidth="1"/>
    <col min="7941" max="7943" width="10.125" style="192" bestFit="1" customWidth="1"/>
    <col min="7944" max="7944" width="10.125" style="192" customWidth="1"/>
    <col min="7945" max="7945" width="9" style="192"/>
    <col min="7946" max="7946" width="10.125" style="192" bestFit="1" customWidth="1"/>
    <col min="7947" max="7948" width="11" style="192" bestFit="1" customWidth="1"/>
    <col min="7949" max="7952" width="9" style="192"/>
    <col min="7953" max="7953" width="23.375" style="192" bestFit="1" customWidth="1"/>
    <col min="7954" max="8193" width="9" style="192"/>
    <col min="8194" max="8194" width="3" style="192" customWidth="1"/>
    <col min="8195" max="8195" width="9" style="192"/>
    <col min="8196" max="8196" width="0" style="192" hidden="1" customWidth="1"/>
    <col min="8197" max="8199" width="10.125" style="192" bestFit="1" customWidth="1"/>
    <col min="8200" max="8200" width="10.125" style="192" customWidth="1"/>
    <col min="8201" max="8201" width="9" style="192"/>
    <col min="8202" max="8202" width="10.125" style="192" bestFit="1" customWidth="1"/>
    <col min="8203" max="8204" width="11" style="192" bestFit="1" customWidth="1"/>
    <col min="8205" max="8208" width="9" style="192"/>
    <col min="8209" max="8209" width="23.375" style="192" bestFit="1" customWidth="1"/>
    <col min="8210" max="8449" width="9" style="192"/>
    <col min="8450" max="8450" width="3" style="192" customWidth="1"/>
    <col min="8451" max="8451" width="9" style="192"/>
    <col min="8452" max="8452" width="0" style="192" hidden="1" customWidth="1"/>
    <col min="8453" max="8455" width="10.125" style="192" bestFit="1" customWidth="1"/>
    <col min="8456" max="8456" width="10.125" style="192" customWidth="1"/>
    <col min="8457" max="8457" width="9" style="192"/>
    <col min="8458" max="8458" width="10.125" style="192" bestFit="1" customWidth="1"/>
    <col min="8459" max="8460" width="11" style="192" bestFit="1" customWidth="1"/>
    <col min="8461" max="8464" width="9" style="192"/>
    <col min="8465" max="8465" width="23.375" style="192" bestFit="1" customWidth="1"/>
    <col min="8466" max="8705" width="9" style="192"/>
    <col min="8706" max="8706" width="3" style="192" customWidth="1"/>
    <col min="8707" max="8707" width="9" style="192"/>
    <col min="8708" max="8708" width="0" style="192" hidden="1" customWidth="1"/>
    <col min="8709" max="8711" width="10.125" style="192" bestFit="1" customWidth="1"/>
    <col min="8712" max="8712" width="10.125" style="192" customWidth="1"/>
    <col min="8713" max="8713" width="9" style="192"/>
    <col min="8714" max="8714" width="10.125" style="192" bestFit="1" customWidth="1"/>
    <col min="8715" max="8716" width="11" style="192" bestFit="1" customWidth="1"/>
    <col min="8717" max="8720" width="9" style="192"/>
    <col min="8721" max="8721" width="23.375" style="192" bestFit="1" customWidth="1"/>
    <col min="8722" max="8961" width="9" style="192"/>
    <col min="8962" max="8962" width="3" style="192" customWidth="1"/>
    <col min="8963" max="8963" width="9" style="192"/>
    <col min="8964" max="8964" width="0" style="192" hidden="1" customWidth="1"/>
    <col min="8965" max="8967" width="10.125" style="192" bestFit="1" customWidth="1"/>
    <col min="8968" max="8968" width="10.125" style="192" customWidth="1"/>
    <col min="8969" max="8969" width="9" style="192"/>
    <col min="8970" max="8970" width="10.125" style="192" bestFit="1" customWidth="1"/>
    <col min="8971" max="8972" width="11" style="192" bestFit="1" customWidth="1"/>
    <col min="8973" max="8976" width="9" style="192"/>
    <col min="8977" max="8977" width="23.375" style="192" bestFit="1" customWidth="1"/>
    <col min="8978" max="9217" width="9" style="192"/>
    <col min="9218" max="9218" width="3" style="192" customWidth="1"/>
    <col min="9219" max="9219" width="9" style="192"/>
    <col min="9220" max="9220" width="0" style="192" hidden="1" customWidth="1"/>
    <col min="9221" max="9223" width="10.125" style="192" bestFit="1" customWidth="1"/>
    <col min="9224" max="9224" width="10.125" style="192" customWidth="1"/>
    <col min="9225" max="9225" width="9" style="192"/>
    <col min="9226" max="9226" width="10.125" style="192" bestFit="1" customWidth="1"/>
    <col min="9227" max="9228" width="11" style="192" bestFit="1" customWidth="1"/>
    <col min="9229" max="9232" width="9" style="192"/>
    <col min="9233" max="9233" width="23.375" style="192" bestFit="1" customWidth="1"/>
    <col min="9234" max="9473" width="9" style="192"/>
    <col min="9474" max="9474" width="3" style="192" customWidth="1"/>
    <col min="9475" max="9475" width="9" style="192"/>
    <col min="9476" max="9476" width="0" style="192" hidden="1" customWidth="1"/>
    <col min="9477" max="9479" width="10.125" style="192" bestFit="1" customWidth="1"/>
    <col min="9480" max="9480" width="10.125" style="192" customWidth="1"/>
    <col min="9481" max="9481" width="9" style="192"/>
    <col min="9482" max="9482" width="10.125" style="192" bestFit="1" customWidth="1"/>
    <col min="9483" max="9484" width="11" style="192" bestFit="1" customWidth="1"/>
    <col min="9485" max="9488" width="9" style="192"/>
    <col min="9489" max="9489" width="23.375" style="192" bestFit="1" customWidth="1"/>
    <col min="9490" max="9729" width="9" style="192"/>
    <col min="9730" max="9730" width="3" style="192" customWidth="1"/>
    <col min="9731" max="9731" width="9" style="192"/>
    <col min="9732" max="9732" width="0" style="192" hidden="1" customWidth="1"/>
    <col min="9733" max="9735" width="10.125" style="192" bestFit="1" customWidth="1"/>
    <col min="9736" max="9736" width="10.125" style="192" customWidth="1"/>
    <col min="9737" max="9737" width="9" style="192"/>
    <col min="9738" max="9738" width="10.125" style="192" bestFit="1" customWidth="1"/>
    <col min="9739" max="9740" width="11" style="192" bestFit="1" customWidth="1"/>
    <col min="9741" max="9744" width="9" style="192"/>
    <col min="9745" max="9745" width="23.375" style="192" bestFit="1" customWidth="1"/>
    <col min="9746" max="9985" width="9" style="192"/>
    <col min="9986" max="9986" width="3" style="192" customWidth="1"/>
    <col min="9987" max="9987" width="9" style="192"/>
    <col min="9988" max="9988" width="0" style="192" hidden="1" customWidth="1"/>
    <col min="9989" max="9991" width="10.125" style="192" bestFit="1" customWidth="1"/>
    <col min="9992" max="9992" width="10.125" style="192" customWidth="1"/>
    <col min="9993" max="9993" width="9" style="192"/>
    <col min="9994" max="9994" width="10.125" style="192" bestFit="1" customWidth="1"/>
    <col min="9995" max="9996" width="11" style="192" bestFit="1" customWidth="1"/>
    <col min="9997" max="10000" width="9" style="192"/>
    <col min="10001" max="10001" width="23.375" style="192" bestFit="1" customWidth="1"/>
    <col min="10002" max="10241" width="9" style="192"/>
    <col min="10242" max="10242" width="3" style="192" customWidth="1"/>
    <col min="10243" max="10243" width="9" style="192"/>
    <col min="10244" max="10244" width="0" style="192" hidden="1" customWidth="1"/>
    <col min="10245" max="10247" width="10.125" style="192" bestFit="1" customWidth="1"/>
    <col min="10248" max="10248" width="10.125" style="192" customWidth="1"/>
    <col min="10249" max="10249" width="9" style="192"/>
    <col min="10250" max="10250" width="10.125" style="192" bestFit="1" customWidth="1"/>
    <col min="10251" max="10252" width="11" style="192" bestFit="1" customWidth="1"/>
    <col min="10253" max="10256" width="9" style="192"/>
    <col min="10257" max="10257" width="23.375" style="192" bestFit="1" customWidth="1"/>
    <col min="10258" max="10497" width="9" style="192"/>
    <col min="10498" max="10498" width="3" style="192" customWidth="1"/>
    <col min="10499" max="10499" width="9" style="192"/>
    <col min="10500" max="10500" width="0" style="192" hidden="1" customWidth="1"/>
    <col min="10501" max="10503" width="10.125" style="192" bestFit="1" customWidth="1"/>
    <col min="10504" max="10504" width="10.125" style="192" customWidth="1"/>
    <col min="10505" max="10505" width="9" style="192"/>
    <col min="10506" max="10506" width="10.125" style="192" bestFit="1" customWidth="1"/>
    <col min="10507" max="10508" width="11" style="192" bestFit="1" customWidth="1"/>
    <col min="10509" max="10512" width="9" style="192"/>
    <col min="10513" max="10513" width="23.375" style="192" bestFit="1" customWidth="1"/>
    <col min="10514" max="10753" width="9" style="192"/>
    <col min="10754" max="10754" width="3" style="192" customWidth="1"/>
    <col min="10755" max="10755" width="9" style="192"/>
    <col min="10756" max="10756" width="0" style="192" hidden="1" customWidth="1"/>
    <col min="10757" max="10759" width="10.125" style="192" bestFit="1" customWidth="1"/>
    <col min="10760" max="10760" width="10.125" style="192" customWidth="1"/>
    <col min="10761" max="10761" width="9" style="192"/>
    <col min="10762" max="10762" width="10.125" style="192" bestFit="1" customWidth="1"/>
    <col min="10763" max="10764" width="11" style="192" bestFit="1" customWidth="1"/>
    <col min="10765" max="10768" width="9" style="192"/>
    <col min="10769" max="10769" width="23.375" style="192" bestFit="1" customWidth="1"/>
    <col min="10770" max="11009" width="9" style="192"/>
    <col min="11010" max="11010" width="3" style="192" customWidth="1"/>
    <col min="11011" max="11011" width="9" style="192"/>
    <col min="11012" max="11012" width="0" style="192" hidden="1" customWidth="1"/>
    <col min="11013" max="11015" width="10.125" style="192" bestFit="1" customWidth="1"/>
    <col min="11016" max="11016" width="10.125" style="192" customWidth="1"/>
    <col min="11017" max="11017" width="9" style="192"/>
    <col min="11018" max="11018" width="10.125" style="192" bestFit="1" customWidth="1"/>
    <col min="11019" max="11020" width="11" style="192" bestFit="1" customWidth="1"/>
    <col min="11021" max="11024" width="9" style="192"/>
    <col min="11025" max="11025" width="23.375" style="192" bestFit="1" customWidth="1"/>
    <col min="11026" max="11265" width="9" style="192"/>
    <col min="11266" max="11266" width="3" style="192" customWidth="1"/>
    <col min="11267" max="11267" width="9" style="192"/>
    <col min="11268" max="11268" width="0" style="192" hidden="1" customWidth="1"/>
    <col min="11269" max="11271" width="10.125" style="192" bestFit="1" customWidth="1"/>
    <col min="11272" max="11272" width="10.125" style="192" customWidth="1"/>
    <col min="11273" max="11273" width="9" style="192"/>
    <col min="11274" max="11274" width="10.125" style="192" bestFit="1" customWidth="1"/>
    <col min="11275" max="11276" width="11" style="192" bestFit="1" customWidth="1"/>
    <col min="11277" max="11280" width="9" style="192"/>
    <col min="11281" max="11281" width="23.375" style="192" bestFit="1" customWidth="1"/>
    <col min="11282" max="11521" width="9" style="192"/>
    <col min="11522" max="11522" width="3" style="192" customWidth="1"/>
    <col min="11523" max="11523" width="9" style="192"/>
    <col min="11524" max="11524" width="0" style="192" hidden="1" customWidth="1"/>
    <col min="11525" max="11527" width="10.125" style="192" bestFit="1" customWidth="1"/>
    <col min="11528" max="11528" width="10.125" style="192" customWidth="1"/>
    <col min="11529" max="11529" width="9" style="192"/>
    <col min="11530" max="11530" width="10.125" style="192" bestFit="1" customWidth="1"/>
    <col min="11531" max="11532" width="11" style="192" bestFit="1" customWidth="1"/>
    <col min="11533" max="11536" width="9" style="192"/>
    <col min="11537" max="11537" width="23.375" style="192" bestFit="1" customWidth="1"/>
    <col min="11538" max="11777" width="9" style="192"/>
    <col min="11778" max="11778" width="3" style="192" customWidth="1"/>
    <col min="11779" max="11779" width="9" style="192"/>
    <col min="11780" max="11780" width="0" style="192" hidden="1" customWidth="1"/>
    <col min="11781" max="11783" width="10.125" style="192" bestFit="1" customWidth="1"/>
    <col min="11784" max="11784" width="10.125" style="192" customWidth="1"/>
    <col min="11785" max="11785" width="9" style="192"/>
    <col min="11786" max="11786" width="10.125" style="192" bestFit="1" customWidth="1"/>
    <col min="11787" max="11788" width="11" style="192" bestFit="1" customWidth="1"/>
    <col min="11789" max="11792" width="9" style="192"/>
    <col min="11793" max="11793" width="23.375" style="192" bestFit="1" customWidth="1"/>
    <col min="11794" max="12033" width="9" style="192"/>
    <col min="12034" max="12034" width="3" style="192" customWidth="1"/>
    <col min="12035" max="12035" width="9" style="192"/>
    <col min="12036" max="12036" width="0" style="192" hidden="1" customWidth="1"/>
    <col min="12037" max="12039" width="10.125" style="192" bestFit="1" customWidth="1"/>
    <col min="12040" max="12040" width="10.125" style="192" customWidth="1"/>
    <col min="12041" max="12041" width="9" style="192"/>
    <col min="12042" max="12042" width="10.125" style="192" bestFit="1" customWidth="1"/>
    <col min="12043" max="12044" width="11" style="192" bestFit="1" customWidth="1"/>
    <col min="12045" max="12048" width="9" style="192"/>
    <col min="12049" max="12049" width="23.375" style="192" bestFit="1" customWidth="1"/>
    <col min="12050" max="12289" width="9" style="192"/>
    <col min="12290" max="12290" width="3" style="192" customWidth="1"/>
    <col min="12291" max="12291" width="9" style="192"/>
    <col min="12292" max="12292" width="0" style="192" hidden="1" customWidth="1"/>
    <col min="12293" max="12295" width="10.125" style="192" bestFit="1" customWidth="1"/>
    <col min="12296" max="12296" width="10.125" style="192" customWidth="1"/>
    <col min="12297" max="12297" width="9" style="192"/>
    <col min="12298" max="12298" width="10.125" style="192" bestFit="1" customWidth="1"/>
    <col min="12299" max="12300" width="11" style="192" bestFit="1" customWidth="1"/>
    <col min="12301" max="12304" width="9" style="192"/>
    <col min="12305" max="12305" width="23.375" style="192" bestFit="1" customWidth="1"/>
    <col min="12306" max="12545" width="9" style="192"/>
    <col min="12546" max="12546" width="3" style="192" customWidth="1"/>
    <col min="12547" max="12547" width="9" style="192"/>
    <col min="12548" max="12548" width="0" style="192" hidden="1" customWidth="1"/>
    <col min="12549" max="12551" width="10.125" style="192" bestFit="1" customWidth="1"/>
    <col min="12552" max="12552" width="10.125" style="192" customWidth="1"/>
    <col min="12553" max="12553" width="9" style="192"/>
    <col min="12554" max="12554" width="10.125" style="192" bestFit="1" customWidth="1"/>
    <col min="12555" max="12556" width="11" style="192" bestFit="1" customWidth="1"/>
    <col min="12557" max="12560" width="9" style="192"/>
    <col min="12561" max="12561" width="23.375" style="192" bestFit="1" customWidth="1"/>
    <col min="12562" max="12801" width="9" style="192"/>
    <col min="12802" max="12802" width="3" style="192" customWidth="1"/>
    <col min="12803" max="12803" width="9" style="192"/>
    <col min="12804" max="12804" width="0" style="192" hidden="1" customWidth="1"/>
    <col min="12805" max="12807" width="10.125" style="192" bestFit="1" customWidth="1"/>
    <col min="12808" max="12808" width="10.125" style="192" customWidth="1"/>
    <col min="12809" max="12809" width="9" style="192"/>
    <col min="12810" max="12810" width="10.125" style="192" bestFit="1" customWidth="1"/>
    <col min="12811" max="12812" width="11" style="192" bestFit="1" customWidth="1"/>
    <col min="12813" max="12816" width="9" style="192"/>
    <col min="12817" max="12817" width="23.375" style="192" bestFit="1" customWidth="1"/>
    <col min="12818" max="13057" width="9" style="192"/>
    <col min="13058" max="13058" width="3" style="192" customWidth="1"/>
    <col min="13059" max="13059" width="9" style="192"/>
    <col min="13060" max="13060" width="0" style="192" hidden="1" customWidth="1"/>
    <col min="13061" max="13063" width="10.125" style="192" bestFit="1" customWidth="1"/>
    <col min="13064" max="13064" width="10.125" style="192" customWidth="1"/>
    <col min="13065" max="13065" width="9" style="192"/>
    <col min="13066" max="13066" width="10.125" style="192" bestFit="1" customWidth="1"/>
    <col min="13067" max="13068" width="11" style="192" bestFit="1" customWidth="1"/>
    <col min="13069" max="13072" width="9" style="192"/>
    <col min="13073" max="13073" width="23.375" style="192" bestFit="1" customWidth="1"/>
    <col min="13074" max="13313" width="9" style="192"/>
    <col min="13314" max="13314" width="3" style="192" customWidth="1"/>
    <col min="13315" max="13315" width="9" style="192"/>
    <col min="13316" max="13316" width="0" style="192" hidden="1" customWidth="1"/>
    <col min="13317" max="13319" width="10.125" style="192" bestFit="1" customWidth="1"/>
    <col min="13320" max="13320" width="10.125" style="192" customWidth="1"/>
    <col min="13321" max="13321" width="9" style="192"/>
    <col min="13322" max="13322" width="10.125" style="192" bestFit="1" customWidth="1"/>
    <col min="13323" max="13324" width="11" style="192" bestFit="1" customWidth="1"/>
    <col min="13325" max="13328" width="9" style="192"/>
    <col min="13329" max="13329" width="23.375" style="192" bestFit="1" customWidth="1"/>
    <col min="13330" max="13569" width="9" style="192"/>
    <col min="13570" max="13570" width="3" style="192" customWidth="1"/>
    <col min="13571" max="13571" width="9" style="192"/>
    <col min="13572" max="13572" width="0" style="192" hidden="1" customWidth="1"/>
    <col min="13573" max="13575" width="10.125" style="192" bestFit="1" customWidth="1"/>
    <col min="13576" max="13576" width="10.125" style="192" customWidth="1"/>
    <col min="13577" max="13577" width="9" style="192"/>
    <col min="13578" max="13578" width="10.125" style="192" bestFit="1" customWidth="1"/>
    <col min="13579" max="13580" width="11" style="192" bestFit="1" customWidth="1"/>
    <col min="13581" max="13584" width="9" style="192"/>
    <col min="13585" max="13585" width="23.375" style="192" bestFit="1" customWidth="1"/>
    <col min="13586" max="13825" width="9" style="192"/>
    <col min="13826" max="13826" width="3" style="192" customWidth="1"/>
    <col min="13827" max="13827" width="9" style="192"/>
    <col min="13828" max="13828" width="0" style="192" hidden="1" customWidth="1"/>
    <col min="13829" max="13831" width="10.125" style="192" bestFit="1" customWidth="1"/>
    <col min="13832" max="13832" width="10.125" style="192" customWidth="1"/>
    <col min="13833" max="13833" width="9" style="192"/>
    <col min="13834" max="13834" width="10.125" style="192" bestFit="1" customWidth="1"/>
    <col min="13835" max="13836" width="11" style="192" bestFit="1" customWidth="1"/>
    <col min="13837" max="13840" width="9" style="192"/>
    <col min="13841" max="13841" width="23.375" style="192" bestFit="1" customWidth="1"/>
    <col min="13842" max="14081" width="9" style="192"/>
    <col min="14082" max="14082" width="3" style="192" customWidth="1"/>
    <col min="14083" max="14083" width="9" style="192"/>
    <col min="14084" max="14084" width="0" style="192" hidden="1" customWidth="1"/>
    <col min="14085" max="14087" width="10.125" style="192" bestFit="1" customWidth="1"/>
    <col min="14088" max="14088" width="10.125" style="192" customWidth="1"/>
    <col min="14089" max="14089" width="9" style="192"/>
    <col min="14090" max="14090" width="10.125" style="192" bestFit="1" customWidth="1"/>
    <col min="14091" max="14092" width="11" style="192" bestFit="1" customWidth="1"/>
    <col min="14093" max="14096" width="9" style="192"/>
    <col min="14097" max="14097" width="23.375" style="192" bestFit="1" customWidth="1"/>
    <col min="14098" max="14337" width="9" style="192"/>
    <col min="14338" max="14338" width="3" style="192" customWidth="1"/>
    <col min="14339" max="14339" width="9" style="192"/>
    <col min="14340" max="14340" width="0" style="192" hidden="1" customWidth="1"/>
    <col min="14341" max="14343" width="10.125" style="192" bestFit="1" customWidth="1"/>
    <col min="14344" max="14344" width="10.125" style="192" customWidth="1"/>
    <col min="14345" max="14345" width="9" style="192"/>
    <col min="14346" max="14346" width="10.125" style="192" bestFit="1" customWidth="1"/>
    <col min="14347" max="14348" width="11" style="192" bestFit="1" customWidth="1"/>
    <col min="14349" max="14352" width="9" style="192"/>
    <col min="14353" max="14353" width="23.375" style="192" bestFit="1" customWidth="1"/>
    <col min="14354" max="14593" width="9" style="192"/>
    <col min="14594" max="14594" width="3" style="192" customWidth="1"/>
    <col min="14595" max="14595" width="9" style="192"/>
    <col min="14596" max="14596" width="0" style="192" hidden="1" customWidth="1"/>
    <col min="14597" max="14599" width="10.125" style="192" bestFit="1" customWidth="1"/>
    <col min="14600" max="14600" width="10.125" style="192" customWidth="1"/>
    <col min="14601" max="14601" width="9" style="192"/>
    <col min="14602" max="14602" width="10.125" style="192" bestFit="1" customWidth="1"/>
    <col min="14603" max="14604" width="11" style="192" bestFit="1" customWidth="1"/>
    <col min="14605" max="14608" width="9" style="192"/>
    <col min="14609" max="14609" width="23.375" style="192" bestFit="1" customWidth="1"/>
    <col min="14610" max="14849" width="9" style="192"/>
    <col min="14850" max="14850" width="3" style="192" customWidth="1"/>
    <col min="14851" max="14851" width="9" style="192"/>
    <col min="14852" max="14852" width="0" style="192" hidden="1" customWidth="1"/>
    <col min="14853" max="14855" width="10.125" style="192" bestFit="1" customWidth="1"/>
    <col min="14856" max="14856" width="10.125" style="192" customWidth="1"/>
    <col min="14857" max="14857" width="9" style="192"/>
    <col min="14858" max="14858" width="10.125" style="192" bestFit="1" customWidth="1"/>
    <col min="14859" max="14860" width="11" style="192" bestFit="1" customWidth="1"/>
    <col min="14861" max="14864" width="9" style="192"/>
    <col min="14865" max="14865" width="23.375" style="192" bestFit="1" customWidth="1"/>
    <col min="14866" max="15105" width="9" style="192"/>
    <col min="15106" max="15106" width="3" style="192" customWidth="1"/>
    <col min="15107" max="15107" width="9" style="192"/>
    <col min="15108" max="15108" width="0" style="192" hidden="1" customWidth="1"/>
    <col min="15109" max="15111" width="10.125" style="192" bestFit="1" customWidth="1"/>
    <col min="15112" max="15112" width="10.125" style="192" customWidth="1"/>
    <col min="15113" max="15113" width="9" style="192"/>
    <col min="15114" max="15114" width="10.125" style="192" bestFit="1" customWidth="1"/>
    <col min="15115" max="15116" width="11" style="192" bestFit="1" customWidth="1"/>
    <col min="15117" max="15120" width="9" style="192"/>
    <col min="15121" max="15121" width="23.375" style="192" bestFit="1" customWidth="1"/>
    <col min="15122" max="15361" width="9" style="192"/>
    <col min="15362" max="15362" width="3" style="192" customWidth="1"/>
    <col min="15363" max="15363" width="9" style="192"/>
    <col min="15364" max="15364" width="0" style="192" hidden="1" customWidth="1"/>
    <col min="15365" max="15367" width="10.125" style="192" bestFit="1" customWidth="1"/>
    <col min="15368" max="15368" width="10.125" style="192" customWidth="1"/>
    <col min="15369" max="15369" width="9" style="192"/>
    <col min="15370" max="15370" width="10.125" style="192" bestFit="1" customWidth="1"/>
    <col min="15371" max="15372" width="11" style="192" bestFit="1" customWidth="1"/>
    <col min="15373" max="15376" width="9" style="192"/>
    <col min="15377" max="15377" width="23.375" style="192" bestFit="1" customWidth="1"/>
    <col min="15378" max="15617" width="9" style="192"/>
    <col min="15618" max="15618" width="3" style="192" customWidth="1"/>
    <col min="15619" max="15619" width="9" style="192"/>
    <col min="15620" max="15620" width="0" style="192" hidden="1" customWidth="1"/>
    <col min="15621" max="15623" width="10.125" style="192" bestFit="1" customWidth="1"/>
    <col min="15624" max="15624" width="10.125" style="192" customWidth="1"/>
    <col min="15625" max="15625" width="9" style="192"/>
    <col min="15626" max="15626" width="10.125" style="192" bestFit="1" customWidth="1"/>
    <col min="15627" max="15628" width="11" style="192" bestFit="1" customWidth="1"/>
    <col min="15629" max="15632" width="9" style="192"/>
    <col min="15633" max="15633" width="23.375" style="192" bestFit="1" customWidth="1"/>
    <col min="15634" max="15873" width="9" style="192"/>
    <col min="15874" max="15874" width="3" style="192" customWidth="1"/>
    <col min="15875" max="15875" width="9" style="192"/>
    <col min="15876" max="15876" width="0" style="192" hidden="1" customWidth="1"/>
    <col min="15877" max="15879" width="10.125" style="192" bestFit="1" customWidth="1"/>
    <col min="15880" max="15880" width="10.125" style="192" customWidth="1"/>
    <col min="15881" max="15881" width="9" style="192"/>
    <col min="15882" max="15882" width="10.125" style="192" bestFit="1" customWidth="1"/>
    <col min="15883" max="15884" width="11" style="192" bestFit="1" customWidth="1"/>
    <col min="15885" max="15888" width="9" style="192"/>
    <col min="15889" max="15889" width="23.375" style="192" bestFit="1" customWidth="1"/>
    <col min="15890" max="16129" width="9" style="192"/>
    <col min="16130" max="16130" width="3" style="192" customWidth="1"/>
    <col min="16131" max="16131" width="9" style="192"/>
    <col min="16132" max="16132" width="0" style="192" hidden="1" customWidth="1"/>
    <col min="16133" max="16135" width="10.125" style="192" bestFit="1" customWidth="1"/>
    <col min="16136" max="16136" width="10.125" style="192" customWidth="1"/>
    <col min="16137" max="16137" width="9" style="192"/>
    <col min="16138" max="16138" width="10.125" style="192" bestFit="1" customWidth="1"/>
    <col min="16139" max="16140" width="11" style="192" bestFit="1" customWidth="1"/>
    <col min="16141" max="16144" width="9" style="192"/>
    <col min="16145" max="16145" width="23.375" style="192" bestFit="1" customWidth="1"/>
    <col min="16146" max="16384" width="9" style="192"/>
  </cols>
  <sheetData>
    <row r="1" spans="1:20" ht="13.5" customHeight="1">
      <c r="A1" s="667" t="s">
        <v>715</v>
      </c>
      <c r="B1" s="667"/>
      <c r="C1" s="667"/>
      <c r="D1" s="667"/>
      <c r="E1" s="667"/>
      <c r="F1" s="667"/>
      <c r="G1" s="667"/>
      <c r="H1" s="188"/>
      <c r="I1" s="667" t="s">
        <v>716</v>
      </c>
      <c r="J1" s="667"/>
      <c r="K1" s="667"/>
      <c r="L1" s="667"/>
      <c r="M1" s="189"/>
      <c r="N1" s="190"/>
      <c r="O1" s="667" t="s">
        <v>717</v>
      </c>
      <c r="P1" s="667"/>
      <c r="Q1" s="667"/>
    </row>
    <row r="2" spans="1:20">
      <c r="A2" s="193" t="s">
        <v>209</v>
      </c>
      <c r="B2" s="193"/>
      <c r="C2" s="193"/>
      <c r="D2" s="194" t="s">
        <v>718</v>
      </c>
      <c r="E2" s="194" t="s">
        <v>49</v>
      </c>
      <c r="F2" s="194" t="s">
        <v>719</v>
      </c>
      <c r="G2" s="194" t="s">
        <v>720</v>
      </c>
      <c r="H2"/>
      <c r="I2" s="194" t="s">
        <v>209</v>
      </c>
      <c r="J2" s="194" t="s">
        <v>718</v>
      </c>
      <c r="K2" s="194" t="s">
        <v>721</v>
      </c>
      <c r="L2" s="194" t="s">
        <v>722</v>
      </c>
      <c r="M2" s="195" t="s">
        <v>710</v>
      </c>
      <c r="N2" s="196"/>
      <c r="O2" s="194" t="s">
        <v>209</v>
      </c>
      <c r="P2" s="194" t="s">
        <v>49</v>
      </c>
      <c r="Q2" t="s">
        <v>34</v>
      </c>
    </row>
    <row r="3" spans="1:20" s="191" customFormat="1">
      <c r="A3" s="738" t="s">
        <v>37</v>
      </c>
      <c r="B3" s="197">
        <v>1</v>
      </c>
      <c r="C3" s="198" t="s">
        <v>67</v>
      </c>
      <c r="D3" s="42"/>
      <c r="E3" s="199">
        <f>SUM(E4:E16)</f>
        <v>13409</v>
      </c>
      <c r="F3" s="199">
        <f>SUM(F4:F16)</f>
        <v>6565</v>
      </c>
      <c r="G3" s="199">
        <f>SUM(G4:G16)</f>
        <v>6844</v>
      </c>
      <c r="H3" s="200"/>
      <c r="I3" s="201" t="s">
        <v>67</v>
      </c>
      <c r="J3" s="202">
        <v>5402</v>
      </c>
      <c r="K3" s="202">
        <v>13193</v>
      </c>
      <c r="L3" s="202">
        <v>13193</v>
      </c>
      <c r="M3" s="203">
        <f>L3/E3</f>
        <v>0.98389141621299125</v>
      </c>
      <c r="N3" s="204"/>
      <c r="O3" s="198" t="s">
        <v>67</v>
      </c>
      <c r="P3" s="199">
        <f>SUM(P4:P16)</f>
        <v>13193</v>
      </c>
      <c r="Q3" s="205">
        <f>ROUND(E3*M3,0)</f>
        <v>13193</v>
      </c>
      <c r="R3" s="191" t="b">
        <f>P3=Q3</f>
        <v>1</v>
      </c>
      <c r="T3" s="191" t="b">
        <f>L3=Q3</f>
        <v>1</v>
      </c>
    </row>
    <row r="4" spans="1:20" ht="13.5" customHeight="1">
      <c r="A4" s="738"/>
      <c r="B4" s="206">
        <v>2</v>
      </c>
      <c r="C4" s="207" t="s">
        <v>194</v>
      </c>
      <c r="D4" s="42">
        <v>457</v>
      </c>
      <c r="E4" s="42">
        <f>SUM(F4:G4)</f>
        <v>708</v>
      </c>
      <c r="F4" s="42">
        <v>362</v>
      </c>
      <c r="G4" s="42">
        <v>346</v>
      </c>
      <c r="H4" s="208"/>
      <c r="I4" s="194"/>
      <c r="J4" s="194"/>
      <c r="K4" s="194"/>
      <c r="L4" s="194"/>
      <c r="M4" s="209">
        <f>M3</f>
        <v>0.98389141621299125</v>
      </c>
      <c r="O4" s="207" t="s">
        <v>194</v>
      </c>
      <c r="P4">
        <f>ROUNDDOWN(E4*M4,0)</f>
        <v>696</v>
      </c>
      <c r="Q4" s="205"/>
    </row>
    <row r="5" spans="1:20" ht="13.5" customHeight="1">
      <c r="A5" s="738"/>
      <c r="B5" s="206">
        <v>2</v>
      </c>
      <c r="C5" s="207" t="s">
        <v>71</v>
      </c>
      <c r="D5" s="42">
        <v>546</v>
      </c>
      <c r="E5" s="42">
        <f t="shared" ref="E5:E68" si="0">SUM(F5:G5)</f>
        <v>1150</v>
      </c>
      <c r="F5" s="42">
        <v>554</v>
      </c>
      <c r="G5" s="42">
        <v>596</v>
      </c>
      <c r="H5" s="208"/>
      <c r="I5" s="194"/>
      <c r="J5" s="194"/>
      <c r="K5" s="194"/>
      <c r="L5" s="194"/>
      <c r="M5" s="209">
        <f t="shared" ref="M5:M16" si="1">M4</f>
        <v>0.98389141621299125</v>
      </c>
      <c r="O5" s="207" t="s">
        <v>71</v>
      </c>
      <c r="P5">
        <f>ROUNDDOWN(E5*M5,0)</f>
        <v>1131</v>
      </c>
      <c r="Q5" s="205"/>
    </row>
    <row r="6" spans="1:20" ht="13.5" customHeight="1">
      <c r="A6" s="738"/>
      <c r="B6" s="206">
        <v>2</v>
      </c>
      <c r="C6" s="207" t="s">
        <v>75</v>
      </c>
      <c r="D6" s="42">
        <v>204</v>
      </c>
      <c r="E6" s="42">
        <f t="shared" si="0"/>
        <v>391</v>
      </c>
      <c r="F6" s="42">
        <v>197</v>
      </c>
      <c r="G6" s="42">
        <v>194</v>
      </c>
      <c r="H6" s="208"/>
      <c r="I6" s="194"/>
      <c r="J6" s="194"/>
      <c r="K6" s="194"/>
      <c r="L6" s="194"/>
      <c r="M6" s="209">
        <f t="shared" si="1"/>
        <v>0.98389141621299125</v>
      </c>
      <c r="O6" s="207" t="s">
        <v>75</v>
      </c>
      <c r="P6">
        <f>ROUNDDOWN(E6*M6,0)</f>
        <v>384</v>
      </c>
      <c r="Q6" s="205"/>
    </row>
    <row r="7" spans="1:20" ht="13.5" customHeight="1">
      <c r="A7" s="738"/>
      <c r="B7" s="206">
        <v>2</v>
      </c>
      <c r="C7" s="207" t="s">
        <v>78</v>
      </c>
      <c r="D7" s="42">
        <v>341</v>
      </c>
      <c r="E7" s="42">
        <f t="shared" si="0"/>
        <v>766</v>
      </c>
      <c r="F7" s="42">
        <v>374</v>
      </c>
      <c r="G7" s="42">
        <v>392</v>
      </c>
      <c r="H7" s="208"/>
      <c r="I7" s="194"/>
      <c r="J7" s="194"/>
      <c r="K7" s="194"/>
      <c r="L7" s="194"/>
      <c r="M7" s="209">
        <f t="shared" si="1"/>
        <v>0.98389141621299125</v>
      </c>
      <c r="O7" s="207" t="s">
        <v>78</v>
      </c>
      <c r="P7">
        <f t="shared" ref="P7:P62" si="2">ROUND(E7*M7,0)</f>
        <v>754</v>
      </c>
      <c r="Q7" s="205"/>
    </row>
    <row r="8" spans="1:20" ht="13.5" customHeight="1">
      <c r="A8" s="738"/>
      <c r="B8" s="206">
        <v>2</v>
      </c>
      <c r="C8" s="207" t="s">
        <v>82</v>
      </c>
      <c r="D8" s="42">
        <v>560</v>
      </c>
      <c r="E8" s="42">
        <f t="shared" si="0"/>
        <v>1659</v>
      </c>
      <c r="F8" s="42">
        <v>784</v>
      </c>
      <c r="G8" s="42">
        <v>875</v>
      </c>
      <c r="H8" s="208"/>
      <c r="I8" s="194"/>
      <c r="J8" s="194"/>
      <c r="K8" s="194"/>
      <c r="L8" s="194"/>
      <c r="M8" s="209">
        <f t="shared" si="1"/>
        <v>0.98389141621299125</v>
      </c>
      <c r="O8" s="207" t="s">
        <v>82</v>
      </c>
      <c r="P8">
        <f t="shared" si="2"/>
        <v>1632</v>
      </c>
      <c r="Q8" s="205"/>
    </row>
    <row r="9" spans="1:20" ht="13.5" customHeight="1">
      <c r="A9" s="738"/>
      <c r="B9" s="206">
        <v>2</v>
      </c>
      <c r="C9" s="207" t="s">
        <v>86</v>
      </c>
      <c r="D9" s="42">
        <v>239</v>
      </c>
      <c r="E9" s="42">
        <f t="shared" si="0"/>
        <v>510</v>
      </c>
      <c r="F9" s="42">
        <v>263</v>
      </c>
      <c r="G9" s="42">
        <v>247</v>
      </c>
      <c r="H9" s="208"/>
      <c r="I9" s="194"/>
      <c r="J9" s="194"/>
      <c r="K9" s="194"/>
      <c r="L9" s="194"/>
      <c r="M9" s="209">
        <f t="shared" si="1"/>
        <v>0.98389141621299125</v>
      </c>
      <c r="O9" s="207" t="s">
        <v>86</v>
      </c>
      <c r="P9">
        <f t="shared" si="2"/>
        <v>502</v>
      </c>
      <c r="Q9" s="205"/>
    </row>
    <row r="10" spans="1:20" ht="13.5" customHeight="1">
      <c r="A10" s="738"/>
      <c r="B10" s="206">
        <v>2</v>
      </c>
      <c r="C10" s="207" t="s">
        <v>90</v>
      </c>
      <c r="D10" s="42">
        <v>337</v>
      </c>
      <c r="E10" s="42">
        <f t="shared" si="0"/>
        <v>833</v>
      </c>
      <c r="F10" s="42">
        <v>415</v>
      </c>
      <c r="G10" s="42">
        <v>418</v>
      </c>
      <c r="H10" s="208"/>
      <c r="I10" s="194"/>
      <c r="J10" s="194"/>
      <c r="K10" s="194"/>
      <c r="L10" s="194"/>
      <c r="M10" s="209">
        <f t="shared" si="1"/>
        <v>0.98389141621299125</v>
      </c>
      <c r="O10" s="207" t="s">
        <v>90</v>
      </c>
      <c r="P10">
        <f t="shared" si="2"/>
        <v>820</v>
      </c>
      <c r="Q10" s="205"/>
    </row>
    <row r="11" spans="1:20" ht="13.5" customHeight="1">
      <c r="A11" s="738"/>
      <c r="B11" s="206">
        <v>2</v>
      </c>
      <c r="C11" s="207" t="s">
        <v>94</v>
      </c>
      <c r="D11" s="42">
        <v>526</v>
      </c>
      <c r="E11" s="42">
        <f t="shared" si="0"/>
        <v>1143</v>
      </c>
      <c r="F11" s="42">
        <v>589</v>
      </c>
      <c r="G11" s="42">
        <v>554</v>
      </c>
      <c r="H11" s="208"/>
      <c r="I11" s="194"/>
      <c r="J11" s="194"/>
      <c r="K11" s="194"/>
      <c r="L11" s="194"/>
      <c r="M11" s="209">
        <f t="shared" si="1"/>
        <v>0.98389141621299125</v>
      </c>
      <c r="O11" s="207" t="s">
        <v>94</v>
      </c>
      <c r="P11">
        <f t="shared" si="2"/>
        <v>1125</v>
      </c>
      <c r="Q11" s="205"/>
    </row>
    <row r="12" spans="1:20" ht="13.5" customHeight="1">
      <c r="A12" s="738"/>
      <c r="B12" s="206">
        <v>2</v>
      </c>
      <c r="C12" s="207" t="s">
        <v>97</v>
      </c>
      <c r="D12" s="42">
        <v>302</v>
      </c>
      <c r="E12" s="42">
        <f t="shared" si="0"/>
        <v>680</v>
      </c>
      <c r="F12" s="42">
        <v>322</v>
      </c>
      <c r="G12" s="42">
        <v>358</v>
      </c>
      <c r="H12" s="208"/>
      <c r="I12" s="194"/>
      <c r="J12" s="194"/>
      <c r="K12" s="194"/>
      <c r="L12" s="194"/>
      <c r="M12" s="209">
        <f t="shared" si="1"/>
        <v>0.98389141621299125</v>
      </c>
      <c r="O12" s="207" t="s">
        <v>97</v>
      </c>
      <c r="P12">
        <f t="shared" si="2"/>
        <v>669</v>
      </c>
      <c r="Q12" s="205"/>
    </row>
    <row r="13" spans="1:20" ht="13.5" customHeight="1">
      <c r="A13" s="738"/>
      <c r="B13" s="206">
        <v>2</v>
      </c>
      <c r="C13" s="207" t="s">
        <v>100</v>
      </c>
      <c r="D13" s="42">
        <v>926</v>
      </c>
      <c r="E13" s="42">
        <f t="shared" si="0"/>
        <v>2323</v>
      </c>
      <c r="F13" s="42">
        <v>1136</v>
      </c>
      <c r="G13" s="42">
        <v>1187</v>
      </c>
      <c r="H13" s="208"/>
      <c r="I13" s="194"/>
      <c r="J13" s="194"/>
      <c r="K13" s="194"/>
      <c r="L13" s="194"/>
      <c r="M13" s="209">
        <f t="shared" si="1"/>
        <v>0.98389141621299125</v>
      </c>
      <c r="O13" s="207" t="s">
        <v>100</v>
      </c>
      <c r="P13">
        <f t="shared" si="2"/>
        <v>2286</v>
      </c>
      <c r="Q13" s="205"/>
    </row>
    <row r="14" spans="1:20" ht="13.5" customHeight="1">
      <c r="A14" s="738"/>
      <c r="B14" s="206">
        <v>2</v>
      </c>
      <c r="C14" s="207" t="s">
        <v>102</v>
      </c>
      <c r="D14" s="42">
        <v>279</v>
      </c>
      <c r="E14" s="42">
        <f t="shared" si="0"/>
        <v>664</v>
      </c>
      <c r="F14" s="42">
        <v>339</v>
      </c>
      <c r="G14" s="42">
        <v>325</v>
      </c>
      <c r="H14" s="208"/>
      <c r="I14" s="194"/>
      <c r="J14" s="194"/>
      <c r="K14" s="194"/>
      <c r="L14" s="194"/>
      <c r="M14" s="209">
        <f t="shared" si="1"/>
        <v>0.98389141621299125</v>
      </c>
      <c r="O14" s="207" t="s">
        <v>102</v>
      </c>
      <c r="P14">
        <f t="shared" si="2"/>
        <v>653</v>
      </c>
      <c r="Q14" s="205"/>
    </row>
    <row r="15" spans="1:20">
      <c r="A15" s="738"/>
      <c r="B15" s="206">
        <v>2</v>
      </c>
      <c r="C15" s="207" t="s">
        <v>107</v>
      </c>
      <c r="D15" s="42">
        <v>411</v>
      </c>
      <c r="E15" s="42">
        <f t="shared" si="0"/>
        <v>1252</v>
      </c>
      <c r="F15" s="42">
        <v>607</v>
      </c>
      <c r="G15" s="42">
        <v>645</v>
      </c>
      <c r="H15" s="208"/>
      <c r="I15" s="194"/>
      <c r="J15" s="194"/>
      <c r="K15" s="194"/>
      <c r="L15" s="194"/>
      <c r="M15" s="209">
        <f t="shared" si="1"/>
        <v>0.98389141621299125</v>
      </c>
      <c r="O15" s="207" t="s">
        <v>107</v>
      </c>
      <c r="P15">
        <f t="shared" si="2"/>
        <v>1232</v>
      </c>
      <c r="Q15" s="205"/>
    </row>
    <row r="16" spans="1:20">
      <c r="A16" s="738"/>
      <c r="B16" s="206">
        <v>2</v>
      </c>
      <c r="C16" s="207" t="s">
        <v>108</v>
      </c>
      <c r="D16" s="42">
        <v>395</v>
      </c>
      <c r="E16" s="42">
        <f t="shared" si="0"/>
        <v>1330</v>
      </c>
      <c r="F16" s="42">
        <v>623</v>
      </c>
      <c r="G16" s="42">
        <v>707</v>
      </c>
      <c r="H16" s="208"/>
      <c r="I16" s="194"/>
      <c r="J16" s="194"/>
      <c r="K16" s="194"/>
      <c r="L16" s="194"/>
      <c r="M16" s="209">
        <f t="shared" si="1"/>
        <v>0.98389141621299125</v>
      </c>
      <c r="O16" s="207" t="s">
        <v>108</v>
      </c>
      <c r="P16">
        <f t="shared" si="2"/>
        <v>1309</v>
      </c>
      <c r="Q16" s="205"/>
    </row>
    <row r="17" spans="1:20" s="191" customFormat="1">
      <c r="A17" s="738"/>
      <c r="B17" s="197">
        <v>1</v>
      </c>
      <c r="C17" s="201" t="s">
        <v>110</v>
      </c>
      <c r="D17" s="42"/>
      <c r="E17" s="199">
        <f>SUM(E18:E21)</f>
        <v>3216</v>
      </c>
      <c r="F17" s="199">
        <f>SUM(F18:F21)</f>
        <v>1625</v>
      </c>
      <c r="G17" s="199">
        <f>SUM(G18:G21)</f>
        <v>1591</v>
      </c>
      <c r="H17" s="200"/>
      <c r="I17" s="201" t="s">
        <v>110</v>
      </c>
      <c r="J17" s="202">
        <v>1513</v>
      </c>
      <c r="K17" s="202">
        <v>3149</v>
      </c>
      <c r="L17" s="202">
        <v>3149</v>
      </c>
      <c r="M17" s="203">
        <f>L17/E17</f>
        <v>0.97916666666666663</v>
      </c>
      <c r="N17" s="204"/>
      <c r="O17" s="201" t="s">
        <v>110</v>
      </c>
      <c r="P17" s="199">
        <f>SUM(P18:P21)</f>
        <v>3149</v>
      </c>
      <c r="Q17" s="205">
        <f>ROUND(E17*M17,0)</f>
        <v>3149</v>
      </c>
      <c r="R17" s="191" t="b">
        <f>P17=Q17</f>
        <v>1</v>
      </c>
      <c r="T17" s="191" t="b">
        <f>L17=Q17</f>
        <v>1</v>
      </c>
    </row>
    <row r="18" spans="1:20">
      <c r="A18" s="738"/>
      <c r="B18" s="206">
        <v>2</v>
      </c>
      <c r="C18" s="207" t="s">
        <v>111</v>
      </c>
      <c r="D18" s="42">
        <v>510</v>
      </c>
      <c r="E18" s="42">
        <f t="shared" si="0"/>
        <v>1117</v>
      </c>
      <c r="F18" s="42">
        <v>560</v>
      </c>
      <c r="G18" s="42">
        <v>557</v>
      </c>
      <c r="H18" s="208"/>
      <c r="I18" s="194"/>
      <c r="J18" s="194"/>
      <c r="K18" s="194"/>
      <c r="L18" s="194"/>
      <c r="M18" s="209">
        <f>M17</f>
        <v>0.97916666666666663</v>
      </c>
      <c r="O18" s="207" t="s">
        <v>111</v>
      </c>
      <c r="P18">
        <f>ROUND(E18*M18,0)</f>
        <v>1094</v>
      </c>
      <c r="Q18" s="205"/>
    </row>
    <row r="19" spans="1:20">
      <c r="A19" s="738"/>
      <c r="B19" s="206">
        <v>2</v>
      </c>
      <c r="C19" s="207" t="s">
        <v>114</v>
      </c>
      <c r="D19" s="42">
        <v>291</v>
      </c>
      <c r="E19" s="42">
        <f t="shared" si="0"/>
        <v>618</v>
      </c>
      <c r="F19" s="42">
        <v>293</v>
      </c>
      <c r="G19" s="42">
        <v>325</v>
      </c>
      <c r="H19" s="208"/>
      <c r="I19" s="194"/>
      <c r="J19" s="194"/>
      <c r="K19" s="194"/>
      <c r="L19" s="194"/>
      <c r="M19" s="209">
        <f>M18</f>
        <v>0.97916666666666663</v>
      </c>
      <c r="O19" s="207" t="s">
        <v>114</v>
      </c>
      <c r="P19">
        <f t="shared" si="2"/>
        <v>605</v>
      </c>
      <c r="Q19" s="205"/>
    </row>
    <row r="20" spans="1:20">
      <c r="A20" s="738"/>
      <c r="B20" s="206">
        <v>2</v>
      </c>
      <c r="C20" s="207" t="s">
        <v>116</v>
      </c>
      <c r="D20" s="42">
        <v>94</v>
      </c>
      <c r="E20" s="42">
        <f t="shared" si="0"/>
        <v>224</v>
      </c>
      <c r="F20" s="42">
        <v>121</v>
      </c>
      <c r="G20" s="42">
        <v>103</v>
      </c>
      <c r="H20" s="208"/>
      <c r="I20" s="194"/>
      <c r="J20" s="194"/>
      <c r="K20" s="194"/>
      <c r="L20" s="194"/>
      <c r="M20" s="209">
        <f>M19</f>
        <v>0.97916666666666663</v>
      </c>
      <c r="O20" s="207" t="s">
        <v>116</v>
      </c>
      <c r="P20">
        <f t="shared" si="2"/>
        <v>219</v>
      </c>
      <c r="Q20" s="205"/>
    </row>
    <row r="21" spans="1:20">
      <c r="A21" s="738"/>
      <c r="B21" s="206">
        <v>2</v>
      </c>
      <c r="C21" s="207" t="s">
        <v>119</v>
      </c>
      <c r="D21" s="42">
        <v>627</v>
      </c>
      <c r="E21" s="42">
        <f t="shared" si="0"/>
        <v>1257</v>
      </c>
      <c r="F21" s="42">
        <v>651</v>
      </c>
      <c r="G21" s="42">
        <v>606</v>
      </c>
      <c r="H21" s="208"/>
      <c r="I21" s="194"/>
      <c r="J21" s="194"/>
      <c r="K21" s="194"/>
      <c r="L21" s="194"/>
      <c r="M21" s="209">
        <f>M20</f>
        <v>0.97916666666666663</v>
      </c>
      <c r="O21" s="207" t="s">
        <v>119</v>
      </c>
      <c r="P21">
        <f t="shared" si="2"/>
        <v>1231</v>
      </c>
      <c r="Q21" s="205"/>
    </row>
    <row r="22" spans="1:20">
      <c r="A22" s="738"/>
      <c r="B22" s="211">
        <v>1</v>
      </c>
      <c r="C22" s="212" t="s">
        <v>120</v>
      </c>
      <c r="D22" s="194"/>
      <c r="E22" s="199">
        <f>SUM(E23:E25)</f>
        <v>881</v>
      </c>
      <c r="F22" s="199">
        <f>SUM(F23:F25)</f>
        <v>439</v>
      </c>
      <c r="G22" s="199">
        <f>SUM(G23:G25)</f>
        <v>442</v>
      </c>
      <c r="H22" s="200"/>
      <c r="I22" s="212" t="s">
        <v>120</v>
      </c>
      <c r="J22" s="213">
        <v>363</v>
      </c>
      <c r="K22" s="213">
        <v>889</v>
      </c>
      <c r="L22" s="213">
        <v>889</v>
      </c>
      <c r="M22" s="203">
        <f>L22/E22</f>
        <v>1.0090805902383655</v>
      </c>
      <c r="N22" s="204"/>
      <c r="O22" s="212" t="s">
        <v>120</v>
      </c>
      <c r="P22" s="199">
        <f>SUM(P23:P25)</f>
        <v>889</v>
      </c>
      <c r="Q22" s="205">
        <f>ROUND(E22*M22,0)</f>
        <v>889</v>
      </c>
      <c r="R22" s="191" t="b">
        <f>P22=Q22</f>
        <v>1</v>
      </c>
      <c r="T22" s="191" t="b">
        <f>L22=Q22</f>
        <v>1</v>
      </c>
    </row>
    <row r="23" spans="1:20">
      <c r="A23" s="738"/>
      <c r="B23" s="206">
        <v>2</v>
      </c>
      <c r="C23" s="207" t="s">
        <v>122</v>
      </c>
      <c r="D23" s="42">
        <v>222</v>
      </c>
      <c r="E23" s="42">
        <f t="shared" si="0"/>
        <v>519</v>
      </c>
      <c r="F23" s="42">
        <v>261</v>
      </c>
      <c r="G23" s="42">
        <v>258</v>
      </c>
      <c r="H23" s="208"/>
      <c r="I23" s="194"/>
      <c r="J23" s="194"/>
      <c r="K23" s="194"/>
      <c r="L23" s="194"/>
      <c r="M23" s="209">
        <f>M22</f>
        <v>1.0090805902383655</v>
      </c>
      <c r="O23" s="207" t="s">
        <v>122</v>
      </c>
      <c r="P23">
        <f t="shared" si="2"/>
        <v>524</v>
      </c>
      <c r="Q23" s="205"/>
    </row>
    <row r="24" spans="1:20">
      <c r="A24" s="738"/>
      <c r="B24" s="206">
        <v>2</v>
      </c>
      <c r="C24" s="207" t="s">
        <v>124</v>
      </c>
      <c r="D24" s="42">
        <v>98</v>
      </c>
      <c r="E24" s="42">
        <f t="shared" si="0"/>
        <v>262</v>
      </c>
      <c r="F24" s="42">
        <v>127</v>
      </c>
      <c r="G24" s="42">
        <v>135</v>
      </c>
      <c r="H24" s="208"/>
      <c r="I24" s="194"/>
      <c r="J24" s="194"/>
      <c r="K24" s="194"/>
      <c r="L24" s="194"/>
      <c r="M24" s="209">
        <f>M23</f>
        <v>1.0090805902383655</v>
      </c>
      <c r="O24" s="207" t="s">
        <v>124</v>
      </c>
      <c r="P24">
        <f t="shared" si="2"/>
        <v>264</v>
      </c>
      <c r="Q24" s="205"/>
    </row>
    <row r="25" spans="1:20">
      <c r="A25" s="738"/>
      <c r="B25" s="206">
        <v>2</v>
      </c>
      <c r="C25" s="207" t="s">
        <v>126</v>
      </c>
      <c r="D25" s="42">
        <v>38</v>
      </c>
      <c r="E25" s="42">
        <f t="shared" si="0"/>
        <v>100</v>
      </c>
      <c r="F25" s="42">
        <v>51</v>
      </c>
      <c r="G25" s="42">
        <v>49</v>
      </c>
      <c r="H25" s="208"/>
      <c r="I25" s="194"/>
      <c r="J25" s="194"/>
      <c r="K25" s="194"/>
      <c r="L25" s="194"/>
      <c r="M25" s="209">
        <f>M24</f>
        <v>1.0090805902383655</v>
      </c>
      <c r="O25" s="207" t="s">
        <v>126</v>
      </c>
      <c r="P25">
        <f t="shared" si="2"/>
        <v>101</v>
      </c>
      <c r="Q25" s="205"/>
    </row>
    <row r="26" spans="1:20">
      <c r="A26" s="738"/>
      <c r="B26" s="211">
        <v>1</v>
      </c>
      <c r="C26" s="212" t="s">
        <v>127</v>
      </c>
      <c r="D26" s="194"/>
      <c r="E26" s="199">
        <f>SUM(E27:E30)</f>
        <v>5439</v>
      </c>
      <c r="F26" s="199">
        <f>SUM(F27:F30)</f>
        <v>2729</v>
      </c>
      <c r="G26" s="199">
        <f>SUM(G27:G30)</f>
        <v>2710</v>
      </c>
      <c r="H26" s="200"/>
      <c r="I26" s="212" t="s">
        <v>127</v>
      </c>
      <c r="J26" s="213">
        <v>2040</v>
      </c>
      <c r="K26" s="213">
        <v>5285</v>
      </c>
      <c r="L26" s="213">
        <v>5285</v>
      </c>
      <c r="M26" s="203">
        <f>L26/E26</f>
        <v>0.97168597168597171</v>
      </c>
      <c r="N26" s="204"/>
      <c r="O26" s="212" t="s">
        <v>127</v>
      </c>
      <c r="P26" s="199">
        <f>SUM(P27:P30)</f>
        <v>5285</v>
      </c>
      <c r="Q26" s="205">
        <f>ROUND(E26*M26,0)</f>
        <v>5285</v>
      </c>
      <c r="R26" s="191" t="b">
        <f>P26=Q26</f>
        <v>1</v>
      </c>
      <c r="T26" s="191" t="b">
        <f>L26=Q26</f>
        <v>1</v>
      </c>
    </row>
    <row r="27" spans="1:20">
      <c r="A27" s="738"/>
      <c r="B27" s="206">
        <v>2</v>
      </c>
      <c r="C27" s="207" t="s">
        <v>129</v>
      </c>
      <c r="D27" s="42">
        <v>159</v>
      </c>
      <c r="E27" s="42">
        <f t="shared" si="0"/>
        <v>405</v>
      </c>
      <c r="F27" s="42">
        <v>209</v>
      </c>
      <c r="G27" s="42">
        <v>196</v>
      </c>
      <c r="H27" s="208"/>
      <c r="I27" s="194"/>
      <c r="J27" s="194"/>
      <c r="K27" s="194"/>
      <c r="L27" s="194"/>
      <c r="M27" s="209">
        <f>M26</f>
        <v>0.97168597168597171</v>
      </c>
      <c r="O27" s="207" t="s">
        <v>129</v>
      </c>
      <c r="P27">
        <f t="shared" si="2"/>
        <v>394</v>
      </c>
      <c r="Q27" s="205"/>
    </row>
    <row r="28" spans="1:20">
      <c r="A28" s="738"/>
      <c r="B28" s="206">
        <v>2</v>
      </c>
      <c r="C28" s="207" t="s">
        <v>131</v>
      </c>
      <c r="D28" s="42">
        <v>158</v>
      </c>
      <c r="E28" s="42">
        <f t="shared" si="0"/>
        <v>377</v>
      </c>
      <c r="F28" s="42">
        <v>189</v>
      </c>
      <c r="G28" s="42">
        <v>188</v>
      </c>
      <c r="H28" s="208"/>
      <c r="I28" s="194"/>
      <c r="J28" s="194"/>
      <c r="K28" s="194"/>
      <c r="L28" s="194"/>
      <c r="M28" s="209">
        <f>M27</f>
        <v>0.97168597168597171</v>
      </c>
      <c r="O28" s="207" t="s">
        <v>131</v>
      </c>
      <c r="P28">
        <f t="shared" si="2"/>
        <v>366</v>
      </c>
      <c r="Q28" s="205"/>
    </row>
    <row r="29" spans="1:20">
      <c r="A29" s="738"/>
      <c r="B29" s="206">
        <v>2</v>
      </c>
      <c r="C29" s="207" t="s">
        <v>132</v>
      </c>
      <c r="D29" s="42">
        <v>483</v>
      </c>
      <c r="E29" s="42">
        <f t="shared" si="0"/>
        <v>798</v>
      </c>
      <c r="F29" s="42">
        <v>449</v>
      </c>
      <c r="G29" s="42">
        <v>349</v>
      </c>
      <c r="H29" s="208"/>
      <c r="I29" s="194"/>
      <c r="J29" s="194"/>
      <c r="K29" s="194"/>
      <c r="L29" s="194"/>
      <c r="M29" s="209">
        <f>M28</f>
        <v>0.97168597168597171</v>
      </c>
      <c r="O29" s="207" t="s">
        <v>132</v>
      </c>
      <c r="P29">
        <f t="shared" si="2"/>
        <v>775</v>
      </c>
      <c r="Q29" s="205"/>
    </row>
    <row r="30" spans="1:20">
      <c r="A30" s="738"/>
      <c r="B30" s="206">
        <v>2</v>
      </c>
      <c r="C30" s="207" t="s">
        <v>134</v>
      </c>
      <c r="D30" s="42">
        <v>1244</v>
      </c>
      <c r="E30" s="42">
        <f t="shared" si="0"/>
        <v>3859</v>
      </c>
      <c r="F30" s="42">
        <v>1882</v>
      </c>
      <c r="G30" s="42">
        <v>1977</v>
      </c>
      <c r="H30" s="208"/>
      <c r="I30" s="194"/>
      <c r="J30" s="194"/>
      <c r="K30" s="194"/>
      <c r="L30" s="194"/>
      <c r="M30" s="209">
        <f>M29</f>
        <v>0.97168597168597171</v>
      </c>
      <c r="O30" s="207" t="s">
        <v>134</v>
      </c>
      <c r="P30">
        <f t="shared" si="2"/>
        <v>3750</v>
      </c>
      <c r="Q30" s="205"/>
    </row>
    <row r="31" spans="1:20">
      <c r="A31" s="738"/>
      <c r="B31" s="211">
        <v>1</v>
      </c>
      <c r="C31" s="214" t="s">
        <v>136</v>
      </c>
      <c r="D31" s="194"/>
      <c r="E31" s="199">
        <f>SUM(E32:E35)</f>
        <v>3919</v>
      </c>
      <c r="F31" s="199">
        <f>SUM(F32:F35)</f>
        <v>1922</v>
      </c>
      <c r="G31" s="199">
        <f>SUM(G32:G35)</f>
        <v>1997</v>
      </c>
      <c r="H31" s="200"/>
      <c r="I31" s="212" t="s">
        <v>136</v>
      </c>
      <c r="J31" s="213">
        <v>1519</v>
      </c>
      <c r="K31" s="213">
        <v>3858</v>
      </c>
      <c r="L31" s="213">
        <v>3858</v>
      </c>
      <c r="M31" s="203">
        <f>L31/E31</f>
        <v>0.98443480479714218</v>
      </c>
      <c r="N31" s="204"/>
      <c r="O31" s="214" t="s">
        <v>136</v>
      </c>
      <c r="P31" s="199">
        <f>SUM(P32:P35)</f>
        <v>3858</v>
      </c>
      <c r="Q31" s="205">
        <f>ROUND(E31*M31,0)</f>
        <v>3858</v>
      </c>
      <c r="R31" s="191" t="b">
        <f>P31=Q31</f>
        <v>1</v>
      </c>
      <c r="T31" s="191" t="b">
        <f>L31=Q31</f>
        <v>1</v>
      </c>
    </row>
    <row r="32" spans="1:20">
      <c r="A32" s="738"/>
      <c r="B32" s="206">
        <v>2</v>
      </c>
      <c r="C32" s="207" t="s">
        <v>138</v>
      </c>
      <c r="D32" s="42">
        <v>88</v>
      </c>
      <c r="E32" s="42">
        <f t="shared" si="0"/>
        <v>174</v>
      </c>
      <c r="F32" s="42">
        <v>79</v>
      </c>
      <c r="G32" s="42">
        <v>95</v>
      </c>
      <c r="H32" s="208"/>
      <c r="I32" s="194"/>
      <c r="J32" s="194"/>
      <c r="K32" s="194"/>
      <c r="L32" s="194"/>
      <c r="M32" s="209">
        <f>M31</f>
        <v>0.98443480479714218</v>
      </c>
      <c r="O32" s="207" t="s">
        <v>138</v>
      </c>
      <c r="P32">
        <f>ROUNDUP(E32*M32,0)</f>
        <v>172</v>
      </c>
      <c r="Q32" s="205"/>
    </row>
    <row r="33" spans="1:20">
      <c r="A33" s="738"/>
      <c r="B33" s="206">
        <v>2</v>
      </c>
      <c r="C33" s="207" t="s">
        <v>139</v>
      </c>
      <c r="D33" s="42">
        <v>696</v>
      </c>
      <c r="E33" s="42">
        <f t="shared" si="0"/>
        <v>1541</v>
      </c>
      <c r="F33" s="42">
        <v>756</v>
      </c>
      <c r="G33" s="42">
        <v>785</v>
      </c>
      <c r="H33" s="208"/>
      <c r="I33" s="194"/>
      <c r="J33" s="194"/>
      <c r="K33" s="194"/>
      <c r="L33" s="194"/>
      <c r="M33" s="209">
        <f>M32</f>
        <v>0.98443480479714218</v>
      </c>
      <c r="O33" s="207" t="s">
        <v>139</v>
      </c>
      <c r="P33">
        <f t="shared" si="2"/>
        <v>1517</v>
      </c>
      <c r="Q33" s="205"/>
    </row>
    <row r="34" spans="1:20">
      <c r="A34" s="738"/>
      <c r="B34" s="206">
        <v>2</v>
      </c>
      <c r="C34" s="207" t="s">
        <v>140</v>
      </c>
      <c r="D34" s="42">
        <v>199</v>
      </c>
      <c r="E34" s="42">
        <f t="shared" si="0"/>
        <v>493</v>
      </c>
      <c r="F34" s="42">
        <v>260</v>
      </c>
      <c r="G34" s="42">
        <v>233</v>
      </c>
      <c r="H34" s="208"/>
      <c r="I34" s="194"/>
      <c r="J34" s="194"/>
      <c r="K34" s="194"/>
      <c r="L34" s="194"/>
      <c r="M34" s="209">
        <f>M33</f>
        <v>0.98443480479714218</v>
      </c>
      <c r="O34" s="207" t="s">
        <v>140</v>
      </c>
      <c r="P34">
        <f t="shared" si="2"/>
        <v>485</v>
      </c>
      <c r="Q34" s="205"/>
    </row>
    <row r="35" spans="1:20">
      <c r="A35" s="738"/>
      <c r="B35" s="206">
        <v>2</v>
      </c>
      <c r="C35" s="207" t="s">
        <v>141</v>
      </c>
      <c r="D35" s="42">
        <v>527</v>
      </c>
      <c r="E35" s="42">
        <f t="shared" si="0"/>
        <v>1711</v>
      </c>
      <c r="F35" s="42">
        <v>827</v>
      </c>
      <c r="G35" s="42">
        <v>884</v>
      </c>
      <c r="H35" s="208"/>
      <c r="I35" s="194"/>
      <c r="J35" s="194"/>
      <c r="K35" s="194"/>
      <c r="L35" s="194"/>
      <c r="M35" s="209">
        <f>M34</f>
        <v>0.98443480479714218</v>
      </c>
      <c r="O35" s="207" t="s">
        <v>141</v>
      </c>
      <c r="P35">
        <f t="shared" si="2"/>
        <v>1684</v>
      </c>
      <c r="Q35" s="205"/>
    </row>
    <row r="36" spans="1:20">
      <c r="A36" s="738"/>
      <c r="B36" s="211">
        <v>1</v>
      </c>
      <c r="C36" s="214" t="s">
        <v>142</v>
      </c>
      <c r="D36" s="194"/>
      <c r="E36" s="199">
        <f>SUM(E37:E42)</f>
        <v>9050</v>
      </c>
      <c r="F36" s="199">
        <f>SUM(F37:F42)</f>
        <v>4516</v>
      </c>
      <c r="G36" s="199">
        <f>SUM(G37:G42)</f>
        <v>4534</v>
      </c>
      <c r="H36" s="200"/>
      <c r="I36" s="212" t="s">
        <v>142</v>
      </c>
      <c r="J36" s="213">
        <v>3456</v>
      </c>
      <c r="K36" s="213">
        <v>8800</v>
      </c>
      <c r="L36" s="213">
        <v>8800</v>
      </c>
      <c r="M36" s="203">
        <f>L36/E36</f>
        <v>0.97237569060773477</v>
      </c>
      <c r="N36" s="204"/>
      <c r="O36" s="214" t="s">
        <v>142</v>
      </c>
      <c r="P36" s="199">
        <f>SUM(P37:P42)</f>
        <v>8800</v>
      </c>
      <c r="Q36" s="205">
        <f>ROUND(E36*M36,0)</f>
        <v>8800</v>
      </c>
      <c r="R36" s="191" t="b">
        <f>P36=Q36</f>
        <v>1</v>
      </c>
      <c r="T36" s="191" t="b">
        <f>L36=Q36</f>
        <v>1</v>
      </c>
    </row>
    <row r="37" spans="1:20">
      <c r="A37" s="738"/>
      <c r="B37" s="206">
        <v>2</v>
      </c>
      <c r="C37" s="207" t="s">
        <v>143</v>
      </c>
      <c r="D37" s="42">
        <v>333</v>
      </c>
      <c r="E37" s="42">
        <f t="shared" si="0"/>
        <v>611</v>
      </c>
      <c r="F37" s="42">
        <v>327</v>
      </c>
      <c r="G37" s="42">
        <v>284</v>
      </c>
      <c r="H37" s="208"/>
      <c r="I37" s="194"/>
      <c r="J37" s="194"/>
      <c r="K37" s="194"/>
      <c r="L37" s="194"/>
      <c r="M37" s="209">
        <f t="shared" ref="M37:M42" si="3">M36</f>
        <v>0.97237569060773477</v>
      </c>
      <c r="O37" s="207" t="s">
        <v>143</v>
      </c>
      <c r="P37">
        <f>ROUNDUP(E37*M37,0)</f>
        <v>595</v>
      </c>
      <c r="Q37" s="205"/>
    </row>
    <row r="38" spans="1:20">
      <c r="A38" s="738"/>
      <c r="B38" s="206">
        <v>2</v>
      </c>
      <c r="C38" s="207" t="s">
        <v>144</v>
      </c>
      <c r="D38" s="42">
        <v>473</v>
      </c>
      <c r="E38" s="42">
        <f t="shared" si="0"/>
        <v>815</v>
      </c>
      <c r="F38" s="42">
        <v>415</v>
      </c>
      <c r="G38" s="42">
        <v>400</v>
      </c>
      <c r="H38" s="208"/>
      <c r="I38" s="194"/>
      <c r="J38" s="194"/>
      <c r="K38" s="194"/>
      <c r="L38" s="194"/>
      <c r="M38" s="209">
        <f t="shared" si="3"/>
        <v>0.97237569060773477</v>
      </c>
      <c r="O38" s="207" t="s">
        <v>144</v>
      </c>
      <c r="P38">
        <f t="shared" si="2"/>
        <v>792</v>
      </c>
      <c r="Q38" s="205"/>
    </row>
    <row r="39" spans="1:20">
      <c r="A39" s="738"/>
      <c r="B39" s="206">
        <v>2</v>
      </c>
      <c r="C39" s="207" t="s">
        <v>146</v>
      </c>
      <c r="D39" s="42">
        <v>692</v>
      </c>
      <c r="E39" s="42">
        <f t="shared" si="0"/>
        <v>1950</v>
      </c>
      <c r="F39" s="42">
        <v>1005</v>
      </c>
      <c r="G39" s="42">
        <v>945</v>
      </c>
      <c r="H39" s="208"/>
      <c r="I39" s="194"/>
      <c r="J39" s="194"/>
      <c r="K39" s="194"/>
      <c r="L39" s="194"/>
      <c r="M39" s="209">
        <f t="shared" si="3"/>
        <v>0.97237569060773477</v>
      </c>
      <c r="O39" s="207" t="s">
        <v>146</v>
      </c>
      <c r="P39">
        <f t="shared" si="2"/>
        <v>1896</v>
      </c>
      <c r="Q39" s="205"/>
    </row>
    <row r="40" spans="1:20">
      <c r="A40" s="738"/>
      <c r="B40" s="206">
        <v>2</v>
      </c>
      <c r="C40" s="207" t="s">
        <v>147</v>
      </c>
      <c r="D40" s="42">
        <v>927</v>
      </c>
      <c r="E40" s="42">
        <f t="shared" si="0"/>
        <v>2702</v>
      </c>
      <c r="F40" s="42">
        <v>1330</v>
      </c>
      <c r="G40" s="42">
        <v>1372</v>
      </c>
      <c r="H40" s="208"/>
      <c r="I40" s="194"/>
      <c r="J40" s="194"/>
      <c r="K40" s="194"/>
      <c r="L40" s="194"/>
      <c r="M40" s="209">
        <f t="shared" si="3"/>
        <v>0.97237569060773477</v>
      </c>
      <c r="O40" s="207" t="s">
        <v>147</v>
      </c>
      <c r="P40">
        <f t="shared" si="2"/>
        <v>2627</v>
      </c>
      <c r="Q40" s="205"/>
    </row>
    <row r="41" spans="1:20">
      <c r="A41" s="738"/>
      <c r="B41" s="206">
        <v>2</v>
      </c>
      <c r="C41" s="207" t="s">
        <v>148</v>
      </c>
      <c r="D41" s="42">
        <v>484</v>
      </c>
      <c r="E41" s="42">
        <f t="shared" si="0"/>
        <v>1526</v>
      </c>
      <c r="F41" s="42">
        <v>738</v>
      </c>
      <c r="G41" s="42">
        <v>788</v>
      </c>
      <c r="H41" s="208"/>
      <c r="I41" s="194"/>
      <c r="J41" s="194"/>
      <c r="K41" s="194"/>
      <c r="L41" s="194"/>
      <c r="M41" s="209">
        <f t="shared" si="3"/>
        <v>0.97237569060773477</v>
      </c>
      <c r="O41" s="207" t="s">
        <v>148</v>
      </c>
      <c r="P41">
        <f t="shared" si="2"/>
        <v>1484</v>
      </c>
      <c r="Q41" s="205"/>
    </row>
    <row r="42" spans="1:20">
      <c r="A42" s="738"/>
      <c r="B42" s="206">
        <v>2</v>
      </c>
      <c r="C42" s="207" t="s">
        <v>149</v>
      </c>
      <c r="D42" s="42">
        <v>657</v>
      </c>
      <c r="E42" s="42">
        <f t="shared" si="0"/>
        <v>1446</v>
      </c>
      <c r="F42" s="42">
        <v>701</v>
      </c>
      <c r="G42" s="42">
        <v>745</v>
      </c>
      <c r="H42" s="208"/>
      <c r="I42" s="194"/>
      <c r="J42" s="194"/>
      <c r="K42" s="194"/>
      <c r="L42" s="194"/>
      <c r="M42" s="209">
        <f t="shared" si="3"/>
        <v>0.97237569060773477</v>
      </c>
      <c r="O42" s="207" t="s">
        <v>149</v>
      </c>
      <c r="P42">
        <f t="shared" si="2"/>
        <v>1406</v>
      </c>
      <c r="Q42" s="205"/>
    </row>
    <row r="43" spans="1:20">
      <c r="A43" s="738"/>
      <c r="B43" s="211">
        <v>1</v>
      </c>
      <c r="C43" s="214" t="s">
        <v>150</v>
      </c>
      <c r="D43" s="194"/>
      <c r="E43" s="199">
        <f>SUM(E44:E45)</f>
        <v>655</v>
      </c>
      <c r="F43" s="199">
        <f>SUM(F44:F45)</f>
        <v>380</v>
      </c>
      <c r="G43" s="199">
        <f>SUM(G44:G45)</f>
        <v>275</v>
      </c>
      <c r="H43" s="200"/>
      <c r="I43" s="212" t="s">
        <v>150</v>
      </c>
      <c r="J43" s="213">
        <v>312</v>
      </c>
      <c r="K43" s="213">
        <v>579</v>
      </c>
      <c r="L43" s="213">
        <v>579</v>
      </c>
      <c r="M43" s="203">
        <f>L43/E43</f>
        <v>0.88396946564885492</v>
      </c>
      <c r="N43" s="204"/>
      <c r="O43" s="214" t="s">
        <v>150</v>
      </c>
      <c r="P43" s="199">
        <f>SUM(P44:P45)</f>
        <v>579</v>
      </c>
      <c r="Q43" s="205">
        <f>ROUND(E43*M43,0)</f>
        <v>579</v>
      </c>
      <c r="R43" s="191" t="b">
        <f>P43=Q43</f>
        <v>1</v>
      </c>
      <c r="T43" s="191" t="b">
        <f>L43=Q43</f>
        <v>1</v>
      </c>
    </row>
    <row r="44" spans="1:20">
      <c r="A44" s="738"/>
      <c r="B44" s="206">
        <v>2</v>
      </c>
      <c r="C44" s="207" t="s">
        <v>151</v>
      </c>
      <c r="D44" s="215">
        <v>328</v>
      </c>
      <c r="E44" s="42">
        <f t="shared" si="0"/>
        <v>541</v>
      </c>
      <c r="F44" s="215">
        <v>321</v>
      </c>
      <c r="G44" s="215">
        <v>220</v>
      </c>
      <c r="H44" s="216"/>
      <c r="I44" s="194"/>
      <c r="J44" s="194"/>
      <c r="K44" s="194"/>
      <c r="L44" s="194"/>
      <c r="M44" s="209">
        <f>M43</f>
        <v>0.88396946564885492</v>
      </c>
      <c r="O44" s="207" t="s">
        <v>151</v>
      </c>
      <c r="P44">
        <f t="shared" si="2"/>
        <v>478</v>
      </c>
      <c r="Q44" s="205"/>
    </row>
    <row r="45" spans="1:20">
      <c r="A45" s="738"/>
      <c r="B45" s="206">
        <v>2</v>
      </c>
      <c r="C45" s="207" t="s">
        <v>154</v>
      </c>
      <c r="D45" s="215">
        <v>48</v>
      </c>
      <c r="E45" s="42">
        <f t="shared" si="0"/>
        <v>114</v>
      </c>
      <c r="F45" s="215">
        <v>59</v>
      </c>
      <c r="G45" s="215">
        <v>55</v>
      </c>
      <c r="H45" s="216"/>
      <c r="I45" s="194"/>
      <c r="J45" s="194"/>
      <c r="K45" s="194"/>
      <c r="L45" s="194"/>
      <c r="M45" s="209">
        <f>M44</f>
        <v>0.88396946564885492</v>
      </c>
      <c r="O45" s="207" t="s">
        <v>154</v>
      </c>
      <c r="P45">
        <f t="shared" si="2"/>
        <v>101</v>
      </c>
      <c r="Q45" s="205"/>
    </row>
    <row r="46" spans="1:20">
      <c r="A46" s="738"/>
      <c r="B46" s="211">
        <v>1</v>
      </c>
      <c r="C46" s="214" t="s">
        <v>155</v>
      </c>
      <c r="D46" s="194"/>
      <c r="E46" s="199">
        <f>SUM(E47)</f>
        <v>99</v>
      </c>
      <c r="F46" s="199">
        <f>SUM(F47)</f>
        <v>43</v>
      </c>
      <c r="G46" s="199">
        <f>SUM(G47)</f>
        <v>56</v>
      </c>
      <c r="H46" s="200"/>
      <c r="I46" s="212" t="s">
        <v>155</v>
      </c>
      <c r="J46" s="213">
        <v>50</v>
      </c>
      <c r="K46" s="213">
        <v>94</v>
      </c>
      <c r="L46" s="213">
        <v>94</v>
      </c>
      <c r="M46" s="203">
        <f>L46/E46</f>
        <v>0.9494949494949495</v>
      </c>
      <c r="N46" s="204"/>
      <c r="O46" s="214" t="s">
        <v>155</v>
      </c>
      <c r="P46" s="199">
        <f>SUM(P47)</f>
        <v>94</v>
      </c>
      <c r="Q46" s="205">
        <f>ROUND(E46*M46,0)</f>
        <v>94</v>
      </c>
      <c r="R46" s="191" t="b">
        <f>P46=Q46</f>
        <v>1</v>
      </c>
      <c r="T46" s="191" t="b">
        <f>L46=Q46</f>
        <v>1</v>
      </c>
    </row>
    <row r="47" spans="1:20">
      <c r="A47" s="738"/>
      <c r="B47" s="206">
        <v>2</v>
      </c>
      <c r="C47" s="207" t="s">
        <v>156</v>
      </c>
      <c r="D47" s="215">
        <v>48</v>
      </c>
      <c r="E47" s="42">
        <f t="shared" si="0"/>
        <v>99</v>
      </c>
      <c r="F47" s="215">
        <v>43</v>
      </c>
      <c r="G47" s="215">
        <v>56</v>
      </c>
      <c r="H47" s="216"/>
      <c r="I47" s="194"/>
      <c r="J47" s="194"/>
      <c r="K47" s="194"/>
      <c r="L47" s="194"/>
      <c r="M47" s="209">
        <f>M46</f>
        <v>0.9494949494949495</v>
      </c>
      <c r="O47" s="207" t="s">
        <v>156</v>
      </c>
      <c r="P47">
        <f t="shared" si="2"/>
        <v>94</v>
      </c>
      <c r="Q47" s="205"/>
    </row>
    <row r="48" spans="1:20">
      <c r="A48" s="738"/>
      <c r="B48" s="211">
        <v>1</v>
      </c>
      <c r="C48" s="214" t="s">
        <v>157</v>
      </c>
      <c r="D48" s="194"/>
      <c r="E48" s="199">
        <f>SUM(E49)</f>
        <v>171</v>
      </c>
      <c r="F48" s="199">
        <f>SUM(F49)</f>
        <v>79</v>
      </c>
      <c r="G48" s="199">
        <f>SUM(G49)</f>
        <v>92</v>
      </c>
      <c r="H48" s="200"/>
      <c r="I48" s="212" t="s">
        <v>157</v>
      </c>
      <c r="J48" s="213">
        <v>72</v>
      </c>
      <c r="K48" s="213">
        <v>170</v>
      </c>
      <c r="L48" s="213">
        <v>170</v>
      </c>
      <c r="M48" s="203">
        <f>L48/E48</f>
        <v>0.99415204678362568</v>
      </c>
      <c r="N48" s="204"/>
      <c r="O48" s="214" t="s">
        <v>157</v>
      </c>
      <c r="P48" s="199">
        <f>SUM(P49)</f>
        <v>170</v>
      </c>
      <c r="Q48" s="205">
        <f>ROUND(E48*M48,0)</f>
        <v>170</v>
      </c>
      <c r="R48" s="191" t="b">
        <f>P48=Q48</f>
        <v>1</v>
      </c>
      <c r="T48" s="191" t="b">
        <f>L48=Q48</f>
        <v>1</v>
      </c>
    </row>
    <row r="49" spans="1:20">
      <c r="A49" s="738"/>
      <c r="B49" s="206">
        <v>2</v>
      </c>
      <c r="C49" s="207" t="s">
        <v>158</v>
      </c>
      <c r="D49" s="215">
        <v>71</v>
      </c>
      <c r="E49" s="42">
        <f t="shared" si="0"/>
        <v>171</v>
      </c>
      <c r="F49" s="215">
        <v>79</v>
      </c>
      <c r="G49" s="215">
        <v>92</v>
      </c>
      <c r="H49" s="216"/>
      <c r="I49" s="194"/>
      <c r="J49" s="194"/>
      <c r="K49" s="194"/>
      <c r="L49" s="194"/>
      <c r="M49" s="209">
        <f>M48</f>
        <v>0.99415204678362568</v>
      </c>
      <c r="O49" s="207" t="s">
        <v>158</v>
      </c>
      <c r="P49">
        <f t="shared" si="2"/>
        <v>170</v>
      </c>
      <c r="Q49" s="205"/>
    </row>
    <row r="50" spans="1:20">
      <c r="A50" s="738"/>
      <c r="B50" s="211">
        <v>1</v>
      </c>
      <c r="C50" s="214" t="s">
        <v>159</v>
      </c>
      <c r="D50" s="194"/>
      <c r="E50" s="199">
        <f>SUM(E51:E56)</f>
        <v>4608</v>
      </c>
      <c r="F50" s="199">
        <f>SUM(F51:F56)</f>
        <v>2275</v>
      </c>
      <c r="G50" s="199">
        <f>SUM(G51:G56)</f>
        <v>2333</v>
      </c>
      <c r="H50" s="200"/>
      <c r="I50" s="212" t="s">
        <v>159</v>
      </c>
      <c r="J50" s="213">
        <v>1715</v>
      </c>
      <c r="K50" s="213">
        <v>4494</v>
      </c>
      <c r="L50" s="213">
        <v>4494</v>
      </c>
      <c r="M50" s="203">
        <f>L50/E50</f>
        <v>0.97526041666666663</v>
      </c>
      <c r="N50" s="204"/>
      <c r="O50" s="214" t="s">
        <v>159</v>
      </c>
      <c r="P50" s="199">
        <f>SUM(P51:P56)</f>
        <v>4494</v>
      </c>
      <c r="Q50" s="205">
        <f>ROUND(E50*M50,0)</f>
        <v>4494</v>
      </c>
      <c r="R50" s="191" t="b">
        <f>P50=Q50</f>
        <v>1</v>
      </c>
      <c r="T50" s="191" t="b">
        <f>L50=Q50</f>
        <v>1</v>
      </c>
    </row>
    <row r="51" spans="1:20">
      <c r="A51" s="738"/>
      <c r="B51" s="206">
        <v>2</v>
      </c>
      <c r="C51" s="207" t="s">
        <v>160</v>
      </c>
      <c r="D51" s="215">
        <v>54</v>
      </c>
      <c r="E51" s="42">
        <f t="shared" si="0"/>
        <v>139</v>
      </c>
      <c r="F51" s="215">
        <v>75</v>
      </c>
      <c r="G51" s="215">
        <v>64</v>
      </c>
      <c r="H51" s="216"/>
      <c r="I51" s="194"/>
      <c r="J51" s="194"/>
      <c r="K51" s="194"/>
      <c r="L51" s="194"/>
      <c r="M51" s="209">
        <f t="shared" ref="M51:M56" si="4">M50</f>
        <v>0.97526041666666663</v>
      </c>
      <c r="O51" s="207" t="s">
        <v>160</v>
      </c>
      <c r="P51">
        <f>ROUNDDOWN(E51*M51,0)</f>
        <v>135</v>
      </c>
      <c r="Q51" s="205"/>
    </row>
    <row r="52" spans="1:20">
      <c r="A52" s="738"/>
      <c r="B52" s="206">
        <v>2</v>
      </c>
      <c r="C52" s="207" t="s">
        <v>162</v>
      </c>
      <c r="D52" s="215">
        <v>460</v>
      </c>
      <c r="E52" s="42">
        <f t="shared" si="0"/>
        <v>1051</v>
      </c>
      <c r="F52" s="215">
        <v>516</v>
      </c>
      <c r="G52" s="215">
        <v>535</v>
      </c>
      <c r="H52" s="216"/>
      <c r="I52" s="194"/>
      <c r="J52" s="194"/>
      <c r="K52" s="194"/>
      <c r="L52" s="194"/>
      <c r="M52" s="209">
        <f t="shared" si="4"/>
        <v>0.97526041666666663</v>
      </c>
      <c r="O52" s="207" t="s">
        <v>162</v>
      </c>
      <c r="P52">
        <f t="shared" si="2"/>
        <v>1025</v>
      </c>
      <c r="Q52" s="205"/>
    </row>
    <row r="53" spans="1:20">
      <c r="A53" s="738"/>
      <c r="B53" s="206">
        <v>2</v>
      </c>
      <c r="C53" s="207" t="s">
        <v>163</v>
      </c>
      <c r="D53" s="215">
        <v>315</v>
      </c>
      <c r="E53" s="42">
        <f t="shared" si="0"/>
        <v>690</v>
      </c>
      <c r="F53" s="215">
        <v>344</v>
      </c>
      <c r="G53" s="215">
        <v>346</v>
      </c>
      <c r="H53" s="216"/>
      <c r="I53" s="194"/>
      <c r="J53" s="194"/>
      <c r="K53" s="194"/>
      <c r="L53" s="194"/>
      <c r="M53" s="209">
        <f t="shared" si="4"/>
        <v>0.97526041666666663</v>
      </c>
      <c r="O53" s="207" t="s">
        <v>163</v>
      </c>
      <c r="P53">
        <f t="shared" si="2"/>
        <v>673</v>
      </c>
      <c r="Q53" s="205"/>
    </row>
    <row r="54" spans="1:20">
      <c r="A54" s="738"/>
      <c r="B54" s="206">
        <v>2</v>
      </c>
      <c r="C54" s="207" t="s">
        <v>164</v>
      </c>
      <c r="D54" s="215">
        <v>143</v>
      </c>
      <c r="E54" s="42">
        <f t="shared" si="0"/>
        <v>280</v>
      </c>
      <c r="F54" s="215">
        <v>146</v>
      </c>
      <c r="G54" s="215">
        <v>134</v>
      </c>
      <c r="H54" s="216"/>
      <c r="I54" s="194"/>
      <c r="J54" s="194"/>
      <c r="K54" s="194"/>
      <c r="L54" s="194"/>
      <c r="M54" s="209">
        <f t="shared" si="4"/>
        <v>0.97526041666666663</v>
      </c>
      <c r="O54" s="207" t="s">
        <v>164</v>
      </c>
      <c r="P54">
        <f t="shared" si="2"/>
        <v>273</v>
      </c>
      <c r="Q54" s="205"/>
    </row>
    <row r="55" spans="1:20">
      <c r="A55" s="738"/>
      <c r="B55" s="206">
        <v>2</v>
      </c>
      <c r="C55" s="207" t="s">
        <v>165</v>
      </c>
      <c r="D55" s="215">
        <v>81</v>
      </c>
      <c r="E55" s="42">
        <f t="shared" si="0"/>
        <v>173</v>
      </c>
      <c r="F55" s="215">
        <v>85</v>
      </c>
      <c r="G55" s="215">
        <v>88</v>
      </c>
      <c r="H55" s="216"/>
      <c r="I55" s="194"/>
      <c r="J55" s="194"/>
      <c r="K55" s="194"/>
      <c r="L55" s="194"/>
      <c r="M55" s="209">
        <f t="shared" si="4"/>
        <v>0.97526041666666663</v>
      </c>
      <c r="O55" s="207" t="s">
        <v>165</v>
      </c>
      <c r="P55">
        <f t="shared" si="2"/>
        <v>169</v>
      </c>
      <c r="Q55" s="205"/>
    </row>
    <row r="56" spans="1:20">
      <c r="A56" s="738"/>
      <c r="B56" s="206">
        <v>2</v>
      </c>
      <c r="C56" s="207" t="s">
        <v>166</v>
      </c>
      <c r="D56" s="215">
        <v>670</v>
      </c>
      <c r="E56" s="42">
        <f t="shared" si="0"/>
        <v>2275</v>
      </c>
      <c r="F56" s="215">
        <v>1109</v>
      </c>
      <c r="G56" s="215">
        <v>1166</v>
      </c>
      <c r="H56" s="216"/>
      <c r="I56" s="194"/>
      <c r="J56" s="194"/>
      <c r="K56" s="194"/>
      <c r="L56" s="194"/>
      <c r="M56" s="209">
        <f t="shared" si="4"/>
        <v>0.97526041666666663</v>
      </c>
      <c r="O56" s="207" t="s">
        <v>166</v>
      </c>
      <c r="P56">
        <f t="shared" si="2"/>
        <v>2219</v>
      </c>
      <c r="Q56" s="205"/>
    </row>
    <row r="57" spans="1:20">
      <c r="A57" s="738"/>
      <c r="B57" s="211">
        <v>1</v>
      </c>
      <c r="C57" s="212" t="s">
        <v>167</v>
      </c>
      <c r="D57" s="194"/>
      <c r="E57" s="199">
        <f>SUM(E58:E59)</f>
        <v>1532</v>
      </c>
      <c r="F57" s="199">
        <f>SUM(F58:F59)</f>
        <v>793</v>
      </c>
      <c r="G57" s="199">
        <f>SUM(G58:G59)</f>
        <v>739</v>
      </c>
      <c r="H57" s="200"/>
      <c r="I57" s="212" t="s">
        <v>167</v>
      </c>
      <c r="J57" s="213">
        <v>686</v>
      </c>
      <c r="K57" s="213">
        <v>1482</v>
      </c>
      <c r="L57" s="213">
        <v>1482</v>
      </c>
      <c r="M57" s="203">
        <f>L57/E57</f>
        <v>0.96736292428198434</v>
      </c>
      <c r="N57" s="204"/>
      <c r="O57" s="212" t="s">
        <v>167</v>
      </c>
      <c r="P57" s="199">
        <f>SUM(P58:P59)</f>
        <v>1482</v>
      </c>
      <c r="Q57" s="205">
        <f>ROUND(E57*M57,0)</f>
        <v>1482</v>
      </c>
      <c r="R57" s="191" t="b">
        <f>P57=Q57</f>
        <v>1</v>
      </c>
      <c r="T57" s="191" t="b">
        <f>L57=Q57</f>
        <v>1</v>
      </c>
    </row>
    <row r="58" spans="1:20">
      <c r="A58" s="738"/>
      <c r="B58" s="206">
        <v>2</v>
      </c>
      <c r="C58" s="207" t="s">
        <v>168</v>
      </c>
      <c r="D58" s="215">
        <v>622</v>
      </c>
      <c r="E58" s="42">
        <f t="shared" si="0"/>
        <v>1370</v>
      </c>
      <c r="F58" s="215">
        <v>714</v>
      </c>
      <c r="G58" s="215">
        <v>656</v>
      </c>
      <c r="H58" s="216"/>
      <c r="I58" s="194"/>
      <c r="J58" s="194"/>
      <c r="K58" s="194"/>
      <c r="L58" s="194"/>
      <c r="M58" s="209">
        <f>M57</f>
        <v>0.96736292428198434</v>
      </c>
      <c r="O58" s="207" t="s">
        <v>168</v>
      </c>
      <c r="P58">
        <f t="shared" si="2"/>
        <v>1325</v>
      </c>
      <c r="Q58" s="205"/>
    </row>
    <row r="59" spans="1:20">
      <c r="A59" s="738"/>
      <c r="B59" s="206">
        <v>2</v>
      </c>
      <c r="C59" s="207" t="s">
        <v>169</v>
      </c>
      <c r="D59" s="215">
        <v>69</v>
      </c>
      <c r="E59" s="42">
        <f t="shared" si="0"/>
        <v>162</v>
      </c>
      <c r="F59" s="215">
        <v>79</v>
      </c>
      <c r="G59" s="215">
        <v>83</v>
      </c>
      <c r="H59" s="216"/>
      <c r="I59" s="194"/>
      <c r="J59" s="194"/>
      <c r="K59" s="194"/>
      <c r="L59" s="194"/>
      <c r="M59" s="209">
        <f>M58</f>
        <v>0.96736292428198434</v>
      </c>
      <c r="O59" s="207" t="s">
        <v>169</v>
      </c>
      <c r="P59">
        <f t="shared" si="2"/>
        <v>157</v>
      </c>
      <c r="Q59" s="205"/>
    </row>
    <row r="60" spans="1:20">
      <c r="A60" s="738"/>
      <c r="B60" s="211">
        <v>1</v>
      </c>
      <c r="C60" s="212" t="s">
        <v>170</v>
      </c>
      <c r="D60" s="194"/>
      <c r="E60" s="199">
        <f>SUM(E61:E62)</f>
        <v>299</v>
      </c>
      <c r="F60" s="199">
        <f>SUM(F61:F62)</f>
        <v>154</v>
      </c>
      <c r="G60" s="199">
        <f>SUM(G61:G62)</f>
        <v>145</v>
      </c>
      <c r="H60" s="200"/>
      <c r="I60" s="212" t="s">
        <v>170</v>
      </c>
      <c r="J60" s="213">
        <v>129</v>
      </c>
      <c r="K60" s="213">
        <v>306</v>
      </c>
      <c r="L60" s="213">
        <v>306</v>
      </c>
      <c r="M60" s="203">
        <f>L60/E60</f>
        <v>1.0234113712374582</v>
      </c>
      <c r="N60" s="204"/>
      <c r="O60" s="212" t="s">
        <v>170</v>
      </c>
      <c r="P60" s="199">
        <f>SUM(P61:P62)</f>
        <v>306</v>
      </c>
      <c r="Q60" s="205">
        <f>ROUND(E60*M60,0)</f>
        <v>306</v>
      </c>
      <c r="R60" s="191" t="b">
        <f>P60=Q60</f>
        <v>1</v>
      </c>
      <c r="T60" s="191" t="b">
        <f>L60=Q60</f>
        <v>1</v>
      </c>
    </row>
    <row r="61" spans="1:20">
      <c r="A61" s="738"/>
      <c r="B61" s="206">
        <v>2</v>
      </c>
      <c r="C61" s="207" t="s">
        <v>171</v>
      </c>
      <c r="D61" s="215">
        <v>75</v>
      </c>
      <c r="E61" s="42">
        <f t="shared" si="0"/>
        <v>189</v>
      </c>
      <c r="F61" s="215">
        <v>96</v>
      </c>
      <c r="G61" s="215">
        <v>93</v>
      </c>
      <c r="H61" s="216"/>
      <c r="I61" s="194"/>
      <c r="J61" s="194"/>
      <c r="K61" s="194"/>
      <c r="L61" s="194"/>
      <c r="M61" s="209">
        <f>M60</f>
        <v>1.0234113712374582</v>
      </c>
      <c r="O61" s="207" t="s">
        <v>171</v>
      </c>
      <c r="P61">
        <f t="shared" si="2"/>
        <v>193</v>
      </c>
      <c r="Q61" s="205"/>
    </row>
    <row r="62" spans="1:20">
      <c r="A62" s="738"/>
      <c r="B62" s="206">
        <v>2</v>
      </c>
      <c r="C62" s="207" t="s">
        <v>172</v>
      </c>
      <c r="D62" s="215">
        <v>47</v>
      </c>
      <c r="E62" s="42">
        <f t="shared" si="0"/>
        <v>110</v>
      </c>
      <c r="F62" s="215">
        <v>58</v>
      </c>
      <c r="G62" s="215">
        <v>52</v>
      </c>
      <c r="H62" s="216"/>
      <c r="I62" s="194"/>
      <c r="J62" s="194"/>
      <c r="K62" s="194"/>
      <c r="L62" s="194"/>
      <c r="M62" s="209">
        <f>M61</f>
        <v>1.0234113712374582</v>
      </c>
      <c r="O62" s="207" t="s">
        <v>172</v>
      </c>
      <c r="P62">
        <f t="shared" si="2"/>
        <v>113</v>
      </c>
      <c r="Q62" s="205"/>
    </row>
    <row r="63" spans="1:20" s="220" customFormat="1">
      <c r="A63" s="738"/>
      <c r="B63" s="42">
        <v>1</v>
      </c>
      <c r="C63" s="42" t="s">
        <v>208</v>
      </c>
      <c r="D63" s="42">
        <f>SUM(D4:D62)</f>
        <v>17554</v>
      </c>
      <c r="E63" s="217">
        <f t="shared" si="0"/>
        <v>43278</v>
      </c>
      <c r="F63" s="42">
        <f>SUM(F3,F17,F22,F26,F31,F36,F43,F46,F48,F50,F57,F60)</f>
        <v>21520</v>
      </c>
      <c r="G63" s="42">
        <f>SUM(G3,G17,G22,G26,G31,G36,G43,G46,G48,G50,G57,G60)</f>
        <v>21758</v>
      </c>
      <c r="H63" s="218"/>
      <c r="I63"/>
      <c r="J63">
        <f>SUM(J3,J17,J22,J26,J31,J36,J43,J46,J48,J50,J57,J60)</f>
        <v>17257</v>
      </c>
      <c r="K63">
        <f>SUM(K3,K17,K22,K26,K31,K36,K43,K46,K48,K50,K57,K60)</f>
        <v>42299</v>
      </c>
      <c r="L63">
        <f>SUM(L3,L17,L22,L26,L31,L36,L43,L46,L48,L50,L57,L60)</f>
        <v>42299</v>
      </c>
      <c r="M63" s="219">
        <f>L63/E63</f>
        <v>0.97737880678404732</v>
      </c>
      <c r="O63" t="s">
        <v>208</v>
      </c>
      <c r="P63">
        <f>SUM(P3,P17,P22,P26,P31,P36,P43,P46,P48,P50,P57,P60)</f>
        <v>42299</v>
      </c>
      <c r="Q63" s="217">
        <f>ROUND(E63*M63,0)</f>
        <v>42299</v>
      </c>
      <c r="R63" t="b">
        <f>P63=Q63</f>
        <v>1</v>
      </c>
    </row>
    <row r="64" spans="1:20">
      <c r="A64" s="738" t="s">
        <v>38</v>
      </c>
      <c r="B64" s="211">
        <v>1</v>
      </c>
      <c r="C64" s="212" t="s">
        <v>220</v>
      </c>
      <c r="D64" s="194"/>
      <c r="E64" s="199">
        <f>SUM(E65:E71)</f>
        <v>4000</v>
      </c>
      <c r="F64" s="199">
        <f>SUM(F65:F71)</f>
        <v>2006</v>
      </c>
      <c r="G64" s="199">
        <f>SUM(G65:G71)</f>
        <v>1994</v>
      </c>
      <c r="H64"/>
      <c r="I64" s="212" t="s">
        <v>220</v>
      </c>
      <c r="J64" s="213">
        <v>1848</v>
      </c>
      <c r="K64" s="213">
        <v>3847</v>
      </c>
      <c r="L64" s="213">
        <v>3847</v>
      </c>
      <c r="M64" s="203">
        <f>L64/E64</f>
        <v>0.96174999999999999</v>
      </c>
      <c r="N64" s="204"/>
      <c r="O64" s="212" t="s">
        <v>220</v>
      </c>
      <c r="P64" s="199">
        <f>SUM(P65:P71)</f>
        <v>3847</v>
      </c>
      <c r="Q64" s="205">
        <f>ROUND(E64*M64,0)</f>
        <v>3847</v>
      </c>
      <c r="R64" s="191" t="b">
        <f>P64=Q64</f>
        <v>1</v>
      </c>
      <c r="T64" s="191" t="b">
        <f>L64=Q64</f>
        <v>1</v>
      </c>
    </row>
    <row r="65" spans="1:20">
      <c r="A65" s="738"/>
      <c r="B65" s="206">
        <v>2</v>
      </c>
      <c r="C65" s="207" t="s">
        <v>221</v>
      </c>
      <c r="D65" s="42">
        <v>139</v>
      </c>
      <c r="E65" s="42">
        <f t="shared" si="0"/>
        <v>280</v>
      </c>
      <c r="F65" s="42">
        <v>145</v>
      </c>
      <c r="G65" s="42">
        <v>135</v>
      </c>
      <c r="H65" s="221"/>
      <c r="I65" s="194"/>
      <c r="J65" s="194"/>
      <c r="K65" s="194"/>
      <c r="L65" s="194"/>
      <c r="M65" s="209">
        <f>M64</f>
        <v>0.96174999999999999</v>
      </c>
      <c r="O65" s="207" t="s">
        <v>221</v>
      </c>
      <c r="P65">
        <f>ROUNDUP(E65*M65,0)</f>
        <v>270</v>
      </c>
      <c r="Q65" s="205"/>
    </row>
    <row r="66" spans="1:20">
      <c r="A66" s="738"/>
      <c r="B66" s="206">
        <v>2</v>
      </c>
      <c r="C66" s="207" t="s">
        <v>223</v>
      </c>
      <c r="D66" s="42">
        <v>303</v>
      </c>
      <c r="E66" s="42">
        <f t="shared" si="0"/>
        <v>752</v>
      </c>
      <c r="F66" s="42">
        <v>387</v>
      </c>
      <c r="G66" s="42">
        <v>365</v>
      </c>
      <c r="H66" s="221"/>
      <c r="I66" s="194"/>
      <c r="J66" s="194"/>
      <c r="K66" s="194"/>
      <c r="L66" s="194"/>
      <c r="M66" s="209">
        <f t="shared" ref="M66:M71" si="5">M65</f>
        <v>0.96174999999999999</v>
      </c>
      <c r="O66" s="207" t="s">
        <v>223</v>
      </c>
      <c r="P66">
        <f t="shared" ref="P66:P71" si="6">ROUND(E66*M66,0)</f>
        <v>723</v>
      </c>
      <c r="Q66" s="205"/>
    </row>
    <row r="67" spans="1:20">
      <c r="A67" s="738"/>
      <c r="B67" s="206">
        <v>2</v>
      </c>
      <c r="C67" s="207" t="s">
        <v>224</v>
      </c>
      <c r="D67" s="42">
        <v>270</v>
      </c>
      <c r="E67" s="42">
        <f t="shared" si="0"/>
        <v>390</v>
      </c>
      <c r="F67" s="42">
        <v>167</v>
      </c>
      <c r="G67" s="42">
        <v>223</v>
      </c>
      <c r="H67" s="221"/>
      <c r="I67" s="194"/>
      <c r="J67" s="194"/>
      <c r="K67" s="194"/>
      <c r="L67" s="194"/>
      <c r="M67" s="209">
        <f t="shared" si="5"/>
        <v>0.96174999999999999</v>
      </c>
      <c r="O67" s="207" t="s">
        <v>224</v>
      </c>
      <c r="P67">
        <f t="shared" si="6"/>
        <v>375</v>
      </c>
      <c r="Q67" s="205"/>
    </row>
    <row r="68" spans="1:20">
      <c r="A68" s="738"/>
      <c r="B68" s="206">
        <v>2</v>
      </c>
      <c r="C68" s="207" t="s">
        <v>225</v>
      </c>
      <c r="D68" s="42">
        <v>499</v>
      </c>
      <c r="E68" s="42">
        <f t="shared" si="0"/>
        <v>1018</v>
      </c>
      <c r="F68" s="42">
        <v>512</v>
      </c>
      <c r="G68" s="42">
        <v>506</v>
      </c>
      <c r="H68" s="221"/>
      <c r="I68" s="194"/>
      <c r="J68" s="194"/>
      <c r="K68" s="194"/>
      <c r="L68" s="194"/>
      <c r="M68" s="209">
        <f t="shared" si="5"/>
        <v>0.96174999999999999</v>
      </c>
      <c r="O68" s="207" t="s">
        <v>225</v>
      </c>
      <c r="P68">
        <f t="shared" si="6"/>
        <v>979</v>
      </c>
      <c r="Q68" s="205"/>
    </row>
    <row r="69" spans="1:20">
      <c r="A69" s="738"/>
      <c r="B69" s="206">
        <v>2</v>
      </c>
      <c r="C69" s="207" t="s">
        <v>226</v>
      </c>
      <c r="D69" s="42">
        <v>261</v>
      </c>
      <c r="E69" s="42">
        <f t="shared" ref="E69:E132" si="7">SUM(F69:G69)</f>
        <v>630</v>
      </c>
      <c r="F69" s="42">
        <v>311</v>
      </c>
      <c r="G69" s="42">
        <v>319</v>
      </c>
      <c r="H69" s="221"/>
      <c r="I69" s="194"/>
      <c r="J69" s="194"/>
      <c r="K69" s="194"/>
      <c r="L69" s="194"/>
      <c r="M69" s="209">
        <f t="shared" si="5"/>
        <v>0.96174999999999999</v>
      </c>
      <c r="O69" s="207" t="s">
        <v>226</v>
      </c>
      <c r="P69">
        <f t="shared" si="6"/>
        <v>606</v>
      </c>
      <c r="Q69" s="205"/>
    </row>
    <row r="70" spans="1:20">
      <c r="A70" s="738"/>
      <c r="B70" s="206">
        <v>2</v>
      </c>
      <c r="C70" s="207" t="s">
        <v>227</v>
      </c>
      <c r="D70" s="42">
        <v>224</v>
      </c>
      <c r="E70" s="42">
        <f t="shared" si="7"/>
        <v>512</v>
      </c>
      <c r="F70" s="42">
        <v>261</v>
      </c>
      <c r="G70" s="42">
        <v>251</v>
      </c>
      <c r="H70" s="221"/>
      <c r="I70" s="194"/>
      <c r="J70" s="194"/>
      <c r="K70" s="194"/>
      <c r="L70" s="194"/>
      <c r="M70" s="209">
        <f t="shared" si="5"/>
        <v>0.96174999999999999</v>
      </c>
      <c r="O70" s="207" t="s">
        <v>227</v>
      </c>
      <c r="P70">
        <f t="shared" si="6"/>
        <v>492</v>
      </c>
      <c r="Q70" s="205"/>
    </row>
    <row r="71" spans="1:20">
      <c r="A71" s="738"/>
      <c r="B71" s="206">
        <v>2</v>
      </c>
      <c r="C71" s="207" t="s">
        <v>228</v>
      </c>
      <c r="D71" s="42">
        <v>196</v>
      </c>
      <c r="E71" s="42">
        <f t="shared" si="7"/>
        <v>418</v>
      </c>
      <c r="F71" s="42">
        <v>223</v>
      </c>
      <c r="G71" s="42">
        <v>195</v>
      </c>
      <c r="H71" s="221"/>
      <c r="I71" s="194"/>
      <c r="J71" s="194"/>
      <c r="K71" s="194"/>
      <c r="L71" s="194"/>
      <c r="M71" s="209">
        <f t="shared" si="5"/>
        <v>0.96174999999999999</v>
      </c>
      <c r="O71" s="207" t="s">
        <v>228</v>
      </c>
      <c r="P71">
        <f t="shared" si="6"/>
        <v>402</v>
      </c>
      <c r="Q71" s="205"/>
    </row>
    <row r="72" spans="1:20">
      <c r="A72" s="738"/>
      <c r="B72" s="211">
        <v>1</v>
      </c>
      <c r="C72" s="212" t="s">
        <v>229</v>
      </c>
      <c r="D72" s="194"/>
      <c r="E72" s="199">
        <f>SUM(E73:E76)</f>
        <v>1773</v>
      </c>
      <c r="F72" s="199">
        <f>SUM(F73:F76)</f>
        <v>859</v>
      </c>
      <c r="G72" s="199">
        <f>SUM(G73:G76)</f>
        <v>914</v>
      </c>
      <c r="H72"/>
      <c r="I72" s="212" t="s">
        <v>229</v>
      </c>
      <c r="J72" s="213">
        <v>1397</v>
      </c>
      <c r="K72" s="213">
        <v>2807</v>
      </c>
      <c r="L72" s="213">
        <v>2807</v>
      </c>
      <c r="M72" s="203">
        <f>L72/E72</f>
        <v>1.5831923293852228</v>
      </c>
      <c r="N72" s="204"/>
      <c r="O72" s="212" t="s">
        <v>229</v>
      </c>
      <c r="P72" s="199">
        <f>SUM(P73:P76)</f>
        <v>2807</v>
      </c>
      <c r="Q72" s="205">
        <f>ROUND(E72*M72,0)</f>
        <v>2807</v>
      </c>
      <c r="R72" s="191" t="b">
        <f>P72=Q72</f>
        <v>1</v>
      </c>
      <c r="T72" s="191" t="b">
        <f>L72=Q72</f>
        <v>1</v>
      </c>
    </row>
    <row r="73" spans="1:20">
      <c r="A73" s="738"/>
      <c r="B73" s="206">
        <v>2</v>
      </c>
      <c r="C73" s="207" t="s">
        <v>230</v>
      </c>
      <c r="D73" s="42">
        <v>132</v>
      </c>
      <c r="E73" s="42">
        <f t="shared" si="7"/>
        <v>248</v>
      </c>
      <c r="F73" s="42">
        <v>121</v>
      </c>
      <c r="G73" s="42">
        <v>127</v>
      </c>
      <c r="H73" s="221"/>
      <c r="I73" s="194"/>
      <c r="J73" s="194"/>
      <c r="K73" s="194"/>
      <c r="L73" s="194"/>
      <c r="M73" s="209">
        <f>M72</f>
        <v>1.5831923293852228</v>
      </c>
      <c r="O73" s="207" t="s">
        <v>230</v>
      </c>
      <c r="P73">
        <f>ROUND(E73*M73,0)</f>
        <v>393</v>
      </c>
      <c r="Q73" s="205"/>
    </row>
    <row r="74" spans="1:20">
      <c r="A74" s="738"/>
      <c r="B74" s="206">
        <v>2</v>
      </c>
      <c r="C74" s="207" t="s">
        <v>231</v>
      </c>
      <c r="D74" s="42">
        <v>321</v>
      </c>
      <c r="E74" s="42">
        <f t="shared" si="7"/>
        <v>691</v>
      </c>
      <c r="F74" s="42">
        <v>341</v>
      </c>
      <c r="G74" s="42">
        <v>350</v>
      </c>
      <c r="H74" s="221"/>
      <c r="I74" s="194"/>
      <c r="J74" s="194"/>
      <c r="K74" s="194"/>
      <c r="L74" s="194"/>
      <c r="M74" s="209">
        <f>M73</f>
        <v>1.5831923293852228</v>
      </c>
      <c r="O74" s="207" t="s">
        <v>231</v>
      </c>
      <c r="P74">
        <f>ROUND(E74*M74,0)</f>
        <v>1094</v>
      </c>
      <c r="Q74" s="205"/>
    </row>
    <row r="75" spans="1:20">
      <c r="A75" s="738"/>
      <c r="B75" s="206">
        <v>2</v>
      </c>
      <c r="C75" s="207" t="s">
        <v>232</v>
      </c>
      <c r="D75" s="42">
        <v>130</v>
      </c>
      <c r="E75" s="42">
        <f t="shared" si="7"/>
        <v>258</v>
      </c>
      <c r="F75" s="42">
        <v>124</v>
      </c>
      <c r="G75" s="42">
        <v>134</v>
      </c>
      <c r="H75" s="221"/>
      <c r="I75" s="194"/>
      <c r="J75" s="194"/>
      <c r="K75" s="194"/>
      <c r="L75" s="194"/>
      <c r="M75" s="209">
        <f>M74</f>
        <v>1.5831923293852228</v>
      </c>
      <c r="O75" s="207" t="s">
        <v>232</v>
      </c>
      <c r="P75">
        <f>ROUND(E75*M75,0)</f>
        <v>408</v>
      </c>
      <c r="Q75" s="205"/>
    </row>
    <row r="76" spans="1:20">
      <c r="A76" s="738"/>
      <c r="B76" s="206">
        <v>2</v>
      </c>
      <c r="C76" s="207" t="s">
        <v>233</v>
      </c>
      <c r="D76" s="42">
        <v>269</v>
      </c>
      <c r="E76" s="42">
        <f t="shared" si="7"/>
        <v>576</v>
      </c>
      <c r="F76" s="42">
        <v>273</v>
      </c>
      <c r="G76" s="42">
        <v>303</v>
      </c>
      <c r="H76" s="221"/>
      <c r="I76" s="194"/>
      <c r="J76" s="194"/>
      <c r="K76" s="194"/>
      <c r="L76" s="194"/>
      <c r="M76" s="209">
        <f>M75</f>
        <v>1.5831923293852228</v>
      </c>
      <c r="O76" s="207" t="s">
        <v>233</v>
      </c>
      <c r="P76">
        <f>ROUND(E76*M76,0)</f>
        <v>912</v>
      </c>
      <c r="Q76" s="205"/>
    </row>
    <row r="77" spans="1:20">
      <c r="A77" s="738"/>
      <c r="B77" s="211">
        <v>1</v>
      </c>
      <c r="C77" s="212" t="s">
        <v>234</v>
      </c>
      <c r="D77" s="194"/>
      <c r="E77" s="199">
        <f>SUM(E78:E80)</f>
        <v>430</v>
      </c>
      <c r="F77" s="199">
        <f>SUM(F78:F80)</f>
        <v>219</v>
      </c>
      <c r="G77" s="199">
        <f>SUM(G78:G80)</f>
        <v>211</v>
      </c>
      <c r="H77"/>
      <c r="I77" s="212" t="s">
        <v>234</v>
      </c>
      <c r="J77" s="213">
        <v>209</v>
      </c>
      <c r="K77" s="213">
        <v>431</v>
      </c>
      <c r="L77" s="213">
        <v>431</v>
      </c>
      <c r="M77" s="203">
        <f>L77/E77</f>
        <v>1.0023255813953489</v>
      </c>
      <c r="N77" s="204"/>
      <c r="O77" s="212" t="s">
        <v>234</v>
      </c>
      <c r="P77" s="199">
        <f>SUM(P78:P80)</f>
        <v>431</v>
      </c>
      <c r="Q77" s="205">
        <f>ROUND(E77*M77,0)</f>
        <v>431</v>
      </c>
      <c r="R77" s="191" t="b">
        <f>P77=Q77</f>
        <v>1</v>
      </c>
      <c r="T77" s="191" t="b">
        <f>L77=Q77</f>
        <v>1</v>
      </c>
    </row>
    <row r="78" spans="1:20">
      <c r="A78" s="738"/>
      <c r="B78" s="206">
        <v>2</v>
      </c>
      <c r="C78" s="207" t="s">
        <v>235</v>
      </c>
      <c r="D78" s="222">
        <v>60</v>
      </c>
      <c r="E78" s="42">
        <f t="shared" si="7"/>
        <v>128</v>
      </c>
      <c r="F78" s="222">
        <v>68</v>
      </c>
      <c r="G78" s="222">
        <v>60</v>
      </c>
      <c r="H78" s="223"/>
      <c r="I78" s="194"/>
      <c r="J78" s="194"/>
      <c r="K78" s="194"/>
      <c r="L78" s="194"/>
      <c r="M78" s="209">
        <f>M77</f>
        <v>1.0023255813953489</v>
      </c>
      <c r="O78" s="207" t="s">
        <v>235</v>
      </c>
      <c r="P78">
        <f>ROUND(E78*M78,0)</f>
        <v>128</v>
      </c>
      <c r="Q78" s="205"/>
    </row>
    <row r="79" spans="1:20">
      <c r="A79" s="738"/>
      <c r="B79" s="206">
        <v>2</v>
      </c>
      <c r="C79" s="207" t="s">
        <v>236</v>
      </c>
      <c r="D79" s="222">
        <v>39</v>
      </c>
      <c r="E79" s="42">
        <f t="shared" si="7"/>
        <v>86</v>
      </c>
      <c r="F79" s="222">
        <v>42</v>
      </c>
      <c r="G79" s="222">
        <v>44</v>
      </c>
      <c r="H79" s="223"/>
      <c r="I79" s="194"/>
      <c r="J79" s="194"/>
      <c r="K79" s="194"/>
      <c r="L79" s="194"/>
      <c r="M79" s="209">
        <f>M78</f>
        <v>1.0023255813953489</v>
      </c>
      <c r="O79" s="207" t="s">
        <v>236</v>
      </c>
      <c r="P79">
        <f>ROUND(E79*M79,0)</f>
        <v>86</v>
      </c>
      <c r="Q79" s="205"/>
    </row>
    <row r="80" spans="1:20">
      <c r="A80" s="738"/>
      <c r="B80" s="206">
        <v>2</v>
      </c>
      <c r="C80" s="207" t="s">
        <v>237</v>
      </c>
      <c r="D80" s="42">
        <v>112</v>
      </c>
      <c r="E80" s="42">
        <f t="shared" si="7"/>
        <v>216</v>
      </c>
      <c r="F80" s="42">
        <v>109</v>
      </c>
      <c r="G80" s="42">
        <v>107</v>
      </c>
      <c r="H80" s="221"/>
      <c r="I80" s="194"/>
      <c r="J80" s="194"/>
      <c r="K80" s="194"/>
      <c r="L80" s="194"/>
      <c r="M80" s="209">
        <f>M79</f>
        <v>1.0023255813953489</v>
      </c>
      <c r="O80" s="207" t="s">
        <v>237</v>
      </c>
      <c r="P80">
        <f>ROUND(E80*M80,0)</f>
        <v>217</v>
      </c>
      <c r="Q80" s="205"/>
    </row>
    <row r="81" spans="1:20">
      <c r="A81" s="738"/>
      <c r="B81" s="211">
        <v>1</v>
      </c>
      <c r="C81" s="212" t="s">
        <v>238</v>
      </c>
      <c r="D81" s="194"/>
      <c r="E81" s="199">
        <f>SUM(E82:E83)</f>
        <v>239</v>
      </c>
      <c r="F81" s="199">
        <f>SUM(F82:F83)</f>
        <v>122</v>
      </c>
      <c r="G81" s="199">
        <f>SUM(G82:G83)</f>
        <v>117</v>
      </c>
      <c r="H81"/>
      <c r="I81" s="212" t="s">
        <v>238</v>
      </c>
      <c r="J81" s="213">
        <v>112</v>
      </c>
      <c r="K81" s="213">
        <v>243</v>
      </c>
      <c r="L81" s="213">
        <v>243</v>
      </c>
      <c r="M81" s="203">
        <f>L81/E81</f>
        <v>1.0167364016736402</v>
      </c>
      <c r="O81" s="212" t="s">
        <v>238</v>
      </c>
      <c r="P81" s="199">
        <f>SUM(P82:P83)</f>
        <v>243</v>
      </c>
      <c r="Q81" s="205">
        <f>ROUND(E81*M81,0)</f>
        <v>243</v>
      </c>
      <c r="R81" s="191" t="b">
        <f>P81=Q81</f>
        <v>1</v>
      </c>
      <c r="T81" s="191" t="b">
        <f>L81=Q81</f>
        <v>1</v>
      </c>
    </row>
    <row r="82" spans="1:20">
      <c r="A82" s="738"/>
      <c r="B82" s="206">
        <v>2</v>
      </c>
      <c r="C82" s="207" t="s">
        <v>239</v>
      </c>
      <c r="D82" s="222">
        <v>52</v>
      </c>
      <c r="E82" s="42">
        <f t="shared" si="7"/>
        <v>103</v>
      </c>
      <c r="F82" s="222">
        <v>54</v>
      </c>
      <c r="G82" s="222">
        <v>49</v>
      </c>
      <c r="H82" s="223"/>
      <c r="I82" s="194"/>
      <c r="J82" s="194"/>
      <c r="K82" s="194"/>
      <c r="L82" s="194"/>
      <c r="M82" s="209">
        <f>M81</f>
        <v>1.0167364016736402</v>
      </c>
      <c r="O82" s="207" t="s">
        <v>239</v>
      </c>
      <c r="P82">
        <f>ROUND(E82*M82,0)</f>
        <v>105</v>
      </c>
      <c r="Q82" s="205"/>
    </row>
    <row r="83" spans="1:20">
      <c r="A83" s="738"/>
      <c r="B83" s="206">
        <v>2</v>
      </c>
      <c r="C83" s="207" t="s">
        <v>241</v>
      </c>
      <c r="D83" s="222">
        <v>63</v>
      </c>
      <c r="E83" s="42">
        <f t="shared" si="7"/>
        <v>136</v>
      </c>
      <c r="F83" s="222">
        <v>68</v>
      </c>
      <c r="G83" s="222">
        <v>68</v>
      </c>
      <c r="H83" s="223"/>
      <c r="I83" s="194"/>
      <c r="J83" s="194"/>
      <c r="K83" s="194"/>
      <c r="L83" s="194"/>
      <c r="M83" s="209">
        <f>M82</f>
        <v>1.0167364016736402</v>
      </c>
      <c r="O83" s="207" t="s">
        <v>241</v>
      </c>
      <c r="P83">
        <f>ROUND(E83*M83,0)</f>
        <v>138</v>
      </c>
      <c r="Q83" s="205"/>
    </row>
    <row r="84" spans="1:20">
      <c r="A84" s="738"/>
      <c r="B84" s="211">
        <v>1</v>
      </c>
      <c r="C84" s="212" t="s">
        <v>242</v>
      </c>
      <c r="D84" s="194"/>
      <c r="E84" s="199">
        <f>SUM(E85:E86)</f>
        <v>270</v>
      </c>
      <c r="F84" s="199">
        <f>SUM(F85:F86)</f>
        <v>125</v>
      </c>
      <c r="G84" s="199">
        <f>SUM(G85:G86)</f>
        <v>145</v>
      </c>
      <c r="H84"/>
      <c r="I84" s="212" t="s">
        <v>242</v>
      </c>
      <c r="J84" s="213">
        <v>126</v>
      </c>
      <c r="K84" s="213">
        <v>275</v>
      </c>
      <c r="L84" s="213">
        <v>275</v>
      </c>
      <c r="M84" s="203">
        <f>L84/E84</f>
        <v>1.0185185185185186</v>
      </c>
      <c r="N84" s="204"/>
      <c r="O84" s="212" t="s">
        <v>242</v>
      </c>
      <c r="P84" s="199">
        <f>SUM(P85:P86)</f>
        <v>275</v>
      </c>
      <c r="Q84" s="205">
        <f>ROUND(E84*M84,0)</f>
        <v>275</v>
      </c>
      <c r="R84" s="191" t="b">
        <f>P84=Q84</f>
        <v>1</v>
      </c>
      <c r="T84" s="191" t="b">
        <f>L84=Q84</f>
        <v>1</v>
      </c>
    </row>
    <row r="85" spans="1:20">
      <c r="A85" s="738"/>
      <c r="B85" s="206">
        <v>2</v>
      </c>
      <c r="C85" s="207" t="s">
        <v>243</v>
      </c>
      <c r="D85" s="222">
        <v>77</v>
      </c>
      <c r="E85" s="42">
        <f t="shared" si="7"/>
        <v>162</v>
      </c>
      <c r="F85" s="222">
        <v>74</v>
      </c>
      <c r="G85" s="222">
        <v>88</v>
      </c>
      <c r="H85" s="223"/>
      <c r="I85" s="194"/>
      <c r="J85" s="194"/>
      <c r="K85" s="194"/>
      <c r="L85" s="194"/>
      <c r="M85" s="209">
        <f>M84</f>
        <v>1.0185185185185186</v>
      </c>
      <c r="O85" s="207" t="s">
        <v>243</v>
      </c>
      <c r="P85">
        <f>ROUND(E85*M85,0)</f>
        <v>165</v>
      </c>
      <c r="Q85" s="205"/>
    </row>
    <row r="86" spans="1:20">
      <c r="A86" s="738"/>
      <c r="B86" s="206">
        <v>2</v>
      </c>
      <c r="C86" s="207" t="s">
        <v>244</v>
      </c>
      <c r="D86" s="222">
        <v>46</v>
      </c>
      <c r="E86" s="42">
        <f t="shared" si="7"/>
        <v>108</v>
      </c>
      <c r="F86" s="222">
        <v>51</v>
      </c>
      <c r="G86" s="222">
        <v>57</v>
      </c>
      <c r="H86" s="223"/>
      <c r="I86" s="194"/>
      <c r="J86" s="194"/>
      <c r="K86" s="194"/>
      <c r="L86" s="194"/>
      <c r="M86" s="209">
        <f>M85</f>
        <v>1.0185185185185186</v>
      </c>
      <c r="O86" s="207" t="s">
        <v>244</v>
      </c>
      <c r="P86">
        <f>ROUND(E86*M86,0)</f>
        <v>110</v>
      </c>
      <c r="Q86" s="205"/>
    </row>
    <row r="87" spans="1:20">
      <c r="A87" s="738"/>
      <c r="B87" s="211">
        <v>1</v>
      </c>
      <c r="C87" s="212" t="s">
        <v>245</v>
      </c>
      <c r="D87" s="194"/>
      <c r="E87" s="199">
        <f>SUM(E88:E89)</f>
        <v>300</v>
      </c>
      <c r="F87" s="199">
        <f>SUM(F88:F89)</f>
        <v>149</v>
      </c>
      <c r="G87" s="199">
        <f>SUM(G88:G89)</f>
        <v>151</v>
      </c>
      <c r="H87"/>
      <c r="I87" s="212" t="s">
        <v>245</v>
      </c>
      <c r="J87" s="213">
        <v>142</v>
      </c>
      <c r="K87" s="213">
        <v>294</v>
      </c>
      <c r="L87" s="213">
        <v>294</v>
      </c>
      <c r="M87" s="203">
        <f>L87/E87</f>
        <v>0.98</v>
      </c>
      <c r="N87" s="204"/>
      <c r="O87" s="212" t="s">
        <v>245</v>
      </c>
      <c r="P87" s="199">
        <f>SUM(P88:P89)</f>
        <v>294</v>
      </c>
      <c r="Q87" s="205">
        <f>ROUND(E87*M87,0)</f>
        <v>294</v>
      </c>
      <c r="R87" s="191" t="b">
        <f>P87=Q87</f>
        <v>1</v>
      </c>
      <c r="T87" s="191" t="b">
        <f>L87=Q87</f>
        <v>1</v>
      </c>
    </row>
    <row r="88" spans="1:20" ht="13.5" customHeight="1">
      <c r="A88" s="738"/>
      <c r="B88" s="206">
        <v>2</v>
      </c>
      <c r="C88" s="207" t="s">
        <v>246</v>
      </c>
      <c r="D88" s="222">
        <v>59</v>
      </c>
      <c r="E88" s="42">
        <f t="shared" si="7"/>
        <v>118</v>
      </c>
      <c r="F88" s="222">
        <v>53</v>
      </c>
      <c r="G88" s="222">
        <v>65</v>
      </c>
      <c r="H88" s="223"/>
      <c r="I88" s="194"/>
      <c r="J88" s="194"/>
      <c r="K88" s="194"/>
      <c r="L88" s="194"/>
      <c r="M88" s="209">
        <f>M87</f>
        <v>0.98</v>
      </c>
      <c r="O88" s="207" t="s">
        <v>246</v>
      </c>
      <c r="P88">
        <f>ROUND(E88*M88,0)</f>
        <v>116</v>
      </c>
      <c r="Q88" s="205"/>
    </row>
    <row r="89" spans="1:20" ht="13.5" customHeight="1">
      <c r="A89" s="738"/>
      <c r="B89" s="206">
        <v>2</v>
      </c>
      <c r="C89" s="207" t="s">
        <v>247</v>
      </c>
      <c r="D89" s="222">
        <v>82</v>
      </c>
      <c r="E89" s="42">
        <f t="shared" si="7"/>
        <v>182</v>
      </c>
      <c r="F89" s="222">
        <v>96</v>
      </c>
      <c r="G89" s="222">
        <v>86</v>
      </c>
      <c r="H89" s="223"/>
      <c r="I89" s="194"/>
      <c r="J89" s="194"/>
      <c r="K89" s="194"/>
      <c r="L89" s="194"/>
      <c r="M89" s="209">
        <f>M88</f>
        <v>0.98</v>
      </c>
      <c r="O89" s="207" t="s">
        <v>247</v>
      </c>
      <c r="P89">
        <f>ROUND(E89*M89,0)</f>
        <v>178</v>
      </c>
      <c r="Q89" s="205"/>
    </row>
    <row r="90" spans="1:20">
      <c r="A90" s="738"/>
      <c r="B90" s="211">
        <v>1</v>
      </c>
      <c r="C90" s="212" t="s">
        <v>248</v>
      </c>
      <c r="D90" s="194"/>
      <c r="E90" s="199">
        <f>SUM(E91:E92)</f>
        <v>168</v>
      </c>
      <c r="F90" s="199">
        <f>SUM(F91:F92)</f>
        <v>83</v>
      </c>
      <c r="G90" s="199">
        <f>SUM(G91:G92)</f>
        <v>85</v>
      </c>
      <c r="H90"/>
      <c r="I90" s="212" t="s">
        <v>248</v>
      </c>
      <c r="J90" s="213">
        <v>94</v>
      </c>
      <c r="K90" s="213">
        <v>156</v>
      </c>
      <c r="L90" s="213">
        <v>156</v>
      </c>
      <c r="M90" s="203">
        <f>L90/E90</f>
        <v>0.9285714285714286</v>
      </c>
      <c r="N90" s="204"/>
      <c r="O90" s="212" t="s">
        <v>248</v>
      </c>
      <c r="P90" s="199">
        <f>SUM(P91:P92)</f>
        <v>156</v>
      </c>
      <c r="Q90" s="205">
        <f>ROUND(E90*M90,0)</f>
        <v>156</v>
      </c>
      <c r="R90" s="191" t="b">
        <f>P90=Q90</f>
        <v>1</v>
      </c>
      <c r="T90" s="191" t="b">
        <f>L90=Q90</f>
        <v>1</v>
      </c>
    </row>
    <row r="91" spans="1:20" ht="13.5" customHeight="1">
      <c r="A91" s="738"/>
      <c r="B91" s="206">
        <v>2</v>
      </c>
      <c r="C91" s="207" t="s">
        <v>249</v>
      </c>
      <c r="D91" s="222">
        <v>40</v>
      </c>
      <c r="E91" s="42">
        <f t="shared" si="7"/>
        <v>72</v>
      </c>
      <c r="F91" s="222">
        <v>37</v>
      </c>
      <c r="G91" s="222">
        <v>35</v>
      </c>
      <c r="H91" s="223"/>
      <c r="I91" s="194"/>
      <c r="J91" s="194"/>
      <c r="K91" s="194"/>
      <c r="L91" s="194"/>
      <c r="M91" s="209">
        <f>M90</f>
        <v>0.9285714285714286</v>
      </c>
      <c r="O91" s="207" t="s">
        <v>249</v>
      </c>
      <c r="P91">
        <f>ROUND(E91*M91,0)</f>
        <v>67</v>
      </c>
      <c r="Q91" s="205"/>
    </row>
    <row r="92" spans="1:20" ht="13.5" customHeight="1">
      <c r="A92" s="738"/>
      <c r="B92" s="206">
        <v>2</v>
      </c>
      <c r="C92" s="207" t="s">
        <v>250</v>
      </c>
      <c r="D92" s="222">
        <v>53</v>
      </c>
      <c r="E92" s="42">
        <f t="shared" si="7"/>
        <v>96</v>
      </c>
      <c r="F92" s="222">
        <v>46</v>
      </c>
      <c r="G92" s="222">
        <v>50</v>
      </c>
      <c r="H92" s="223"/>
      <c r="I92" s="194"/>
      <c r="J92" s="194"/>
      <c r="K92" s="194"/>
      <c r="L92" s="194"/>
      <c r="M92" s="209">
        <f>M91</f>
        <v>0.9285714285714286</v>
      </c>
      <c r="O92" s="207" t="s">
        <v>250</v>
      </c>
      <c r="P92">
        <f>ROUND(E92*M92,0)</f>
        <v>89</v>
      </c>
      <c r="Q92" s="205"/>
    </row>
    <row r="93" spans="1:20">
      <c r="A93" s="738"/>
      <c r="B93" s="211">
        <v>1</v>
      </c>
      <c r="C93" s="212" t="s">
        <v>251</v>
      </c>
      <c r="D93" s="194"/>
      <c r="E93" s="199">
        <f>SUM(E94:E97)</f>
        <v>379</v>
      </c>
      <c r="F93" s="199">
        <f>SUM(F94:F97)</f>
        <v>194</v>
      </c>
      <c r="G93" s="199">
        <f>SUM(G94:G97)</f>
        <v>185</v>
      </c>
      <c r="H93"/>
      <c r="I93" s="212" t="s">
        <v>251</v>
      </c>
      <c r="J93" s="213">
        <v>151</v>
      </c>
      <c r="K93" s="213">
        <v>317</v>
      </c>
      <c r="L93" s="213">
        <v>317</v>
      </c>
      <c r="M93" s="203">
        <f>L93/E93</f>
        <v>0.83641160949868076</v>
      </c>
      <c r="N93" s="204"/>
      <c r="O93" s="212" t="s">
        <v>251</v>
      </c>
      <c r="P93" s="199">
        <f>SUM(P94:P97)</f>
        <v>317</v>
      </c>
      <c r="Q93" s="205">
        <f>ROUND(E93*M93,0)</f>
        <v>317</v>
      </c>
      <c r="R93" s="191" t="b">
        <f>P93=Q93</f>
        <v>1</v>
      </c>
      <c r="T93" s="191" t="b">
        <f>L93=Q93</f>
        <v>1</v>
      </c>
    </row>
    <row r="94" spans="1:20" ht="13.5" customHeight="1">
      <c r="A94" s="738"/>
      <c r="B94" s="206">
        <v>2</v>
      </c>
      <c r="C94" s="207" t="s">
        <v>252</v>
      </c>
      <c r="D94" s="222">
        <v>19</v>
      </c>
      <c r="E94" s="42">
        <f t="shared" si="7"/>
        <v>32</v>
      </c>
      <c r="F94" s="222">
        <v>16</v>
      </c>
      <c r="G94" s="222">
        <v>16</v>
      </c>
      <c r="H94" s="223"/>
      <c r="I94" s="194"/>
      <c r="J94" s="194"/>
      <c r="K94" s="194"/>
      <c r="L94" s="194"/>
      <c r="M94" s="209">
        <f>M93</f>
        <v>0.83641160949868076</v>
      </c>
      <c r="O94" s="207" t="s">
        <v>252</v>
      </c>
      <c r="P94">
        <f>ROUND(E94*M94,0)</f>
        <v>27</v>
      </c>
      <c r="Q94" s="205"/>
    </row>
    <row r="95" spans="1:20">
      <c r="A95" s="738"/>
      <c r="B95" s="206">
        <v>2</v>
      </c>
      <c r="C95" s="207" t="s">
        <v>253</v>
      </c>
      <c r="D95" s="222">
        <v>61</v>
      </c>
      <c r="E95" s="42">
        <f t="shared" si="7"/>
        <v>140</v>
      </c>
      <c r="F95" s="222">
        <v>69</v>
      </c>
      <c r="G95" s="222">
        <v>71</v>
      </c>
      <c r="H95" s="223"/>
      <c r="I95" s="194"/>
      <c r="J95" s="194"/>
      <c r="K95" s="194"/>
      <c r="L95" s="194"/>
      <c r="M95" s="209">
        <f>M94</f>
        <v>0.83641160949868076</v>
      </c>
      <c r="O95" s="207" t="s">
        <v>253</v>
      </c>
      <c r="P95">
        <f>ROUND(E95*M95,0)</f>
        <v>117</v>
      </c>
      <c r="Q95" s="205"/>
    </row>
    <row r="96" spans="1:20">
      <c r="A96" s="738"/>
      <c r="B96" s="206">
        <v>2</v>
      </c>
      <c r="C96" s="207" t="s">
        <v>254</v>
      </c>
      <c r="D96" s="222">
        <v>26</v>
      </c>
      <c r="E96" s="42">
        <f t="shared" si="7"/>
        <v>50</v>
      </c>
      <c r="F96" s="222">
        <v>29</v>
      </c>
      <c r="G96" s="222">
        <v>21</v>
      </c>
      <c r="H96" s="223"/>
      <c r="I96" s="194"/>
      <c r="J96" s="194"/>
      <c r="K96" s="194"/>
      <c r="L96" s="194"/>
      <c r="M96" s="209">
        <f>M95</f>
        <v>0.83641160949868076</v>
      </c>
      <c r="O96" s="207" t="s">
        <v>254</v>
      </c>
      <c r="P96">
        <f>ROUND(E96*M96,0)</f>
        <v>42</v>
      </c>
      <c r="Q96" s="205"/>
    </row>
    <row r="97" spans="1:20">
      <c r="A97" s="738"/>
      <c r="B97" s="206">
        <v>2</v>
      </c>
      <c r="C97" s="207" t="s">
        <v>256</v>
      </c>
      <c r="D97" s="222">
        <v>71</v>
      </c>
      <c r="E97" s="42">
        <f t="shared" si="7"/>
        <v>157</v>
      </c>
      <c r="F97" s="222">
        <v>80</v>
      </c>
      <c r="G97" s="222">
        <v>77</v>
      </c>
      <c r="H97" s="223"/>
      <c r="I97" s="194"/>
      <c r="J97" s="194"/>
      <c r="K97" s="194"/>
      <c r="L97" s="194"/>
      <c r="M97" s="209">
        <f>M96</f>
        <v>0.83641160949868076</v>
      </c>
      <c r="O97" s="207" t="s">
        <v>256</v>
      </c>
      <c r="P97">
        <f>ROUND(E97*M97,0)</f>
        <v>131</v>
      </c>
      <c r="Q97" s="205"/>
    </row>
    <row r="98" spans="1:20">
      <c r="A98" s="738"/>
      <c r="B98" s="211">
        <v>1</v>
      </c>
      <c r="C98" s="212" t="s">
        <v>257</v>
      </c>
      <c r="D98" s="194"/>
      <c r="E98" s="199">
        <f>SUM(E99:E100)</f>
        <v>458</v>
      </c>
      <c r="F98" s="199">
        <f>SUM(F99:F100)</f>
        <v>227</v>
      </c>
      <c r="G98" s="199">
        <f>SUM(G99:G100)</f>
        <v>231</v>
      </c>
      <c r="H98"/>
      <c r="I98" s="212" t="s">
        <v>257</v>
      </c>
      <c r="J98" s="213">
        <v>230</v>
      </c>
      <c r="K98" s="213">
        <v>525</v>
      </c>
      <c r="L98" s="213">
        <v>525</v>
      </c>
      <c r="M98" s="203">
        <f>L98/E98</f>
        <v>1.1462882096069869</v>
      </c>
      <c r="N98" s="204"/>
      <c r="O98" s="212" t="s">
        <v>257</v>
      </c>
      <c r="P98" s="199">
        <f>SUM(P99:P100)</f>
        <v>525</v>
      </c>
      <c r="Q98" s="205">
        <f>ROUND(E98*M98,0)</f>
        <v>525</v>
      </c>
      <c r="R98" s="191" t="b">
        <f>P98=Q98</f>
        <v>1</v>
      </c>
      <c r="T98" s="191" t="b">
        <f>L98=Q98</f>
        <v>1</v>
      </c>
    </row>
    <row r="99" spans="1:20">
      <c r="A99" s="738"/>
      <c r="B99" s="206">
        <v>2</v>
      </c>
      <c r="C99" s="207" t="s">
        <v>258</v>
      </c>
      <c r="D99" s="222">
        <v>72</v>
      </c>
      <c r="E99" s="42">
        <f t="shared" si="7"/>
        <v>154</v>
      </c>
      <c r="F99" s="222">
        <v>75</v>
      </c>
      <c r="G99" s="222">
        <v>79</v>
      </c>
      <c r="H99" s="223"/>
      <c r="I99" s="194"/>
      <c r="J99" s="194"/>
      <c r="K99" s="194"/>
      <c r="L99" s="194"/>
      <c r="M99" s="209">
        <f>M98</f>
        <v>1.1462882096069869</v>
      </c>
      <c r="O99" s="207" t="s">
        <v>258</v>
      </c>
      <c r="P99">
        <f>ROUND(E99*M99,0)</f>
        <v>177</v>
      </c>
      <c r="Q99" s="205"/>
    </row>
    <row r="100" spans="1:20">
      <c r="A100" s="738"/>
      <c r="B100" s="206">
        <v>2</v>
      </c>
      <c r="C100" s="207" t="s">
        <v>259</v>
      </c>
      <c r="D100" s="222">
        <v>127</v>
      </c>
      <c r="E100" s="42">
        <f t="shared" si="7"/>
        <v>304</v>
      </c>
      <c r="F100" s="222">
        <v>152</v>
      </c>
      <c r="G100" s="222">
        <v>152</v>
      </c>
      <c r="H100" s="223"/>
      <c r="I100" s="194"/>
      <c r="J100" s="194"/>
      <c r="K100" s="194"/>
      <c r="L100" s="194"/>
      <c r="M100" s="209">
        <f>M99</f>
        <v>1.1462882096069869</v>
      </c>
      <c r="O100" s="207" t="s">
        <v>259</v>
      </c>
      <c r="P100">
        <f>ROUND(E100*M100,0)</f>
        <v>348</v>
      </c>
      <c r="Q100" s="205"/>
    </row>
    <row r="101" spans="1:20">
      <c r="A101" s="738"/>
      <c r="B101" s="211">
        <v>1</v>
      </c>
      <c r="C101" s="212" t="s">
        <v>260</v>
      </c>
      <c r="D101" s="194"/>
      <c r="E101" s="199">
        <f>SUM(E102:E109)</f>
        <v>1818</v>
      </c>
      <c r="F101" s="199">
        <f>SUM(F102:F109)</f>
        <v>915</v>
      </c>
      <c r="G101" s="199">
        <f>SUM(G102:G109)</f>
        <v>903</v>
      </c>
      <c r="H101"/>
      <c r="I101" s="212" t="s">
        <v>260</v>
      </c>
      <c r="J101" s="213">
        <v>322</v>
      </c>
      <c r="K101" s="213">
        <v>657</v>
      </c>
      <c r="L101" s="213">
        <v>657</v>
      </c>
      <c r="M101" s="203">
        <f>L101/E101</f>
        <v>0.36138613861386137</v>
      </c>
      <c r="N101" s="204"/>
      <c r="O101" s="212" t="s">
        <v>260</v>
      </c>
      <c r="P101" s="199">
        <f>SUM(P102:P109)</f>
        <v>657</v>
      </c>
      <c r="Q101" s="205">
        <f>ROUND(E101*M101,0)</f>
        <v>657</v>
      </c>
      <c r="R101" s="191" t="b">
        <f>P101=Q101</f>
        <v>1</v>
      </c>
      <c r="T101" s="191" t="b">
        <f>L101=Q101</f>
        <v>1</v>
      </c>
    </row>
    <row r="102" spans="1:20">
      <c r="A102" s="738"/>
      <c r="B102" s="206">
        <v>2</v>
      </c>
      <c r="C102" s="207" t="s">
        <v>261</v>
      </c>
      <c r="D102" s="42">
        <v>213</v>
      </c>
      <c r="E102" s="42">
        <f t="shared" si="7"/>
        <v>420</v>
      </c>
      <c r="F102" s="42">
        <v>218</v>
      </c>
      <c r="G102" s="42">
        <v>202</v>
      </c>
      <c r="H102" s="221"/>
      <c r="I102" s="194"/>
      <c r="J102" s="194"/>
      <c r="K102" s="194"/>
      <c r="L102" s="194"/>
      <c r="M102" s="209">
        <f>M101</f>
        <v>0.36138613861386137</v>
      </c>
      <c r="O102" s="207" t="s">
        <v>261</v>
      </c>
      <c r="P102">
        <f t="shared" ref="P102:P109" si="8">ROUND(E102*M102,0)</f>
        <v>152</v>
      </c>
      <c r="Q102" s="205"/>
    </row>
    <row r="103" spans="1:20">
      <c r="A103" s="738"/>
      <c r="B103" s="206">
        <v>2</v>
      </c>
      <c r="C103" s="207" t="s">
        <v>262</v>
      </c>
      <c r="D103" s="42">
        <v>231</v>
      </c>
      <c r="E103" s="42">
        <f t="shared" si="7"/>
        <v>448</v>
      </c>
      <c r="F103" s="42">
        <v>230</v>
      </c>
      <c r="G103" s="42">
        <v>218</v>
      </c>
      <c r="H103" s="221"/>
      <c r="I103" s="194"/>
      <c r="J103" s="194"/>
      <c r="K103" s="194"/>
      <c r="L103" s="194"/>
      <c r="M103" s="209">
        <f t="shared" ref="M103:M109" si="9">M102</f>
        <v>0.36138613861386137</v>
      </c>
      <c r="O103" s="207" t="s">
        <v>262</v>
      </c>
      <c r="P103">
        <f t="shared" si="8"/>
        <v>162</v>
      </c>
      <c r="Q103" s="205"/>
    </row>
    <row r="104" spans="1:20">
      <c r="A104" s="738"/>
      <c r="B104" s="206">
        <v>2</v>
      </c>
      <c r="C104" s="207" t="s">
        <v>263</v>
      </c>
      <c r="D104" s="42">
        <v>130</v>
      </c>
      <c r="E104" s="42">
        <f t="shared" si="7"/>
        <v>268</v>
      </c>
      <c r="F104" s="42">
        <v>132</v>
      </c>
      <c r="G104" s="42">
        <v>136</v>
      </c>
      <c r="H104" s="221"/>
      <c r="I104" s="194"/>
      <c r="J104" s="194"/>
      <c r="K104" s="194"/>
      <c r="L104" s="194"/>
      <c r="M104" s="209">
        <f t="shared" si="9"/>
        <v>0.36138613861386137</v>
      </c>
      <c r="O104" s="207" t="s">
        <v>263</v>
      </c>
      <c r="P104">
        <f t="shared" si="8"/>
        <v>97</v>
      </c>
      <c r="Q104" s="205"/>
    </row>
    <row r="105" spans="1:20">
      <c r="A105" s="738"/>
      <c r="B105" s="206">
        <v>2</v>
      </c>
      <c r="C105" s="207" t="s">
        <v>264</v>
      </c>
      <c r="D105" s="222">
        <v>89</v>
      </c>
      <c r="E105" s="42">
        <f t="shared" si="7"/>
        <v>171</v>
      </c>
      <c r="F105" s="222">
        <v>89</v>
      </c>
      <c r="G105" s="222">
        <v>82</v>
      </c>
      <c r="H105" s="223"/>
      <c r="I105" s="194"/>
      <c r="J105" s="194"/>
      <c r="K105" s="194"/>
      <c r="L105" s="194"/>
      <c r="M105" s="209">
        <f t="shared" si="9"/>
        <v>0.36138613861386137</v>
      </c>
      <c r="O105" s="207" t="s">
        <v>264</v>
      </c>
      <c r="P105">
        <f t="shared" si="8"/>
        <v>62</v>
      </c>
      <c r="Q105" s="205"/>
    </row>
    <row r="106" spans="1:20">
      <c r="A106" s="738"/>
      <c r="B106" s="206">
        <v>2</v>
      </c>
      <c r="C106" s="207" t="s">
        <v>265</v>
      </c>
      <c r="D106" s="222">
        <v>86</v>
      </c>
      <c r="E106" s="42">
        <f t="shared" si="7"/>
        <v>211</v>
      </c>
      <c r="F106" s="222">
        <v>106</v>
      </c>
      <c r="G106" s="222">
        <v>105</v>
      </c>
      <c r="H106" s="223"/>
      <c r="I106" s="194"/>
      <c r="J106" s="194"/>
      <c r="K106" s="194"/>
      <c r="L106" s="194"/>
      <c r="M106" s="209">
        <f t="shared" si="9"/>
        <v>0.36138613861386137</v>
      </c>
      <c r="O106" s="207" t="s">
        <v>265</v>
      </c>
      <c r="P106">
        <f t="shared" si="8"/>
        <v>76</v>
      </c>
      <c r="Q106" s="205"/>
    </row>
    <row r="107" spans="1:20">
      <c r="A107" s="738"/>
      <c r="B107" s="206">
        <v>2</v>
      </c>
      <c r="C107" s="207" t="s">
        <v>266</v>
      </c>
      <c r="D107" s="222">
        <v>89</v>
      </c>
      <c r="E107" s="42">
        <f t="shared" si="7"/>
        <v>164</v>
      </c>
      <c r="F107" s="222">
        <v>77</v>
      </c>
      <c r="G107" s="222">
        <v>87</v>
      </c>
      <c r="H107" s="223"/>
      <c r="I107" s="194"/>
      <c r="J107" s="194"/>
      <c r="K107" s="194"/>
      <c r="L107" s="194"/>
      <c r="M107" s="209">
        <f t="shared" si="9"/>
        <v>0.36138613861386137</v>
      </c>
      <c r="O107" s="207" t="s">
        <v>266</v>
      </c>
      <c r="P107">
        <f t="shared" si="8"/>
        <v>59</v>
      </c>
      <c r="Q107" s="205"/>
    </row>
    <row r="108" spans="1:20">
      <c r="A108" s="738"/>
      <c r="B108" s="206">
        <v>2</v>
      </c>
      <c r="C108" s="207" t="s">
        <v>267</v>
      </c>
      <c r="D108" s="222">
        <v>45</v>
      </c>
      <c r="E108" s="42">
        <f t="shared" si="7"/>
        <v>81</v>
      </c>
      <c r="F108" s="222">
        <v>39</v>
      </c>
      <c r="G108" s="222">
        <v>42</v>
      </c>
      <c r="H108" s="223"/>
      <c r="I108" s="194"/>
      <c r="J108" s="194"/>
      <c r="K108" s="194"/>
      <c r="L108" s="194"/>
      <c r="M108" s="209">
        <f t="shared" si="9"/>
        <v>0.36138613861386137</v>
      </c>
      <c r="O108" s="207" t="s">
        <v>267</v>
      </c>
      <c r="P108">
        <f t="shared" si="8"/>
        <v>29</v>
      </c>
      <c r="Q108" s="205"/>
    </row>
    <row r="109" spans="1:20">
      <c r="A109" s="738"/>
      <c r="B109" s="206">
        <v>2</v>
      </c>
      <c r="C109" s="207" t="s">
        <v>268</v>
      </c>
      <c r="D109" s="222">
        <v>29</v>
      </c>
      <c r="E109" s="42">
        <f t="shared" si="7"/>
        <v>55</v>
      </c>
      <c r="F109" s="222">
        <v>24</v>
      </c>
      <c r="G109" s="222">
        <v>31</v>
      </c>
      <c r="H109" s="223"/>
      <c r="I109" s="194"/>
      <c r="J109" s="194"/>
      <c r="K109" s="194"/>
      <c r="L109" s="194"/>
      <c r="M109" s="209">
        <f t="shared" si="9"/>
        <v>0.36138613861386137</v>
      </c>
      <c r="O109" s="207" t="s">
        <v>268</v>
      </c>
      <c r="P109">
        <f t="shared" si="8"/>
        <v>20</v>
      </c>
      <c r="Q109" s="205"/>
    </row>
    <row r="110" spans="1:20">
      <c r="A110" s="738"/>
      <c r="B110" s="211">
        <v>1</v>
      </c>
      <c r="C110" s="212" t="s">
        <v>269</v>
      </c>
      <c r="D110" s="194"/>
      <c r="E110" s="199">
        <f>SUM(E111)</f>
        <v>185</v>
      </c>
      <c r="F110" s="199">
        <f>SUM(F111)</f>
        <v>93</v>
      </c>
      <c r="G110" s="199">
        <f>SUM(G111)</f>
        <v>92</v>
      </c>
      <c r="H110"/>
      <c r="I110" s="212" t="s">
        <v>269</v>
      </c>
      <c r="J110" s="213">
        <v>88</v>
      </c>
      <c r="K110" s="213">
        <v>181</v>
      </c>
      <c r="L110" s="213">
        <v>181</v>
      </c>
      <c r="M110" s="203">
        <f>L110/E110</f>
        <v>0.97837837837837838</v>
      </c>
      <c r="N110" s="204"/>
      <c r="O110" s="212" t="s">
        <v>269</v>
      </c>
      <c r="P110" s="199">
        <f>SUM(P111)</f>
        <v>181</v>
      </c>
      <c r="Q110" s="205">
        <f>ROUND(E110*M110,0)</f>
        <v>181</v>
      </c>
      <c r="R110" s="191" t="b">
        <f>P110=Q110</f>
        <v>1</v>
      </c>
      <c r="T110" s="191" t="b">
        <f>L110=Q110</f>
        <v>1</v>
      </c>
    </row>
    <row r="111" spans="1:20">
      <c r="A111" s="738"/>
      <c r="B111" s="206">
        <v>2</v>
      </c>
      <c r="C111" s="207" t="s">
        <v>270</v>
      </c>
      <c r="D111" s="222">
        <v>85</v>
      </c>
      <c r="E111" s="42">
        <f t="shared" si="7"/>
        <v>185</v>
      </c>
      <c r="F111" s="222">
        <v>93</v>
      </c>
      <c r="G111" s="222">
        <v>92</v>
      </c>
      <c r="H111" s="223"/>
      <c r="I111" s="194"/>
      <c r="J111" s="194"/>
      <c r="K111" s="194"/>
      <c r="L111" s="194"/>
      <c r="M111" s="209">
        <f>M110</f>
        <v>0.97837837837837838</v>
      </c>
      <c r="O111" s="207" t="s">
        <v>270</v>
      </c>
      <c r="P111">
        <f>ROUND(E111*M111,0)</f>
        <v>181</v>
      </c>
      <c r="Q111" s="205"/>
    </row>
    <row r="112" spans="1:20">
      <c r="A112" s="738"/>
      <c r="B112" s="211">
        <v>1</v>
      </c>
      <c r="C112" s="212" t="s">
        <v>271</v>
      </c>
      <c r="D112" s="194"/>
      <c r="E112" s="199">
        <f>SUM(E113)</f>
        <v>142</v>
      </c>
      <c r="F112" s="199">
        <f>SUM(F113)</f>
        <v>71</v>
      </c>
      <c r="G112" s="199">
        <f>SUM(G113)</f>
        <v>71</v>
      </c>
      <c r="H112"/>
      <c r="I112" s="212" t="s">
        <v>271</v>
      </c>
      <c r="J112" s="213">
        <v>76</v>
      </c>
      <c r="K112" s="213">
        <v>158</v>
      </c>
      <c r="L112" s="213">
        <v>158</v>
      </c>
      <c r="M112" s="203">
        <f>L112/E112</f>
        <v>1.1126760563380282</v>
      </c>
      <c r="N112" s="204"/>
      <c r="O112" s="212" t="s">
        <v>271</v>
      </c>
      <c r="P112" s="199">
        <f>SUM(P113)</f>
        <v>158</v>
      </c>
      <c r="Q112" s="205">
        <f>ROUND(E112*M112,0)</f>
        <v>158</v>
      </c>
      <c r="R112" s="191" t="b">
        <f>P112=Q112</f>
        <v>1</v>
      </c>
      <c r="T112" s="191" t="b">
        <f>L112=Q112</f>
        <v>1</v>
      </c>
    </row>
    <row r="113" spans="1:20">
      <c r="A113" s="738"/>
      <c r="B113" s="206">
        <v>2</v>
      </c>
      <c r="C113" s="207" t="s">
        <v>272</v>
      </c>
      <c r="D113" s="222">
        <v>71</v>
      </c>
      <c r="E113" s="42">
        <f t="shared" si="7"/>
        <v>142</v>
      </c>
      <c r="F113" s="222">
        <v>71</v>
      </c>
      <c r="G113" s="222">
        <v>71</v>
      </c>
      <c r="H113" s="223"/>
      <c r="I113" s="194"/>
      <c r="J113" s="194"/>
      <c r="K113" s="194"/>
      <c r="L113" s="194"/>
      <c r="M113" s="209">
        <f>M112</f>
        <v>1.1126760563380282</v>
      </c>
      <c r="O113" s="207" t="s">
        <v>272</v>
      </c>
      <c r="P113">
        <f>ROUND(E113*M113,0)</f>
        <v>158</v>
      </c>
      <c r="Q113" s="205"/>
    </row>
    <row r="114" spans="1:20">
      <c r="A114" s="738"/>
      <c r="B114" s="211">
        <v>1</v>
      </c>
      <c r="C114" s="212" t="s">
        <v>273</v>
      </c>
      <c r="D114" s="194"/>
      <c r="E114" s="199">
        <f>SUM(E115:E118)</f>
        <v>383</v>
      </c>
      <c r="F114" s="199">
        <f>SUM(F115:F118)</f>
        <v>190</v>
      </c>
      <c r="G114" s="199">
        <f>SUM(G115:G118)</f>
        <v>193</v>
      </c>
      <c r="H114"/>
      <c r="I114" s="212" t="s">
        <v>273</v>
      </c>
      <c r="J114" s="213">
        <v>181</v>
      </c>
      <c r="K114" s="213">
        <v>367</v>
      </c>
      <c r="L114" s="213">
        <v>367</v>
      </c>
      <c r="M114" s="203">
        <f>L114/E114</f>
        <v>0.95822454308093996</v>
      </c>
      <c r="N114" s="204"/>
      <c r="O114" s="212" t="s">
        <v>273</v>
      </c>
      <c r="P114" s="199">
        <f>SUM(P115:P118)</f>
        <v>367</v>
      </c>
      <c r="Q114" s="205">
        <f>ROUND(E114*M114,0)</f>
        <v>367</v>
      </c>
      <c r="R114" s="191" t="b">
        <f>P114=Q114</f>
        <v>1</v>
      </c>
      <c r="T114" s="191" t="b">
        <f>L114=Q114</f>
        <v>1</v>
      </c>
    </row>
    <row r="115" spans="1:20">
      <c r="A115" s="738"/>
      <c r="B115" s="206">
        <v>2</v>
      </c>
      <c r="C115" s="207" t="s">
        <v>274</v>
      </c>
      <c r="D115" s="222">
        <v>33</v>
      </c>
      <c r="E115" s="42">
        <f t="shared" si="7"/>
        <v>62</v>
      </c>
      <c r="F115" s="222">
        <v>28</v>
      </c>
      <c r="G115" s="222">
        <v>34</v>
      </c>
      <c r="H115" s="223"/>
      <c r="I115" s="194"/>
      <c r="J115" s="194"/>
      <c r="K115" s="194"/>
      <c r="L115" s="194"/>
      <c r="M115" s="209">
        <f>M114</f>
        <v>0.95822454308093996</v>
      </c>
      <c r="O115" s="207" t="s">
        <v>274</v>
      </c>
      <c r="P115">
        <f>ROUNDUP(E115*M115,0)</f>
        <v>60</v>
      </c>
      <c r="Q115" s="205"/>
    </row>
    <row r="116" spans="1:20">
      <c r="A116" s="738"/>
      <c r="B116" s="206">
        <v>2</v>
      </c>
      <c r="C116" s="207" t="s">
        <v>275</v>
      </c>
      <c r="D116" s="222">
        <v>53</v>
      </c>
      <c r="E116" s="42">
        <f t="shared" si="7"/>
        <v>118</v>
      </c>
      <c r="F116" s="222">
        <v>60</v>
      </c>
      <c r="G116" s="222">
        <v>58</v>
      </c>
      <c r="H116" s="224"/>
      <c r="I116" s="194"/>
      <c r="J116" s="194"/>
      <c r="K116" s="194"/>
      <c r="L116" s="194"/>
      <c r="M116" s="209">
        <f>M115</f>
        <v>0.95822454308093996</v>
      </c>
      <c r="O116" s="207" t="s">
        <v>275</v>
      </c>
      <c r="P116">
        <f>ROUND(E116*M116,0)</f>
        <v>113</v>
      </c>
      <c r="Q116" s="205"/>
    </row>
    <row r="117" spans="1:20">
      <c r="A117" s="738"/>
      <c r="B117" s="206">
        <v>2</v>
      </c>
      <c r="C117" s="207" t="s">
        <v>276</v>
      </c>
      <c r="D117" s="222">
        <v>39</v>
      </c>
      <c r="E117" s="42">
        <f t="shared" si="7"/>
        <v>71</v>
      </c>
      <c r="F117" s="222">
        <v>37</v>
      </c>
      <c r="G117" s="222">
        <v>34</v>
      </c>
      <c r="H117" s="224"/>
      <c r="I117" s="194"/>
      <c r="J117" s="194"/>
      <c r="K117" s="194"/>
      <c r="L117" s="194"/>
      <c r="M117" s="209">
        <f>M116</f>
        <v>0.95822454308093996</v>
      </c>
      <c r="N117" s="192"/>
      <c r="O117" s="207" t="s">
        <v>276</v>
      </c>
      <c r="P117">
        <f>ROUND(E117*M117,0)</f>
        <v>68</v>
      </c>
      <c r="Q117" s="205"/>
    </row>
    <row r="118" spans="1:20">
      <c r="A118" s="738"/>
      <c r="B118" s="206">
        <v>2</v>
      </c>
      <c r="C118" s="207" t="s">
        <v>277</v>
      </c>
      <c r="D118" s="222">
        <v>58</v>
      </c>
      <c r="E118" s="42">
        <f t="shared" si="7"/>
        <v>132</v>
      </c>
      <c r="F118" s="222">
        <v>65</v>
      </c>
      <c r="G118" s="222">
        <v>67</v>
      </c>
      <c r="H118" s="224"/>
      <c r="I118" s="194"/>
      <c r="J118" s="194"/>
      <c r="K118" s="194"/>
      <c r="L118" s="194"/>
      <c r="M118" s="209">
        <f>M117</f>
        <v>0.95822454308093996</v>
      </c>
      <c r="N118" s="192"/>
      <c r="O118" s="207" t="s">
        <v>277</v>
      </c>
      <c r="P118">
        <f>ROUND(E118*M118,0)</f>
        <v>126</v>
      </c>
      <c r="Q118" s="205"/>
    </row>
    <row r="119" spans="1:20" s="226" customFormat="1">
      <c r="A119" s="738"/>
      <c r="B119" s="42">
        <v>1</v>
      </c>
      <c r="C119" s="42" t="s">
        <v>208</v>
      </c>
      <c r="D119" s="42">
        <f>SUM(D65:D118)</f>
        <v>5054</v>
      </c>
      <c r="E119" s="225">
        <f t="shared" si="7"/>
        <v>10545</v>
      </c>
      <c r="F119" s="42">
        <f>SUM(F64,F72,F77,F81,F84,F87,F90,F93,F98,F101,F110,F112,F114)</f>
        <v>5253</v>
      </c>
      <c r="G119" s="42">
        <f>SUM(G64,G72,G77,G81,G84,G87,G90,G93,G98,G101,G110,G112,G114)</f>
        <v>5292</v>
      </c>
      <c r="H119" s="218"/>
      <c r="I119"/>
      <c r="J119">
        <f>SUM(J64,J72,J77,J81,J84,J87,J90,J93,J98,J101,J110,J112,J114)</f>
        <v>4976</v>
      </c>
      <c r="K119">
        <f>SUM(K64,K72,K77,K81,K84,K87,K90,K93,K98,K101,K110,K112,K114)</f>
        <v>10258</v>
      </c>
      <c r="L119">
        <f>SUM(L64,L72,L77,L81,L84,L87,L90,L93,L98,L101,L110,L112,L114)</f>
        <v>10258</v>
      </c>
      <c r="M119" s="219">
        <f>L119/E119</f>
        <v>0.97278330962541493</v>
      </c>
      <c r="O119" t="s">
        <v>208</v>
      </c>
      <c r="P119">
        <f>SUM(P64,P72,P77,P81,P84,P87,P90,P93,P98,P101,P110,P112,P114)</f>
        <v>10258</v>
      </c>
      <c r="Q119" s="217">
        <f>ROUND(E119*M119,0)</f>
        <v>10258</v>
      </c>
      <c r="R119" t="b">
        <f>P119=Q119</f>
        <v>1</v>
      </c>
    </row>
    <row r="120" spans="1:20">
      <c r="A120" s="738" t="s">
        <v>39</v>
      </c>
      <c r="B120" s="211">
        <v>1</v>
      </c>
      <c r="C120" s="214" t="s">
        <v>286</v>
      </c>
      <c r="D120" s="194"/>
      <c r="E120" s="199">
        <f>SUM(E121:E122)</f>
        <v>621</v>
      </c>
      <c r="F120" s="199">
        <f>SUM(F121:F122)</f>
        <v>310</v>
      </c>
      <c r="G120" s="199">
        <f>SUM(G121:G122)</f>
        <v>311</v>
      </c>
      <c r="H120" s="196"/>
      <c r="I120" s="212" t="s">
        <v>286</v>
      </c>
      <c r="J120" s="213">
        <v>257</v>
      </c>
      <c r="K120" s="213">
        <v>617</v>
      </c>
      <c r="L120" s="213">
        <v>617</v>
      </c>
      <c r="M120" s="203">
        <f>L120/E120</f>
        <v>0.99355877616747179</v>
      </c>
      <c r="N120" s="227"/>
      <c r="O120" s="214" t="s">
        <v>286</v>
      </c>
      <c r="P120" s="199">
        <f>SUM(P121:P122)</f>
        <v>617</v>
      </c>
      <c r="Q120" s="205">
        <f>ROUND(E120*M120,0)</f>
        <v>617</v>
      </c>
      <c r="R120" s="191" t="b">
        <f>P120=Q120</f>
        <v>1</v>
      </c>
      <c r="T120" s="191" t="b">
        <f>L120=Q120</f>
        <v>1</v>
      </c>
    </row>
    <row r="121" spans="1:20">
      <c r="A121" s="738"/>
      <c r="B121" s="206">
        <v>2</v>
      </c>
      <c r="C121" s="207" t="s">
        <v>287</v>
      </c>
      <c r="D121" s="222">
        <v>82</v>
      </c>
      <c r="E121" s="42">
        <f t="shared" si="7"/>
        <v>219</v>
      </c>
      <c r="F121" s="222">
        <v>118</v>
      </c>
      <c r="G121" s="222">
        <v>101</v>
      </c>
      <c r="H121" s="224"/>
      <c r="I121" s="194"/>
      <c r="J121" s="194"/>
      <c r="K121" s="194"/>
      <c r="L121" s="194"/>
      <c r="M121" s="209">
        <f>M120</f>
        <v>0.99355877616747179</v>
      </c>
      <c r="N121" s="192"/>
      <c r="O121" s="207" t="s">
        <v>287</v>
      </c>
      <c r="P121">
        <f>ROUND(E121*M121,0)</f>
        <v>218</v>
      </c>
      <c r="Q121" s="205"/>
    </row>
    <row r="122" spans="1:20">
      <c r="A122" s="738"/>
      <c r="B122" s="206">
        <v>2</v>
      </c>
      <c r="C122" s="207" t="s">
        <v>289</v>
      </c>
      <c r="D122" s="222">
        <v>164</v>
      </c>
      <c r="E122" s="42">
        <f t="shared" si="7"/>
        <v>402</v>
      </c>
      <c r="F122" s="222">
        <v>192</v>
      </c>
      <c r="G122" s="222">
        <v>210</v>
      </c>
      <c r="H122"/>
      <c r="I122" s="194"/>
      <c r="J122" s="194"/>
      <c r="K122" s="194"/>
      <c r="L122" s="194"/>
      <c r="M122" s="209">
        <f>M121</f>
        <v>0.99355877616747179</v>
      </c>
      <c r="O122" s="207" t="s">
        <v>289</v>
      </c>
      <c r="P122">
        <f>ROUND(E122*M122,0)</f>
        <v>399</v>
      </c>
      <c r="Q122" s="205"/>
    </row>
    <row r="123" spans="1:20">
      <c r="A123" s="738"/>
      <c r="B123" s="211">
        <v>1</v>
      </c>
      <c r="C123" s="214" t="s">
        <v>290</v>
      </c>
      <c r="D123" s="194"/>
      <c r="E123" s="199">
        <f>SUM(E124:E125)</f>
        <v>451</v>
      </c>
      <c r="F123" s="199">
        <f>SUM(F124:F125)</f>
        <v>239</v>
      </c>
      <c r="G123" s="199">
        <f>SUM(G124:G125)</f>
        <v>212</v>
      </c>
      <c r="H123"/>
      <c r="I123" s="228" t="s">
        <v>290</v>
      </c>
      <c r="J123" s="213">
        <v>197</v>
      </c>
      <c r="K123" s="213">
        <v>445</v>
      </c>
      <c r="L123" s="213">
        <v>445</v>
      </c>
      <c r="M123" s="203">
        <f>L123/E123</f>
        <v>0.98669623059866962</v>
      </c>
      <c r="N123" s="204"/>
      <c r="O123" s="214" t="s">
        <v>290</v>
      </c>
      <c r="P123" s="199">
        <f>SUM(P124:P125)</f>
        <v>445</v>
      </c>
      <c r="Q123" s="205">
        <f>ROUND(E123*M123,0)</f>
        <v>445</v>
      </c>
      <c r="R123" s="191" t="b">
        <f>P123=Q123</f>
        <v>1</v>
      </c>
      <c r="T123" s="191" t="b">
        <f>L123=Q123</f>
        <v>1</v>
      </c>
    </row>
    <row r="124" spans="1:20">
      <c r="A124" s="738"/>
      <c r="B124" s="206">
        <v>2</v>
      </c>
      <c r="C124" s="207" t="s">
        <v>291</v>
      </c>
      <c r="D124" s="222">
        <v>81</v>
      </c>
      <c r="E124" s="42">
        <f t="shared" si="7"/>
        <v>204</v>
      </c>
      <c r="F124" s="222">
        <v>107</v>
      </c>
      <c r="G124" s="222">
        <v>97</v>
      </c>
      <c r="H124"/>
      <c r="I124" s="194"/>
      <c r="J124" s="194"/>
      <c r="K124" s="194"/>
      <c r="L124" s="194"/>
      <c r="M124" s="209">
        <f>M123</f>
        <v>0.98669623059866962</v>
      </c>
      <c r="O124" s="207" t="s">
        <v>291</v>
      </c>
      <c r="P124">
        <f>ROUND(E124*M124,0)</f>
        <v>201</v>
      </c>
      <c r="Q124" s="205"/>
    </row>
    <row r="125" spans="1:20">
      <c r="A125" s="738"/>
      <c r="B125" s="206">
        <v>2</v>
      </c>
      <c r="C125" s="207" t="s">
        <v>292</v>
      </c>
      <c r="D125" s="222">
        <v>108</v>
      </c>
      <c r="E125" s="42">
        <f t="shared" si="7"/>
        <v>247</v>
      </c>
      <c r="F125" s="222">
        <v>132</v>
      </c>
      <c r="G125" s="222">
        <v>115</v>
      </c>
      <c r="H125"/>
      <c r="I125" s="194"/>
      <c r="J125" s="194"/>
      <c r="K125" s="194"/>
      <c r="L125" s="194"/>
      <c r="M125" s="209">
        <f>M124</f>
        <v>0.98669623059866962</v>
      </c>
      <c r="O125" s="207" t="s">
        <v>292</v>
      </c>
      <c r="P125">
        <f>ROUND(E125*M125,0)</f>
        <v>244</v>
      </c>
      <c r="Q125" s="205"/>
    </row>
    <row r="126" spans="1:20">
      <c r="A126" s="738"/>
      <c r="B126" s="211">
        <v>1</v>
      </c>
      <c r="C126" s="214" t="s">
        <v>293</v>
      </c>
      <c r="D126" s="194"/>
      <c r="E126" s="199">
        <f>SUM(E127:E128)</f>
        <v>921</v>
      </c>
      <c r="F126" s="199">
        <f>SUM(F127:F128)</f>
        <v>470</v>
      </c>
      <c r="G126" s="199">
        <f>SUM(G127:G128)</f>
        <v>451</v>
      </c>
      <c r="H126"/>
      <c r="I126" s="228" t="s">
        <v>293</v>
      </c>
      <c r="J126" s="213">
        <v>378</v>
      </c>
      <c r="K126" s="213">
        <v>874</v>
      </c>
      <c r="L126" s="213">
        <v>874</v>
      </c>
      <c r="M126" s="203">
        <f>L126/E126</f>
        <v>0.94896851248642777</v>
      </c>
      <c r="N126" s="204"/>
      <c r="O126" s="214" t="s">
        <v>293</v>
      </c>
      <c r="P126" s="199">
        <f>SUM(P127:P128)</f>
        <v>874</v>
      </c>
      <c r="Q126" s="205">
        <f>ROUND(E126*M126,0)</f>
        <v>874</v>
      </c>
      <c r="R126" s="191" t="b">
        <f>P126=Q126</f>
        <v>1</v>
      </c>
      <c r="T126" s="191" t="b">
        <f>L126=Q126</f>
        <v>1</v>
      </c>
    </row>
    <row r="127" spans="1:20">
      <c r="A127" s="738"/>
      <c r="B127" s="206">
        <v>2</v>
      </c>
      <c r="C127" s="207" t="s">
        <v>294</v>
      </c>
      <c r="D127" s="222">
        <v>96</v>
      </c>
      <c r="E127" s="42">
        <f t="shared" si="7"/>
        <v>239</v>
      </c>
      <c r="F127" s="222">
        <v>118</v>
      </c>
      <c r="G127" s="222">
        <v>121</v>
      </c>
      <c r="H127"/>
      <c r="I127" s="194"/>
      <c r="J127" s="194"/>
      <c r="K127" s="194"/>
      <c r="L127" s="194"/>
      <c r="M127" s="209">
        <f>M126</f>
        <v>0.94896851248642777</v>
      </c>
      <c r="O127" s="207" t="s">
        <v>294</v>
      </c>
      <c r="P127">
        <f>ROUND(E127*M127,0)</f>
        <v>227</v>
      </c>
      <c r="Q127" s="205"/>
    </row>
    <row r="128" spans="1:20">
      <c r="A128" s="738"/>
      <c r="B128" s="206">
        <v>2</v>
      </c>
      <c r="C128" s="207" t="s">
        <v>295</v>
      </c>
      <c r="D128" s="222">
        <v>285</v>
      </c>
      <c r="E128" s="42">
        <f t="shared" si="7"/>
        <v>682</v>
      </c>
      <c r="F128" s="222">
        <v>352</v>
      </c>
      <c r="G128" s="222">
        <v>330</v>
      </c>
      <c r="H128"/>
      <c r="I128" s="194"/>
      <c r="J128" s="194"/>
      <c r="K128" s="194"/>
      <c r="L128" s="194"/>
      <c r="M128" s="209">
        <f>M127</f>
        <v>0.94896851248642777</v>
      </c>
      <c r="O128" s="207" t="s">
        <v>295</v>
      </c>
      <c r="P128">
        <f>ROUND(E128*M128,0)</f>
        <v>647</v>
      </c>
      <c r="Q128" s="205"/>
    </row>
    <row r="129" spans="1:20">
      <c r="A129" s="738"/>
      <c r="B129" s="211">
        <v>1</v>
      </c>
      <c r="C129" s="214" t="s">
        <v>296</v>
      </c>
      <c r="D129" s="194"/>
      <c r="E129" s="199">
        <f>SUM(E130:E132)</f>
        <v>406</v>
      </c>
      <c r="F129" s="199">
        <f>SUM(F130:F132)</f>
        <v>211</v>
      </c>
      <c r="G129" s="199">
        <f>SUM(G130:G132)</f>
        <v>195</v>
      </c>
      <c r="H129"/>
      <c r="I129" s="228" t="s">
        <v>296</v>
      </c>
      <c r="J129" s="213">
        <v>163</v>
      </c>
      <c r="K129" s="213">
        <v>389</v>
      </c>
      <c r="L129" s="213">
        <v>389</v>
      </c>
      <c r="M129" s="203">
        <f>L129/E129</f>
        <v>0.95812807881773399</v>
      </c>
      <c r="N129" s="204"/>
      <c r="O129" s="214" t="s">
        <v>296</v>
      </c>
      <c r="P129" s="199">
        <f>SUM(P130:P132)</f>
        <v>389</v>
      </c>
      <c r="Q129" s="205">
        <f>ROUND(E129*M129,0)</f>
        <v>389</v>
      </c>
      <c r="R129" s="191" t="b">
        <f>P129=Q129</f>
        <v>1</v>
      </c>
      <c r="T129" s="191" t="b">
        <f>L129=Q129</f>
        <v>1</v>
      </c>
    </row>
    <row r="130" spans="1:20">
      <c r="A130" s="738"/>
      <c r="B130" s="206">
        <v>2</v>
      </c>
      <c r="C130" s="207" t="s">
        <v>297</v>
      </c>
      <c r="D130" s="222">
        <v>48</v>
      </c>
      <c r="E130" s="42">
        <f t="shared" si="7"/>
        <v>120</v>
      </c>
      <c r="F130" s="222">
        <v>57</v>
      </c>
      <c r="G130" s="222">
        <v>63</v>
      </c>
      <c r="H130"/>
      <c r="I130" s="194"/>
      <c r="J130" s="194"/>
      <c r="K130" s="194"/>
      <c r="L130" s="194"/>
      <c r="M130" s="209">
        <f>M129</f>
        <v>0.95812807881773399</v>
      </c>
      <c r="O130" s="207" t="s">
        <v>297</v>
      </c>
      <c r="P130">
        <f>ROUND(E130*M130,0)</f>
        <v>115</v>
      </c>
      <c r="Q130" s="205"/>
    </row>
    <row r="131" spans="1:20">
      <c r="A131" s="738"/>
      <c r="B131" s="206">
        <v>2</v>
      </c>
      <c r="C131" s="207" t="s">
        <v>298</v>
      </c>
      <c r="D131" s="222">
        <v>49</v>
      </c>
      <c r="E131" s="42">
        <f t="shared" si="7"/>
        <v>113</v>
      </c>
      <c r="F131" s="222">
        <v>61</v>
      </c>
      <c r="G131" s="222">
        <v>52</v>
      </c>
      <c r="H131"/>
      <c r="I131" s="194"/>
      <c r="J131" s="194"/>
      <c r="K131" s="194"/>
      <c r="L131" s="194"/>
      <c r="M131" s="209">
        <f>M130</f>
        <v>0.95812807881773399</v>
      </c>
      <c r="O131" s="207" t="s">
        <v>298</v>
      </c>
      <c r="P131">
        <f>ROUND(E131*M131,0)</f>
        <v>108</v>
      </c>
      <c r="Q131" s="205"/>
    </row>
    <row r="132" spans="1:20">
      <c r="A132" s="738"/>
      <c r="B132" s="206">
        <v>2</v>
      </c>
      <c r="C132" s="207" t="s">
        <v>299</v>
      </c>
      <c r="D132" s="222">
        <v>68</v>
      </c>
      <c r="E132" s="42">
        <f t="shared" si="7"/>
        <v>173</v>
      </c>
      <c r="F132" s="222">
        <v>93</v>
      </c>
      <c r="G132" s="222">
        <v>80</v>
      </c>
      <c r="H132"/>
      <c r="I132" s="194"/>
      <c r="J132" s="194"/>
      <c r="K132" s="194"/>
      <c r="L132" s="194"/>
      <c r="M132" s="209">
        <f>M131</f>
        <v>0.95812807881773399</v>
      </c>
      <c r="O132" s="207" t="s">
        <v>299</v>
      </c>
      <c r="P132">
        <f>ROUND(E132*M132,0)</f>
        <v>166</v>
      </c>
      <c r="Q132" s="205"/>
    </row>
    <row r="133" spans="1:20" s="235" customFormat="1" ht="13.5">
      <c r="A133" s="738"/>
      <c r="B133" s="38">
        <v>1</v>
      </c>
      <c r="C133" s="229" t="s">
        <v>48</v>
      </c>
      <c r="D133" s="230">
        <v>2061</v>
      </c>
      <c r="E133" s="231"/>
      <c r="F133" s="230"/>
      <c r="G133" s="230"/>
      <c r="H133" s="232"/>
      <c r="I133" s="228" t="s">
        <v>707</v>
      </c>
      <c r="J133" s="213">
        <v>3895</v>
      </c>
      <c r="K133" s="213">
        <v>10814</v>
      </c>
      <c r="L133" s="213"/>
      <c r="M133" s="233"/>
      <c r="N133" s="234"/>
      <c r="O133" s="229" t="s">
        <v>48</v>
      </c>
      <c r="P133" s="231"/>
      <c r="Q133" s="205">
        <f>ROUND(E133*M133,0)</f>
        <v>0</v>
      </c>
      <c r="R133" s="191" t="b">
        <f>P133=Q133</f>
        <v>1</v>
      </c>
      <c r="T133" s="191" t="b">
        <f>L133=Q133</f>
        <v>1</v>
      </c>
    </row>
    <row r="134" spans="1:20">
      <c r="A134" s="738"/>
      <c r="B134" s="211">
        <v>1</v>
      </c>
      <c r="C134" s="214" t="s">
        <v>300</v>
      </c>
      <c r="D134" s="194"/>
      <c r="E134" s="199">
        <f>SUM(E135:E136)</f>
        <v>367</v>
      </c>
      <c r="F134" s="199">
        <f>SUM(F135:F136)</f>
        <v>198</v>
      </c>
      <c r="G134" s="199">
        <f>SUM(G135:G136)</f>
        <v>169</v>
      </c>
      <c r="H134"/>
      <c r="I134" s="228" t="s">
        <v>300</v>
      </c>
      <c r="J134" s="213">
        <v>175</v>
      </c>
      <c r="K134" s="213">
        <v>375</v>
      </c>
      <c r="L134" s="213">
        <v>375</v>
      </c>
      <c r="M134" s="203">
        <f>L134/E134</f>
        <v>1.0217983651226159</v>
      </c>
      <c r="N134" s="204"/>
      <c r="O134" s="214" t="s">
        <v>300</v>
      </c>
      <c r="P134" s="199">
        <f>SUM(P135:P136)</f>
        <v>375</v>
      </c>
      <c r="Q134" s="205">
        <f>ROUND(E134*M134,0)</f>
        <v>375</v>
      </c>
      <c r="R134" s="191" t="b">
        <f>P134=Q134</f>
        <v>1</v>
      </c>
      <c r="T134" s="191" t="b">
        <f>L134=Q134</f>
        <v>1</v>
      </c>
    </row>
    <row r="135" spans="1:20">
      <c r="A135" s="738"/>
      <c r="B135" s="206">
        <v>2</v>
      </c>
      <c r="C135" s="207" t="s">
        <v>301</v>
      </c>
      <c r="D135" s="222">
        <v>52</v>
      </c>
      <c r="E135" s="42">
        <f t="shared" ref="E135:E198" si="10">SUM(F135:G135)</f>
        <v>115</v>
      </c>
      <c r="F135" s="222">
        <v>65</v>
      </c>
      <c r="G135" s="222">
        <v>50</v>
      </c>
      <c r="H135"/>
      <c r="I135" s="194"/>
      <c r="J135" s="194"/>
      <c r="K135" s="194"/>
      <c r="L135" s="194"/>
      <c r="M135" s="209">
        <f>M134</f>
        <v>1.0217983651226159</v>
      </c>
      <c r="O135" s="207" t="s">
        <v>301</v>
      </c>
      <c r="P135">
        <f>ROUND(E135*M135,0)</f>
        <v>118</v>
      </c>
      <c r="Q135" s="205"/>
    </row>
    <row r="136" spans="1:20">
      <c r="A136" s="738"/>
      <c r="B136" s="206">
        <v>2</v>
      </c>
      <c r="C136" s="207" t="s">
        <v>302</v>
      </c>
      <c r="D136" s="222">
        <v>120</v>
      </c>
      <c r="E136" s="42">
        <f t="shared" si="10"/>
        <v>252</v>
      </c>
      <c r="F136" s="222">
        <v>133</v>
      </c>
      <c r="G136" s="222">
        <v>119</v>
      </c>
      <c r="H136"/>
      <c r="I136" s="194"/>
      <c r="J136" s="194"/>
      <c r="K136" s="194"/>
      <c r="L136" s="194"/>
      <c r="M136" s="209">
        <f>M135</f>
        <v>1.0217983651226159</v>
      </c>
      <c r="O136" s="207" t="s">
        <v>302</v>
      </c>
      <c r="P136">
        <f>ROUND(E136*M136,0)</f>
        <v>257</v>
      </c>
      <c r="Q136" s="205"/>
    </row>
    <row r="137" spans="1:20">
      <c r="A137" s="738"/>
      <c r="B137" s="211">
        <v>1</v>
      </c>
      <c r="C137" s="214" t="s">
        <v>303</v>
      </c>
      <c r="D137" s="194"/>
      <c r="E137" s="199">
        <f>SUM(E138:E139)</f>
        <v>267</v>
      </c>
      <c r="F137" s="199">
        <f>SUM(F138:F139)</f>
        <v>131</v>
      </c>
      <c r="G137" s="199">
        <f>SUM(G138:G139)</f>
        <v>136</v>
      </c>
      <c r="H137"/>
      <c r="I137" s="228" t="s">
        <v>303</v>
      </c>
      <c r="J137" s="213">
        <v>123</v>
      </c>
      <c r="K137" s="213">
        <v>268</v>
      </c>
      <c r="L137" s="213">
        <v>268</v>
      </c>
      <c r="M137" s="203">
        <f>L137/E137</f>
        <v>1.0037453183520599</v>
      </c>
      <c r="N137" s="204"/>
      <c r="O137" s="214" t="s">
        <v>303</v>
      </c>
      <c r="P137" s="199">
        <f>SUM(P138:P139)</f>
        <v>268</v>
      </c>
      <c r="Q137" s="205">
        <f>ROUND(E137*M137,0)</f>
        <v>268</v>
      </c>
      <c r="R137" s="191" t="b">
        <f>P137=Q137</f>
        <v>1</v>
      </c>
      <c r="T137" s="191" t="b">
        <f>L137=Q137</f>
        <v>1</v>
      </c>
    </row>
    <row r="138" spans="1:20">
      <c r="A138" s="738"/>
      <c r="B138" s="206">
        <v>2</v>
      </c>
      <c r="C138" s="207" t="s">
        <v>304</v>
      </c>
      <c r="D138" s="222">
        <v>51</v>
      </c>
      <c r="E138" s="42">
        <f t="shared" si="10"/>
        <v>119</v>
      </c>
      <c r="F138" s="222">
        <v>60</v>
      </c>
      <c r="G138" s="222">
        <v>59</v>
      </c>
      <c r="H138"/>
      <c r="I138" s="194"/>
      <c r="J138" s="194"/>
      <c r="K138" s="194"/>
      <c r="L138" s="194"/>
      <c r="M138" s="209">
        <f>M137</f>
        <v>1.0037453183520599</v>
      </c>
      <c r="O138" s="207" t="s">
        <v>304</v>
      </c>
      <c r="P138">
        <f>ROUND(E138*M138,0)</f>
        <v>119</v>
      </c>
      <c r="Q138" s="205"/>
    </row>
    <row r="139" spans="1:20">
      <c r="A139" s="738"/>
      <c r="B139" s="206">
        <v>2</v>
      </c>
      <c r="C139" s="207" t="s">
        <v>305</v>
      </c>
      <c r="D139" s="222">
        <v>68</v>
      </c>
      <c r="E139" s="42">
        <f t="shared" si="10"/>
        <v>148</v>
      </c>
      <c r="F139" s="222">
        <v>71</v>
      </c>
      <c r="G139" s="222">
        <v>77</v>
      </c>
      <c r="H139"/>
      <c r="I139" s="194"/>
      <c r="J139" s="194"/>
      <c r="K139" s="194"/>
      <c r="L139" s="194"/>
      <c r="M139" s="209">
        <f>M138</f>
        <v>1.0037453183520599</v>
      </c>
      <c r="O139" s="207" t="s">
        <v>305</v>
      </c>
      <c r="P139">
        <f>ROUND(E139*M139,0)</f>
        <v>149</v>
      </c>
      <c r="Q139" s="205"/>
    </row>
    <row r="140" spans="1:20">
      <c r="A140" s="738"/>
      <c r="B140" s="211">
        <v>1</v>
      </c>
      <c r="C140" s="214" t="s">
        <v>306</v>
      </c>
      <c r="D140" s="194"/>
      <c r="E140" s="199">
        <f>SUM(E141:E142)</f>
        <v>176</v>
      </c>
      <c r="F140" s="199">
        <f>SUM(F141:F142)</f>
        <v>88</v>
      </c>
      <c r="G140" s="199">
        <f>SUM(G141:G142)</f>
        <v>88</v>
      </c>
      <c r="H140"/>
      <c r="I140" s="228" t="s">
        <v>306</v>
      </c>
      <c r="J140" s="213">
        <v>77</v>
      </c>
      <c r="K140" s="213">
        <v>172</v>
      </c>
      <c r="L140" s="213">
        <v>172</v>
      </c>
      <c r="M140" s="203">
        <f>L140/E140</f>
        <v>0.97727272727272729</v>
      </c>
      <c r="N140" s="204"/>
      <c r="O140" s="214" t="s">
        <v>306</v>
      </c>
      <c r="P140" s="199">
        <f>SUM(P141:P142)</f>
        <v>172</v>
      </c>
      <c r="Q140" s="205">
        <f>ROUND(E140*M140,0)</f>
        <v>172</v>
      </c>
      <c r="R140" s="191" t="b">
        <f>P140=Q140</f>
        <v>1</v>
      </c>
      <c r="T140" s="191" t="b">
        <f>L140=Q140</f>
        <v>1</v>
      </c>
    </row>
    <row r="141" spans="1:20">
      <c r="A141" s="738"/>
      <c r="B141" s="206">
        <v>2</v>
      </c>
      <c r="C141" s="207" t="s">
        <v>224</v>
      </c>
      <c r="D141" s="222">
        <v>33</v>
      </c>
      <c r="E141" s="42">
        <f t="shared" si="10"/>
        <v>82</v>
      </c>
      <c r="F141" s="222">
        <v>40</v>
      </c>
      <c r="G141" s="222">
        <v>42</v>
      </c>
      <c r="H141"/>
      <c r="I141" s="194"/>
      <c r="J141" s="194"/>
      <c r="K141" s="194"/>
      <c r="L141" s="194"/>
      <c r="M141" s="209">
        <f>M140</f>
        <v>0.97727272727272729</v>
      </c>
      <c r="O141" s="207" t="s">
        <v>224</v>
      </c>
      <c r="P141">
        <f>ROUND(E141*M141,0)</f>
        <v>80</v>
      </c>
      <c r="Q141" s="205"/>
    </row>
    <row r="142" spans="1:20">
      <c r="A142" s="738"/>
      <c r="B142" s="206">
        <v>2</v>
      </c>
      <c r="C142" s="207" t="s">
        <v>307</v>
      </c>
      <c r="D142" s="222">
        <v>44</v>
      </c>
      <c r="E142" s="42">
        <f t="shared" si="10"/>
        <v>94</v>
      </c>
      <c r="F142" s="222">
        <v>48</v>
      </c>
      <c r="G142" s="222">
        <v>46</v>
      </c>
      <c r="H142"/>
      <c r="I142" s="194"/>
      <c r="J142" s="194"/>
      <c r="K142" s="194"/>
      <c r="L142" s="194"/>
      <c r="M142" s="209">
        <f>M141</f>
        <v>0.97727272727272729</v>
      </c>
      <c r="O142" s="207" t="s">
        <v>307</v>
      </c>
      <c r="P142">
        <f>ROUND(E142*M142,0)</f>
        <v>92</v>
      </c>
      <c r="Q142" s="205"/>
    </row>
    <row r="143" spans="1:20">
      <c r="A143" s="738"/>
      <c r="B143" s="211">
        <v>1</v>
      </c>
      <c r="C143" s="214" t="s">
        <v>308</v>
      </c>
      <c r="D143" s="194"/>
      <c r="E143" s="199">
        <f>SUM(E144:E145)</f>
        <v>161</v>
      </c>
      <c r="F143" s="199">
        <f>SUM(F144:F145)</f>
        <v>82</v>
      </c>
      <c r="G143" s="199">
        <f>SUM(G144:G145)</f>
        <v>79</v>
      </c>
      <c r="H143"/>
      <c r="I143" s="212" t="s">
        <v>308</v>
      </c>
      <c r="J143" s="213">
        <v>80</v>
      </c>
      <c r="K143" s="213">
        <v>168</v>
      </c>
      <c r="L143" s="213">
        <v>168</v>
      </c>
      <c r="M143" s="203">
        <f>L143/E143</f>
        <v>1.0434782608695652</v>
      </c>
      <c r="N143" s="204"/>
      <c r="O143" s="214" t="s">
        <v>308</v>
      </c>
      <c r="P143" s="199">
        <f>SUM(P144:P145)</f>
        <v>168</v>
      </c>
      <c r="Q143" s="205">
        <f>ROUND(E143*M143,0)</f>
        <v>168</v>
      </c>
      <c r="R143" s="191" t="b">
        <f>P143=Q143</f>
        <v>1</v>
      </c>
      <c r="T143" s="191" t="b">
        <f>L143=Q143</f>
        <v>1</v>
      </c>
    </row>
    <row r="144" spans="1:20">
      <c r="A144" s="738"/>
      <c r="B144" s="206">
        <v>2</v>
      </c>
      <c r="C144" s="207" t="s">
        <v>309</v>
      </c>
      <c r="D144" s="222">
        <v>38</v>
      </c>
      <c r="E144" s="42">
        <f t="shared" si="10"/>
        <v>81</v>
      </c>
      <c r="F144" s="222">
        <v>39</v>
      </c>
      <c r="G144" s="222">
        <v>42</v>
      </c>
      <c r="H144"/>
      <c r="I144" s="194"/>
      <c r="J144" s="194"/>
      <c r="K144" s="194"/>
      <c r="L144" s="194"/>
      <c r="M144" s="209">
        <f>M143</f>
        <v>1.0434782608695652</v>
      </c>
      <c r="O144" s="207" t="s">
        <v>309</v>
      </c>
      <c r="P144">
        <f>ROUND(E144*M144,0)</f>
        <v>85</v>
      </c>
      <c r="Q144" s="205"/>
    </row>
    <row r="145" spans="1:20">
      <c r="A145" s="738"/>
      <c r="B145" s="206">
        <v>2</v>
      </c>
      <c r="C145" s="207" t="s">
        <v>310</v>
      </c>
      <c r="D145" s="222">
        <v>41</v>
      </c>
      <c r="E145" s="42">
        <f t="shared" si="10"/>
        <v>80</v>
      </c>
      <c r="F145" s="222">
        <v>43</v>
      </c>
      <c r="G145" s="222">
        <v>37</v>
      </c>
      <c r="H145"/>
      <c r="I145" s="194"/>
      <c r="J145" s="194"/>
      <c r="K145" s="194"/>
      <c r="L145" s="194"/>
      <c r="M145" s="209">
        <f>M144</f>
        <v>1.0434782608695652</v>
      </c>
      <c r="O145" s="207" t="s">
        <v>310</v>
      </c>
      <c r="P145">
        <f>ROUND(E145*M145,0)</f>
        <v>83</v>
      </c>
      <c r="Q145" s="205"/>
    </row>
    <row r="146" spans="1:20">
      <c r="A146" s="738"/>
      <c r="B146" s="211">
        <v>1</v>
      </c>
      <c r="C146" s="214" t="s">
        <v>311</v>
      </c>
      <c r="D146" s="194"/>
      <c r="E146" s="199">
        <f>SUM(E147:E148)</f>
        <v>216</v>
      </c>
      <c r="F146" s="199">
        <f>SUM(F147:F148)</f>
        <v>104</v>
      </c>
      <c r="G146" s="199">
        <f>SUM(G147:G148)</f>
        <v>112</v>
      </c>
      <c r="H146"/>
      <c r="I146" s="212" t="s">
        <v>311</v>
      </c>
      <c r="J146" s="213">
        <v>108</v>
      </c>
      <c r="K146" s="213">
        <v>220</v>
      </c>
      <c r="L146" s="213">
        <v>220</v>
      </c>
      <c r="M146" s="203">
        <f>L146/E146</f>
        <v>1.0185185185185186</v>
      </c>
      <c r="N146" s="204"/>
      <c r="O146" s="214" t="s">
        <v>311</v>
      </c>
      <c r="P146" s="199">
        <f>SUM(P147:P148)</f>
        <v>220</v>
      </c>
      <c r="Q146" s="205">
        <f>ROUND(E146*M146,0)</f>
        <v>220</v>
      </c>
      <c r="R146" s="191" t="b">
        <f>P146=Q146</f>
        <v>1</v>
      </c>
      <c r="T146" s="191" t="b">
        <f>L146=Q146</f>
        <v>1</v>
      </c>
    </row>
    <row r="147" spans="1:20">
      <c r="A147" s="738"/>
      <c r="B147" s="206">
        <v>2</v>
      </c>
      <c r="C147" s="207" t="s">
        <v>312</v>
      </c>
      <c r="D147" s="222">
        <v>52</v>
      </c>
      <c r="E147" s="42">
        <f t="shared" si="10"/>
        <v>87</v>
      </c>
      <c r="F147" s="222">
        <v>42</v>
      </c>
      <c r="G147" s="222">
        <v>45</v>
      </c>
      <c r="H147"/>
      <c r="I147" s="194"/>
      <c r="J147" s="194"/>
      <c r="K147" s="194"/>
      <c r="L147" s="194"/>
      <c r="M147" s="209">
        <f>M146</f>
        <v>1.0185185185185186</v>
      </c>
      <c r="O147" s="207" t="s">
        <v>312</v>
      </c>
      <c r="P147">
        <f>ROUND(E147*M147,0)</f>
        <v>89</v>
      </c>
      <c r="Q147" s="205"/>
    </row>
    <row r="148" spans="1:20">
      <c r="A148" s="738"/>
      <c r="B148" s="206">
        <v>2</v>
      </c>
      <c r="C148" s="207" t="s">
        <v>313</v>
      </c>
      <c r="D148" s="222">
        <v>57</v>
      </c>
      <c r="E148" s="42">
        <f t="shared" si="10"/>
        <v>129</v>
      </c>
      <c r="F148" s="222">
        <v>62</v>
      </c>
      <c r="G148" s="222">
        <v>67</v>
      </c>
      <c r="H148"/>
      <c r="I148" s="194"/>
      <c r="J148" s="194"/>
      <c r="K148" s="194"/>
      <c r="L148" s="194"/>
      <c r="M148" s="209">
        <f>M147</f>
        <v>1.0185185185185186</v>
      </c>
      <c r="O148" s="207" t="s">
        <v>313</v>
      </c>
      <c r="P148">
        <f>ROUND(E148*M148,0)</f>
        <v>131</v>
      </c>
      <c r="Q148" s="205"/>
    </row>
    <row r="149" spans="1:20">
      <c r="A149" s="738"/>
      <c r="B149" s="211">
        <v>1</v>
      </c>
      <c r="C149" s="214" t="s">
        <v>314</v>
      </c>
      <c r="D149" s="194"/>
      <c r="E149" s="199">
        <f>SUM(E150:E151)</f>
        <v>228</v>
      </c>
      <c r="F149" s="199">
        <f>SUM(F150:F151)</f>
        <v>117</v>
      </c>
      <c r="G149" s="199">
        <f>SUM(G150:G151)</f>
        <v>111</v>
      </c>
      <c r="H149"/>
      <c r="I149" s="212" t="s">
        <v>314</v>
      </c>
      <c r="J149" s="213">
        <v>98</v>
      </c>
      <c r="K149" s="213">
        <v>223</v>
      </c>
      <c r="L149" s="213">
        <v>223</v>
      </c>
      <c r="M149" s="203">
        <f>L149/E149</f>
        <v>0.97807017543859653</v>
      </c>
      <c r="N149" s="204"/>
      <c r="O149" s="214" t="s">
        <v>314</v>
      </c>
      <c r="P149" s="199">
        <f>SUM(P150:P151)</f>
        <v>223</v>
      </c>
      <c r="Q149" s="205">
        <f>ROUND(E149*M149,0)</f>
        <v>223</v>
      </c>
      <c r="R149" s="191" t="b">
        <f>P149=Q149</f>
        <v>1</v>
      </c>
      <c r="T149" s="191" t="b">
        <f>L149=Q149</f>
        <v>1</v>
      </c>
    </row>
    <row r="150" spans="1:20">
      <c r="A150" s="738"/>
      <c r="B150" s="206">
        <v>2</v>
      </c>
      <c r="C150" s="207" t="s">
        <v>315</v>
      </c>
      <c r="D150" s="222">
        <v>47</v>
      </c>
      <c r="E150" s="42">
        <f t="shared" si="10"/>
        <v>103</v>
      </c>
      <c r="F150" s="222">
        <v>48</v>
      </c>
      <c r="G150" s="222">
        <v>55</v>
      </c>
      <c r="H150"/>
      <c r="I150" s="194"/>
      <c r="J150" s="194"/>
      <c r="K150" s="194"/>
      <c r="L150" s="194"/>
      <c r="M150" s="209">
        <f>M149</f>
        <v>0.97807017543859653</v>
      </c>
      <c r="O150" s="207" t="s">
        <v>315</v>
      </c>
      <c r="P150">
        <f>ROUND(E150*M150,0)</f>
        <v>101</v>
      </c>
      <c r="Q150" s="205"/>
    </row>
    <row r="151" spans="1:20">
      <c r="A151" s="738"/>
      <c r="B151" s="206">
        <v>2</v>
      </c>
      <c r="C151" s="207" t="s">
        <v>316</v>
      </c>
      <c r="D151" s="222">
        <v>51</v>
      </c>
      <c r="E151" s="42">
        <f t="shared" si="10"/>
        <v>125</v>
      </c>
      <c r="F151" s="222">
        <v>69</v>
      </c>
      <c r="G151" s="222">
        <v>56</v>
      </c>
      <c r="H151"/>
      <c r="I151" s="194"/>
      <c r="J151" s="194"/>
      <c r="K151" s="194"/>
      <c r="L151" s="194"/>
      <c r="M151" s="209">
        <f>M150</f>
        <v>0.97807017543859653</v>
      </c>
      <c r="O151" s="207" t="s">
        <v>316</v>
      </c>
      <c r="P151">
        <f>ROUND(E151*M151,0)</f>
        <v>122</v>
      </c>
      <c r="Q151" s="205"/>
    </row>
    <row r="152" spans="1:20">
      <c r="A152" s="738"/>
      <c r="B152" s="211">
        <v>1</v>
      </c>
      <c r="C152" s="214" t="s">
        <v>317</v>
      </c>
      <c r="D152" s="194"/>
      <c r="E152" s="199">
        <f>SUM(E153:E154)</f>
        <v>172</v>
      </c>
      <c r="F152" s="199">
        <f>SUM(F153:F154)</f>
        <v>85</v>
      </c>
      <c r="G152" s="199">
        <f>SUM(G153:G154)</f>
        <v>87</v>
      </c>
      <c r="H152"/>
      <c r="I152" s="212" t="s">
        <v>317</v>
      </c>
      <c r="J152" s="213">
        <v>76</v>
      </c>
      <c r="K152" s="213">
        <v>164</v>
      </c>
      <c r="L152" s="213">
        <v>164</v>
      </c>
      <c r="M152" s="203">
        <f>L152/E152</f>
        <v>0.95348837209302328</v>
      </c>
      <c r="N152" s="204"/>
      <c r="O152" s="214" t="s">
        <v>317</v>
      </c>
      <c r="P152" s="199">
        <f>SUM(P153:P154)</f>
        <v>164</v>
      </c>
      <c r="Q152" s="205">
        <f>ROUND(E152*M152,0)</f>
        <v>164</v>
      </c>
      <c r="R152" s="191" t="b">
        <f>P152=Q152</f>
        <v>1</v>
      </c>
      <c r="T152" s="191" t="b">
        <f>L152=Q152</f>
        <v>1</v>
      </c>
    </row>
    <row r="153" spans="1:20">
      <c r="A153" s="738"/>
      <c r="B153" s="206">
        <v>2</v>
      </c>
      <c r="C153" s="207" t="s">
        <v>318</v>
      </c>
      <c r="D153" s="222">
        <v>39</v>
      </c>
      <c r="E153" s="42">
        <f t="shared" si="10"/>
        <v>85</v>
      </c>
      <c r="F153" s="222">
        <v>42</v>
      </c>
      <c r="G153" s="222">
        <v>43</v>
      </c>
      <c r="H153"/>
      <c r="I153" s="194"/>
      <c r="J153" s="194"/>
      <c r="K153" s="194"/>
      <c r="L153" s="194"/>
      <c r="M153" s="209">
        <f>M152</f>
        <v>0.95348837209302328</v>
      </c>
      <c r="O153" s="207" t="s">
        <v>318</v>
      </c>
      <c r="P153">
        <f>ROUND(E153*M153,0)</f>
        <v>81</v>
      </c>
      <c r="Q153" s="205"/>
    </row>
    <row r="154" spans="1:20">
      <c r="A154" s="738"/>
      <c r="B154" s="206">
        <v>2</v>
      </c>
      <c r="C154" s="207" t="s">
        <v>250</v>
      </c>
      <c r="D154" s="222">
        <v>36</v>
      </c>
      <c r="E154" s="42">
        <f t="shared" si="10"/>
        <v>87</v>
      </c>
      <c r="F154" s="222">
        <v>43</v>
      </c>
      <c r="G154" s="222">
        <v>44</v>
      </c>
      <c r="H154"/>
      <c r="I154" s="194"/>
      <c r="J154" s="194"/>
      <c r="K154" s="194"/>
      <c r="L154" s="194"/>
      <c r="M154" s="209">
        <f>M153</f>
        <v>0.95348837209302328</v>
      </c>
      <c r="O154" s="207" t="s">
        <v>250</v>
      </c>
      <c r="P154">
        <f>ROUND(E154*M154,0)</f>
        <v>83</v>
      </c>
      <c r="Q154" s="205"/>
    </row>
    <row r="155" spans="1:20">
      <c r="A155" s="738"/>
      <c r="B155" s="211">
        <v>1</v>
      </c>
      <c r="C155" s="214" t="s">
        <v>319</v>
      </c>
      <c r="D155" s="194"/>
      <c r="E155" s="199">
        <f>SUM(E156:E159)</f>
        <v>264</v>
      </c>
      <c r="F155" s="199">
        <f>SUM(F156:F159)</f>
        <v>125</v>
      </c>
      <c r="G155" s="199">
        <f>SUM(G156:G159)</f>
        <v>139</v>
      </c>
      <c r="H155"/>
      <c r="I155" s="212" t="s">
        <v>319</v>
      </c>
      <c r="J155" s="213">
        <v>123</v>
      </c>
      <c r="K155" s="213">
        <v>260</v>
      </c>
      <c r="L155" s="213">
        <v>260</v>
      </c>
      <c r="M155" s="203">
        <f>L155/E155</f>
        <v>0.98484848484848486</v>
      </c>
      <c r="N155" s="204"/>
      <c r="O155" s="214" t="s">
        <v>319</v>
      </c>
      <c r="P155" s="199">
        <f>SUM(P156:P159)</f>
        <v>260</v>
      </c>
      <c r="Q155" s="205">
        <f>ROUND(E155*M155,0)</f>
        <v>260</v>
      </c>
      <c r="R155" s="191" t="b">
        <f>P155=Q155</f>
        <v>1</v>
      </c>
      <c r="T155" s="191" t="b">
        <f>L155=Q155</f>
        <v>1</v>
      </c>
    </row>
    <row r="156" spans="1:20">
      <c r="A156" s="738"/>
      <c r="B156" s="206">
        <v>2</v>
      </c>
      <c r="C156" s="207" t="s">
        <v>320</v>
      </c>
      <c r="D156" s="222">
        <v>26</v>
      </c>
      <c r="E156" s="42">
        <f t="shared" si="10"/>
        <v>53</v>
      </c>
      <c r="F156" s="222">
        <v>24</v>
      </c>
      <c r="G156" s="222">
        <v>29</v>
      </c>
      <c r="H156"/>
      <c r="I156" s="194"/>
      <c r="J156" s="194"/>
      <c r="K156" s="194"/>
      <c r="L156" s="194"/>
      <c r="M156" s="209">
        <f>M155</f>
        <v>0.98484848484848486</v>
      </c>
      <c r="O156" s="207" t="s">
        <v>320</v>
      </c>
      <c r="P156">
        <f>ROUNDUP(E156*M156,0)</f>
        <v>53</v>
      </c>
      <c r="Q156" s="205"/>
    </row>
    <row r="157" spans="1:20">
      <c r="A157" s="738"/>
      <c r="B157" s="206">
        <v>2</v>
      </c>
      <c r="C157" s="207" t="s">
        <v>321</v>
      </c>
      <c r="D157" s="222">
        <v>35</v>
      </c>
      <c r="E157" s="42">
        <f t="shared" si="10"/>
        <v>71</v>
      </c>
      <c r="F157" s="222">
        <v>30</v>
      </c>
      <c r="G157" s="222">
        <v>41</v>
      </c>
      <c r="H157"/>
      <c r="I157" s="194"/>
      <c r="J157" s="194"/>
      <c r="K157" s="194"/>
      <c r="L157" s="194"/>
      <c r="M157" s="209">
        <f>M156</f>
        <v>0.98484848484848486</v>
      </c>
      <c r="O157" s="207" t="s">
        <v>321</v>
      </c>
      <c r="P157">
        <f>ROUND(E157*M157,0)</f>
        <v>70</v>
      </c>
      <c r="Q157" s="205"/>
    </row>
    <row r="158" spans="1:20">
      <c r="A158" s="738"/>
      <c r="B158" s="206">
        <v>2</v>
      </c>
      <c r="C158" s="207" t="s">
        <v>322</v>
      </c>
      <c r="D158" s="222">
        <v>41</v>
      </c>
      <c r="E158" s="42">
        <f t="shared" si="10"/>
        <v>103</v>
      </c>
      <c r="F158" s="222">
        <v>56</v>
      </c>
      <c r="G158" s="222">
        <v>47</v>
      </c>
      <c r="H158"/>
      <c r="I158" s="194"/>
      <c r="J158" s="194"/>
      <c r="K158" s="194"/>
      <c r="L158" s="194"/>
      <c r="M158" s="209">
        <f>M157</f>
        <v>0.98484848484848486</v>
      </c>
      <c r="O158" s="207" t="s">
        <v>322</v>
      </c>
      <c r="P158">
        <f>ROUND(E158*M158,0)</f>
        <v>101</v>
      </c>
      <c r="Q158" s="205"/>
    </row>
    <row r="159" spans="1:20">
      <c r="A159" s="738"/>
      <c r="B159" s="206">
        <v>2</v>
      </c>
      <c r="C159" s="207" t="s">
        <v>323</v>
      </c>
      <c r="D159" s="222">
        <v>20</v>
      </c>
      <c r="E159" s="42">
        <f t="shared" si="10"/>
        <v>37</v>
      </c>
      <c r="F159" s="222">
        <v>15</v>
      </c>
      <c r="G159" s="222">
        <v>22</v>
      </c>
      <c r="H159"/>
      <c r="I159" s="194"/>
      <c r="J159" s="194"/>
      <c r="K159" s="194"/>
      <c r="L159" s="194"/>
      <c r="M159" s="209">
        <f>M158</f>
        <v>0.98484848484848486</v>
      </c>
      <c r="O159" s="207" t="s">
        <v>323</v>
      </c>
      <c r="P159">
        <f>ROUND(E159*M159,0)</f>
        <v>36</v>
      </c>
      <c r="Q159" s="205"/>
    </row>
    <row r="160" spans="1:20" s="226" customFormat="1">
      <c r="A160" s="738"/>
      <c r="B160" s="42">
        <v>1</v>
      </c>
      <c r="C160" s="42" t="s">
        <v>208</v>
      </c>
      <c r="D160" s="42">
        <f>SUM(D120:D159)</f>
        <v>3893</v>
      </c>
      <c r="E160" s="225">
        <f t="shared" si="10"/>
        <v>4250</v>
      </c>
      <c r="F160" s="42">
        <f>SUM(F120,F123,F126,F129,F133,F134,F137,F140,F143,F146,F149,F155,F152)</f>
        <v>2160</v>
      </c>
      <c r="G160" s="42">
        <f>SUM(G120,G123,G126,G129,G133,G134,G137,G140,G143,G146,G149,G155,G152)</f>
        <v>2090</v>
      </c>
      <c r="H160" s="218"/>
      <c r="I160"/>
      <c r="J160">
        <f>SUM(J120,J123,J126,J129,J133,J134,J137,J140,J143,J146,J149,J155,J152)</f>
        <v>5750</v>
      </c>
      <c r="K160">
        <f>SUM(K120,K123,K126,K129,K133,K134,K137,K140,K143,K146,K149,K155,K152)</f>
        <v>14989</v>
      </c>
      <c r="L160">
        <f>SUM(L120,L123,L126,L129,L133,L134,L137,L140,L143,L146,L149,L155,L152)</f>
        <v>4175</v>
      </c>
      <c r="M160" s="219">
        <f>L160/E160</f>
        <v>0.98235294117647054</v>
      </c>
      <c r="O160" t="s">
        <v>208</v>
      </c>
      <c r="P160">
        <f>SUM(P120,P123,P126,P129,P133,P134,P137,P140,P143,P146,P149,P155,P152)</f>
        <v>4175</v>
      </c>
      <c r="Q160" s="217">
        <f>ROUND(E160*M160,0)</f>
        <v>4175</v>
      </c>
      <c r="R160" t="b">
        <f>P160=Q160</f>
        <v>1</v>
      </c>
    </row>
    <row r="161" spans="1:20">
      <c r="A161" s="738" t="s">
        <v>40</v>
      </c>
      <c r="B161" s="211">
        <v>1</v>
      </c>
      <c r="C161" s="212" t="s">
        <v>326</v>
      </c>
      <c r="D161" s="194"/>
      <c r="E161" s="199">
        <f>SUM(E162:E163)</f>
        <v>276</v>
      </c>
      <c r="F161" s="199">
        <f>SUM(F162:F163)</f>
        <v>138</v>
      </c>
      <c r="G161" s="199">
        <f>SUM(G162:G163)</f>
        <v>138</v>
      </c>
      <c r="H161"/>
      <c r="I161" s="212" t="s">
        <v>326</v>
      </c>
      <c r="J161" s="213">
        <v>140</v>
      </c>
      <c r="K161" s="213">
        <v>277</v>
      </c>
      <c r="L161" s="213">
        <v>277</v>
      </c>
      <c r="M161" s="203">
        <f>L161/E161</f>
        <v>1.0036231884057971</v>
      </c>
      <c r="N161" s="204"/>
      <c r="O161" s="212" t="s">
        <v>326</v>
      </c>
      <c r="P161" s="199">
        <f>SUM(P162:P163)</f>
        <v>277</v>
      </c>
      <c r="Q161" s="205">
        <f>ROUND(E161*M161,0)</f>
        <v>277</v>
      </c>
      <c r="R161" s="191" t="b">
        <f>P161=Q161</f>
        <v>1</v>
      </c>
      <c r="T161" s="191" t="b">
        <f>L161=Q161</f>
        <v>1</v>
      </c>
    </row>
    <row r="162" spans="1:20">
      <c r="A162" s="738"/>
      <c r="B162" s="206">
        <v>2</v>
      </c>
      <c r="C162" s="207" t="s">
        <v>327</v>
      </c>
      <c r="D162" s="42">
        <v>72</v>
      </c>
      <c r="E162" s="42">
        <f t="shared" si="10"/>
        <v>134</v>
      </c>
      <c r="F162" s="42">
        <v>65</v>
      </c>
      <c r="G162" s="42">
        <v>69</v>
      </c>
      <c r="H162" s="236"/>
      <c r="I162" s="194"/>
      <c r="J162" s="194"/>
      <c r="K162" s="194"/>
      <c r="L162" s="194"/>
      <c r="M162" s="209">
        <f>M161</f>
        <v>1.0036231884057971</v>
      </c>
      <c r="O162" s="207" t="s">
        <v>327</v>
      </c>
      <c r="P162">
        <f>ROUND(E162*M162,0)</f>
        <v>134</v>
      </c>
      <c r="Q162" s="205"/>
    </row>
    <row r="163" spans="1:20">
      <c r="A163" s="738"/>
      <c r="B163" s="206">
        <v>2</v>
      </c>
      <c r="C163" s="207" t="s">
        <v>328</v>
      </c>
      <c r="D163" s="42">
        <v>68</v>
      </c>
      <c r="E163" s="42">
        <f t="shared" si="10"/>
        <v>142</v>
      </c>
      <c r="F163" s="42">
        <v>73</v>
      </c>
      <c r="G163" s="42">
        <v>69</v>
      </c>
      <c r="H163" s="236"/>
      <c r="I163" s="194"/>
      <c r="J163" s="194"/>
      <c r="K163" s="194"/>
      <c r="L163" s="194"/>
      <c r="M163" s="209">
        <f>M162</f>
        <v>1.0036231884057971</v>
      </c>
      <c r="O163" s="207" t="s">
        <v>328</v>
      </c>
      <c r="P163">
        <f>ROUND(E163*M163,0)</f>
        <v>143</v>
      </c>
      <c r="Q163" s="205"/>
    </row>
    <row r="164" spans="1:20" s="235" customFormat="1" ht="13.5">
      <c r="A164" s="738"/>
      <c r="B164" s="237">
        <v>1</v>
      </c>
      <c r="C164" s="238" t="s">
        <v>329</v>
      </c>
      <c r="D164" s="239">
        <v>105</v>
      </c>
      <c r="E164" s="231">
        <f t="shared" si="10"/>
        <v>221</v>
      </c>
      <c r="F164" s="239">
        <v>117</v>
      </c>
      <c r="G164" s="239">
        <v>104</v>
      </c>
      <c r="H164" s="240"/>
      <c r="I164" s="212" t="s">
        <v>329</v>
      </c>
      <c r="J164" s="213">
        <v>110</v>
      </c>
      <c r="K164" s="213">
        <v>223</v>
      </c>
      <c r="L164" s="213">
        <v>223</v>
      </c>
      <c r="M164" s="203">
        <f>L164/E164</f>
        <v>1.0090497737556561</v>
      </c>
      <c r="N164" s="204"/>
      <c r="O164" s="238" t="s">
        <v>329</v>
      </c>
      <c r="P164" s="231">
        <f>SUM(Q164:Q164)</f>
        <v>223</v>
      </c>
      <c r="Q164" s="205">
        <f>ROUND(E164*M164,0)</f>
        <v>223</v>
      </c>
      <c r="R164" s="191" t="b">
        <f>P164=Q164</f>
        <v>1</v>
      </c>
      <c r="T164" s="191" t="b">
        <f>L164=Q164</f>
        <v>1</v>
      </c>
    </row>
    <row r="165" spans="1:20">
      <c r="A165" s="738"/>
      <c r="B165" s="211">
        <v>1</v>
      </c>
      <c r="C165" s="212" t="s">
        <v>330</v>
      </c>
      <c r="D165" s="194"/>
      <c r="E165" s="199">
        <f>SUM(E166:E167)</f>
        <v>242</v>
      </c>
      <c r="F165" s="199">
        <f>SUM(F166:F167)</f>
        <v>119</v>
      </c>
      <c r="G165" s="199">
        <f>SUM(G166:G167)</f>
        <v>123</v>
      </c>
      <c r="H165"/>
      <c r="I165" s="212" t="s">
        <v>330</v>
      </c>
      <c r="J165" s="213">
        <v>116</v>
      </c>
      <c r="K165" s="213">
        <v>244</v>
      </c>
      <c r="L165" s="213">
        <v>244</v>
      </c>
      <c r="M165" s="203">
        <f>L165/E165</f>
        <v>1.0082644628099173</v>
      </c>
      <c r="N165" s="204"/>
      <c r="O165" s="212" t="s">
        <v>330</v>
      </c>
      <c r="P165" s="199">
        <f>SUM(P166:P167)</f>
        <v>244</v>
      </c>
      <c r="Q165" s="205">
        <f>ROUND(E165*M165,0)</f>
        <v>244</v>
      </c>
      <c r="R165" s="191" t="b">
        <f>P165=Q165</f>
        <v>1</v>
      </c>
      <c r="T165" s="191" t="b">
        <f>L165=Q165</f>
        <v>1</v>
      </c>
    </row>
    <row r="166" spans="1:20">
      <c r="A166" s="738"/>
      <c r="B166" s="206">
        <v>2</v>
      </c>
      <c r="C166" s="207" t="s">
        <v>331</v>
      </c>
      <c r="D166" s="42">
        <v>57</v>
      </c>
      <c r="E166" s="42">
        <f t="shared" si="10"/>
        <v>114</v>
      </c>
      <c r="F166" s="42">
        <v>54</v>
      </c>
      <c r="G166" s="42">
        <v>60</v>
      </c>
      <c r="H166" s="236"/>
      <c r="I166" s="194"/>
      <c r="J166" s="194"/>
      <c r="K166" s="194"/>
      <c r="L166" s="194"/>
      <c r="M166" s="209">
        <f>M165</f>
        <v>1.0082644628099173</v>
      </c>
      <c r="O166" s="207" t="s">
        <v>331</v>
      </c>
      <c r="P166">
        <f>ROUND(E166*M166,0)</f>
        <v>115</v>
      </c>
      <c r="Q166" s="205"/>
    </row>
    <row r="167" spans="1:20">
      <c r="A167" s="738"/>
      <c r="B167" s="206">
        <v>2</v>
      </c>
      <c r="C167" s="207" t="s">
        <v>332</v>
      </c>
      <c r="D167" s="42">
        <v>58</v>
      </c>
      <c r="E167" s="42">
        <f t="shared" si="10"/>
        <v>128</v>
      </c>
      <c r="F167" s="42">
        <v>65</v>
      </c>
      <c r="G167" s="42">
        <v>63</v>
      </c>
      <c r="H167" s="236"/>
      <c r="I167" s="194"/>
      <c r="J167" s="194"/>
      <c r="K167" s="194"/>
      <c r="L167" s="194"/>
      <c r="M167" s="209">
        <f>M166</f>
        <v>1.0082644628099173</v>
      </c>
      <c r="O167" s="207" t="s">
        <v>332</v>
      </c>
      <c r="P167">
        <f>ROUND(E167*M167,0)</f>
        <v>129</v>
      </c>
      <c r="Q167" s="205"/>
    </row>
    <row r="168" spans="1:20">
      <c r="A168" s="738"/>
      <c r="B168" s="211">
        <v>1</v>
      </c>
      <c r="C168" s="212" t="s">
        <v>333</v>
      </c>
      <c r="D168" s="194"/>
      <c r="E168" s="199">
        <f>SUM(E169:E170)</f>
        <v>183</v>
      </c>
      <c r="F168" s="199">
        <f>SUM(F169:F170)</f>
        <v>92</v>
      </c>
      <c r="G168" s="199">
        <f>SUM(G169:G170)</f>
        <v>91</v>
      </c>
      <c r="H168"/>
      <c r="I168" s="212" t="s">
        <v>333</v>
      </c>
      <c r="J168" s="213">
        <v>91</v>
      </c>
      <c r="K168" s="213">
        <v>187</v>
      </c>
      <c r="L168" s="213">
        <v>187</v>
      </c>
      <c r="M168" s="203">
        <f>L168/E168</f>
        <v>1.0218579234972678</v>
      </c>
      <c r="N168" s="204"/>
      <c r="O168" s="212" t="s">
        <v>333</v>
      </c>
      <c r="P168" s="199">
        <f>SUM(P169:P170)</f>
        <v>187</v>
      </c>
      <c r="Q168" s="205">
        <f>ROUND(E168*M168,0)</f>
        <v>187</v>
      </c>
      <c r="R168" s="191" t="b">
        <f>P168=Q168</f>
        <v>1</v>
      </c>
      <c r="T168" s="191" t="b">
        <f>L168=Q168</f>
        <v>1</v>
      </c>
    </row>
    <row r="169" spans="1:20">
      <c r="A169" s="738"/>
      <c r="B169" s="206">
        <v>2</v>
      </c>
      <c r="C169" s="207" t="s">
        <v>334</v>
      </c>
      <c r="D169" s="241">
        <v>54</v>
      </c>
      <c r="E169" s="42">
        <f t="shared" si="10"/>
        <v>117</v>
      </c>
      <c r="F169" s="241">
        <v>58</v>
      </c>
      <c r="G169" s="241">
        <v>59</v>
      </c>
      <c r="H169" s="242"/>
      <c r="I169" s="194"/>
      <c r="J169" s="194"/>
      <c r="K169" s="194"/>
      <c r="L169" s="194"/>
      <c r="M169" s="209">
        <f>M168</f>
        <v>1.0218579234972678</v>
      </c>
      <c r="O169" s="207" t="s">
        <v>334</v>
      </c>
      <c r="P169">
        <f>ROUND(E169*M169,0)</f>
        <v>120</v>
      </c>
      <c r="Q169" s="205"/>
    </row>
    <row r="170" spans="1:20">
      <c r="A170" s="738"/>
      <c r="B170" s="206">
        <v>2</v>
      </c>
      <c r="C170" s="207" t="s">
        <v>335</v>
      </c>
      <c r="D170" s="243">
        <v>35</v>
      </c>
      <c r="E170" s="42">
        <f t="shared" si="10"/>
        <v>66</v>
      </c>
      <c r="F170" s="243">
        <v>34</v>
      </c>
      <c r="G170" s="243">
        <v>32</v>
      </c>
      <c r="H170" s="244"/>
      <c r="I170" s="194"/>
      <c r="J170" s="194"/>
      <c r="K170" s="194"/>
      <c r="L170" s="194"/>
      <c r="M170" s="209">
        <f>M169</f>
        <v>1.0218579234972678</v>
      </c>
      <c r="O170" s="207" t="s">
        <v>335</v>
      </c>
      <c r="P170">
        <f>ROUND(E170*M170,0)</f>
        <v>67</v>
      </c>
      <c r="Q170" s="205"/>
    </row>
    <row r="171" spans="1:20">
      <c r="A171" s="738"/>
      <c r="B171" s="211">
        <v>1</v>
      </c>
      <c r="C171" s="212" t="s">
        <v>336</v>
      </c>
      <c r="D171" s="194"/>
      <c r="E171" s="199">
        <f>SUM(E172:E173)</f>
        <v>360</v>
      </c>
      <c r="F171" s="199">
        <f>SUM(F172:F173)</f>
        <v>194</v>
      </c>
      <c r="G171" s="199">
        <f>SUM(G172:G173)</f>
        <v>166</v>
      </c>
      <c r="H171"/>
      <c r="I171" s="212" t="s">
        <v>336</v>
      </c>
      <c r="J171" s="213">
        <v>177</v>
      </c>
      <c r="K171" s="213">
        <v>349</v>
      </c>
      <c r="L171" s="213">
        <v>349</v>
      </c>
      <c r="M171" s="203">
        <f>L171/E171</f>
        <v>0.96944444444444444</v>
      </c>
      <c r="N171" s="204"/>
      <c r="O171" s="212" t="s">
        <v>336</v>
      </c>
      <c r="P171" s="199">
        <f>SUM(P172:P173)</f>
        <v>349</v>
      </c>
      <c r="Q171" s="205">
        <f>ROUND(E171*M171,0)</f>
        <v>349</v>
      </c>
      <c r="R171" s="191" t="b">
        <f>P171=Q171</f>
        <v>1</v>
      </c>
      <c r="T171" s="191" t="b">
        <f>L171=Q171</f>
        <v>1</v>
      </c>
    </row>
    <row r="172" spans="1:20">
      <c r="A172" s="738"/>
      <c r="B172" s="206">
        <v>2</v>
      </c>
      <c r="C172" s="207" t="s">
        <v>337</v>
      </c>
      <c r="D172" s="243">
        <v>115</v>
      </c>
      <c r="E172" s="42">
        <f t="shared" si="10"/>
        <v>215</v>
      </c>
      <c r="F172" s="243">
        <v>119</v>
      </c>
      <c r="G172" s="243">
        <v>96</v>
      </c>
      <c r="H172" s="244"/>
      <c r="I172" s="194"/>
      <c r="J172" s="194"/>
      <c r="K172" s="194"/>
      <c r="L172" s="194"/>
      <c r="M172" s="209">
        <f>M171</f>
        <v>0.96944444444444444</v>
      </c>
      <c r="O172" s="207" t="s">
        <v>337</v>
      </c>
      <c r="P172">
        <f>ROUND(E172*M172,0)</f>
        <v>208</v>
      </c>
      <c r="Q172" s="205"/>
    </row>
    <row r="173" spans="1:20">
      <c r="A173" s="738"/>
      <c r="B173" s="206">
        <v>2</v>
      </c>
      <c r="C173" s="207" t="s">
        <v>338</v>
      </c>
      <c r="D173" s="243">
        <v>67</v>
      </c>
      <c r="E173" s="42">
        <f t="shared" si="10"/>
        <v>145</v>
      </c>
      <c r="F173" s="243">
        <v>75</v>
      </c>
      <c r="G173" s="243">
        <v>70</v>
      </c>
      <c r="H173" s="244"/>
      <c r="I173" s="194"/>
      <c r="J173" s="194"/>
      <c r="K173" s="194"/>
      <c r="L173" s="194"/>
      <c r="M173" s="209">
        <f>M172</f>
        <v>0.96944444444444444</v>
      </c>
      <c r="O173" s="207" t="s">
        <v>338</v>
      </c>
      <c r="P173">
        <f>ROUND(E173*M173,0)</f>
        <v>141</v>
      </c>
      <c r="Q173" s="205"/>
    </row>
    <row r="174" spans="1:20">
      <c r="A174" s="738"/>
      <c r="B174" s="211">
        <v>1</v>
      </c>
      <c r="C174" s="212" t="s">
        <v>339</v>
      </c>
      <c r="D174" s="194"/>
      <c r="E174" s="199">
        <f>SUM(E175:E176)</f>
        <v>266</v>
      </c>
      <c r="F174" s="199">
        <f>SUM(F175:F176)</f>
        <v>134</v>
      </c>
      <c r="G174" s="199">
        <f>SUM(G175:G176)</f>
        <v>132</v>
      </c>
      <c r="H174"/>
      <c r="I174" s="212" t="s">
        <v>339</v>
      </c>
      <c r="J174" s="213">
        <v>145</v>
      </c>
      <c r="K174" s="213">
        <v>277</v>
      </c>
      <c r="L174" s="213">
        <v>277</v>
      </c>
      <c r="M174" s="203">
        <f>L174/E174</f>
        <v>1.0413533834586466</v>
      </c>
      <c r="N174" s="204"/>
      <c r="O174" s="212" t="s">
        <v>339</v>
      </c>
      <c r="P174" s="199">
        <f>SUM(P175:P176)</f>
        <v>277</v>
      </c>
      <c r="Q174" s="205">
        <f>ROUND(E174*M174,0)</f>
        <v>277</v>
      </c>
      <c r="R174" s="191" t="b">
        <f>P174=Q174</f>
        <v>1</v>
      </c>
      <c r="T174" s="191" t="b">
        <f>L174=Q174</f>
        <v>1</v>
      </c>
    </row>
    <row r="175" spans="1:20">
      <c r="A175" s="738"/>
      <c r="B175" s="206">
        <v>2</v>
      </c>
      <c r="C175" s="207" t="s">
        <v>340</v>
      </c>
      <c r="D175" s="243">
        <v>64</v>
      </c>
      <c r="E175" s="42">
        <f t="shared" si="10"/>
        <v>118</v>
      </c>
      <c r="F175" s="243">
        <v>53</v>
      </c>
      <c r="G175" s="243">
        <v>65</v>
      </c>
      <c r="H175" s="244"/>
      <c r="I175" s="194"/>
      <c r="J175" s="194"/>
      <c r="K175" s="194"/>
      <c r="L175" s="194"/>
      <c r="M175" s="209">
        <f>M174</f>
        <v>1.0413533834586466</v>
      </c>
      <c r="O175" s="207" t="s">
        <v>340</v>
      </c>
      <c r="P175">
        <f>ROUND(E175*M175,0)</f>
        <v>123</v>
      </c>
      <c r="Q175" s="205"/>
    </row>
    <row r="176" spans="1:20">
      <c r="A176" s="738"/>
      <c r="B176" s="206">
        <v>2</v>
      </c>
      <c r="C176" s="207" t="s">
        <v>341</v>
      </c>
      <c r="D176" s="243">
        <v>73</v>
      </c>
      <c r="E176" s="42">
        <f t="shared" si="10"/>
        <v>148</v>
      </c>
      <c r="F176" s="243">
        <v>81</v>
      </c>
      <c r="G176" s="243">
        <v>67</v>
      </c>
      <c r="H176" s="244"/>
      <c r="I176" s="194"/>
      <c r="J176" s="194"/>
      <c r="K176" s="194"/>
      <c r="L176" s="194"/>
      <c r="M176" s="209">
        <f>M175</f>
        <v>1.0413533834586466</v>
      </c>
      <c r="O176" s="207" t="s">
        <v>341</v>
      </c>
      <c r="P176">
        <f>ROUND(E176*M176,0)</f>
        <v>154</v>
      </c>
      <c r="Q176" s="205"/>
    </row>
    <row r="177" spans="1:20">
      <c r="A177" s="738"/>
      <c r="B177" s="211">
        <v>1</v>
      </c>
      <c r="C177" s="212" t="s">
        <v>342</v>
      </c>
      <c r="D177" s="194"/>
      <c r="E177" s="199">
        <f>SUM(E178:E179)</f>
        <v>143</v>
      </c>
      <c r="F177" s="199">
        <f>SUM(F178:F179)</f>
        <v>70</v>
      </c>
      <c r="G177" s="199">
        <f>SUM(G178:G179)</f>
        <v>73</v>
      </c>
      <c r="H177"/>
      <c r="I177" s="212" t="s">
        <v>342</v>
      </c>
      <c r="J177" s="213">
        <v>69</v>
      </c>
      <c r="K177" s="213">
        <v>144</v>
      </c>
      <c r="L177" s="213">
        <v>144</v>
      </c>
      <c r="M177" s="203">
        <f>L177/E177</f>
        <v>1.0069930069930071</v>
      </c>
      <c r="N177" s="204"/>
      <c r="O177" s="212" t="s">
        <v>342</v>
      </c>
      <c r="P177" s="199">
        <f>SUM(P178:P179)</f>
        <v>144</v>
      </c>
      <c r="Q177" s="205">
        <f>ROUND(E177*M177,0)</f>
        <v>144</v>
      </c>
      <c r="R177" s="191" t="b">
        <f>P177=Q177</f>
        <v>1</v>
      </c>
      <c r="T177" s="191" t="b">
        <f>L177=Q177</f>
        <v>1</v>
      </c>
    </row>
    <row r="178" spans="1:20">
      <c r="A178" s="738"/>
      <c r="B178" s="206">
        <v>2</v>
      </c>
      <c r="C178" s="207" t="s">
        <v>343</v>
      </c>
      <c r="D178" s="243">
        <v>32</v>
      </c>
      <c r="E178" s="42">
        <f t="shared" si="10"/>
        <v>68</v>
      </c>
      <c r="F178" s="243">
        <v>34</v>
      </c>
      <c r="G178" s="243">
        <v>34</v>
      </c>
      <c r="H178" s="244"/>
      <c r="I178" s="194"/>
      <c r="J178" s="194"/>
      <c r="K178" s="194"/>
      <c r="L178" s="194"/>
      <c r="M178" s="209">
        <f>M177</f>
        <v>1.0069930069930071</v>
      </c>
      <c r="O178" s="207" t="s">
        <v>343</v>
      </c>
      <c r="P178">
        <f>ROUND(E178*M178,0)</f>
        <v>68</v>
      </c>
      <c r="Q178" s="205"/>
    </row>
    <row r="179" spans="1:20">
      <c r="A179" s="738"/>
      <c r="B179" s="206">
        <v>2</v>
      </c>
      <c r="C179" s="207" t="s">
        <v>344</v>
      </c>
      <c r="D179" s="243">
        <v>35</v>
      </c>
      <c r="E179" s="42">
        <f t="shared" si="10"/>
        <v>75</v>
      </c>
      <c r="F179" s="243">
        <v>36</v>
      </c>
      <c r="G179" s="243">
        <v>39</v>
      </c>
      <c r="H179" s="244"/>
      <c r="I179" s="194"/>
      <c r="J179" s="194"/>
      <c r="K179" s="194"/>
      <c r="L179" s="194"/>
      <c r="M179" s="209">
        <f>M178</f>
        <v>1.0069930069930071</v>
      </c>
      <c r="O179" s="207" t="s">
        <v>344</v>
      </c>
      <c r="P179">
        <f>ROUND(E179*M179,0)</f>
        <v>76</v>
      </c>
      <c r="Q179" s="205"/>
    </row>
    <row r="180" spans="1:20">
      <c r="A180" s="738"/>
      <c r="B180" s="211">
        <v>1</v>
      </c>
      <c r="C180" s="212" t="s">
        <v>345</v>
      </c>
      <c r="D180" s="194"/>
      <c r="E180" s="199">
        <f>SUM(E181:E182)</f>
        <v>261</v>
      </c>
      <c r="F180" s="199">
        <f>SUM(F181:F182)</f>
        <v>130</v>
      </c>
      <c r="G180" s="199">
        <f>SUM(G181:G182)</f>
        <v>131</v>
      </c>
      <c r="H180"/>
      <c r="I180" s="212" t="s">
        <v>345</v>
      </c>
      <c r="J180" s="213">
        <v>109</v>
      </c>
      <c r="K180" s="213">
        <v>241</v>
      </c>
      <c r="L180" s="213">
        <v>241</v>
      </c>
      <c r="M180" s="203">
        <f>L180/E180</f>
        <v>0.92337164750957856</v>
      </c>
      <c r="N180" s="204"/>
      <c r="O180" s="212" t="s">
        <v>345</v>
      </c>
      <c r="P180" s="199">
        <f>SUM(P181:P182)</f>
        <v>241</v>
      </c>
      <c r="Q180" s="205">
        <f>ROUND(E180*M180,0)</f>
        <v>241</v>
      </c>
      <c r="R180" s="191" t="b">
        <f>P180=Q180</f>
        <v>1</v>
      </c>
      <c r="T180" s="191" t="b">
        <f>L180=Q180</f>
        <v>1</v>
      </c>
    </row>
    <row r="181" spans="1:20">
      <c r="A181" s="738"/>
      <c r="B181" s="206">
        <v>2</v>
      </c>
      <c r="C181" s="207" t="s">
        <v>346</v>
      </c>
      <c r="D181" s="243">
        <v>59</v>
      </c>
      <c r="E181" s="42">
        <f t="shared" si="10"/>
        <v>140</v>
      </c>
      <c r="F181" s="243">
        <v>72</v>
      </c>
      <c r="G181" s="243">
        <v>68</v>
      </c>
      <c r="H181" s="244"/>
      <c r="I181" s="194"/>
      <c r="J181" s="194"/>
      <c r="K181" s="194"/>
      <c r="L181" s="194"/>
      <c r="M181" s="209">
        <f>M180</f>
        <v>0.92337164750957856</v>
      </c>
      <c r="O181" s="207" t="s">
        <v>346</v>
      </c>
      <c r="P181">
        <f>ROUND(E181*M181,0)</f>
        <v>129</v>
      </c>
      <c r="Q181" s="205"/>
    </row>
    <row r="182" spans="1:20">
      <c r="A182" s="738"/>
      <c r="B182" s="206">
        <v>2</v>
      </c>
      <c r="C182" s="207" t="s">
        <v>347</v>
      </c>
      <c r="D182" s="243">
        <v>59</v>
      </c>
      <c r="E182" s="42">
        <f t="shared" si="10"/>
        <v>121</v>
      </c>
      <c r="F182" s="243">
        <v>58</v>
      </c>
      <c r="G182" s="243">
        <v>63</v>
      </c>
      <c r="H182" s="244"/>
      <c r="I182" s="194"/>
      <c r="J182" s="194"/>
      <c r="K182" s="194"/>
      <c r="L182" s="194"/>
      <c r="M182" s="209">
        <f>M181</f>
        <v>0.92337164750957856</v>
      </c>
      <c r="O182" s="207" t="s">
        <v>347</v>
      </c>
      <c r="P182">
        <f>ROUND(E182*M182,0)</f>
        <v>112</v>
      </c>
      <c r="Q182" s="205"/>
    </row>
    <row r="183" spans="1:20">
      <c r="A183" s="738"/>
      <c r="B183" s="211">
        <v>1</v>
      </c>
      <c r="C183" s="212" t="s">
        <v>348</v>
      </c>
      <c r="D183" s="194"/>
      <c r="E183" s="199">
        <f>SUM(E184:E185)</f>
        <v>278</v>
      </c>
      <c r="F183" s="199">
        <f>SUM(F184:F185)</f>
        <v>152</v>
      </c>
      <c r="G183" s="199">
        <f>SUM(G184:G185)</f>
        <v>126</v>
      </c>
      <c r="H183"/>
      <c r="I183" s="212" t="s">
        <v>348</v>
      </c>
      <c r="J183" s="213">
        <v>121</v>
      </c>
      <c r="K183" s="213">
        <v>257</v>
      </c>
      <c r="L183" s="213">
        <v>257</v>
      </c>
      <c r="M183" s="203">
        <f>L183/E183</f>
        <v>0.92446043165467628</v>
      </c>
      <c r="N183" s="204"/>
      <c r="O183" s="212" t="s">
        <v>348</v>
      </c>
      <c r="P183" s="199">
        <f>SUM(P184:P185)</f>
        <v>257</v>
      </c>
      <c r="Q183" s="205">
        <f>ROUND(E183*M183,0)</f>
        <v>257</v>
      </c>
      <c r="R183" s="191" t="b">
        <f>P183=Q183</f>
        <v>1</v>
      </c>
      <c r="T183" s="191" t="b">
        <f>L183=Q183</f>
        <v>1</v>
      </c>
    </row>
    <row r="184" spans="1:20">
      <c r="A184" s="738"/>
      <c r="B184" s="206">
        <v>2</v>
      </c>
      <c r="C184" s="207" t="s">
        <v>349</v>
      </c>
      <c r="D184" s="243">
        <v>24</v>
      </c>
      <c r="E184" s="42">
        <f t="shared" si="10"/>
        <v>50</v>
      </c>
      <c r="F184" s="243">
        <v>29</v>
      </c>
      <c r="G184" s="243">
        <v>21</v>
      </c>
      <c r="H184" s="244"/>
      <c r="I184" s="194"/>
      <c r="J184" s="194"/>
      <c r="K184" s="194"/>
      <c r="L184" s="194"/>
      <c r="M184" s="209">
        <f>M183</f>
        <v>0.92446043165467628</v>
      </c>
      <c r="O184" s="207" t="s">
        <v>349</v>
      </c>
      <c r="P184">
        <f>ROUND(E184*M184,0)</f>
        <v>46</v>
      </c>
      <c r="Q184" s="205"/>
    </row>
    <row r="185" spans="1:20">
      <c r="A185" s="738"/>
      <c r="B185" s="206">
        <v>2</v>
      </c>
      <c r="C185" s="207" t="s">
        <v>350</v>
      </c>
      <c r="D185" s="243">
        <v>101</v>
      </c>
      <c r="E185" s="42">
        <f t="shared" si="10"/>
        <v>228</v>
      </c>
      <c r="F185" s="243">
        <v>123</v>
      </c>
      <c r="G185" s="243">
        <v>105</v>
      </c>
      <c r="H185" s="244"/>
      <c r="I185" s="194"/>
      <c r="J185" s="194"/>
      <c r="K185" s="194"/>
      <c r="L185" s="194"/>
      <c r="M185" s="209">
        <f>M184</f>
        <v>0.92446043165467628</v>
      </c>
      <c r="O185" s="207" t="s">
        <v>350</v>
      </c>
      <c r="P185">
        <f>ROUND(E185*M185,0)</f>
        <v>211</v>
      </c>
      <c r="Q185" s="205"/>
    </row>
    <row r="186" spans="1:20">
      <c r="A186" s="738"/>
      <c r="B186" s="211">
        <v>1</v>
      </c>
      <c r="C186" s="212" t="s">
        <v>351</v>
      </c>
      <c r="D186" s="194"/>
      <c r="E186" s="199">
        <f>SUM(E187:E188)</f>
        <v>348</v>
      </c>
      <c r="F186" s="199">
        <f>SUM(F187:F188)</f>
        <v>185</v>
      </c>
      <c r="G186" s="199">
        <f>SUM(G187:G188)</f>
        <v>163</v>
      </c>
      <c r="H186"/>
      <c r="I186" s="212" t="s">
        <v>351</v>
      </c>
      <c r="J186" s="213">
        <v>148</v>
      </c>
      <c r="K186" s="213">
        <v>341</v>
      </c>
      <c r="L186" s="213">
        <v>341</v>
      </c>
      <c r="M186" s="203">
        <f>L186/E186</f>
        <v>0.97988505747126442</v>
      </c>
      <c r="N186" s="204"/>
      <c r="O186" s="212" t="s">
        <v>351</v>
      </c>
      <c r="P186" s="199">
        <f>SUM(P187:P188)</f>
        <v>341</v>
      </c>
      <c r="Q186" s="205">
        <f>ROUND(E186*M186,0)</f>
        <v>341</v>
      </c>
      <c r="R186" s="191" t="b">
        <f>P186=Q186</f>
        <v>1</v>
      </c>
      <c r="T186" s="191" t="b">
        <f>L186=Q186</f>
        <v>1</v>
      </c>
    </row>
    <row r="187" spans="1:20">
      <c r="A187" s="738"/>
      <c r="B187" s="206">
        <v>2</v>
      </c>
      <c r="C187" s="207" t="s">
        <v>352</v>
      </c>
      <c r="D187" s="243">
        <v>37</v>
      </c>
      <c r="E187" s="42">
        <f t="shared" si="10"/>
        <v>88</v>
      </c>
      <c r="F187" s="243">
        <v>44</v>
      </c>
      <c r="G187" s="243">
        <v>44</v>
      </c>
      <c r="H187" s="244"/>
      <c r="I187" s="194"/>
      <c r="J187" s="194"/>
      <c r="K187" s="194"/>
      <c r="L187" s="194"/>
      <c r="M187" s="209">
        <f>M186</f>
        <v>0.97988505747126442</v>
      </c>
      <c r="O187" s="207" t="s">
        <v>352</v>
      </c>
      <c r="P187">
        <f>ROUND(E187*M187,0)</f>
        <v>86</v>
      </c>
      <c r="Q187" s="205"/>
    </row>
    <row r="188" spans="1:20">
      <c r="A188" s="738"/>
      <c r="B188" s="206">
        <v>2</v>
      </c>
      <c r="C188" s="207" t="s">
        <v>353</v>
      </c>
      <c r="D188" s="243">
        <v>113</v>
      </c>
      <c r="E188" s="42">
        <f t="shared" si="10"/>
        <v>260</v>
      </c>
      <c r="F188" s="243">
        <v>141</v>
      </c>
      <c r="G188" s="243">
        <v>119</v>
      </c>
      <c r="H188" s="244"/>
      <c r="I188" s="194"/>
      <c r="J188" s="194"/>
      <c r="K188" s="194"/>
      <c r="L188" s="194"/>
      <c r="M188" s="209">
        <f>M187</f>
        <v>0.97988505747126442</v>
      </c>
      <c r="O188" s="207" t="s">
        <v>353</v>
      </c>
      <c r="P188">
        <f>ROUND(E188*M188,0)</f>
        <v>255</v>
      </c>
      <c r="Q188" s="205"/>
    </row>
    <row r="189" spans="1:20">
      <c r="A189" s="738"/>
      <c r="B189" s="211">
        <v>1</v>
      </c>
      <c r="C189" s="212" t="s">
        <v>354</v>
      </c>
      <c r="D189" s="194"/>
      <c r="E189" s="199">
        <f>SUM(E190:E191)</f>
        <v>647</v>
      </c>
      <c r="F189" s="199">
        <f>SUM(F190:F191)</f>
        <v>333</v>
      </c>
      <c r="G189" s="199">
        <f>SUM(G190:G191)</f>
        <v>314</v>
      </c>
      <c r="H189"/>
      <c r="I189" s="212" t="s">
        <v>354</v>
      </c>
      <c r="J189" s="213">
        <v>299</v>
      </c>
      <c r="K189" s="213">
        <v>629</v>
      </c>
      <c r="L189" s="213">
        <v>629</v>
      </c>
      <c r="M189" s="203">
        <f>L189/E189</f>
        <v>0.97217928902627515</v>
      </c>
      <c r="N189" s="204"/>
      <c r="O189" s="212" t="s">
        <v>354</v>
      </c>
      <c r="P189" s="199">
        <f>SUM(P190:P191)</f>
        <v>629</v>
      </c>
      <c r="Q189" s="205">
        <f>ROUND(E189*M189,0)</f>
        <v>629</v>
      </c>
      <c r="R189" s="191" t="b">
        <f>P189=Q189</f>
        <v>1</v>
      </c>
      <c r="T189" s="191" t="b">
        <f>L189=Q189</f>
        <v>1</v>
      </c>
    </row>
    <row r="190" spans="1:20">
      <c r="A190" s="738"/>
      <c r="B190" s="206">
        <v>2</v>
      </c>
      <c r="C190" s="207" t="s">
        <v>355</v>
      </c>
      <c r="D190" s="243">
        <v>119</v>
      </c>
      <c r="E190" s="42">
        <f t="shared" si="10"/>
        <v>257</v>
      </c>
      <c r="F190" s="243">
        <v>138</v>
      </c>
      <c r="G190" s="243">
        <v>119</v>
      </c>
      <c r="H190" s="244"/>
      <c r="I190" s="194"/>
      <c r="J190" s="194"/>
      <c r="K190" s="194"/>
      <c r="L190" s="194"/>
      <c r="M190" s="209">
        <f>M189</f>
        <v>0.97217928902627515</v>
      </c>
      <c r="O190" s="207" t="s">
        <v>355</v>
      </c>
      <c r="P190">
        <f>ROUND(E190*M190,0)</f>
        <v>250</v>
      </c>
      <c r="Q190" s="205"/>
    </row>
    <row r="191" spans="1:20">
      <c r="A191" s="738"/>
      <c r="B191" s="206">
        <v>2</v>
      </c>
      <c r="C191" s="207" t="s">
        <v>356</v>
      </c>
      <c r="D191" s="243">
        <v>185</v>
      </c>
      <c r="E191" s="42">
        <f t="shared" si="10"/>
        <v>390</v>
      </c>
      <c r="F191" s="243">
        <v>195</v>
      </c>
      <c r="G191" s="243">
        <v>195</v>
      </c>
      <c r="H191" s="244"/>
      <c r="I191" s="194"/>
      <c r="J191" s="194"/>
      <c r="K191" s="194"/>
      <c r="L191" s="194"/>
      <c r="M191" s="209">
        <f>M190</f>
        <v>0.97217928902627515</v>
      </c>
      <c r="O191" s="207" t="s">
        <v>356</v>
      </c>
      <c r="P191">
        <f>ROUND(E191*M191,0)</f>
        <v>379</v>
      </c>
      <c r="Q191" s="205"/>
    </row>
    <row r="192" spans="1:20">
      <c r="A192" s="738"/>
      <c r="B192" s="211">
        <v>1</v>
      </c>
      <c r="C192" s="212" t="s">
        <v>357</v>
      </c>
      <c r="D192" s="194"/>
      <c r="E192" s="199">
        <f>SUM(E193:E196)</f>
        <v>445</v>
      </c>
      <c r="F192" s="199">
        <f>SUM(F193:F196)</f>
        <v>221</v>
      </c>
      <c r="G192" s="199">
        <f>SUM(G193:G196)</f>
        <v>224</v>
      </c>
      <c r="H192"/>
      <c r="I192" s="212" t="s">
        <v>357</v>
      </c>
      <c r="J192" s="213">
        <v>199</v>
      </c>
      <c r="K192" s="213">
        <v>446</v>
      </c>
      <c r="L192" s="213">
        <v>446</v>
      </c>
      <c r="M192" s="203">
        <f>L192/E192</f>
        <v>1.002247191011236</v>
      </c>
      <c r="N192" s="204"/>
      <c r="O192" s="212" t="s">
        <v>357</v>
      </c>
      <c r="P192" s="199">
        <f>SUM(P193:P196)</f>
        <v>446</v>
      </c>
      <c r="Q192" s="205">
        <f>ROUND(E192*M192,0)</f>
        <v>446</v>
      </c>
      <c r="R192" s="191" t="b">
        <f>P192=Q192</f>
        <v>1</v>
      </c>
      <c r="T192" s="191" t="b">
        <f>L192=Q192</f>
        <v>1</v>
      </c>
    </row>
    <row r="193" spans="1:20">
      <c r="A193" s="738"/>
      <c r="B193" s="206">
        <v>2</v>
      </c>
      <c r="C193" s="206" t="s">
        <v>358</v>
      </c>
      <c r="D193" s="243">
        <v>76</v>
      </c>
      <c r="E193" s="42">
        <f t="shared" si="10"/>
        <v>162</v>
      </c>
      <c r="F193" s="243">
        <v>80</v>
      </c>
      <c r="G193" s="243">
        <v>82</v>
      </c>
      <c r="H193" s="244"/>
      <c r="I193" s="194"/>
      <c r="J193" s="194"/>
      <c r="K193" s="194"/>
      <c r="L193" s="194"/>
      <c r="M193" s="209">
        <f>M192</f>
        <v>1.002247191011236</v>
      </c>
      <c r="O193" s="206" t="s">
        <v>358</v>
      </c>
      <c r="P193">
        <f>ROUNDUP(E193*M193,0)</f>
        <v>163</v>
      </c>
      <c r="Q193" s="205"/>
    </row>
    <row r="194" spans="1:20">
      <c r="A194" s="738"/>
      <c r="B194" s="206">
        <v>2</v>
      </c>
      <c r="C194" s="206" t="s">
        <v>359</v>
      </c>
      <c r="D194" s="243">
        <v>41</v>
      </c>
      <c r="E194" s="42">
        <f t="shared" si="10"/>
        <v>86</v>
      </c>
      <c r="F194" s="243">
        <v>36</v>
      </c>
      <c r="G194" s="243">
        <v>50</v>
      </c>
      <c r="H194" s="244"/>
      <c r="I194" s="194"/>
      <c r="J194" s="194"/>
      <c r="K194" s="194"/>
      <c r="L194" s="194"/>
      <c r="M194" s="209">
        <f>M193</f>
        <v>1.002247191011236</v>
      </c>
      <c r="O194" s="206" t="s">
        <v>359</v>
      </c>
      <c r="P194">
        <f>ROUND(E194*M194,0)</f>
        <v>86</v>
      </c>
      <c r="Q194" s="205"/>
    </row>
    <row r="195" spans="1:20">
      <c r="A195" s="738"/>
      <c r="B195" s="206">
        <v>2</v>
      </c>
      <c r="C195" s="206" t="s">
        <v>360</v>
      </c>
      <c r="D195" s="243">
        <v>53</v>
      </c>
      <c r="E195" s="42">
        <f t="shared" si="10"/>
        <v>123</v>
      </c>
      <c r="F195" s="243">
        <v>64</v>
      </c>
      <c r="G195" s="243">
        <v>59</v>
      </c>
      <c r="H195" s="244"/>
      <c r="I195" s="194"/>
      <c r="J195" s="194"/>
      <c r="K195" s="194"/>
      <c r="L195" s="194"/>
      <c r="M195" s="209">
        <f>M194</f>
        <v>1.002247191011236</v>
      </c>
      <c r="O195" s="206" t="s">
        <v>360</v>
      </c>
      <c r="P195">
        <f>ROUND(E195*M195,0)</f>
        <v>123</v>
      </c>
      <c r="Q195" s="205"/>
    </row>
    <row r="196" spans="1:20">
      <c r="A196" s="738"/>
      <c r="B196" s="206">
        <v>2</v>
      </c>
      <c r="C196" s="206" t="s">
        <v>228</v>
      </c>
      <c r="D196" s="243">
        <v>31</v>
      </c>
      <c r="E196" s="42">
        <f t="shared" si="10"/>
        <v>74</v>
      </c>
      <c r="F196" s="243">
        <v>41</v>
      </c>
      <c r="G196" s="243">
        <v>33</v>
      </c>
      <c r="H196" s="244"/>
      <c r="I196" s="194"/>
      <c r="J196" s="194"/>
      <c r="K196" s="194"/>
      <c r="L196" s="194"/>
      <c r="M196" s="209">
        <f>M195</f>
        <v>1.002247191011236</v>
      </c>
      <c r="O196" s="206" t="s">
        <v>228</v>
      </c>
      <c r="P196">
        <f>ROUND(E196*M196,0)</f>
        <v>74</v>
      </c>
      <c r="Q196" s="205"/>
    </row>
    <row r="197" spans="1:20" s="235" customFormat="1" ht="13.5">
      <c r="A197" s="738"/>
      <c r="B197" s="237">
        <v>1</v>
      </c>
      <c r="C197" s="238" t="s">
        <v>361</v>
      </c>
      <c r="D197" s="245">
        <v>48</v>
      </c>
      <c r="E197" s="231">
        <f t="shared" si="10"/>
        <v>87</v>
      </c>
      <c r="F197" s="245">
        <v>43</v>
      </c>
      <c r="G197" s="245">
        <v>44</v>
      </c>
      <c r="H197" s="246"/>
      <c r="I197" s="212" t="s">
        <v>361</v>
      </c>
      <c r="J197" s="213">
        <v>49</v>
      </c>
      <c r="K197" s="213">
        <v>90</v>
      </c>
      <c r="L197" s="213">
        <v>90</v>
      </c>
      <c r="M197" s="203">
        <f>L197/E197</f>
        <v>1.0344827586206897</v>
      </c>
      <c r="N197" s="204"/>
      <c r="O197" s="238" t="s">
        <v>361</v>
      </c>
      <c r="P197" s="231">
        <f>SUM(Q197:Q197)</f>
        <v>90</v>
      </c>
      <c r="Q197" s="205">
        <f>ROUND(E197*M197,0)</f>
        <v>90</v>
      </c>
      <c r="R197" s="191" t="b">
        <f>P197=Q197</f>
        <v>1</v>
      </c>
      <c r="T197" s="191" t="b">
        <f>L197=Q197</f>
        <v>1</v>
      </c>
    </row>
    <row r="198" spans="1:20" s="226" customFormat="1">
      <c r="A198" s="738"/>
      <c r="B198" s="42">
        <v>1</v>
      </c>
      <c r="C198" s="42" t="s">
        <v>208</v>
      </c>
      <c r="D198" s="42">
        <f>SUM(D161:D197)</f>
        <v>1781</v>
      </c>
      <c r="E198" s="225">
        <f t="shared" si="10"/>
        <v>3757</v>
      </c>
      <c r="F198" s="42">
        <f>SUM(F161,F164,F165,F168,F171,F174,F177,F180,F183,F186,F189,F192,F197)</f>
        <v>1928</v>
      </c>
      <c r="G198" s="42">
        <f>SUM(G161,G164,G165,G168,G171,G174,G177,G180,G183,G186,G189,G192,G197)</f>
        <v>1829</v>
      </c>
      <c r="H198" s="218"/>
      <c r="I198"/>
      <c r="J198">
        <f>SUM(J161,J164,J165,J168,J171,J174,J177,J180,J183,J186,J189,J192,J197)</f>
        <v>1773</v>
      </c>
      <c r="K198">
        <f>SUM(K161,K164,K165,K168,K171,K174,K177,K180,K183,K186,K189,K192,K197)</f>
        <v>3705</v>
      </c>
      <c r="L198">
        <f>SUM(L161,L164,L165,L168,L171,L174,L177,L180,L183,L186,L189,L192,L197)</f>
        <v>3705</v>
      </c>
      <c r="M198" s="219">
        <f>L198/E198</f>
        <v>0.98615916955017302</v>
      </c>
      <c r="O198" t="s">
        <v>208</v>
      </c>
      <c r="P198">
        <f>SUM(P161,P164,P165,P168,P171,P174,P177,P180,P183,P186,P189,P192,P197)</f>
        <v>3705</v>
      </c>
      <c r="Q198" s="217">
        <f>ROUND(E198*M198,0)</f>
        <v>3705</v>
      </c>
      <c r="R198" t="b">
        <f>P198=Q198</f>
        <v>1</v>
      </c>
    </row>
    <row r="199" spans="1:20">
      <c r="A199" s="738" t="s">
        <v>41</v>
      </c>
      <c r="B199" s="211">
        <v>1</v>
      </c>
      <c r="C199" s="247" t="s">
        <v>406</v>
      </c>
      <c r="D199" s="194"/>
      <c r="E199" s="199">
        <f>SUM(E200:E203)</f>
        <v>488</v>
      </c>
      <c r="F199" s="199">
        <f>SUM(F200:F203)</f>
        <v>237</v>
      </c>
      <c r="G199" s="199">
        <f>SUM(G200:G203)</f>
        <v>251</v>
      </c>
      <c r="H199"/>
      <c r="I199" t="s">
        <v>406</v>
      </c>
      <c r="J199" s="248">
        <v>196</v>
      </c>
      <c r="K199" s="248">
        <v>465</v>
      </c>
      <c r="L199" s="248">
        <v>465</v>
      </c>
      <c r="M199" s="203">
        <f>L199/E199</f>
        <v>0.95286885245901642</v>
      </c>
      <c r="N199" s="204"/>
      <c r="O199" s="247" t="s">
        <v>406</v>
      </c>
      <c r="P199" s="199">
        <f>SUM(P200:P203)</f>
        <v>465</v>
      </c>
      <c r="Q199" s="205">
        <f>ROUND(E199*M199,0)</f>
        <v>465</v>
      </c>
      <c r="R199" s="191" t="b">
        <f>P199=Q199</f>
        <v>1</v>
      </c>
      <c r="T199" s="191" t="b">
        <f>L199=Q199</f>
        <v>1</v>
      </c>
    </row>
    <row r="200" spans="1:20">
      <c r="A200" s="738"/>
      <c r="B200" s="206">
        <v>2</v>
      </c>
      <c r="C200" s="249" t="s">
        <v>407</v>
      </c>
      <c r="D200" s="250">
        <v>48</v>
      </c>
      <c r="E200" s="42">
        <f t="shared" ref="E200:E260" si="11">SUM(F200:G200)</f>
        <v>116</v>
      </c>
      <c r="F200" s="250">
        <v>54</v>
      </c>
      <c r="G200" s="251">
        <v>62</v>
      </c>
      <c r="H200" s="252"/>
      <c r="I200" s="194"/>
      <c r="J200" s="194"/>
      <c r="K200" s="194"/>
      <c r="L200" s="194"/>
      <c r="M200" s="209">
        <f>M199</f>
        <v>0.95286885245901642</v>
      </c>
      <c r="O200" s="249" t="s">
        <v>407</v>
      </c>
      <c r="P200">
        <f>ROUNDDOWN(E200*M200,0)</f>
        <v>110</v>
      </c>
      <c r="Q200" s="205"/>
    </row>
    <row r="201" spans="1:20">
      <c r="A201" s="738"/>
      <c r="B201" s="206">
        <v>2</v>
      </c>
      <c r="C201" s="249" t="s">
        <v>408</v>
      </c>
      <c r="D201" s="250">
        <v>63</v>
      </c>
      <c r="E201" s="42">
        <f t="shared" si="11"/>
        <v>157</v>
      </c>
      <c r="F201" s="250">
        <v>76</v>
      </c>
      <c r="G201" s="251">
        <v>81</v>
      </c>
      <c r="H201" s="252"/>
      <c r="I201" s="194"/>
      <c r="J201" s="194"/>
      <c r="K201" s="194"/>
      <c r="L201" s="194"/>
      <c r="M201" s="209">
        <f>M200</f>
        <v>0.95286885245901642</v>
      </c>
      <c r="O201" s="249" t="s">
        <v>408</v>
      </c>
      <c r="P201">
        <f>ROUND(E201*M201,0)</f>
        <v>150</v>
      </c>
      <c r="Q201" s="205"/>
    </row>
    <row r="202" spans="1:20">
      <c r="A202" s="738"/>
      <c r="B202" s="206">
        <v>2</v>
      </c>
      <c r="C202" s="249" t="s">
        <v>409</v>
      </c>
      <c r="D202" s="250">
        <v>29</v>
      </c>
      <c r="E202" s="42">
        <f t="shared" si="11"/>
        <v>58</v>
      </c>
      <c r="F202" s="250">
        <v>31</v>
      </c>
      <c r="G202" s="251">
        <v>27</v>
      </c>
      <c r="H202" s="252"/>
      <c r="I202" s="194"/>
      <c r="J202" s="194"/>
      <c r="K202" s="194"/>
      <c r="L202" s="194"/>
      <c r="M202" s="209">
        <f>M201</f>
        <v>0.95286885245901642</v>
      </c>
      <c r="O202" s="249" t="s">
        <v>409</v>
      </c>
      <c r="P202">
        <f>ROUND(E202*M202,0)</f>
        <v>55</v>
      </c>
      <c r="Q202" s="205"/>
    </row>
    <row r="203" spans="1:20">
      <c r="A203" s="738"/>
      <c r="B203" s="206">
        <v>2</v>
      </c>
      <c r="C203" s="249" t="s">
        <v>410</v>
      </c>
      <c r="D203" s="250">
        <v>59</v>
      </c>
      <c r="E203" s="42">
        <f t="shared" si="11"/>
        <v>157</v>
      </c>
      <c r="F203" s="250">
        <v>76</v>
      </c>
      <c r="G203" s="251">
        <v>81</v>
      </c>
      <c r="H203" s="252"/>
      <c r="I203" s="194"/>
      <c r="J203" s="194"/>
      <c r="K203" s="194"/>
      <c r="L203" s="194"/>
      <c r="M203" s="209">
        <f>M202</f>
        <v>0.95286885245901642</v>
      </c>
      <c r="O203" s="249" t="s">
        <v>410</v>
      </c>
      <c r="P203">
        <f>ROUND(E203*M203,0)</f>
        <v>150</v>
      </c>
      <c r="Q203" s="205"/>
    </row>
    <row r="204" spans="1:20">
      <c r="A204" s="738"/>
      <c r="B204" s="211">
        <v>1</v>
      </c>
      <c r="C204" s="247" t="s">
        <v>411</v>
      </c>
      <c r="D204" s="194"/>
      <c r="E204" s="199">
        <f>SUM(E205:E206)</f>
        <v>247</v>
      </c>
      <c r="F204" s="199">
        <f>SUM(F205:F206)</f>
        <v>136</v>
      </c>
      <c r="G204" s="199">
        <f>SUM(G205:G206)</f>
        <v>111</v>
      </c>
      <c r="H204"/>
      <c r="I204" t="s">
        <v>411</v>
      </c>
      <c r="J204" s="248">
        <v>114</v>
      </c>
      <c r="K204" s="248">
        <v>251</v>
      </c>
      <c r="L204" s="248">
        <v>251</v>
      </c>
      <c r="M204" s="203">
        <f>L204/E204</f>
        <v>1.0161943319838056</v>
      </c>
      <c r="N204" s="204"/>
      <c r="O204" s="247" t="s">
        <v>411</v>
      </c>
      <c r="P204" s="199">
        <f>SUM(P205:P206)</f>
        <v>251</v>
      </c>
      <c r="Q204" s="205">
        <f>ROUND(E204*M204,0)</f>
        <v>251</v>
      </c>
      <c r="R204" s="191" t="b">
        <f>P204=Q204</f>
        <v>1</v>
      </c>
      <c r="T204" s="191" t="b">
        <f>L204=Q204</f>
        <v>1</v>
      </c>
    </row>
    <row r="205" spans="1:20">
      <c r="A205" s="738"/>
      <c r="B205" s="206">
        <v>2</v>
      </c>
      <c r="C205" s="249" t="s">
        <v>412</v>
      </c>
      <c r="D205" s="250">
        <v>47</v>
      </c>
      <c r="E205" s="42">
        <f t="shared" si="11"/>
        <v>92</v>
      </c>
      <c r="F205" s="250">
        <v>51</v>
      </c>
      <c r="G205" s="251">
        <v>41</v>
      </c>
      <c r="H205" s="252"/>
      <c r="I205" s="194"/>
      <c r="J205" s="194"/>
      <c r="K205" s="194"/>
      <c r="L205" s="194"/>
      <c r="M205" s="209">
        <f>M204</f>
        <v>1.0161943319838056</v>
      </c>
      <c r="O205" s="249" t="s">
        <v>412</v>
      </c>
      <c r="P205">
        <f>ROUND(E205*M205,0)</f>
        <v>93</v>
      </c>
      <c r="Q205" s="205"/>
    </row>
    <row r="206" spans="1:20">
      <c r="A206" s="738"/>
      <c r="B206" s="206">
        <v>2</v>
      </c>
      <c r="C206" s="249" t="s">
        <v>413</v>
      </c>
      <c r="D206" s="250">
        <v>62</v>
      </c>
      <c r="E206" s="42">
        <f t="shared" si="11"/>
        <v>155</v>
      </c>
      <c r="F206" s="250">
        <v>85</v>
      </c>
      <c r="G206" s="251">
        <v>70</v>
      </c>
      <c r="H206" s="252"/>
      <c r="I206" s="194"/>
      <c r="J206" s="194"/>
      <c r="K206" s="194"/>
      <c r="L206" s="194"/>
      <c r="M206" s="209">
        <f>M205</f>
        <v>1.0161943319838056</v>
      </c>
      <c r="O206" s="249" t="s">
        <v>413</v>
      </c>
      <c r="P206">
        <f>ROUND(E206*M206,0)</f>
        <v>158</v>
      </c>
      <c r="Q206" s="205"/>
    </row>
    <row r="207" spans="1:20">
      <c r="A207" s="738"/>
      <c r="B207" s="211">
        <v>1</v>
      </c>
      <c r="C207" s="247" t="s">
        <v>414</v>
      </c>
      <c r="D207" s="194"/>
      <c r="E207" s="199">
        <f>SUM(E208:E209)</f>
        <v>173</v>
      </c>
      <c r="F207" s="199">
        <f>SUM(F208:F209)</f>
        <v>84</v>
      </c>
      <c r="G207" s="199">
        <f>SUM(G208:G209)</f>
        <v>89</v>
      </c>
      <c r="H207"/>
      <c r="I207" t="s">
        <v>414</v>
      </c>
      <c r="J207" s="248">
        <v>92</v>
      </c>
      <c r="K207" s="248">
        <v>169</v>
      </c>
      <c r="L207" s="248">
        <v>169</v>
      </c>
      <c r="M207" s="203">
        <f>L207/E207</f>
        <v>0.97687861271676302</v>
      </c>
      <c r="N207" s="204"/>
      <c r="O207" s="247" t="s">
        <v>414</v>
      </c>
      <c r="P207" s="199">
        <f>SUM(P208:P209)</f>
        <v>169</v>
      </c>
      <c r="Q207" s="205">
        <f>ROUND(E207*M207,0)</f>
        <v>169</v>
      </c>
      <c r="R207" s="191" t="b">
        <f>P207=Q207</f>
        <v>1</v>
      </c>
      <c r="T207" s="191" t="b">
        <f>L207=Q207</f>
        <v>1</v>
      </c>
    </row>
    <row r="208" spans="1:20">
      <c r="A208" s="738"/>
      <c r="B208" s="206">
        <v>2</v>
      </c>
      <c r="C208" s="249" t="s">
        <v>415</v>
      </c>
      <c r="D208" s="241">
        <v>60</v>
      </c>
      <c r="E208" s="42">
        <f t="shared" si="11"/>
        <v>116</v>
      </c>
      <c r="F208" s="241">
        <v>56</v>
      </c>
      <c r="G208" s="241">
        <v>60</v>
      </c>
      <c r="H208" s="242"/>
      <c r="I208" s="194"/>
      <c r="J208" s="194"/>
      <c r="K208" s="194"/>
      <c r="L208" s="194"/>
      <c r="M208" s="209">
        <f>M207</f>
        <v>0.97687861271676302</v>
      </c>
      <c r="O208" s="249" t="s">
        <v>415</v>
      </c>
      <c r="P208">
        <f>ROUND(E208*M208,0)</f>
        <v>113</v>
      </c>
      <c r="Q208" s="205"/>
    </row>
    <row r="209" spans="1:20">
      <c r="A209" s="738"/>
      <c r="B209" s="206">
        <v>2</v>
      </c>
      <c r="C209" s="249" t="s">
        <v>416</v>
      </c>
      <c r="D209" s="241">
        <v>33</v>
      </c>
      <c r="E209" s="42">
        <f t="shared" si="11"/>
        <v>57</v>
      </c>
      <c r="F209" s="241">
        <v>28</v>
      </c>
      <c r="G209" s="241">
        <v>29</v>
      </c>
      <c r="H209" s="242"/>
      <c r="I209" s="194"/>
      <c r="J209" s="194"/>
      <c r="K209" s="194"/>
      <c r="L209" s="194"/>
      <c r="M209" s="209">
        <f>M208</f>
        <v>0.97687861271676302</v>
      </c>
      <c r="O209" s="249" t="s">
        <v>416</v>
      </c>
      <c r="P209">
        <f>ROUND(E209*M209,0)</f>
        <v>56</v>
      </c>
      <c r="Q209" s="205"/>
    </row>
    <row r="210" spans="1:20">
      <c r="A210" s="738"/>
      <c r="B210" s="211">
        <v>1</v>
      </c>
      <c r="C210" s="247" t="s">
        <v>417</v>
      </c>
      <c r="D210" s="194"/>
      <c r="E210" s="199">
        <f>SUM(E211:E213)</f>
        <v>395</v>
      </c>
      <c r="F210" s="199">
        <f>SUM(F211:F213)</f>
        <v>201</v>
      </c>
      <c r="G210" s="199">
        <f>SUM(G211:G213)</f>
        <v>194</v>
      </c>
      <c r="H210"/>
      <c r="I210" t="s">
        <v>417</v>
      </c>
      <c r="J210" s="248">
        <v>164</v>
      </c>
      <c r="K210" s="248">
        <v>381</v>
      </c>
      <c r="L210" s="248">
        <v>381</v>
      </c>
      <c r="M210" s="203">
        <f>L210/E210</f>
        <v>0.96455696202531649</v>
      </c>
      <c r="N210" s="204"/>
      <c r="O210" s="247" t="s">
        <v>417</v>
      </c>
      <c r="P210" s="199">
        <f>SUM(P211:P213)</f>
        <v>381</v>
      </c>
      <c r="Q210" s="205">
        <f>ROUND(E210*M210,0)</f>
        <v>381</v>
      </c>
      <c r="R210" s="191" t="b">
        <f>P210=Q210</f>
        <v>1</v>
      </c>
      <c r="T210" s="191" t="b">
        <f>L210=Q210</f>
        <v>1</v>
      </c>
    </row>
    <row r="211" spans="1:20">
      <c r="A211" s="738"/>
      <c r="B211" s="206">
        <v>2</v>
      </c>
      <c r="C211" s="249" t="s">
        <v>418</v>
      </c>
      <c r="D211" s="241">
        <v>55</v>
      </c>
      <c r="E211" s="42">
        <f t="shared" si="11"/>
        <v>124</v>
      </c>
      <c r="F211" s="241">
        <v>61</v>
      </c>
      <c r="G211" s="241">
        <v>63</v>
      </c>
      <c r="H211" s="242"/>
      <c r="I211" s="194"/>
      <c r="J211" s="194"/>
      <c r="K211" s="194"/>
      <c r="L211" s="194"/>
      <c r="M211" s="209">
        <f>M210</f>
        <v>0.96455696202531649</v>
      </c>
      <c r="O211" s="249" t="s">
        <v>418</v>
      </c>
      <c r="P211">
        <f>ROUND(E211*M211,0)</f>
        <v>120</v>
      </c>
      <c r="Q211" s="205"/>
    </row>
    <row r="212" spans="1:20">
      <c r="A212" s="738"/>
      <c r="B212" s="206">
        <v>2</v>
      </c>
      <c r="C212" s="249" t="s">
        <v>419</v>
      </c>
      <c r="D212" s="241">
        <v>64</v>
      </c>
      <c r="E212" s="42">
        <f t="shared" si="11"/>
        <v>136</v>
      </c>
      <c r="F212" s="241">
        <v>71</v>
      </c>
      <c r="G212" s="241">
        <v>65</v>
      </c>
      <c r="H212" s="242"/>
      <c r="I212" s="194"/>
      <c r="J212" s="194"/>
      <c r="K212" s="194"/>
      <c r="L212" s="194"/>
      <c r="M212" s="209">
        <f>M211</f>
        <v>0.96455696202531649</v>
      </c>
      <c r="O212" s="249" t="s">
        <v>419</v>
      </c>
      <c r="P212">
        <f>ROUND(E212*M212,0)</f>
        <v>131</v>
      </c>
      <c r="Q212" s="205"/>
    </row>
    <row r="213" spans="1:20">
      <c r="A213" s="738"/>
      <c r="B213" s="206">
        <v>2</v>
      </c>
      <c r="C213" s="249" t="s">
        <v>420</v>
      </c>
      <c r="D213" s="241">
        <v>48</v>
      </c>
      <c r="E213" s="42">
        <f t="shared" si="11"/>
        <v>135</v>
      </c>
      <c r="F213" s="241">
        <v>69</v>
      </c>
      <c r="G213" s="241">
        <v>66</v>
      </c>
      <c r="H213" s="242"/>
      <c r="I213" s="194"/>
      <c r="J213" s="194"/>
      <c r="K213" s="194"/>
      <c r="L213" s="194"/>
      <c r="M213" s="209">
        <f>M212</f>
        <v>0.96455696202531649</v>
      </c>
      <c r="O213" s="249" t="s">
        <v>420</v>
      </c>
      <c r="P213">
        <f>ROUND(E213*M213,0)</f>
        <v>130</v>
      </c>
      <c r="Q213" s="205"/>
    </row>
    <row r="214" spans="1:20" s="235" customFormat="1">
      <c r="A214" s="738"/>
      <c r="B214" s="237">
        <v>1</v>
      </c>
      <c r="C214" s="253" t="s">
        <v>421</v>
      </c>
      <c r="D214" s="42">
        <v>57</v>
      </c>
      <c r="E214" s="231">
        <f t="shared" si="11"/>
        <v>124</v>
      </c>
      <c r="F214" s="42">
        <v>59</v>
      </c>
      <c r="G214" s="42">
        <v>65</v>
      </c>
      <c r="H214" s="254"/>
      <c r="I214" t="s">
        <v>421</v>
      </c>
      <c r="J214" s="248">
        <v>61</v>
      </c>
      <c r="K214" s="248">
        <v>132</v>
      </c>
      <c r="L214" s="248">
        <v>132</v>
      </c>
      <c r="M214" s="203">
        <f>L214/E214</f>
        <v>1.064516129032258</v>
      </c>
      <c r="N214" s="204"/>
      <c r="O214" s="253" t="s">
        <v>421</v>
      </c>
      <c r="P214" s="231">
        <f>SUM(Q214:Q214)</f>
        <v>132</v>
      </c>
      <c r="Q214" s="205">
        <f>ROUND(E214*M214,0)</f>
        <v>132</v>
      </c>
      <c r="R214" s="191" t="b">
        <f>P214=Q214</f>
        <v>1</v>
      </c>
      <c r="T214" s="191" t="b">
        <f>L214=Q214</f>
        <v>1</v>
      </c>
    </row>
    <row r="215" spans="1:20">
      <c r="A215" s="738"/>
      <c r="B215" s="211">
        <v>1</v>
      </c>
      <c r="C215" s="247" t="s">
        <v>422</v>
      </c>
      <c r="D215" s="194"/>
      <c r="E215" s="199">
        <f>SUM(E216:E217)</f>
        <v>217</v>
      </c>
      <c r="F215" s="199">
        <f>SUM(F216:F217)</f>
        <v>117</v>
      </c>
      <c r="G215" s="199">
        <f>SUM(G216:G217)</f>
        <v>100</v>
      </c>
      <c r="H215"/>
      <c r="I215" t="s">
        <v>422</v>
      </c>
      <c r="J215" s="248">
        <v>101</v>
      </c>
      <c r="K215" s="248">
        <v>225</v>
      </c>
      <c r="L215" s="248">
        <v>225</v>
      </c>
      <c r="M215" s="203">
        <f>L215/E215</f>
        <v>1.0368663594470047</v>
      </c>
      <c r="N215" s="204"/>
      <c r="O215" s="247" t="s">
        <v>422</v>
      </c>
      <c r="P215" s="199">
        <f>SUM(P216:P217)</f>
        <v>225</v>
      </c>
      <c r="Q215" s="205">
        <f>ROUND(E215*M215,0)</f>
        <v>225</v>
      </c>
      <c r="R215" s="191" t="b">
        <f>P215=Q215</f>
        <v>1</v>
      </c>
      <c r="T215" s="191" t="b">
        <f>L215=Q215</f>
        <v>1</v>
      </c>
    </row>
    <row r="216" spans="1:20">
      <c r="A216" s="738"/>
      <c r="B216" s="206">
        <v>2</v>
      </c>
      <c r="C216" s="249" t="s">
        <v>423</v>
      </c>
      <c r="D216" s="241">
        <v>74</v>
      </c>
      <c r="E216" s="42">
        <f t="shared" si="11"/>
        <v>165</v>
      </c>
      <c r="F216" s="241">
        <v>88</v>
      </c>
      <c r="G216" s="241">
        <v>77</v>
      </c>
      <c r="H216" s="242"/>
      <c r="I216" s="194"/>
      <c r="J216" s="194"/>
      <c r="K216" s="194"/>
      <c r="L216" s="194"/>
      <c r="M216" s="209">
        <f>M215</f>
        <v>1.0368663594470047</v>
      </c>
      <c r="O216" s="249" t="s">
        <v>423</v>
      </c>
      <c r="P216">
        <f>ROUND(E216*M216,0)</f>
        <v>171</v>
      </c>
      <c r="Q216" s="205"/>
    </row>
    <row r="217" spans="1:20">
      <c r="A217" s="738"/>
      <c r="B217" s="206">
        <v>2</v>
      </c>
      <c r="C217" s="249" t="s">
        <v>424</v>
      </c>
      <c r="D217" s="241">
        <v>26</v>
      </c>
      <c r="E217" s="42">
        <f t="shared" si="11"/>
        <v>52</v>
      </c>
      <c r="F217" s="241">
        <v>29</v>
      </c>
      <c r="G217" s="241">
        <v>23</v>
      </c>
      <c r="H217" s="242"/>
      <c r="I217" s="194"/>
      <c r="J217" s="194"/>
      <c r="K217" s="194"/>
      <c r="L217" s="194"/>
      <c r="M217" s="209">
        <f>M216</f>
        <v>1.0368663594470047</v>
      </c>
      <c r="O217" s="249" t="s">
        <v>424</v>
      </c>
      <c r="P217">
        <f>ROUND(E217*M217,0)</f>
        <v>54</v>
      </c>
      <c r="Q217" s="205"/>
    </row>
    <row r="218" spans="1:20">
      <c r="A218" s="738"/>
      <c r="B218" s="211">
        <v>1</v>
      </c>
      <c r="C218" s="247" t="s">
        <v>425</v>
      </c>
      <c r="D218" s="194"/>
      <c r="E218" s="199">
        <f>SUM(E219:E220)</f>
        <v>242</v>
      </c>
      <c r="F218" s="199">
        <f>SUM(F219:F220)</f>
        <v>123</v>
      </c>
      <c r="G218" s="199">
        <f>SUM(G219:G220)</f>
        <v>119</v>
      </c>
      <c r="H218"/>
      <c r="I218" t="s">
        <v>425</v>
      </c>
      <c r="J218" s="248">
        <v>98</v>
      </c>
      <c r="K218" s="248">
        <v>238</v>
      </c>
      <c r="L218" s="248">
        <v>238</v>
      </c>
      <c r="M218" s="203">
        <f>L218/E218</f>
        <v>0.98347107438016534</v>
      </c>
      <c r="N218" s="204"/>
      <c r="O218" s="247" t="s">
        <v>425</v>
      </c>
      <c r="P218" s="199">
        <f>SUM(P219:P220)</f>
        <v>238</v>
      </c>
      <c r="Q218" s="205">
        <f>ROUND(E218*M218,0)</f>
        <v>238</v>
      </c>
      <c r="R218" s="191" t="b">
        <f>P218=Q218</f>
        <v>1</v>
      </c>
      <c r="T218" s="191" t="b">
        <f>L218=Q218</f>
        <v>1</v>
      </c>
    </row>
    <row r="219" spans="1:20">
      <c r="A219" s="738"/>
      <c r="B219" s="206">
        <v>2</v>
      </c>
      <c r="C219" s="249" t="s">
        <v>426</v>
      </c>
      <c r="D219" s="241">
        <v>39</v>
      </c>
      <c r="E219" s="42">
        <f t="shared" si="11"/>
        <v>102</v>
      </c>
      <c r="F219" s="241">
        <v>48</v>
      </c>
      <c r="G219" s="241">
        <v>54</v>
      </c>
      <c r="H219" s="242"/>
      <c r="I219" s="194"/>
      <c r="J219" s="194"/>
      <c r="K219" s="194"/>
      <c r="L219" s="194"/>
      <c r="M219" s="209">
        <f>M218</f>
        <v>0.98347107438016534</v>
      </c>
      <c r="O219" s="249" t="s">
        <v>426</v>
      </c>
      <c r="P219">
        <f>ROUND(E219*M219,0)</f>
        <v>100</v>
      </c>
      <c r="Q219" s="205"/>
    </row>
    <row r="220" spans="1:20">
      <c r="A220" s="738"/>
      <c r="B220" s="206">
        <v>2</v>
      </c>
      <c r="C220" s="249" t="s">
        <v>427</v>
      </c>
      <c r="D220" s="241">
        <v>56</v>
      </c>
      <c r="E220" s="42">
        <f t="shared" si="11"/>
        <v>140</v>
      </c>
      <c r="F220" s="241">
        <v>75</v>
      </c>
      <c r="G220" s="241">
        <v>65</v>
      </c>
      <c r="H220" s="242"/>
      <c r="I220" s="194"/>
      <c r="J220" s="194"/>
      <c r="K220" s="194"/>
      <c r="L220" s="194"/>
      <c r="M220" s="209">
        <f>M219</f>
        <v>0.98347107438016534</v>
      </c>
      <c r="O220" s="249" t="s">
        <v>427</v>
      </c>
      <c r="P220">
        <f>ROUND(E220*M220,0)</f>
        <v>138</v>
      </c>
      <c r="Q220" s="205"/>
    </row>
    <row r="221" spans="1:20">
      <c r="A221" s="738"/>
      <c r="B221" s="211">
        <v>1</v>
      </c>
      <c r="C221" s="247" t="s">
        <v>428</v>
      </c>
      <c r="D221" s="194"/>
      <c r="E221" s="199">
        <f>SUM(E222:E223)</f>
        <v>274</v>
      </c>
      <c r="F221" s="199">
        <f>SUM(F222:F223)</f>
        <v>137</v>
      </c>
      <c r="G221" s="199">
        <f>SUM(G222:G223)</f>
        <v>137</v>
      </c>
      <c r="H221"/>
      <c r="I221" t="s">
        <v>428</v>
      </c>
      <c r="J221" s="248">
        <v>115</v>
      </c>
      <c r="K221" s="248">
        <v>257</v>
      </c>
      <c r="L221" s="248">
        <v>257</v>
      </c>
      <c r="M221" s="203">
        <f>L221/E221</f>
        <v>0.93795620437956206</v>
      </c>
      <c r="N221" s="204"/>
      <c r="O221" s="247" t="s">
        <v>428</v>
      </c>
      <c r="P221" s="199">
        <f>SUM(P222:P223)</f>
        <v>257</v>
      </c>
      <c r="Q221" s="205">
        <f>ROUND(E221*M221,0)</f>
        <v>257</v>
      </c>
      <c r="R221" s="191" t="b">
        <f>P221=Q221</f>
        <v>1</v>
      </c>
      <c r="T221" s="191" t="b">
        <f>L221=Q221</f>
        <v>1</v>
      </c>
    </row>
    <row r="222" spans="1:20">
      <c r="A222" s="738"/>
      <c r="B222" s="206">
        <v>2</v>
      </c>
      <c r="C222" s="249" t="s">
        <v>287</v>
      </c>
      <c r="D222" s="241">
        <v>51</v>
      </c>
      <c r="E222" s="42">
        <f t="shared" si="11"/>
        <v>114</v>
      </c>
      <c r="F222" s="241">
        <v>57</v>
      </c>
      <c r="G222" s="241">
        <v>57</v>
      </c>
      <c r="H222" s="242"/>
      <c r="I222" s="194"/>
      <c r="J222" s="194"/>
      <c r="K222" s="194"/>
      <c r="L222" s="194"/>
      <c r="M222" s="209">
        <f>M221</f>
        <v>0.93795620437956206</v>
      </c>
      <c r="O222" s="249" t="s">
        <v>287</v>
      </c>
      <c r="P222">
        <f>ROUND(E222*M222,0)</f>
        <v>107</v>
      </c>
      <c r="Q222" s="205"/>
    </row>
    <row r="223" spans="1:20">
      <c r="A223" s="738"/>
      <c r="B223" s="206">
        <v>2</v>
      </c>
      <c r="C223" s="249" t="s">
        <v>429</v>
      </c>
      <c r="D223" s="241">
        <v>69</v>
      </c>
      <c r="E223" s="42">
        <f t="shared" si="11"/>
        <v>160</v>
      </c>
      <c r="F223" s="241">
        <v>80</v>
      </c>
      <c r="G223" s="241">
        <v>80</v>
      </c>
      <c r="H223" s="242"/>
      <c r="I223" s="194"/>
      <c r="J223" s="194"/>
      <c r="K223" s="194"/>
      <c r="L223" s="194"/>
      <c r="M223" s="209">
        <f>M222</f>
        <v>0.93795620437956206</v>
      </c>
      <c r="O223" s="249" t="s">
        <v>429</v>
      </c>
      <c r="P223">
        <f>ROUND(E223*M223,0)</f>
        <v>150</v>
      </c>
      <c r="Q223" s="205"/>
    </row>
    <row r="224" spans="1:20">
      <c r="A224" s="738"/>
      <c r="B224" s="211">
        <v>1</v>
      </c>
      <c r="C224" s="247" t="s">
        <v>430</v>
      </c>
      <c r="D224" s="194"/>
      <c r="E224" s="199">
        <f>SUM(E225:E227)</f>
        <v>360</v>
      </c>
      <c r="F224" s="199">
        <f>SUM(F225:F227)</f>
        <v>176</v>
      </c>
      <c r="G224" s="199">
        <f>SUM(G225:G227)</f>
        <v>184</v>
      </c>
      <c r="H224"/>
      <c r="I224" t="s">
        <v>430</v>
      </c>
      <c r="J224" s="248">
        <v>161</v>
      </c>
      <c r="K224" s="248">
        <v>352</v>
      </c>
      <c r="L224" s="248">
        <v>352</v>
      </c>
      <c r="M224" s="203">
        <f>L224/E224</f>
        <v>0.97777777777777775</v>
      </c>
      <c r="N224" s="204"/>
      <c r="O224" s="247" t="s">
        <v>430</v>
      </c>
      <c r="P224" s="199">
        <f>SUM(P225:P227)</f>
        <v>352</v>
      </c>
      <c r="Q224" s="205">
        <f>ROUND(E224*M224,0)</f>
        <v>352</v>
      </c>
      <c r="R224" s="191" t="b">
        <f>P224=Q224</f>
        <v>1</v>
      </c>
      <c r="T224" s="191" t="b">
        <f>L224=Q224</f>
        <v>1</v>
      </c>
    </row>
    <row r="225" spans="1:20">
      <c r="A225" s="738"/>
      <c r="B225" s="206">
        <v>2</v>
      </c>
      <c r="C225" s="249" t="s">
        <v>431</v>
      </c>
      <c r="D225" s="241">
        <v>62</v>
      </c>
      <c r="E225" s="42">
        <f t="shared" si="11"/>
        <v>139</v>
      </c>
      <c r="F225" s="241">
        <v>68</v>
      </c>
      <c r="G225" s="241">
        <v>71</v>
      </c>
      <c r="H225" s="242"/>
      <c r="I225" s="194"/>
      <c r="J225" s="194"/>
      <c r="K225" s="194"/>
      <c r="L225" s="194"/>
      <c r="M225" s="209">
        <f>M224</f>
        <v>0.97777777777777775</v>
      </c>
      <c r="O225" s="249" t="s">
        <v>431</v>
      </c>
      <c r="P225">
        <f>ROUNDDOWN(E225*M225,0)</f>
        <v>135</v>
      </c>
      <c r="Q225" s="205"/>
    </row>
    <row r="226" spans="1:20">
      <c r="A226" s="738"/>
      <c r="B226" s="206">
        <v>2</v>
      </c>
      <c r="C226" s="249" t="s">
        <v>228</v>
      </c>
      <c r="D226" s="241">
        <v>52</v>
      </c>
      <c r="E226" s="42">
        <f t="shared" si="11"/>
        <v>111</v>
      </c>
      <c r="F226" s="241">
        <v>58</v>
      </c>
      <c r="G226" s="241">
        <v>53</v>
      </c>
      <c r="H226" s="242"/>
      <c r="I226" s="194"/>
      <c r="J226" s="194"/>
      <c r="K226" s="194"/>
      <c r="L226" s="194"/>
      <c r="M226" s="209">
        <f>M225</f>
        <v>0.97777777777777775</v>
      </c>
      <c r="O226" s="249" t="s">
        <v>228</v>
      </c>
      <c r="P226">
        <f>ROUND(E226*M226,0)</f>
        <v>109</v>
      </c>
      <c r="Q226" s="205"/>
    </row>
    <row r="227" spans="1:20">
      <c r="A227" s="738"/>
      <c r="B227" s="206">
        <v>2</v>
      </c>
      <c r="C227" s="249" t="s">
        <v>432</v>
      </c>
      <c r="D227" s="241">
        <v>47</v>
      </c>
      <c r="E227" s="42">
        <f t="shared" si="11"/>
        <v>110</v>
      </c>
      <c r="F227" s="241">
        <v>50</v>
      </c>
      <c r="G227" s="241">
        <v>60</v>
      </c>
      <c r="H227" s="242"/>
      <c r="I227" s="194"/>
      <c r="J227" s="194"/>
      <c r="K227" s="194"/>
      <c r="L227" s="194"/>
      <c r="M227" s="209">
        <f>M226</f>
        <v>0.97777777777777775</v>
      </c>
      <c r="O227" s="249" t="s">
        <v>432</v>
      </c>
      <c r="P227">
        <f>ROUND(E227*M227,0)</f>
        <v>108</v>
      </c>
      <c r="Q227" s="205"/>
    </row>
    <row r="228" spans="1:20">
      <c r="A228" s="738"/>
      <c r="B228" s="211">
        <v>1</v>
      </c>
      <c r="C228" s="247" t="s">
        <v>433</v>
      </c>
      <c r="D228" s="194"/>
      <c r="E228" s="199">
        <f>SUM(E229:E231)</f>
        <v>236</v>
      </c>
      <c r="F228" s="199">
        <f>SUM(F229:F231)</f>
        <v>118</v>
      </c>
      <c r="G228" s="199">
        <f>SUM(G229:G231)</f>
        <v>118</v>
      </c>
      <c r="H228"/>
      <c r="I228" t="s">
        <v>433</v>
      </c>
      <c r="J228" s="248">
        <v>109</v>
      </c>
      <c r="K228" s="248">
        <v>233</v>
      </c>
      <c r="L228" s="248">
        <v>233</v>
      </c>
      <c r="M228" s="203">
        <f>L228/E228</f>
        <v>0.98728813559322037</v>
      </c>
      <c r="N228" s="204"/>
      <c r="O228" s="247" t="s">
        <v>433</v>
      </c>
      <c r="P228" s="199">
        <f>SUM(P229:P231)</f>
        <v>233</v>
      </c>
      <c r="Q228" s="205">
        <f>ROUND(E228*M228,0)</f>
        <v>233</v>
      </c>
      <c r="R228" s="191" t="b">
        <f>P228=Q228</f>
        <v>1</v>
      </c>
      <c r="T228" s="191" t="b">
        <f>L228=Q228</f>
        <v>1</v>
      </c>
    </row>
    <row r="229" spans="1:20">
      <c r="A229" s="738"/>
      <c r="B229" s="206">
        <v>2</v>
      </c>
      <c r="C229" s="249" t="s">
        <v>434</v>
      </c>
      <c r="D229" s="241">
        <v>39</v>
      </c>
      <c r="E229" s="42">
        <f t="shared" si="11"/>
        <v>87</v>
      </c>
      <c r="F229" s="241">
        <v>42</v>
      </c>
      <c r="G229" s="241">
        <v>45</v>
      </c>
      <c r="H229" s="242"/>
      <c r="I229" s="194"/>
      <c r="J229" s="194"/>
      <c r="K229" s="194"/>
      <c r="L229" s="194"/>
      <c r="M229" s="209">
        <f>M228</f>
        <v>0.98728813559322037</v>
      </c>
      <c r="O229" s="249" t="s">
        <v>434</v>
      </c>
      <c r="P229">
        <f>ROUND(E229*M229,0)</f>
        <v>86</v>
      </c>
      <c r="Q229" s="205"/>
    </row>
    <row r="230" spans="1:20">
      <c r="A230" s="738"/>
      <c r="B230" s="206">
        <v>2</v>
      </c>
      <c r="C230" s="249" t="s">
        <v>435</v>
      </c>
      <c r="D230" s="255">
        <v>29</v>
      </c>
      <c r="E230" s="42">
        <f t="shared" si="11"/>
        <v>76</v>
      </c>
      <c r="F230" s="255">
        <v>38</v>
      </c>
      <c r="G230" s="255">
        <v>38</v>
      </c>
      <c r="H230" s="256"/>
      <c r="I230" s="194"/>
      <c r="J230" s="194"/>
      <c r="K230" s="194"/>
      <c r="L230" s="194"/>
      <c r="M230" s="209">
        <f>M229</f>
        <v>0.98728813559322037</v>
      </c>
      <c r="O230" s="249" t="s">
        <v>435</v>
      </c>
      <c r="P230">
        <f>ROUND(E230*M230,0)</f>
        <v>75</v>
      </c>
      <c r="Q230" s="205"/>
    </row>
    <row r="231" spans="1:20">
      <c r="A231" s="738"/>
      <c r="B231" s="206">
        <v>2</v>
      </c>
      <c r="C231" s="249" t="s">
        <v>436</v>
      </c>
      <c r="D231" s="255">
        <v>39</v>
      </c>
      <c r="E231" s="42">
        <f t="shared" si="11"/>
        <v>73</v>
      </c>
      <c r="F231" s="255">
        <v>38</v>
      </c>
      <c r="G231" s="255">
        <v>35</v>
      </c>
      <c r="H231" s="256"/>
      <c r="I231" s="194"/>
      <c r="J231" s="194"/>
      <c r="K231" s="194"/>
      <c r="L231" s="194"/>
      <c r="M231" s="209">
        <f>M230</f>
        <v>0.98728813559322037</v>
      </c>
      <c r="O231" s="249" t="s">
        <v>436</v>
      </c>
      <c r="P231">
        <f>ROUND(E231*M231,0)</f>
        <v>72</v>
      </c>
      <c r="Q231" s="205"/>
    </row>
    <row r="232" spans="1:20">
      <c r="A232" s="738"/>
      <c r="B232" s="211">
        <v>1</v>
      </c>
      <c r="C232" s="247" t="s">
        <v>437</v>
      </c>
      <c r="D232" s="194"/>
      <c r="E232" s="199">
        <f>SUM(E233:E235)</f>
        <v>349</v>
      </c>
      <c r="F232" s="199">
        <f>SUM(F233:F235)</f>
        <v>187</v>
      </c>
      <c r="G232" s="199">
        <f>SUM(G233:G235)</f>
        <v>162</v>
      </c>
      <c r="H232"/>
      <c r="I232" t="s">
        <v>437</v>
      </c>
      <c r="J232" s="248">
        <v>144</v>
      </c>
      <c r="K232" s="248">
        <v>338</v>
      </c>
      <c r="L232" s="248">
        <v>338</v>
      </c>
      <c r="M232" s="203">
        <f>L232/E232</f>
        <v>0.96848137535816614</v>
      </c>
      <c r="N232" s="204"/>
      <c r="O232" s="247" t="s">
        <v>437</v>
      </c>
      <c r="P232" s="199">
        <f>SUM(P233:P235)</f>
        <v>338</v>
      </c>
      <c r="Q232" s="205">
        <f>ROUND(E232*M232,0)</f>
        <v>338</v>
      </c>
      <c r="R232" s="191" t="b">
        <f>P232=Q232</f>
        <v>1</v>
      </c>
      <c r="T232" s="191" t="b">
        <f>L232=Q232</f>
        <v>1</v>
      </c>
    </row>
    <row r="233" spans="1:20">
      <c r="A233" s="738"/>
      <c r="B233" s="206">
        <v>2</v>
      </c>
      <c r="C233" s="249" t="s">
        <v>438</v>
      </c>
      <c r="D233" s="255">
        <v>57</v>
      </c>
      <c r="E233" s="42">
        <f t="shared" si="11"/>
        <v>145</v>
      </c>
      <c r="F233" s="255">
        <v>81</v>
      </c>
      <c r="G233" s="255">
        <v>64</v>
      </c>
      <c r="H233" s="256"/>
      <c r="I233" s="194"/>
      <c r="J233" s="194"/>
      <c r="K233" s="194"/>
      <c r="L233" s="194"/>
      <c r="M233" s="209">
        <f>M232</f>
        <v>0.96848137535816614</v>
      </c>
      <c r="O233" s="249" t="s">
        <v>438</v>
      </c>
      <c r="P233">
        <f>ROUND(E233*M233,0)</f>
        <v>140</v>
      </c>
      <c r="Q233" s="205"/>
    </row>
    <row r="234" spans="1:20">
      <c r="A234" s="738"/>
      <c r="B234" s="206">
        <v>2</v>
      </c>
      <c r="C234" s="249" t="s">
        <v>439</v>
      </c>
      <c r="D234" s="255">
        <v>33</v>
      </c>
      <c r="E234" s="42">
        <f t="shared" si="11"/>
        <v>75</v>
      </c>
      <c r="F234" s="255">
        <v>37</v>
      </c>
      <c r="G234" s="255">
        <v>38</v>
      </c>
      <c r="H234" s="256"/>
      <c r="I234" s="194"/>
      <c r="J234" s="194"/>
      <c r="K234" s="194"/>
      <c r="L234" s="194"/>
      <c r="M234" s="209">
        <f>M233</f>
        <v>0.96848137535816614</v>
      </c>
      <c r="O234" s="249" t="s">
        <v>439</v>
      </c>
      <c r="P234">
        <f>ROUND(E234*M234,0)</f>
        <v>73</v>
      </c>
      <c r="Q234" s="205"/>
    </row>
    <row r="235" spans="1:20">
      <c r="A235" s="738"/>
      <c r="B235" s="206">
        <v>2</v>
      </c>
      <c r="C235" s="249" t="s">
        <v>256</v>
      </c>
      <c r="D235" s="255">
        <v>60</v>
      </c>
      <c r="E235" s="42">
        <f t="shared" si="11"/>
        <v>129</v>
      </c>
      <c r="F235" s="255">
        <v>69</v>
      </c>
      <c r="G235" s="255">
        <v>60</v>
      </c>
      <c r="H235" s="256"/>
      <c r="I235" s="194"/>
      <c r="J235" s="194"/>
      <c r="K235" s="194"/>
      <c r="L235" s="194"/>
      <c r="M235" s="209">
        <f>M234</f>
        <v>0.96848137535816614</v>
      </c>
      <c r="O235" s="249" t="s">
        <v>256</v>
      </c>
      <c r="P235">
        <f>ROUND(E235*M235,0)</f>
        <v>125</v>
      </c>
      <c r="Q235" s="205"/>
    </row>
    <row r="236" spans="1:20">
      <c r="A236" s="738"/>
      <c r="B236" s="211">
        <v>1</v>
      </c>
      <c r="C236" s="247" t="s">
        <v>440</v>
      </c>
      <c r="D236" s="194"/>
      <c r="E236" s="199">
        <f>SUM(E237:E238)</f>
        <v>135</v>
      </c>
      <c r="F236" s="199">
        <f>SUM(F237:F238)</f>
        <v>67</v>
      </c>
      <c r="G236" s="199">
        <f>SUM(G237:G238)</f>
        <v>68</v>
      </c>
      <c r="H236"/>
      <c r="I236" t="s">
        <v>440</v>
      </c>
      <c r="J236" s="248">
        <v>65</v>
      </c>
      <c r="K236" s="248">
        <v>130</v>
      </c>
      <c r="L236" s="248">
        <v>130</v>
      </c>
      <c r="M236" s="203">
        <f>L236/E236</f>
        <v>0.96296296296296291</v>
      </c>
      <c r="N236" s="204"/>
      <c r="O236" s="247" t="s">
        <v>440</v>
      </c>
      <c r="P236" s="199">
        <f>SUM(P237:P238)</f>
        <v>130</v>
      </c>
      <c r="Q236" s="205">
        <f>ROUND(E236*M236,0)</f>
        <v>130</v>
      </c>
      <c r="R236" s="191" t="b">
        <f>P236=Q236</f>
        <v>1</v>
      </c>
      <c r="T236" s="191" t="b">
        <f>L236=Q236</f>
        <v>1</v>
      </c>
    </row>
    <row r="237" spans="1:20">
      <c r="A237" s="738"/>
      <c r="B237" s="206">
        <v>2</v>
      </c>
      <c r="C237" s="249" t="s">
        <v>441</v>
      </c>
      <c r="D237" s="255">
        <v>33</v>
      </c>
      <c r="E237" s="42">
        <f t="shared" si="11"/>
        <v>66</v>
      </c>
      <c r="F237" s="255">
        <v>33</v>
      </c>
      <c r="G237" s="255">
        <v>33</v>
      </c>
      <c r="H237" s="256"/>
      <c r="I237" s="194"/>
      <c r="J237" s="194"/>
      <c r="K237" s="194"/>
      <c r="L237" s="194"/>
      <c r="M237" s="209">
        <f>M236</f>
        <v>0.96296296296296291</v>
      </c>
      <c r="O237" s="249" t="s">
        <v>441</v>
      </c>
      <c r="P237">
        <f>ROUND(E237*M237,0)</f>
        <v>64</v>
      </c>
      <c r="Q237" s="205"/>
    </row>
    <row r="238" spans="1:20">
      <c r="A238" s="738"/>
      <c r="B238" s="206">
        <v>2</v>
      </c>
      <c r="C238" s="249" t="s">
        <v>442</v>
      </c>
      <c r="D238" s="255">
        <v>32</v>
      </c>
      <c r="E238" s="42">
        <f t="shared" si="11"/>
        <v>69</v>
      </c>
      <c r="F238" s="255">
        <v>34</v>
      </c>
      <c r="G238" s="255">
        <v>35</v>
      </c>
      <c r="H238" s="256"/>
      <c r="I238" s="194"/>
      <c r="J238" s="194"/>
      <c r="K238" s="194"/>
      <c r="L238" s="194"/>
      <c r="M238" s="209">
        <f>M237</f>
        <v>0.96296296296296291</v>
      </c>
      <c r="O238" s="249" t="s">
        <v>442</v>
      </c>
      <c r="P238">
        <f>ROUND(E238*M238,0)</f>
        <v>66</v>
      </c>
      <c r="Q238" s="205"/>
    </row>
    <row r="239" spans="1:20" s="235" customFormat="1">
      <c r="A239" s="738"/>
      <c r="B239" s="237">
        <v>1</v>
      </c>
      <c r="C239" s="253" t="s">
        <v>443</v>
      </c>
      <c r="D239" s="42">
        <v>61</v>
      </c>
      <c r="E239" s="231">
        <f t="shared" si="11"/>
        <v>136</v>
      </c>
      <c r="F239" s="42">
        <v>66</v>
      </c>
      <c r="G239" s="42">
        <v>70</v>
      </c>
      <c r="H239"/>
      <c r="I239" t="s">
        <v>443</v>
      </c>
      <c r="J239" s="248">
        <v>60</v>
      </c>
      <c r="K239" s="248">
        <v>121</v>
      </c>
      <c r="L239" s="248">
        <v>121</v>
      </c>
      <c r="M239" s="203">
        <f>L239/E239</f>
        <v>0.88970588235294112</v>
      </c>
      <c r="N239" s="204"/>
      <c r="O239" s="253" t="s">
        <v>443</v>
      </c>
      <c r="P239" s="231">
        <f>SUM(Q239:Q239)</f>
        <v>121</v>
      </c>
      <c r="Q239" s="205">
        <f>ROUND(E239*M239,0)</f>
        <v>121</v>
      </c>
      <c r="R239" s="191" t="b">
        <f>P239=Q239</f>
        <v>1</v>
      </c>
      <c r="T239" s="191" t="b">
        <f>L239=Q239</f>
        <v>1</v>
      </c>
    </row>
    <row r="240" spans="1:20">
      <c r="A240" s="738"/>
      <c r="B240" s="211">
        <v>1</v>
      </c>
      <c r="C240" s="247" t="s">
        <v>444</v>
      </c>
      <c r="D240" s="194"/>
      <c r="E240" s="199">
        <f>SUM(E241:E243)</f>
        <v>229</v>
      </c>
      <c r="F240" s="199">
        <f>SUM(F241:F243)</f>
        <v>119</v>
      </c>
      <c r="G240" s="199">
        <f>SUM(G241:G243)</f>
        <v>110</v>
      </c>
      <c r="H240"/>
      <c r="I240" t="s">
        <v>444</v>
      </c>
      <c r="J240" s="248">
        <v>98</v>
      </c>
      <c r="K240" s="248">
        <v>235</v>
      </c>
      <c r="L240" s="248">
        <v>235</v>
      </c>
      <c r="M240" s="203">
        <f>L240/E240</f>
        <v>1.0262008733624455</v>
      </c>
      <c r="N240" s="204"/>
      <c r="O240" s="247" t="s">
        <v>444</v>
      </c>
      <c r="P240" s="199">
        <f>SUM(P241:P243)</f>
        <v>235</v>
      </c>
      <c r="Q240" s="205">
        <f>ROUND(E240*M240,0)</f>
        <v>235</v>
      </c>
      <c r="R240" s="191" t="b">
        <f>P240=Q240</f>
        <v>1</v>
      </c>
      <c r="T240" s="191" t="b">
        <f>L240=Q240</f>
        <v>1</v>
      </c>
    </row>
    <row r="241" spans="1:20">
      <c r="A241" s="738"/>
      <c r="B241" s="206">
        <v>2</v>
      </c>
      <c r="C241" s="249" t="s">
        <v>445</v>
      </c>
      <c r="D241" s="241">
        <v>32</v>
      </c>
      <c r="E241" s="42">
        <f t="shared" si="11"/>
        <v>90</v>
      </c>
      <c r="F241" s="241">
        <v>50</v>
      </c>
      <c r="G241" s="241">
        <v>40</v>
      </c>
      <c r="H241" s="242"/>
      <c r="I241" s="194"/>
      <c r="J241" s="194"/>
      <c r="K241" s="194"/>
      <c r="L241" s="194"/>
      <c r="M241" s="209">
        <f>M240</f>
        <v>1.0262008733624455</v>
      </c>
      <c r="O241" s="249" t="s">
        <v>445</v>
      </c>
      <c r="P241">
        <f>ROUND(E241*M241,0)</f>
        <v>92</v>
      </c>
      <c r="Q241" s="205"/>
    </row>
    <row r="242" spans="1:20">
      <c r="A242" s="738"/>
      <c r="B242" s="206">
        <v>2</v>
      </c>
      <c r="C242" s="249" t="s">
        <v>332</v>
      </c>
      <c r="D242" s="241">
        <v>41</v>
      </c>
      <c r="E242" s="42">
        <f t="shared" si="11"/>
        <v>74</v>
      </c>
      <c r="F242" s="241">
        <v>34</v>
      </c>
      <c r="G242" s="241">
        <v>40</v>
      </c>
      <c r="H242" s="242"/>
      <c r="I242" s="194"/>
      <c r="J242" s="194"/>
      <c r="K242" s="194"/>
      <c r="L242" s="194"/>
      <c r="M242" s="209">
        <f>M241</f>
        <v>1.0262008733624455</v>
      </c>
      <c r="O242" s="249" t="s">
        <v>332</v>
      </c>
      <c r="P242">
        <f>ROUND(E242*M242,0)</f>
        <v>76</v>
      </c>
      <c r="Q242" s="205"/>
    </row>
    <row r="243" spans="1:20">
      <c r="A243" s="738"/>
      <c r="B243" s="206">
        <v>2</v>
      </c>
      <c r="C243" s="249" t="s">
        <v>446</v>
      </c>
      <c r="D243" s="241">
        <v>24</v>
      </c>
      <c r="E243" s="42">
        <f t="shared" si="11"/>
        <v>65</v>
      </c>
      <c r="F243" s="241">
        <v>35</v>
      </c>
      <c r="G243" s="241">
        <v>30</v>
      </c>
      <c r="H243" s="242"/>
      <c r="I243" s="194"/>
      <c r="J243" s="194"/>
      <c r="K243" s="194"/>
      <c r="L243" s="194"/>
      <c r="M243" s="209">
        <f>M242</f>
        <v>1.0262008733624455</v>
      </c>
      <c r="O243" s="249" t="s">
        <v>446</v>
      </c>
      <c r="P243">
        <f>ROUND(E243*M243,0)</f>
        <v>67</v>
      </c>
      <c r="Q243" s="205"/>
    </row>
    <row r="244" spans="1:20" s="226" customFormat="1">
      <c r="A244" s="738"/>
      <c r="B244" s="42">
        <v>1</v>
      </c>
      <c r="C244" s="42" t="s">
        <v>208</v>
      </c>
      <c r="D244" s="42">
        <f>SUM(D199:D243)</f>
        <v>1581</v>
      </c>
      <c r="E244" s="225">
        <f>SUM(F244:G244)</f>
        <v>3605</v>
      </c>
      <c r="F244" s="42">
        <f>SUM(F199,F204,F207,F210,F214,F215,F218,F221,F224,F228,F232,F236,F239,F240)</f>
        <v>1827</v>
      </c>
      <c r="G244" s="42">
        <f>SUM(G199,G204,G207,G210,G214,G215,G218,G221,G224,G228,G232,G236,G239,G240)</f>
        <v>1778</v>
      </c>
      <c r="H244" s="218"/>
      <c r="I244"/>
      <c r="J244">
        <f>SUM(J199,J204,J207,J210,J214,J215,J218,J221,J224,J228,J232,J236,J239,J240)</f>
        <v>1578</v>
      </c>
      <c r="K244">
        <f>SUM(K199,K204,K207,K210,K214,K215,K218,K221,K224,K228,K232,K236,K239,K240)</f>
        <v>3527</v>
      </c>
      <c r="L244">
        <f>SUM(L199,L204,L207,L210,L214,L215,L218,L221,L224,L228,L232,L236,L239,L240)</f>
        <v>3527</v>
      </c>
      <c r="M244" s="219">
        <f>L244/E244</f>
        <v>0.97836338418862689</v>
      </c>
      <c r="O244" t="s">
        <v>208</v>
      </c>
      <c r="P244">
        <f>SUM(P199,P204,P207,P210,P214,P215,P218,P221,P224,P228,P232,P236,P239,P240)</f>
        <v>3527</v>
      </c>
      <c r="Q244" s="217">
        <f>ROUND(E244*M244,0)</f>
        <v>3527</v>
      </c>
      <c r="R244" t="b">
        <f>P244=Q244</f>
        <v>1</v>
      </c>
    </row>
    <row r="245" spans="1:20">
      <c r="A245" s="738" t="s">
        <v>42</v>
      </c>
      <c r="B245" s="211">
        <v>1</v>
      </c>
      <c r="C245" s="212" t="s">
        <v>448</v>
      </c>
      <c r="D245" s="194"/>
      <c r="E245" s="199">
        <f>SUM(E246:E247)</f>
        <v>354</v>
      </c>
      <c r="F245" s="199">
        <f>SUM(F246:F247)</f>
        <v>182</v>
      </c>
      <c r="G245" s="199">
        <f>SUM(G246:G247)</f>
        <v>172</v>
      </c>
      <c r="H245"/>
      <c r="I245" s="212" t="s">
        <v>448</v>
      </c>
      <c r="J245" s="213">
        <v>169</v>
      </c>
      <c r="K245" s="213">
        <v>335</v>
      </c>
      <c r="L245" s="213">
        <v>335</v>
      </c>
      <c r="M245" s="203">
        <f>L245/E245</f>
        <v>0.9463276836158192</v>
      </c>
      <c r="N245" s="204"/>
      <c r="O245" s="212" t="s">
        <v>448</v>
      </c>
      <c r="P245" s="199">
        <f>SUM(P246:P247)</f>
        <v>335</v>
      </c>
      <c r="Q245" s="205">
        <f>ROUND(E245*M245,0)</f>
        <v>335</v>
      </c>
      <c r="R245" s="191" t="b">
        <f>P245=Q245</f>
        <v>1</v>
      </c>
      <c r="T245" s="191" t="b">
        <f>L245=Q245</f>
        <v>1</v>
      </c>
    </row>
    <row r="246" spans="1:20">
      <c r="A246" s="738"/>
      <c r="B246" s="206">
        <v>2</v>
      </c>
      <c r="C246" s="207" t="s">
        <v>449</v>
      </c>
      <c r="D246" s="255">
        <v>128</v>
      </c>
      <c r="E246" s="42">
        <f t="shared" si="11"/>
        <v>251</v>
      </c>
      <c r="F246" s="255">
        <v>130</v>
      </c>
      <c r="G246" s="255">
        <v>121</v>
      </c>
      <c r="H246" s="256"/>
      <c r="I246" s="194"/>
      <c r="J246" s="194"/>
      <c r="K246" s="194"/>
      <c r="L246" s="194"/>
      <c r="M246" s="209">
        <f>M245</f>
        <v>0.9463276836158192</v>
      </c>
      <c r="O246" s="207" t="s">
        <v>449</v>
      </c>
      <c r="P246">
        <f>ROUND(E246*M246,0)</f>
        <v>238</v>
      </c>
      <c r="Q246" s="205"/>
    </row>
    <row r="247" spans="1:20">
      <c r="A247" s="738"/>
      <c r="B247" s="206">
        <v>2</v>
      </c>
      <c r="C247" s="207" t="s">
        <v>450</v>
      </c>
      <c r="D247" s="255">
        <v>46</v>
      </c>
      <c r="E247" s="42">
        <f t="shared" si="11"/>
        <v>103</v>
      </c>
      <c r="F247" s="255">
        <v>52</v>
      </c>
      <c r="G247" s="255">
        <v>51</v>
      </c>
      <c r="H247" s="256"/>
      <c r="I247" s="194"/>
      <c r="J247" s="194"/>
      <c r="K247" s="194"/>
      <c r="L247" s="194"/>
      <c r="M247" s="209">
        <f>M246</f>
        <v>0.9463276836158192</v>
      </c>
      <c r="O247" s="207" t="s">
        <v>450</v>
      </c>
      <c r="P247">
        <f>ROUND(E247*M247,0)</f>
        <v>97</v>
      </c>
      <c r="Q247" s="205"/>
    </row>
    <row r="248" spans="1:20">
      <c r="A248" s="738"/>
      <c r="B248" s="211">
        <v>1</v>
      </c>
      <c r="C248" s="212" t="s">
        <v>451</v>
      </c>
      <c r="D248" s="194"/>
      <c r="E248" s="199">
        <f>SUM(E249:E251)</f>
        <v>225</v>
      </c>
      <c r="F248" s="199">
        <f>SUM(F249:F251)</f>
        <v>111</v>
      </c>
      <c r="G248" s="199">
        <f>SUM(G249:G251)</f>
        <v>114</v>
      </c>
      <c r="H248"/>
      <c r="I248" s="212" t="s">
        <v>451</v>
      </c>
      <c r="J248" s="213">
        <v>119</v>
      </c>
      <c r="K248" s="213">
        <v>216</v>
      </c>
      <c r="L248" s="213">
        <v>216</v>
      </c>
      <c r="M248" s="203">
        <f>L248/E248</f>
        <v>0.96</v>
      </c>
      <c r="N248" s="204"/>
      <c r="O248" s="212" t="s">
        <v>451</v>
      </c>
      <c r="P248" s="199">
        <f>SUM(P249:P251)</f>
        <v>216</v>
      </c>
      <c r="Q248" s="205">
        <f>ROUND(E248*M248,0)</f>
        <v>216</v>
      </c>
      <c r="R248" s="191" t="b">
        <f>P248=Q248</f>
        <v>1</v>
      </c>
      <c r="T248" s="191" t="b">
        <f>L248=Q248</f>
        <v>1</v>
      </c>
    </row>
    <row r="249" spans="1:20">
      <c r="A249" s="738"/>
      <c r="B249" s="206">
        <v>2</v>
      </c>
      <c r="C249" s="207" t="s">
        <v>452</v>
      </c>
      <c r="D249" s="255">
        <v>35</v>
      </c>
      <c r="E249" s="42">
        <f t="shared" si="11"/>
        <v>56</v>
      </c>
      <c r="F249" s="255">
        <v>31</v>
      </c>
      <c r="G249" s="255">
        <v>25</v>
      </c>
      <c r="H249" s="256"/>
      <c r="I249" s="194"/>
      <c r="J249" s="194"/>
      <c r="K249" s="194"/>
      <c r="L249" s="194"/>
      <c r="M249" s="209">
        <f>M248</f>
        <v>0.96</v>
      </c>
      <c r="O249" s="207" t="s">
        <v>452</v>
      </c>
      <c r="P249">
        <f>ROUND(E249*M249,0)</f>
        <v>54</v>
      </c>
      <c r="Q249" s="205"/>
    </row>
    <row r="250" spans="1:20">
      <c r="A250" s="738"/>
      <c r="B250" s="206">
        <v>2</v>
      </c>
      <c r="C250" s="207" t="s">
        <v>453</v>
      </c>
      <c r="D250" s="255">
        <v>42</v>
      </c>
      <c r="E250" s="42">
        <f t="shared" si="11"/>
        <v>78</v>
      </c>
      <c r="F250" s="255">
        <v>35</v>
      </c>
      <c r="G250" s="255">
        <v>43</v>
      </c>
      <c r="H250" s="256"/>
      <c r="I250" s="194"/>
      <c r="J250" s="194"/>
      <c r="K250" s="194"/>
      <c r="L250" s="194"/>
      <c r="M250" s="209">
        <f>M249</f>
        <v>0.96</v>
      </c>
      <c r="O250" s="207" t="s">
        <v>453</v>
      </c>
      <c r="P250">
        <f>ROUND(E250*M250,0)</f>
        <v>75</v>
      </c>
      <c r="Q250" s="205"/>
    </row>
    <row r="251" spans="1:20">
      <c r="A251" s="738"/>
      <c r="B251" s="206">
        <v>2</v>
      </c>
      <c r="C251" s="207" t="s">
        <v>454</v>
      </c>
      <c r="D251" s="255">
        <v>44</v>
      </c>
      <c r="E251" s="42">
        <f t="shared" si="11"/>
        <v>91</v>
      </c>
      <c r="F251" s="255">
        <v>45</v>
      </c>
      <c r="G251" s="255">
        <v>46</v>
      </c>
      <c r="H251" s="256"/>
      <c r="I251" s="194"/>
      <c r="J251" s="194"/>
      <c r="K251" s="194"/>
      <c r="L251" s="194"/>
      <c r="M251" s="209">
        <f>M250</f>
        <v>0.96</v>
      </c>
      <c r="O251" s="207" t="s">
        <v>454</v>
      </c>
      <c r="P251">
        <f>ROUND(E251*M251,0)</f>
        <v>87</v>
      </c>
      <c r="Q251" s="205"/>
    </row>
    <row r="252" spans="1:20">
      <c r="A252" s="738"/>
      <c r="B252" s="211">
        <v>1</v>
      </c>
      <c r="C252" s="212" t="s">
        <v>455</v>
      </c>
      <c r="D252" s="194"/>
      <c r="E252" s="199">
        <f>SUM(E253:E254)</f>
        <v>149</v>
      </c>
      <c r="F252" s="199">
        <f>SUM(F253:F254)</f>
        <v>75</v>
      </c>
      <c r="G252" s="199">
        <f>SUM(G253:G254)</f>
        <v>74</v>
      </c>
      <c r="H252"/>
      <c r="I252" s="212" t="s">
        <v>455</v>
      </c>
      <c r="J252" s="213">
        <v>72</v>
      </c>
      <c r="K252" s="213">
        <v>147</v>
      </c>
      <c r="L252" s="213">
        <v>147</v>
      </c>
      <c r="M252" s="203">
        <f>L252/E252</f>
        <v>0.98657718120805371</v>
      </c>
      <c r="N252" s="204"/>
      <c r="O252" s="212" t="s">
        <v>455</v>
      </c>
      <c r="P252" s="199">
        <f>SUM(P253:P254)</f>
        <v>147</v>
      </c>
      <c r="Q252" s="205">
        <f>ROUND(E252*M252,0)</f>
        <v>147</v>
      </c>
      <c r="R252" s="191" t="b">
        <f>P252=Q252</f>
        <v>1</v>
      </c>
      <c r="T252" s="191" t="b">
        <f>L252=Q252</f>
        <v>1</v>
      </c>
    </row>
    <row r="253" spans="1:20">
      <c r="A253" s="738"/>
      <c r="B253" s="206">
        <v>2</v>
      </c>
      <c r="C253" s="207" t="s">
        <v>456</v>
      </c>
      <c r="D253" s="257">
        <v>43</v>
      </c>
      <c r="E253" s="42">
        <f t="shared" si="11"/>
        <v>90</v>
      </c>
      <c r="F253" s="257">
        <v>42</v>
      </c>
      <c r="G253" s="257">
        <v>48</v>
      </c>
      <c r="H253" s="258"/>
      <c r="I253" s="194"/>
      <c r="J253" s="194"/>
      <c r="K253" s="194"/>
      <c r="L253" s="194"/>
      <c r="M253" s="209">
        <f>M252</f>
        <v>0.98657718120805371</v>
      </c>
      <c r="O253" s="207" t="s">
        <v>456</v>
      </c>
      <c r="P253">
        <f>ROUND(E253*M253,0)</f>
        <v>89</v>
      </c>
      <c r="Q253" s="205"/>
    </row>
    <row r="254" spans="1:20">
      <c r="A254" s="738"/>
      <c r="B254" s="206">
        <v>2</v>
      </c>
      <c r="C254" s="207" t="s">
        <v>457</v>
      </c>
      <c r="D254" s="257">
        <v>28</v>
      </c>
      <c r="E254" s="42">
        <f t="shared" si="11"/>
        <v>59</v>
      </c>
      <c r="F254" s="257">
        <v>33</v>
      </c>
      <c r="G254" s="257">
        <v>26</v>
      </c>
      <c r="H254" s="258"/>
      <c r="I254" s="194"/>
      <c r="J254" s="194"/>
      <c r="K254" s="194"/>
      <c r="L254" s="194"/>
      <c r="M254" s="209">
        <f>M253</f>
        <v>0.98657718120805371</v>
      </c>
      <c r="O254" s="207" t="s">
        <v>457</v>
      </c>
      <c r="P254">
        <f>ROUND(E254*M254,0)</f>
        <v>58</v>
      </c>
      <c r="Q254" s="205"/>
    </row>
    <row r="255" spans="1:20">
      <c r="A255" s="738"/>
      <c r="B255" s="211">
        <v>1</v>
      </c>
      <c r="C255" s="212" t="s">
        <v>458</v>
      </c>
      <c r="D255" s="194"/>
      <c r="E255" s="199">
        <f>SUM(E256:E258)</f>
        <v>290</v>
      </c>
      <c r="F255" s="199">
        <f>SUM(F256:F258)</f>
        <v>140</v>
      </c>
      <c r="G255" s="199">
        <f>SUM(G256:G258)</f>
        <v>150</v>
      </c>
      <c r="H255"/>
      <c r="I255" s="212" t="s">
        <v>458</v>
      </c>
      <c r="J255" s="213">
        <v>146</v>
      </c>
      <c r="K255" s="213">
        <v>284</v>
      </c>
      <c r="L255" s="213">
        <v>284</v>
      </c>
      <c r="M255" s="203">
        <f>L255/E255</f>
        <v>0.97931034482758617</v>
      </c>
      <c r="N255" s="204"/>
      <c r="O255" s="212" t="s">
        <v>458</v>
      </c>
      <c r="P255" s="199">
        <f>SUM(P256:P258)</f>
        <v>284</v>
      </c>
      <c r="Q255" s="205">
        <f>ROUND(E255*M255,0)</f>
        <v>284</v>
      </c>
      <c r="R255" s="191" t="b">
        <f>P255=Q255</f>
        <v>1</v>
      </c>
      <c r="T255" s="191" t="b">
        <f>L255=Q255</f>
        <v>1</v>
      </c>
    </row>
    <row r="256" spans="1:20">
      <c r="A256" s="738"/>
      <c r="B256" s="206">
        <v>2</v>
      </c>
      <c r="C256" s="207" t="s">
        <v>459</v>
      </c>
      <c r="D256" s="257">
        <v>53</v>
      </c>
      <c r="E256" s="42">
        <f t="shared" si="11"/>
        <v>112</v>
      </c>
      <c r="F256" s="257">
        <v>58</v>
      </c>
      <c r="G256" s="257">
        <v>54</v>
      </c>
      <c r="H256" s="258"/>
      <c r="I256" s="194"/>
      <c r="J256" s="194"/>
      <c r="K256" s="194"/>
      <c r="L256" s="194"/>
      <c r="M256" s="209">
        <f>M255</f>
        <v>0.97931034482758617</v>
      </c>
      <c r="O256" s="207" t="s">
        <v>459</v>
      </c>
      <c r="P256">
        <f>ROUND(E256*M256,0)</f>
        <v>110</v>
      </c>
      <c r="Q256" s="205"/>
    </row>
    <row r="257" spans="1:20">
      <c r="A257" s="738"/>
      <c r="B257" s="206">
        <v>2</v>
      </c>
      <c r="C257" s="207" t="s">
        <v>460</v>
      </c>
      <c r="D257" s="257">
        <v>44</v>
      </c>
      <c r="E257" s="42">
        <f t="shared" si="11"/>
        <v>83</v>
      </c>
      <c r="F257" s="257">
        <v>37</v>
      </c>
      <c r="G257" s="257">
        <v>46</v>
      </c>
      <c r="H257" s="258"/>
      <c r="I257" s="194"/>
      <c r="J257" s="194"/>
      <c r="K257" s="194"/>
      <c r="L257" s="194"/>
      <c r="M257" s="209">
        <f>M256</f>
        <v>0.97931034482758617</v>
      </c>
      <c r="O257" s="207" t="s">
        <v>460</v>
      </c>
      <c r="P257">
        <f>ROUND(E257*M257,0)</f>
        <v>81</v>
      </c>
      <c r="Q257" s="205"/>
    </row>
    <row r="258" spans="1:20">
      <c r="A258" s="738"/>
      <c r="B258" s="206">
        <v>2</v>
      </c>
      <c r="C258" s="207" t="s">
        <v>461</v>
      </c>
      <c r="D258" s="257">
        <v>49</v>
      </c>
      <c r="E258" s="42">
        <f t="shared" si="11"/>
        <v>95</v>
      </c>
      <c r="F258" s="257">
        <v>45</v>
      </c>
      <c r="G258" s="257">
        <v>50</v>
      </c>
      <c r="H258" s="258"/>
      <c r="I258" s="194"/>
      <c r="J258" s="194"/>
      <c r="K258" s="194"/>
      <c r="L258" s="194"/>
      <c r="M258" s="209">
        <f>M257</f>
        <v>0.97931034482758617</v>
      </c>
      <c r="O258" s="207" t="s">
        <v>461</v>
      </c>
      <c r="P258">
        <f>ROUND(E258*M258,0)</f>
        <v>93</v>
      </c>
      <c r="Q258" s="205"/>
    </row>
    <row r="259" spans="1:20" s="235" customFormat="1" ht="13.5">
      <c r="A259" s="738"/>
      <c r="B259" s="237">
        <v>1</v>
      </c>
      <c r="C259" s="238" t="s">
        <v>462</v>
      </c>
      <c r="D259" s="259">
        <v>71</v>
      </c>
      <c r="E259" s="231">
        <f t="shared" si="11"/>
        <v>138</v>
      </c>
      <c r="F259" s="259">
        <v>71</v>
      </c>
      <c r="G259" s="259">
        <v>67</v>
      </c>
      <c r="H259" s="260"/>
      <c r="I259" s="212" t="s">
        <v>462</v>
      </c>
      <c r="J259" s="213">
        <v>75</v>
      </c>
      <c r="K259" s="213">
        <v>140</v>
      </c>
      <c r="L259" s="213">
        <v>140</v>
      </c>
      <c r="M259" s="203">
        <f>L259/E259</f>
        <v>1.0144927536231885</v>
      </c>
      <c r="N259" s="204"/>
      <c r="O259" s="238" t="s">
        <v>462</v>
      </c>
      <c r="P259" s="231">
        <f>SUM(Q259:Q259)</f>
        <v>140</v>
      </c>
      <c r="Q259" s="205">
        <f>ROUND(E259*M259,0)</f>
        <v>140</v>
      </c>
      <c r="R259" s="191" t="b">
        <f>P259=Q259</f>
        <v>1</v>
      </c>
      <c r="T259" s="191" t="b">
        <f>L259=Q259</f>
        <v>1</v>
      </c>
    </row>
    <row r="260" spans="1:20" s="235" customFormat="1" ht="13.5">
      <c r="A260" s="738"/>
      <c r="B260" s="237">
        <v>1</v>
      </c>
      <c r="C260" s="238" t="s">
        <v>463</v>
      </c>
      <c r="D260" s="259">
        <v>54</v>
      </c>
      <c r="E260" s="231">
        <f t="shared" si="11"/>
        <v>105</v>
      </c>
      <c r="F260" s="259">
        <v>52</v>
      </c>
      <c r="G260" s="259">
        <v>53</v>
      </c>
      <c r="H260" s="260"/>
      <c r="I260" s="212" t="s">
        <v>463</v>
      </c>
      <c r="J260" s="213">
        <v>56</v>
      </c>
      <c r="K260" s="213">
        <v>105</v>
      </c>
      <c r="L260" s="213">
        <v>105</v>
      </c>
      <c r="M260" s="203">
        <f>L260/E260</f>
        <v>1</v>
      </c>
      <c r="N260" s="204"/>
      <c r="O260" s="238" t="s">
        <v>463</v>
      </c>
      <c r="P260" s="231">
        <f>SUM(Q260:Q260)</f>
        <v>105</v>
      </c>
      <c r="Q260" s="205">
        <f>ROUND(E260*M260,0)</f>
        <v>105</v>
      </c>
      <c r="R260" s="191" t="b">
        <f>P260=Q260</f>
        <v>1</v>
      </c>
      <c r="T260" s="191" t="b">
        <f>L260=Q260</f>
        <v>1</v>
      </c>
    </row>
    <row r="261" spans="1:20">
      <c r="A261" s="738"/>
      <c r="B261" s="211">
        <v>1</v>
      </c>
      <c r="C261" s="212" t="s">
        <v>464</v>
      </c>
      <c r="D261" s="194"/>
      <c r="E261" s="199">
        <f>SUM(E262:E263)</f>
        <v>223</v>
      </c>
      <c r="F261" s="199">
        <f>SUM(F262:F263)</f>
        <v>105</v>
      </c>
      <c r="G261" s="199">
        <f>SUM(G262:G263)</f>
        <v>118</v>
      </c>
      <c r="H261"/>
      <c r="I261" s="212" t="s">
        <v>464</v>
      </c>
      <c r="J261" s="213">
        <v>98</v>
      </c>
      <c r="K261" s="213">
        <v>212</v>
      </c>
      <c r="L261" s="213">
        <v>212</v>
      </c>
      <c r="M261" s="203">
        <f>L261/E261</f>
        <v>0.95067264573991028</v>
      </c>
      <c r="N261" s="204"/>
      <c r="O261" s="212" t="s">
        <v>464</v>
      </c>
      <c r="P261" s="199">
        <f>SUM(P262:P263)</f>
        <v>212</v>
      </c>
      <c r="Q261" s="205">
        <f>ROUND(E261*M261,0)</f>
        <v>212</v>
      </c>
      <c r="R261" s="191" t="b">
        <f>P261=Q261</f>
        <v>1</v>
      </c>
      <c r="T261" s="191" t="b">
        <f>L261=Q261</f>
        <v>1</v>
      </c>
    </row>
    <row r="262" spans="1:20">
      <c r="A262" s="738"/>
      <c r="B262" s="206">
        <v>2</v>
      </c>
      <c r="C262" s="207" t="s">
        <v>465</v>
      </c>
      <c r="D262" s="257">
        <v>56</v>
      </c>
      <c r="E262" s="42">
        <f t="shared" ref="E262:E323" si="12">SUM(F262:G262)</f>
        <v>111</v>
      </c>
      <c r="F262" s="257">
        <v>53</v>
      </c>
      <c r="G262" s="257">
        <v>58</v>
      </c>
      <c r="H262" s="258"/>
      <c r="I262" s="194"/>
      <c r="J262" s="194"/>
      <c r="K262" s="194"/>
      <c r="L262" s="194"/>
      <c r="M262" s="209">
        <f>M261</f>
        <v>0.95067264573991028</v>
      </c>
      <c r="O262" s="207" t="s">
        <v>465</v>
      </c>
      <c r="P262">
        <f>ROUND(E262*M262,0)</f>
        <v>106</v>
      </c>
      <c r="Q262" s="205"/>
    </row>
    <row r="263" spans="1:20">
      <c r="A263" s="738"/>
      <c r="B263" s="206">
        <v>2</v>
      </c>
      <c r="C263" s="207" t="s">
        <v>466</v>
      </c>
      <c r="D263" s="257">
        <v>43</v>
      </c>
      <c r="E263" s="42">
        <f t="shared" si="12"/>
        <v>112</v>
      </c>
      <c r="F263" s="257">
        <v>52</v>
      </c>
      <c r="G263" s="257">
        <v>60</v>
      </c>
      <c r="H263" s="258"/>
      <c r="I263" s="194"/>
      <c r="J263" s="194"/>
      <c r="K263" s="194"/>
      <c r="L263" s="194"/>
      <c r="M263" s="209">
        <f>M262</f>
        <v>0.95067264573991028</v>
      </c>
      <c r="O263" s="207" t="s">
        <v>466</v>
      </c>
      <c r="P263">
        <f>ROUND(E263*M263,0)</f>
        <v>106</v>
      </c>
      <c r="Q263" s="205"/>
    </row>
    <row r="264" spans="1:20" s="235" customFormat="1" ht="13.5">
      <c r="A264" s="738"/>
      <c r="B264" s="237">
        <v>1</v>
      </c>
      <c r="C264" s="238" t="s">
        <v>467</v>
      </c>
      <c r="D264" s="259">
        <v>72</v>
      </c>
      <c r="E264" s="231">
        <f t="shared" si="12"/>
        <v>150</v>
      </c>
      <c r="F264" s="259">
        <v>72</v>
      </c>
      <c r="G264" s="259">
        <v>78</v>
      </c>
      <c r="H264" s="260"/>
      <c r="I264" s="212" t="s">
        <v>467</v>
      </c>
      <c r="J264" s="213">
        <v>69</v>
      </c>
      <c r="K264" s="213">
        <v>141</v>
      </c>
      <c r="L264" s="213">
        <v>141</v>
      </c>
      <c r="M264" s="203">
        <f>L264/E264</f>
        <v>0.94</v>
      </c>
      <c r="N264" s="204"/>
      <c r="O264" s="238" t="s">
        <v>467</v>
      </c>
      <c r="P264" s="231">
        <f>SUM(Q264:Q264)</f>
        <v>141</v>
      </c>
      <c r="Q264" s="205">
        <f>ROUND(E264*M264,0)</f>
        <v>141</v>
      </c>
      <c r="R264" s="191" t="b">
        <f>P264=Q264</f>
        <v>1</v>
      </c>
      <c r="T264" s="191" t="b">
        <f>L264=Q264</f>
        <v>1</v>
      </c>
    </row>
    <row r="265" spans="1:20">
      <c r="A265" s="738"/>
      <c r="B265" s="211">
        <v>1</v>
      </c>
      <c r="C265" s="212" t="s">
        <v>468</v>
      </c>
      <c r="D265" s="194"/>
      <c r="E265" s="199">
        <f>SUM(E266:E267)</f>
        <v>312</v>
      </c>
      <c r="F265" s="199">
        <f>SUM(F266:F267)</f>
        <v>163</v>
      </c>
      <c r="G265" s="199">
        <f>SUM(G266:G267)</f>
        <v>149</v>
      </c>
      <c r="H265"/>
      <c r="I265" s="212" t="s">
        <v>468</v>
      </c>
      <c r="J265" s="213">
        <v>148</v>
      </c>
      <c r="K265" s="213">
        <v>318</v>
      </c>
      <c r="L265" s="213">
        <v>318</v>
      </c>
      <c r="M265" s="203">
        <f>L265/E265</f>
        <v>1.0192307692307692</v>
      </c>
      <c r="N265" s="204"/>
      <c r="O265" s="212" t="s">
        <v>468</v>
      </c>
      <c r="P265" s="199">
        <f>SUM(P266:P267)</f>
        <v>318</v>
      </c>
      <c r="Q265" s="205">
        <f>ROUND(E265*M265,0)</f>
        <v>318</v>
      </c>
      <c r="R265" s="191" t="b">
        <f>P265=Q265</f>
        <v>1</v>
      </c>
      <c r="T265" s="191" t="b">
        <f>L265=Q265</f>
        <v>1</v>
      </c>
    </row>
    <row r="266" spans="1:20">
      <c r="A266" s="738"/>
      <c r="B266" s="206">
        <v>2</v>
      </c>
      <c r="C266" s="207" t="s">
        <v>469</v>
      </c>
      <c r="D266" s="257">
        <v>99</v>
      </c>
      <c r="E266" s="42">
        <f t="shared" si="12"/>
        <v>223</v>
      </c>
      <c r="F266" s="257">
        <v>116</v>
      </c>
      <c r="G266" s="257">
        <v>107</v>
      </c>
      <c r="H266" s="258"/>
      <c r="I266" s="194"/>
      <c r="J266" s="194"/>
      <c r="K266" s="194"/>
      <c r="L266" s="194"/>
      <c r="M266" s="209">
        <f>M265</f>
        <v>1.0192307692307692</v>
      </c>
      <c r="O266" s="207" t="s">
        <v>469</v>
      </c>
      <c r="P266">
        <f>ROUND(E266*M266,0)</f>
        <v>227</v>
      </c>
      <c r="Q266" s="205"/>
    </row>
    <row r="267" spans="1:20">
      <c r="A267" s="738"/>
      <c r="B267" s="206">
        <v>2</v>
      </c>
      <c r="C267" s="207" t="s">
        <v>470</v>
      </c>
      <c r="D267" s="257">
        <v>49</v>
      </c>
      <c r="E267" s="42">
        <f t="shared" si="12"/>
        <v>89</v>
      </c>
      <c r="F267" s="257">
        <v>47</v>
      </c>
      <c r="G267" s="257">
        <v>42</v>
      </c>
      <c r="H267" s="258"/>
      <c r="I267" s="194"/>
      <c r="J267" s="194"/>
      <c r="K267" s="194"/>
      <c r="L267" s="194"/>
      <c r="M267" s="209">
        <f>M266</f>
        <v>1.0192307692307692</v>
      </c>
      <c r="O267" s="207" t="s">
        <v>470</v>
      </c>
      <c r="P267">
        <f>ROUND(E267*M267,0)</f>
        <v>91</v>
      </c>
      <c r="Q267" s="205"/>
    </row>
    <row r="268" spans="1:20">
      <c r="A268" s="738"/>
      <c r="B268" s="211">
        <v>1</v>
      </c>
      <c r="C268" s="212" t="s">
        <v>471</v>
      </c>
      <c r="D268" s="194"/>
      <c r="E268" s="199">
        <f>SUM(E269:E270)</f>
        <v>205</v>
      </c>
      <c r="F268" s="199">
        <f>SUM(F269:F270)</f>
        <v>106</v>
      </c>
      <c r="G268" s="199">
        <f>SUM(G269:G270)</f>
        <v>99</v>
      </c>
      <c r="H268"/>
      <c r="I268" s="212" t="s">
        <v>471</v>
      </c>
      <c r="J268" s="213">
        <v>92</v>
      </c>
      <c r="K268" s="213">
        <v>204</v>
      </c>
      <c r="L268" s="213">
        <v>204</v>
      </c>
      <c r="M268" s="203">
        <f>L268/E268</f>
        <v>0.99512195121951219</v>
      </c>
      <c r="N268" s="204"/>
      <c r="O268" s="212" t="s">
        <v>471</v>
      </c>
      <c r="P268" s="199">
        <f>SUM(P269:P270)</f>
        <v>204</v>
      </c>
      <c r="Q268" s="205">
        <f>ROUND(E268*M268,0)</f>
        <v>204</v>
      </c>
      <c r="R268" s="191" t="b">
        <f>P268=Q268</f>
        <v>1</v>
      </c>
      <c r="T268" s="191" t="b">
        <f>L268=Q268</f>
        <v>1</v>
      </c>
    </row>
    <row r="269" spans="1:20">
      <c r="A269" s="738"/>
      <c r="B269" s="206">
        <v>2</v>
      </c>
      <c r="C269" s="207" t="s">
        <v>472</v>
      </c>
      <c r="D269" s="257">
        <v>41</v>
      </c>
      <c r="E269" s="42">
        <f t="shared" si="12"/>
        <v>86</v>
      </c>
      <c r="F269" s="257">
        <v>46</v>
      </c>
      <c r="G269" s="257">
        <v>40</v>
      </c>
      <c r="H269" s="258"/>
      <c r="I269" s="194"/>
      <c r="J269" s="194"/>
      <c r="K269" s="194"/>
      <c r="L269" s="194"/>
      <c r="M269" s="209">
        <f>M268</f>
        <v>0.99512195121951219</v>
      </c>
      <c r="O269" s="207" t="s">
        <v>472</v>
      </c>
      <c r="P269">
        <f>ROUND(E269*M269,0)</f>
        <v>86</v>
      </c>
      <c r="Q269" s="205"/>
    </row>
    <row r="270" spans="1:20">
      <c r="A270" s="738"/>
      <c r="B270" s="206">
        <v>2</v>
      </c>
      <c r="C270" s="207" t="s">
        <v>473</v>
      </c>
      <c r="D270" s="257">
        <v>50</v>
      </c>
      <c r="E270" s="42">
        <f t="shared" si="12"/>
        <v>119</v>
      </c>
      <c r="F270" s="257">
        <v>60</v>
      </c>
      <c r="G270" s="257">
        <v>59</v>
      </c>
      <c r="H270" s="258"/>
      <c r="I270" s="194"/>
      <c r="J270" s="194"/>
      <c r="K270" s="194"/>
      <c r="L270" s="194"/>
      <c r="M270" s="209">
        <f>M269</f>
        <v>0.99512195121951219</v>
      </c>
      <c r="O270" s="207" t="s">
        <v>473</v>
      </c>
      <c r="P270">
        <f>ROUND(E270*M270,0)</f>
        <v>118</v>
      </c>
      <c r="Q270" s="205"/>
    </row>
    <row r="271" spans="1:20">
      <c r="A271" s="738"/>
      <c r="B271" s="211">
        <v>1</v>
      </c>
      <c r="C271" s="212" t="s">
        <v>474</v>
      </c>
      <c r="D271" s="194"/>
      <c r="E271" s="199">
        <f>SUM(E272:E273)</f>
        <v>166</v>
      </c>
      <c r="F271" s="199">
        <f>SUM(F272:F273)</f>
        <v>80</v>
      </c>
      <c r="G271" s="199">
        <f>SUM(G272:G273)</f>
        <v>86</v>
      </c>
      <c r="H271"/>
      <c r="I271" s="212" t="s">
        <v>474</v>
      </c>
      <c r="J271" s="213">
        <v>85</v>
      </c>
      <c r="K271" s="213">
        <v>167</v>
      </c>
      <c r="L271" s="213">
        <v>167</v>
      </c>
      <c r="M271" s="203">
        <f>L271/E271</f>
        <v>1.0060240963855422</v>
      </c>
      <c r="N271" s="204"/>
      <c r="O271" s="212" t="s">
        <v>474</v>
      </c>
      <c r="P271" s="199">
        <f>SUM(P272:P273)</f>
        <v>167</v>
      </c>
      <c r="Q271" s="205">
        <f>ROUND(E271*M271,0)</f>
        <v>167</v>
      </c>
      <c r="R271" s="191" t="b">
        <f>P271=Q271</f>
        <v>1</v>
      </c>
      <c r="T271" s="191" t="b">
        <f>L271=Q271</f>
        <v>1</v>
      </c>
    </row>
    <row r="272" spans="1:20">
      <c r="A272" s="738"/>
      <c r="B272" s="206">
        <v>2</v>
      </c>
      <c r="C272" s="207" t="s">
        <v>475</v>
      </c>
      <c r="D272" s="257">
        <v>42</v>
      </c>
      <c r="E272" s="42">
        <f t="shared" si="12"/>
        <v>80</v>
      </c>
      <c r="F272" s="257">
        <v>34</v>
      </c>
      <c r="G272" s="257">
        <v>46</v>
      </c>
      <c r="H272" s="258"/>
      <c r="I272" s="194"/>
      <c r="J272" s="194"/>
      <c r="K272" s="194"/>
      <c r="L272" s="194"/>
      <c r="M272" s="209">
        <f>M271</f>
        <v>1.0060240963855422</v>
      </c>
      <c r="O272" s="207" t="s">
        <v>475</v>
      </c>
      <c r="P272">
        <f>ROUND(E272*M272,0)</f>
        <v>80</v>
      </c>
      <c r="Q272" s="205"/>
    </row>
    <row r="273" spans="1:20">
      <c r="A273" s="738"/>
      <c r="B273" s="206">
        <v>2</v>
      </c>
      <c r="C273" s="207" t="s">
        <v>476</v>
      </c>
      <c r="D273" s="257">
        <v>44</v>
      </c>
      <c r="E273" s="42">
        <f t="shared" si="12"/>
        <v>86</v>
      </c>
      <c r="F273" s="257">
        <v>46</v>
      </c>
      <c r="G273" s="257">
        <v>40</v>
      </c>
      <c r="H273" s="258"/>
      <c r="I273" s="194"/>
      <c r="J273" s="194"/>
      <c r="K273" s="194"/>
      <c r="L273" s="194"/>
      <c r="M273" s="209">
        <f>M272</f>
        <v>1.0060240963855422</v>
      </c>
      <c r="O273" s="207" t="s">
        <v>476</v>
      </c>
      <c r="P273">
        <f>ROUND(E273*M273,0)</f>
        <v>87</v>
      </c>
      <c r="Q273" s="205"/>
    </row>
    <row r="274" spans="1:20">
      <c r="A274" s="738"/>
      <c r="B274" s="211">
        <v>1</v>
      </c>
      <c r="C274" s="212" t="s">
        <v>477</v>
      </c>
      <c r="D274" s="194"/>
      <c r="E274" s="199">
        <f>SUM(E275:E276)</f>
        <v>230</v>
      </c>
      <c r="F274" s="199">
        <f>SUM(F275:F276)</f>
        <v>109</v>
      </c>
      <c r="G274" s="199">
        <f>SUM(G275:G276)</f>
        <v>121</v>
      </c>
      <c r="H274"/>
      <c r="I274" s="212" t="s">
        <v>477</v>
      </c>
      <c r="J274" s="213">
        <v>112</v>
      </c>
      <c r="K274" s="213">
        <v>224</v>
      </c>
      <c r="L274" s="213">
        <v>224</v>
      </c>
      <c r="M274" s="203">
        <f>L274/E274</f>
        <v>0.97391304347826091</v>
      </c>
      <c r="N274" s="204"/>
      <c r="O274" s="212" t="s">
        <v>477</v>
      </c>
      <c r="P274" s="199">
        <f>SUM(P275:P276)</f>
        <v>224</v>
      </c>
      <c r="Q274" s="205">
        <f>ROUND(E274*M274,0)</f>
        <v>224</v>
      </c>
      <c r="R274" s="191" t="b">
        <f>P274=Q274</f>
        <v>1</v>
      </c>
      <c r="T274" s="191" t="b">
        <f>L274=Q274</f>
        <v>1</v>
      </c>
    </row>
    <row r="275" spans="1:20">
      <c r="A275" s="738"/>
      <c r="B275" s="206">
        <v>2</v>
      </c>
      <c r="C275" s="207" t="s">
        <v>478</v>
      </c>
      <c r="D275" s="257">
        <v>52</v>
      </c>
      <c r="E275" s="42">
        <f t="shared" si="12"/>
        <v>106</v>
      </c>
      <c r="F275" s="257">
        <v>50</v>
      </c>
      <c r="G275" s="257">
        <v>56</v>
      </c>
      <c r="H275" s="258"/>
      <c r="I275" s="194"/>
      <c r="J275" s="194"/>
      <c r="K275" s="194"/>
      <c r="L275" s="194"/>
      <c r="M275" s="209">
        <f>M274</f>
        <v>0.97391304347826091</v>
      </c>
      <c r="O275" s="207" t="s">
        <v>478</v>
      </c>
      <c r="P275">
        <f>ROUND(E275*M275,0)</f>
        <v>103</v>
      </c>
      <c r="Q275" s="205"/>
    </row>
    <row r="276" spans="1:20">
      <c r="A276" s="738"/>
      <c r="B276" s="206">
        <v>2</v>
      </c>
      <c r="C276" s="207" t="s">
        <v>479</v>
      </c>
      <c r="D276" s="257">
        <v>64</v>
      </c>
      <c r="E276" s="42">
        <f t="shared" si="12"/>
        <v>124</v>
      </c>
      <c r="F276" s="257">
        <v>59</v>
      </c>
      <c r="G276" s="257">
        <v>65</v>
      </c>
      <c r="H276" s="258"/>
      <c r="I276" s="194"/>
      <c r="J276" s="194"/>
      <c r="K276" s="194"/>
      <c r="L276" s="194"/>
      <c r="M276" s="209">
        <f>M275</f>
        <v>0.97391304347826091</v>
      </c>
      <c r="O276" s="207" t="s">
        <v>479</v>
      </c>
      <c r="P276">
        <f>ROUND(E276*M276,0)</f>
        <v>121</v>
      </c>
      <c r="Q276" s="205"/>
    </row>
    <row r="277" spans="1:20">
      <c r="A277" s="738"/>
      <c r="B277" s="211">
        <v>1</v>
      </c>
      <c r="C277" s="212" t="s">
        <v>480</v>
      </c>
      <c r="D277" s="194"/>
      <c r="E277" s="199">
        <f>SUM(E278:E279)</f>
        <v>156</v>
      </c>
      <c r="F277" s="199">
        <f>SUM(F278:F279)</f>
        <v>71</v>
      </c>
      <c r="G277" s="199">
        <f>SUM(G278:G279)</f>
        <v>85</v>
      </c>
      <c r="H277"/>
      <c r="I277" s="212" t="s">
        <v>480</v>
      </c>
      <c r="J277" s="213">
        <v>90</v>
      </c>
      <c r="K277" s="213">
        <v>156</v>
      </c>
      <c r="L277" s="213">
        <v>156</v>
      </c>
      <c r="M277" s="203">
        <f>L277/E277</f>
        <v>1</v>
      </c>
      <c r="N277" s="204"/>
      <c r="O277" s="212" t="s">
        <v>480</v>
      </c>
      <c r="P277" s="199">
        <f>SUM(P278:P279)</f>
        <v>156</v>
      </c>
      <c r="Q277" s="205">
        <f>ROUND(E277*M277,0)</f>
        <v>156</v>
      </c>
      <c r="R277" s="191" t="b">
        <f>P277=Q277</f>
        <v>1</v>
      </c>
      <c r="T277" s="191" t="b">
        <f>L277=Q277</f>
        <v>1</v>
      </c>
    </row>
    <row r="278" spans="1:20">
      <c r="A278" s="738"/>
      <c r="B278" s="206">
        <v>2</v>
      </c>
      <c r="C278" s="207" t="s">
        <v>481</v>
      </c>
      <c r="D278" s="257">
        <v>64</v>
      </c>
      <c r="E278" s="42">
        <f t="shared" si="12"/>
        <v>106</v>
      </c>
      <c r="F278" s="257">
        <v>49</v>
      </c>
      <c r="G278" s="257">
        <v>57</v>
      </c>
      <c r="H278" s="258"/>
      <c r="I278" s="194"/>
      <c r="J278" s="194"/>
      <c r="K278" s="194"/>
      <c r="L278" s="194"/>
      <c r="M278" s="209">
        <f>M277</f>
        <v>1</v>
      </c>
      <c r="O278" s="207" t="s">
        <v>481</v>
      </c>
      <c r="P278">
        <f>ROUND(E278*M278,0)</f>
        <v>106</v>
      </c>
      <c r="Q278" s="205"/>
    </row>
    <row r="279" spans="1:20">
      <c r="A279" s="738"/>
      <c r="B279" s="206">
        <v>2</v>
      </c>
      <c r="C279" s="207" t="s">
        <v>482</v>
      </c>
      <c r="D279" s="257">
        <v>28</v>
      </c>
      <c r="E279" s="42">
        <f t="shared" si="12"/>
        <v>50</v>
      </c>
      <c r="F279" s="257">
        <v>22</v>
      </c>
      <c r="G279" s="257">
        <v>28</v>
      </c>
      <c r="H279" s="258"/>
      <c r="I279" s="194"/>
      <c r="J279" s="194"/>
      <c r="K279" s="194"/>
      <c r="L279" s="194"/>
      <c r="M279" s="209">
        <f>M278</f>
        <v>1</v>
      </c>
      <c r="O279" s="207" t="s">
        <v>482</v>
      </c>
      <c r="P279">
        <f>ROUND(E279*M279,0)</f>
        <v>50</v>
      </c>
      <c r="Q279" s="205"/>
    </row>
    <row r="280" spans="1:20">
      <c r="A280" s="738"/>
      <c r="B280" s="211">
        <v>1</v>
      </c>
      <c r="C280" s="212" t="s">
        <v>483</v>
      </c>
      <c r="D280" s="194"/>
      <c r="E280" s="199">
        <f>SUM(E281:E282)</f>
        <v>157</v>
      </c>
      <c r="F280" s="199">
        <f>SUM(F281:F282)</f>
        <v>78</v>
      </c>
      <c r="G280" s="199">
        <f>SUM(G281:G282)</f>
        <v>79</v>
      </c>
      <c r="H280"/>
      <c r="I280" s="212" t="s">
        <v>483</v>
      </c>
      <c r="J280" s="213">
        <v>84</v>
      </c>
      <c r="K280" s="213">
        <v>160</v>
      </c>
      <c r="L280" s="213">
        <v>160</v>
      </c>
      <c r="M280" s="203">
        <f>L280/E280</f>
        <v>1.0191082802547771</v>
      </c>
      <c r="N280" s="204"/>
      <c r="O280" s="212" t="s">
        <v>483</v>
      </c>
      <c r="P280" s="199">
        <f>SUM(P281:P282)</f>
        <v>160</v>
      </c>
      <c r="Q280" s="205">
        <f>ROUND(E280*M280,0)</f>
        <v>160</v>
      </c>
      <c r="R280" s="191" t="b">
        <f>P280=Q280</f>
        <v>1</v>
      </c>
      <c r="T280" s="191" t="b">
        <f>L280=Q280</f>
        <v>1</v>
      </c>
    </row>
    <row r="281" spans="1:20">
      <c r="A281" s="738"/>
      <c r="B281" s="206">
        <v>2</v>
      </c>
      <c r="C281" s="207" t="s">
        <v>484</v>
      </c>
      <c r="D281" s="257">
        <v>58</v>
      </c>
      <c r="E281" s="42">
        <f t="shared" si="12"/>
        <v>111</v>
      </c>
      <c r="F281" s="257">
        <v>54</v>
      </c>
      <c r="G281" s="257">
        <v>57</v>
      </c>
      <c r="H281" s="258"/>
      <c r="I281" s="194"/>
      <c r="J281" s="194"/>
      <c r="K281" s="194"/>
      <c r="L281" s="194"/>
      <c r="M281" s="209">
        <f>M280</f>
        <v>1.0191082802547771</v>
      </c>
      <c r="O281" s="207" t="s">
        <v>484</v>
      </c>
      <c r="P281">
        <f>ROUND(E281*M281,0)</f>
        <v>113</v>
      </c>
      <c r="Q281" s="205"/>
    </row>
    <row r="282" spans="1:20">
      <c r="A282" s="738"/>
      <c r="B282" s="206">
        <v>2</v>
      </c>
      <c r="C282" s="207" t="s">
        <v>485</v>
      </c>
      <c r="D282" s="257">
        <v>27</v>
      </c>
      <c r="E282" s="42">
        <f t="shared" si="12"/>
        <v>46</v>
      </c>
      <c r="F282" s="257">
        <v>24</v>
      </c>
      <c r="G282" s="257">
        <v>22</v>
      </c>
      <c r="H282" s="258"/>
      <c r="I282" s="194"/>
      <c r="J282" s="194"/>
      <c r="K282" s="194"/>
      <c r="L282" s="194"/>
      <c r="M282" s="209">
        <f>M281</f>
        <v>1.0191082802547771</v>
      </c>
      <c r="O282" s="207" t="s">
        <v>485</v>
      </c>
      <c r="P282">
        <f>ROUND(E282*M282,0)</f>
        <v>47</v>
      </c>
      <c r="Q282" s="205"/>
    </row>
    <row r="283" spans="1:20">
      <c r="A283" s="738"/>
      <c r="B283" s="211">
        <v>1</v>
      </c>
      <c r="C283" s="212" t="s">
        <v>486</v>
      </c>
      <c r="D283" s="194"/>
      <c r="E283" s="199">
        <f>SUM(E284:E285)</f>
        <v>154</v>
      </c>
      <c r="F283" s="199">
        <f>SUM(F284:F285)</f>
        <v>78</v>
      </c>
      <c r="G283" s="199">
        <f>SUM(G284:G285)</f>
        <v>76</v>
      </c>
      <c r="H283"/>
      <c r="I283" s="212" t="s">
        <v>486</v>
      </c>
      <c r="J283" s="213">
        <v>80</v>
      </c>
      <c r="K283" s="213">
        <v>148</v>
      </c>
      <c r="L283" s="213">
        <v>148</v>
      </c>
      <c r="M283" s="203">
        <f>L283/E283</f>
        <v>0.96103896103896103</v>
      </c>
      <c r="N283" s="204"/>
      <c r="O283" s="212" t="s">
        <v>486</v>
      </c>
      <c r="P283" s="199">
        <f>SUM(P284:P285)</f>
        <v>148</v>
      </c>
      <c r="Q283" s="205">
        <f>ROUND(E283*M283,0)</f>
        <v>148</v>
      </c>
      <c r="R283" s="191" t="b">
        <f>P283=Q283</f>
        <v>1</v>
      </c>
      <c r="T283" s="191" t="b">
        <f>L283=Q283</f>
        <v>1</v>
      </c>
    </row>
    <row r="284" spans="1:20">
      <c r="A284" s="738"/>
      <c r="B284" s="206">
        <v>2</v>
      </c>
      <c r="C284" s="207" t="s">
        <v>487</v>
      </c>
      <c r="D284" s="257">
        <v>57</v>
      </c>
      <c r="E284" s="42">
        <f t="shared" si="12"/>
        <v>114</v>
      </c>
      <c r="F284" s="257">
        <v>60</v>
      </c>
      <c r="G284" s="257">
        <v>54</v>
      </c>
      <c r="H284" s="258"/>
      <c r="I284" s="194"/>
      <c r="J284" s="194"/>
      <c r="K284" s="194"/>
      <c r="L284" s="194"/>
      <c r="M284" s="209">
        <f>M283</f>
        <v>0.96103896103896103</v>
      </c>
      <c r="O284" s="207" t="s">
        <v>487</v>
      </c>
      <c r="P284">
        <f>ROUND(E284*M284,0)</f>
        <v>110</v>
      </c>
      <c r="Q284" s="205"/>
    </row>
    <row r="285" spans="1:20">
      <c r="A285" s="738"/>
      <c r="B285" s="206">
        <v>2</v>
      </c>
      <c r="C285" s="207" t="s">
        <v>488</v>
      </c>
      <c r="D285" s="257">
        <v>21</v>
      </c>
      <c r="E285" s="42">
        <f t="shared" si="12"/>
        <v>40</v>
      </c>
      <c r="F285" s="257">
        <v>18</v>
      </c>
      <c r="G285" s="257">
        <v>22</v>
      </c>
      <c r="H285" s="258"/>
      <c r="I285" s="194"/>
      <c r="J285" s="194"/>
      <c r="K285" s="194"/>
      <c r="L285" s="194"/>
      <c r="M285" s="209">
        <f t="shared" ref="M285:M294" si="13">M284</f>
        <v>0.96103896103896103</v>
      </c>
      <c r="O285" s="207" t="s">
        <v>488</v>
      </c>
      <c r="P285">
        <f>ROUND(E285*M285,0)</f>
        <v>38</v>
      </c>
      <c r="Q285" s="205"/>
    </row>
    <row r="286" spans="1:20">
      <c r="A286" s="738"/>
      <c r="B286" s="211">
        <v>1</v>
      </c>
      <c r="C286" s="212" t="s">
        <v>489</v>
      </c>
      <c r="D286" s="194"/>
      <c r="E286" s="199">
        <f>SUM(E287:E289)</f>
        <v>265</v>
      </c>
      <c r="F286" s="199">
        <f>SUM(F287:F289)</f>
        <v>125</v>
      </c>
      <c r="G286" s="199">
        <f>SUM(G287:G289)</f>
        <v>140</v>
      </c>
      <c r="H286"/>
      <c r="I286" s="212" t="s">
        <v>489</v>
      </c>
      <c r="J286" s="213">
        <v>139</v>
      </c>
      <c r="K286" s="213">
        <v>281</v>
      </c>
      <c r="L286" s="213">
        <v>281</v>
      </c>
      <c r="M286" s="203">
        <f>L286/E286</f>
        <v>1.060377358490566</v>
      </c>
      <c r="N286" s="204"/>
      <c r="O286" s="212" t="s">
        <v>489</v>
      </c>
      <c r="P286" s="199">
        <f>SUM(P287:P289)</f>
        <v>281</v>
      </c>
      <c r="Q286" s="205">
        <f>ROUND(E286*M286,0)</f>
        <v>281</v>
      </c>
      <c r="R286" s="191" t="b">
        <f>P286=Q286</f>
        <v>1</v>
      </c>
      <c r="T286" s="191" t="b">
        <f>L286=Q286</f>
        <v>1</v>
      </c>
    </row>
    <row r="287" spans="1:20">
      <c r="A287" s="738"/>
      <c r="B287" s="206">
        <v>2</v>
      </c>
      <c r="C287" s="207" t="s">
        <v>490</v>
      </c>
      <c r="D287" s="257">
        <v>73</v>
      </c>
      <c r="E287" s="42">
        <f t="shared" si="12"/>
        <v>135</v>
      </c>
      <c r="F287" s="257">
        <v>59</v>
      </c>
      <c r="G287" s="257">
        <v>76</v>
      </c>
      <c r="H287" s="258"/>
      <c r="I287" s="194"/>
      <c r="J287" s="194"/>
      <c r="K287" s="194"/>
      <c r="L287" s="194"/>
      <c r="M287" s="209">
        <f t="shared" si="13"/>
        <v>1.060377358490566</v>
      </c>
      <c r="O287" s="207" t="s">
        <v>490</v>
      </c>
      <c r="P287">
        <f>ROUND(E287*M287,0)</f>
        <v>143</v>
      </c>
      <c r="Q287" s="205"/>
    </row>
    <row r="288" spans="1:20">
      <c r="A288" s="738"/>
      <c r="B288" s="206">
        <v>2</v>
      </c>
      <c r="C288" s="207" t="s">
        <v>491</v>
      </c>
      <c r="D288" s="257">
        <v>23</v>
      </c>
      <c r="E288" s="42">
        <f t="shared" si="12"/>
        <v>51</v>
      </c>
      <c r="F288" s="257">
        <v>25</v>
      </c>
      <c r="G288" s="257">
        <v>26</v>
      </c>
      <c r="H288" s="258"/>
      <c r="I288" s="194"/>
      <c r="J288" s="194"/>
      <c r="K288" s="194"/>
      <c r="L288" s="194"/>
      <c r="M288" s="209">
        <f t="shared" si="13"/>
        <v>1.060377358490566</v>
      </c>
      <c r="O288" s="207" t="s">
        <v>491</v>
      </c>
      <c r="P288">
        <f>ROUND(E288*M288,0)</f>
        <v>54</v>
      </c>
      <c r="Q288" s="205"/>
    </row>
    <row r="289" spans="1:20">
      <c r="A289" s="738"/>
      <c r="B289" s="206">
        <v>2</v>
      </c>
      <c r="C289" s="207" t="s">
        <v>492</v>
      </c>
      <c r="D289" s="257">
        <v>37</v>
      </c>
      <c r="E289" s="42">
        <f t="shared" si="12"/>
        <v>79</v>
      </c>
      <c r="F289" s="257">
        <v>41</v>
      </c>
      <c r="G289" s="257">
        <v>38</v>
      </c>
      <c r="H289" s="258"/>
      <c r="I289" s="194"/>
      <c r="J289" s="194"/>
      <c r="K289" s="194"/>
      <c r="L289" s="194"/>
      <c r="M289" s="209">
        <f t="shared" si="13"/>
        <v>1.060377358490566</v>
      </c>
      <c r="O289" s="207" t="s">
        <v>492</v>
      </c>
      <c r="P289">
        <f>ROUND(E289*M289,0)</f>
        <v>84</v>
      </c>
      <c r="Q289" s="205"/>
    </row>
    <row r="290" spans="1:20" s="226" customFormat="1">
      <c r="A290" s="738"/>
      <c r="B290" s="42">
        <v>1</v>
      </c>
      <c r="C290" s="42" t="s">
        <v>208</v>
      </c>
      <c r="D290" s="42">
        <f>SUM(D245:D289)</f>
        <v>1637</v>
      </c>
      <c r="E290" s="225">
        <f t="shared" si="12"/>
        <v>3279</v>
      </c>
      <c r="F290" s="42">
        <f>SUM(F286,F283,F280,F277,F274,F271,F268,F265,F264,F261,F260,F259,F255,F252,F248,F245)</f>
        <v>1618</v>
      </c>
      <c r="G290" s="42">
        <f>SUM(G286,G283,G280,G277,G274,G271,G268,G265,G264,G261,G260,G259,G255,G252,G248,G245)</f>
        <v>1661</v>
      </c>
      <c r="H290" s="218"/>
      <c r="I290"/>
      <c r="J290">
        <f>SUM(J286,J283,J280,J277,J274,J271,J268,J265,J264,J261,J260,J259,J255,J252,J248,J245)</f>
        <v>1634</v>
      </c>
      <c r="K290">
        <f>SUM(K286,K283,K280,K277,K274,K271,K268,K265,K264,K261,K260,K259,K255,K252,K248,K245)</f>
        <v>3238</v>
      </c>
      <c r="L290">
        <f>SUM(L286,L283,L280,L277,L274,L271,L268,L265,L264,L261,L260,L259,L255,L252,L248,L245)</f>
        <v>3238</v>
      </c>
      <c r="M290" s="219">
        <f>L290/E290</f>
        <v>0.9874961878621531</v>
      </c>
      <c r="O290" t="s">
        <v>208</v>
      </c>
      <c r="P290">
        <f>SUM(P286,P283,P280,P277,P274,P271,P268,P265,P264,P261,P260,P259,P255,P252,P248,P245)</f>
        <v>3238</v>
      </c>
      <c r="Q290" s="217">
        <f>ROUND(E290*M290,0)</f>
        <v>3238</v>
      </c>
      <c r="R290" t="b">
        <f>P290=Q290</f>
        <v>1</v>
      </c>
    </row>
    <row r="291" spans="1:20">
      <c r="A291" s="738" t="s">
        <v>43</v>
      </c>
      <c r="B291" s="211">
        <v>1</v>
      </c>
      <c r="C291" s="212" t="s">
        <v>494</v>
      </c>
      <c r="D291" s="194"/>
      <c r="E291" s="199">
        <f>SUM(E292:E294)</f>
        <v>257</v>
      </c>
      <c r="F291" s="199">
        <f>SUM(F292:F294)</f>
        <v>131</v>
      </c>
      <c r="G291" s="199">
        <f>SUM(G292:G294)</f>
        <v>126</v>
      </c>
      <c r="H291"/>
      <c r="I291" s="212" t="s">
        <v>494</v>
      </c>
      <c r="J291" s="213">
        <v>132</v>
      </c>
      <c r="K291" s="213">
        <v>258</v>
      </c>
      <c r="L291" s="213">
        <v>258</v>
      </c>
      <c r="M291" s="203">
        <f>L291/E291</f>
        <v>1.0038910505836576</v>
      </c>
      <c r="N291" s="204"/>
      <c r="O291" s="212" t="s">
        <v>494</v>
      </c>
      <c r="P291" s="199">
        <f>SUM(P292:P294)</f>
        <v>258</v>
      </c>
      <c r="Q291" s="205">
        <f>ROUND(E291*M291,0)</f>
        <v>258</v>
      </c>
      <c r="R291" s="191" t="b">
        <f>P291=Q291</f>
        <v>1</v>
      </c>
      <c r="T291" s="191" t="b">
        <f>L291=Q291</f>
        <v>1</v>
      </c>
    </row>
    <row r="292" spans="1:20">
      <c r="A292" s="738"/>
      <c r="B292" s="206">
        <v>2</v>
      </c>
      <c r="C292" s="207" t="s">
        <v>495</v>
      </c>
      <c r="D292" s="257">
        <v>69</v>
      </c>
      <c r="E292" s="42">
        <f t="shared" si="12"/>
        <v>121</v>
      </c>
      <c r="F292" s="257">
        <v>61</v>
      </c>
      <c r="G292" s="257">
        <v>60</v>
      </c>
      <c r="H292" s="258"/>
      <c r="I292" s="194"/>
      <c r="J292" s="194"/>
      <c r="K292" s="194"/>
      <c r="L292" s="194"/>
      <c r="M292" s="209">
        <f t="shared" si="13"/>
        <v>1.0038910505836576</v>
      </c>
      <c r="O292" s="207" t="s">
        <v>495</v>
      </c>
      <c r="P292">
        <f>ROUNDUP(E292*M292,0)</f>
        <v>122</v>
      </c>
      <c r="Q292" s="205"/>
    </row>
    <row r="293" spans="1:20">
      <c r="A293" s="738"/>
      <c r="B293" s="206">
        <v>2</v>
      </c>
      <c r="C293" s="207" t="s">
        <v>496</v>
      </c>
      <c r="D293" s="257">
        <v>37</v>
      </c>
      <c r="E293" s="42">
        <f t="shared" si="12"/>
        <v>82</v>
      </c>
      <c r="F293" s="257">
        <v>41</v>
      </c>
      <c r="G293" s="257">
        <v>41</v>
      </c>
      <c r="H293" s="258"/>
      <c r="I293" s="194"/>
      <c r="J293" s="194"/>
      <c r="K293" s="194"/>
      <c r="L293" s="194"/>
      <c r="M293" s="209">
        <f t="shared" si="13"/>
        <v>1.0038910505836576</v>
      </c>
      <c r="O293" s="207" t="s">
        <v>496</v>
      </c>
      <c r="P293">
        <f>ROUND(E293*M293,0)</f>
        <v>82</v>
      </c>
      <c r="Q293" s="205"/>
    </row>
    <row r="294" spans="1:20">
      <c r="A294" s="738"/>
      <c r="B294" s="206">
        <v>2</v>
      </c>
      <c r="C294" s="207" t="s">
        <v>497</v>
      </c>
      <c r="D294" s="257">
        <v>26</v>
      </c>
      <c r="E294" s="42">
        <f t="shared" si="12"/>
        <v>54</v>
      </c>
      <c r="F294" s="257">
        <v>29</v>
      </c>
      <c r="G294" s="257">
        <v>25</v>
      </c>
      <c r="H294" s="258"/>
      <c r="I294" s="194"/>
      <c r="J294" s="194"/>
      <c r="K294" s="194"/>
      <c r="L294" s="194"/>
      <c r="M294" s="209">
        <f t="shared" si="13"/>
        <v>1.0038910505836576</v>
      </c>
      <c r="O294" s="207" t="s">
        <v>497</v>
      </c>
      <c r="P294">
        <f>ROUND(E294*M294,0)</f>
        <v>54</v>
      </c>
      <c r="Q294" s="205"/>
    </row>
    <row r="295" spans="1:20" s="235" customFormat="1" ht="13.5">
      <c r="A295" s="738"/>
      <c r="B295" s="237">
        <v>1</v>
      </c>
      <c r="C295" s="238" t="s">
        <v>498</v>
      </c>
      <c r="D295" s="259">
        <v>71</v>
      </c>
      <c r="E295" s="231">
        <f t="shared" si="12"/>
        <v>130</v>
      </c>
      <c r="F295" s="259">
        <v>66</v>
      </c>
      <c r="G295" s="259">
        <v>64</v>
      </c>
      <c r="H295" s="260"/>
      <c r="I295" s="212" t="s">
        <v>498</v>
      </c>
      <c r="J295" s="213">
        <v>72</v>
      </c>
      <c r="K295" s="213">
        <v>132</v>
      </c>
      <c r="L295" s="213">
        <v>132</v>
      </c>
      <c r="M295" s="203">
        <f>L295/E295</f>
        <v>1.0153846153846153</v>
      </c>
      <c r="N295" s="204"/>
      <c r="O295" s="238" t="s">
        <v>498</v>
      </c>
      <c r="P295" s="231">
        <f>SUM(Q295:Q295)</f>
        <v>132</v>
      </c>
      <c r="Q295" s="205">
        <f>ROUND(E295*M295,0)</f>
        <v>132</v>
      </c>
      <c r="R295" s="191" t="b">
        <f>P295=Q295</f>
        <v>1</v>
      </c>
      <c r="T295" s="191" t="b">
        <f>L295=Q295</f>
        <v>1</v>
      </c>
    </row>
    <row r="296" spans="1:20">
      <c r="A296" s="738"/>
      <c r="B296" s="211">
        <v>1</v>
      </c>
      <c r="C296" s="212" t="s">
        <v>499</v>
      </c>
      <c r="D296" s="194"/>
      <c r="E296" s="199">
        <f>SUM(E297:E298)</f>
        <v>211</v>
      </c>
      <c r="F296" s="199">
        <f>SUM(F297:F298)</f>
        <v>102</v>
      </c>
      <c r="G296" s="199">
        <f>SUM(G297:G298)</f>
        <v>109</v>
      </c>
      <c r="H296"/>
      <c r="I296" s="212" t="s">
        <v>499</v>
      </c>
      <c r="J296" s="213">
        <v>111</v>
      </c>
      <c r="K296" s="213">
        <v>229</v>
      </c>
      <c r="L296" s="213">
        <v>229</v>
      </c>
      <c r="M296" s="203">
        <f>L296/E296</f>
        <v>1.0853080568720379</v>
      </c>
      <c r="N296" s="204"/>
      <c r="O296" s="212" t="s">
        <v>499</v>
      </c>
      <c r="P296" s="199">
        <f>SUM(P297:P298)</f>
        <v>229</v>
      </c>
      <c r="Q296" s="205">
        <f>ROUND(E296*M296,0)</f>
        <v>229</v>
      </c>
      <c r="R296" s="191" t="b">
        <f>P296=Q296</f>
        <v>1</v>
      </c>
      <c r="T296" s="191" t="b">
        <f>L296=Q296</f>
        <v>1</v>
      </c>
    </row>
    <row r="297" spans="1:20">
      <c r="A297" s="738"/>
      <c r="B297" s="206">
        <v>2</v>
      </c>
      <c r="C297" s="207" t="s">
        <v>274</v>
      </c>
      <c r="D297" s="257">
        <v>45</v>
      </c>
      <c r="E297" s="42">
        <f t="shared" si="12"/>
        <v>98</v>
      </c>
      <c r="F297" s="257">
        <v>48</v>
      </c>
      <c r="G297" s="257">
        <v>50</v>
      </c>
      <c r="H297" s="258"/>
      <c r="I297" s="194"/>
      <c r="J297" s="194"/>
      <c r="K297" s="194"/>
      <c r="L297" s="194"/>
      <c r="M297" s="209">
        <f t="shared" ref="M297:M307" si="14">M296</f>
        <v>1.0853080568720379</v>
      </c>
      <c r="O297" s="207" t="s">
        <v>274</v>
      </c>
      <c r="P297">
        <f>ROUND(E297*M297,0)</f>
        <v>106</v>
      </c>
      <c r="Q297" s="205"/>
    </row>
    <row r="298" spans="1:20">
      <c r="A298" s="738"/>
      <c r="B298" s="206">
        <v>2</v>
      </c>
      <c r="C298" s="207" t="s">
        <v>500</v>
      </c>
      <c r="D298" s="250">
        <v>58</v>
      </c>
      <c r="E298" s="42">
        <f t="shared" si="12"/>
        <v>113</v>
      </c>
      <c r="F298" s="250">
        <v>54</v>
      </c>
      <c r="G298" s="250">
        <v>59</v>
      </c>
      <c r="H298" s="261"/>
      <c r="I298" s="194"/>
      <c r="J298" s="194"/>
      <c r="K298" s="194"/>
      <c r="L298" s="194"/>
      <c r="M298" s="209">
        <f t="shared" si="14"/>
        <v>1.0853080568720379</v>
      </c>
      <c r="O298" s="207" t="s">
        <v>500</v>
      </c>
      <c r="P298">
        <f>ROUND(E298*M298,0)</f>
        <v>123</v>
      </c>
      <c r="Q298" s="205"/>
    </row>
    <row r="299" spans="1:20" s="235" customFormat="1" ht="13.5">
      <c r="A299" s="738"/>
      <c r="B299" s="237">
        <v>1</v>
      </c>
      <c r="C299" s="238" t="s">
        <v>501</v>
      </c>
      <c r="D299" s="262">
        <v>92</v>
      </c>
      <c r="E299" s="231">
        <f t="shared" si="12"/>
        <v>205</v>
      </c>
      <c r="F299" s="262">
        <v>109</v>
      </c>
      <c r="G299" s="262">
        <v>96</v>
      </c>
      <c r="H299" s="263"/>
      <c r="I299" s="212" t="s">
        <v>501</v>
      </c>
      <c r="J299" s="213">
        <v>93</v>
      </c>
      <c r="K299" s="213">
        <v>202</v>
      </c>
      <c r="L299" s="213">
        <v>202</v>
      </c>
      <c r="M299" s="203">
        <f>L299/E299</f>
        <v>0.98536585365853657</v>
      </c>
      <c r="N299" s="204"/>
      <c r="O299" s="238" t="s">
        <v>501</v>
      </c>
      <c r="P299" s="231">
        <f>SUM(Q299:Q299)</f>
        <v>202</v>
      </c>
      <c r="Q299" s="205">
        <f>ROUND(E299*M299,0)</f>
        <v>202</v>
      </c>
      <c r="R299" s="191" t="b">
        <f>P299=Q299</f>
        <v>1</v>
      </c>
      <c r="T299" s="191" t="b">
        <f>L299=Q299</f>
        <v>1</v>
      </c>
    </row>
    <row r="300" spans="1:20">
      <c r="A300" s="738"/>
      <c r="B300" s="211">
        <v>1</v>
      </c>
      <c r="C300" s="212" t="s">
        <v>502</v>
      </c>
      <c r="D300" s="194"/>
      <c r="E300" s="199">
        <f>SUM(E301:E302)</f>
        <v>331</v>
      </c>
      <c r="F300" s="199">
        <f>SUM(F301:F302)</f>
        <v>163</v>
      </c>
      <c r="G300" s="199">
        <f>SUM(G301:G302)</f>
        <v>168</v>
      </c>
      <c r="H300"/>
      <c r="I300" s="212" t="s">
        <v>502</v>
      </c>
      <c r="J300" s="213">
        <v>214</v>
      </c>
      <c r="K300" s="213">
        <v>342</v>
      </c>
      <c r="L300" s="213">
        <v>342</v>
      </c>
      <c r="M300" s="203">
        <f>L300/E300</f>
        <v>1.0332326283987916</v>
      </c>
      <c r="N300" s="204"/>
      <c r="O300" s="212" t="s">
        <v>502</v>
      </c>
      <c r="P300" s="199">
        <f>SUM(P301:P302)</f>
        <v>342</v>
      </c>
      <c r="Q300" s="205">
        <f>ROUND(E300*M300,0)</f>
        <v>342</v>
      </c>
      <c r="R300" s="191" t="b">
        <f>P300=Q300</f>
        <v>1</v>
      </c>
      <c r="T300" s="191" t="b">
        <f>L300=Q300</f>
        <v>1</v>
      </c>
    </row>
    <row r="301" spans="1:20">
      <c r="A301" s="738"/>
      <c r="B301" s="206">
        <v>2</v>
      </c>
      <c r="C301" s="207" t="s">
        <v>503</v>
      </c>
      <c r="D301" s="264">
        <v>141</v>
      </c>
      <c r="E301" s="42">
        <f t="shared" si="12"/>
        <v>216</v>
      </c>
      <c r="F301" s="264">
        <v>105</v>
      </c>
      <c r="G301" s="264">
        <v>111</v>
      </c>
      <c r="H301" s="265"/>
      <c r="I301" s="194"/>
      <c r="J301" s="194"/>
      <c r="K301" s="194"/>
      <c r="L301" s="194"/>
      <c r="M301" s="209">
        <f t="shared" si="14"/>
        <v>1.0332326283987916</v>
      </c>
      <c r="O301" s="207" t="s">
        <v>503</v>
      </c>
      <c r="P301">
        <f>ROUND(E301*M301,0)</f>
        <v>223</v>
      </c>
      <c r="Q301" s="205"/>
    </row>
    <row r="302" spans="1:20">
      <c r="A302" s="738"/>
      <c r="B302" s="206">
        <v>2</v>
      </c>
      <c r="C302" s="207" t="s">
        <v>504</v>
      </c>
      <c r="D302" s="264">
        <v>53</v>
      </c>
      <c r="E302" s="42">
        <f t="shared" si="12"/>
        <v>115</v>
      </c>
      <c r="F302" s="264">
        <v>58</v>
      </c>
      <c r="G302" s="264">
        <v>57</v>
      </c>
      <c r="H302" s="265"/>
      <c r="I302" s="194"/>
      <c r="J302" s="194"/>
      <c r="K302" s="194"/>
      <c r="L302" s="194"/>
      <c r="M302" s="209">
        <f t="shared" si="14"/>
        <v>1.0332326283987916</v>
      </c>
      <c r="O302" s="207" t="s">
        <v>504</v>
      </c>
      <c r="P302">
        <f>ROUND(E302*M302,0)</f>
        <v>119</v>
      </c>
      <c r="Q302" s="205"/>
    </row>
    <row r="303" spans="1:20">
      <c r="A303" s="738"/>
      <c r="B303" s="211">
        <v>1</v>
      </c>
      <c r="C303" s="212" t="s">
        <v>505</v>
      </c>
      <c r="D303" s="194"/>
      <c r="E303" s="199">
        <f>SUM(E304:E307)</f>
        <v>263</v>
      </c>
      <c r="F303" s="199">
        <f>SUM(F304:F307)</f>
        <v>132</v>
      </c>
      <c r="G303" s="199">
        <f>SUM(G304:G307)</f>
        <v>131</v>
      </c>
      <c r="H303"/>
      <c r="I303" s="212" t="s">
        <v>505</v>
      </c>
      <c r="J303" s="213">
        <v>134</v>
      </c>
      <c r="K303" s="213">
        <v>262</v>
      </c>
      <c r="L303" s="213">
        <v>262</v>
      </c>
      <c r="M303" s="203">
        <f>L303/E303</f>
        <v>0.99619771863117867</v>
      </c>
      <c r="N303" s="204"/>
      <c r="O303" s="212" t="s">
        <v>505</v>
      </c>
      <c r="P303" s="199">
        <f>SUM(P304:P307)</f>
        <v>262</v>
      </c>
      <c r="Q303" s="205">
        <f>ROUND(E303*M303,0)</f>
        <v>262</v>
      </c>
      <c r="R303" s="191" t="b">
        <f>P303=Q303</f>
        <v>1</v>
      </c>
      <c r="T303" s="191" t="b">
        <f>L303=Q303</f>
        <v>1</v>
      </c>
    </row>
    <row r="304" spans="1:20">
      <c r="A304" s="738"/>
      <c r="B304" s="206">
        <v>2</v>
      </c>
      <c r="C304" s="207" t="s">
        <v>506</v>
      </c>
      <c r="D304" s="264">
        <v>33</v>
      </c>
      <c r="E304" s="42">
        <f t="shared" si="12"/>
        <v>71</v>
      </c>
      <c r="F304" s="264">
        <v>35</v>
      </c>
      <c r="G304" s="264">
        <v>36</v>
      </c>
      <c r="H304" s="265"/>
      <c r="I304" s="194"/>
      <c r="J304" s="194"/>
      <c r="K304" s="194"/>
      <c r="L304" s="194"/>
      <c r="M304" s="209">
        <f t="shared" si="14"/>
        <v>0.99619771863117867</v>
      </c>
      <c r="O304" s="207" t="s">
        <v>506</v>
      </c>
      <c r="P304">
        <f>ROUNDDOWN(E304*M304,0)</f>
        <v>70</v>
      </c>
      <c r="Q304" s="205"/>
    </row>
    <row r="305" spans="1:20">
      <c r="A305" s="738"/>
      <c r="B305" s="206">
        <v>2</v>
      </c>
      <c r="C305" s="207" t="s">
        <v>322</v>
      </c>
      <c r="D305" s="264">
        <v>22</v>
      </c>
      <c r="E305" s="42">
        <f t="shared" si="12"/>
        <v>49</v>
      </c>
      <c r="F305" s="264">
        <v>30</v>
      </c>
      <c r="G305" s="264">
        <v>19</v>
      </c>
      <c r="H305" s="265"/>
      <c r="I305" s="194"/>
      <c r="J305" s="194"/>
      <c r="K305" s="194"/>
      <c r="L305" s="194"/>
      <c r="M305" s="209">
        <f t="shared" si="14"/>
        <v>0.99619771863117867</v>
      </c>
      <c r="O305" s="207" t="s">
        <v>322</v>
      </c>
      <c r="P305">
        <f>ROUND(E305*M305,0)</f>
        <v>49</v>
      </c>
      <c r="Q305" s="205"/>
    </row>
    <row r="306" spans="1:20">
      <c r="A306" s="738"/>
      <c r="B306" s="206">
        <v>2</v>
      </c>
      <c r="C306" s="207" t="s">
        <v>507</v>
      </c>
      <c r="D306" s="264">
        <v>43</v>
      </c>
      <c r="E306" s="42">
        <f t="shared" si="12"/>
        <v>84</v>
      </c>
      <c r="F306" s="264">
        <v>38</v>
      </c>
      <c r="G306" s="264">
        <v>46</v>
      </c>
      <c r="H306" s="265"/>
      <c r="I306" s="194"/>
      <c r="J306" s="194"/>
      <c r="K306" s="194"/>
      <c r="L306" s="194"/>
      <c r="M306" s="209">
        <f t="shared" si="14"/>
        <v>0.99619771863117867</v>
      </c>
      <c r="O306" s="207" t="s">
        <v>507</v>
      </c>
      <c r="P306">
        <f>ROUND(E306*M306,0)</f>
        <v>84</v>
      </c>
      <c r="Q306" s="205"/>
    </row>
    <row r="307" spans="1:20">
      <c r="A307" s="738"/>
      <c r="B307" s="206">
        <v>2</v>
      </c>
      <c r="C307" s="207" t="s">
        <v>508</v>
      </c>
      <c r="D307" s="264">
        <v>33</v>
      </c>
      <c r="E307" s="42">
        <f t="shared" si="12"/>
        <v>59</v>
      </c>
      <c r="F307" s="264">
        <v>29</v>
      </c>
      <c r="G307" s="264">
        <v>30</v>
      </c>
      <c r="H307" s="265"/>
      <c r="I307" s="194"/>
      <c r="J307" s="194"/>
      <c r="K307" s="194"/>
      <c r="L307" s="194"/>
      <c r="M307" s="209">
        <f t="shared" si="14"/>
        <v>0.99619771863117867</v>
      </c>
      <c r="O307" s="207" t="s">
        <v>508</v>
      </c>
      <c r="P307">
        <f>ROUND(E307*M307,0)</f>
        <v>59</v>
      </c>
      <c r="Q307" s="205"/>
    </row>
    <row r="308" spans="1:20" s="235" customFormat="1" ht="13.5">
      <c r="A308" s="738"/>
      <c r="B308" s="237">
        <v>1</v>
      </c>
      <c r="C308" s="238" t="s">
        <v>509</v>
      </c>
      <c r="D308" s="262">
        <v>80</v>
      </c>
      <c r="E308" s="231">
        <f t="shared" si="12"/>
        <v>185</v>
      </c>
      <c r="F308" s="262">
        <v>100</v>
      </c>
      <c r="G308" s="262">
        <v>85</v>
      </c>
      <c r="H308" s="263"/>
      <c r="I308" s="212" t="s">
        <v>509</v>
      </c>
      <c r="J308" s="213">
        <v>81</v>
      </c>
      <c r="K308" s="213">
        <v>182</v>
      </c>
      <c r="L308" s="213">
        <v>182</v>
      </c>
      <c r="M308" s="203">
        <f>L308/E308</f>
        <v>0.98378378378378384</v>
      </c>
      <c r="N308" s="204"/>
      <c r="O308" s="238" t="s">
        <v>509</v>
      </c>
      <c r="P308" s="231">
        <f>SUM(Q308:Q308)</f>
        <v>182</v>
      </c>
      <c r="Q308" s="205">
        <f>ROUND(E308*M308,0)</f>
        <v>182</v>
      </c>
      <c r="R308" s="191" t="b">
        <f>P308=Q308</f>
        <v>1</v>
      </c>
      <c r="T308" s="191" t="b">
        <f>L308=Q308</f>
        <v>1</v>
      </c>
    </row>
    <row r="309" spans="1:20">
      <c r="A309" s="738"/>
      <c r="B309" s="211">
        <v>1</v>
      </c>
      <c r="C309" s="212" t="s">
        <v>510</v>
      </c>
      <c r="D309" s="194"/>
      <c r="E309" s="199">
        <f>SUM(E310:E311)</f>
        <v>160</v>
      </c>
      <c r="F309" s="199">
        <f>SUM(F310:F311)</f>
        <v>79</v>
      </c>
      <c r="G309" s="199">
        <f>SUM(G310:G311)</f>
        <v>81</v>
      </c>
      <c r="H309"/>
      <c r="I309" s="212" t="s">
        <v>510</v>
      </c>
      <c r="J309" s="213">
        <v>69</v>
      </c>
      <c r="K309" s="213">
        <v>166</v>
      </c>
      <c r="L309" s="213">
        <v>166</v>
      </c>
      <c r="M309" s="203">
        <f>L309/E309</f>
        <v>1.0375000000000001</v>
      </c>
      <c r="N309" s="204"/>
      <c r="O309" s="212" t="s">
        <v>510</v>
      </c>
      <c r="P309" s="199">
        <f>SUM(P310:P311)</f>
        <v>166</v>
      </c>
      <c r="Q309" s="205">
        <f>ROUND(E309*M309,0)</f>
        <v>166</v>
      </c>
      <c r="R309" s="191" t="b">
        <f>P309=Q309</f>
        <v>1</v>
      </c>
      <c r="T309" s="191" t="b">
        <f>L309=Q309</f>
        <v>1</v>
      </c>
    </row>
    <row r="310" spans="1:20">
      <c r="A310" s="738"/>
      <c r="B310" s="206">
        <v>2</v>
      </c>
      <c r="C310" s="207" t="s">
        <v>511</v>
      </c>
      <c r="D310" s="266">
        <v>26</v>
      </c>
      <c r="E310" s="42">
        <f t="shared" si="12"/>
        <v>61</v>
      </c>
      <c r="F310" s="266">
        <v>30</v>
      </c>
      <c r="G310" s="266">
        <v>31</v>
      </c>
      <c r="H310" s="267"/>
      <c r="I310" s="194"/>
      <c r="J310" s="194"/>
      <c r="K310" s="194"/>
      <c r="L310" s="194"/>
      <c r="M310" s="209">
        <f>M309</f>
        <v>1.0375000000000001</v>
      </c>
      <c r="O310" s="207" t="s">
        <v>511</v>
      </c>
      <c r="P310">
        <f>ROUND(E310*M310,0)</f>
        <v>63</v>
      </c>
      <c r="Q310" s="205"/>
    </row>
    <row r="311" spans="1:20">
      <c r="A311" s="738"/>
      <c r="B311" s="206">
        <v>2</v>
      </c>
      <c r="C311" s="207" t="s">
        <v>512</v>
      </c>
      <c r="D311" s="266">
        <v>39</v>
      </c>
      <c r="E311" s="42">
        <f t="shared" si="12"/>
        <v>99</v>
      </c>
      <c r="F311" s="266">
        <v>49</v>
      </c>
      <c r="G311" s="266">
        <v>50</v>
      </c>
      <c r="H311" s="267"/>
      <c r="I311" s="194"/>
      <c r="J311" s="194"/>
      <c r="K311" s="194"/>
      <c r="L311" s="194"/>
      <c r="M311" s="209">
        <f>M310</f>
        <v>1.0375000000000001</v>
      </c>
      <c r="O311" s="207" t="s">
        <v>512</v>
      </c>
      <c r="P311">
        <f>ROUND(E311*M311,0)</f>
        <v>103</v>
      </c>
      <c r="Q311" s="205"/>
    </row>
    <row r="312" spans="1:20">
      <c r="A312" s="738"/>
      <c r="B312" s="211">
        <v>1</v>
      </c>
      <c r="C312" s="212" t="s">
        <v>513</v>
      </c>
      <c r="D312" s="194"/>
      <c r="E312" s="199">
        <f>SUM(E313:E314)</f>
        <v>161</v>
      </c>
      <c r="F312" s="199">
        <f>SUM(F313:F314)</f>
        <v>88</v>
      </c>
      <c r="G312" s="199">
        <f>SUM(G313:G314)</f>
        <v>73</v>
      </c>
      <c r="H312"/>
      <c r="I312" s="212" t="s">
        <v>513</v>
      </c>
      <c r="J312" s="213">
        <v>79</v>
      </c>
      <c r="K312" s="213">
        <v>168</v>
      </c>
      <c r="L312" s="213">
        <v>168</v>
      </c>
      <c r="M312" s="203">
        <f>L312/E312</f>
        <v>1.0434782608695652</v>
      </c>
      <c r="N312" s="204"/>
      <c r="O312" s="212" t="s">
        <v>513</v>
      </c>
      <c r="P312" s="199">
        <f>SUM(P313:P314)</f>
        <v>168</v>
      </c>
      <c r="Q312" s="205">
        <f>ROUND(E312*M312,0)</f>
        <v>168</v>
      </c>
      <c r="R312" s="191" t="b">
        <f>P312=Q312</f>
        <v>1</v>
      </c>
      <c r="T312" s="191" t="b">
        <f>L312=Q312</f>
        <v>1</v>
      </c>
    </row>
    <row r="313" spans="1:20">
      <c r="A313" s="738"/>
      <c r="B313" s="206">
        <v>2</v>
      </c>
      <c r="C313" s="207" t="s">
        <v>514</v>
      </c>
      <c r="D313" s="266">
        <v>36</v>
      </c>
      <c r="E313" s="42">
        <f t="shared" si="12"/>
        <v>76</v>
      </c>
      <c r="F313" s="266">
        <v>41</v>
      </c>
      <c r="G313" s="266">
        <v>35</v>
      </c>
      <c r="H313" s="267"/>
      <c r="I313" s="194"/>
      <c r="J313" s="194"/>
      <c r="K313" s="194"/>
      <c r="L313" s="194"/>
      <c r="M313" s="209">
        <f>M312</f>
        <v>1.0434782608695652</v>
      </c>
      <c r="O313" s="207" t="s">
        <v>514</v>
      </c>
      <c r="P313">
        <f>ROUND(E313*M313,0)</f>
        <v>79</v>
      </c>
      <c r="Q313" s="205"/>
    </row>
    <row r="314" spans="1:20">
      <c r="A314" s="738"/>
      <c r="B314" s="206">
        <v>2</v>
      </c>
      <c r="C314" s="207" t="s">
        <v>515</v>
      </c>
      <c r="D314" s="266">
        <v>41</v>
      </c>
      <c r="E314" s="42">
        <f t="shared" si="12"/>
        <v>85</v>
      </c>
      <c r="F314" s="266">
        <v>47</v>
      </c>
      <c r="G314" s="266">
        <v>38</v>
      </c>
      <c r="H314" s="267"/>
      <c r="I314" s="194"/>
      <c r="J314" s="194"/>
      <c r="K314" s="194"/>
      <c r="L314" s="194"/>
      <c r="M314" s="209">
        <f>M313</f>
        <v>1.0434782608695652</v>
      </c>
      <c r="O314" s="207" t="s">
        <v>515</v>
      </c>
      <c r="P314">
        <f>ROUND(E314*M314,0)</f>
        <v>89</v>
      </c>
      <c r="Q314" s="205"/>
    </row>
    <row r="315" spans="1:20">
      <c r="A315" s="738"/>
      <c r="B315" s="211">
        <v>1</v>
      </c>
      <c r="C315" s="212" t="s">
        <v>516</v>
      </c>
      <c r="D315" s="194"/>
      <c r="E315" s="199">
        <f>SUM(E316:E319)</f>
        <v>288</v>
      </c>
      <c r="F315" s="199">
        <f>SUM(F316:F319)</f>
        <v>144</v>
      </c>
      <c r="G315" s="199">
        <f>SUM(G316:G319)</f>
        <v>144</v>
      </c>
      <c r="H315"/>
      <c r="I315" s="212" t="s">
        <v>516</v>
      </c>
      <c r="J315" s="213">
        <v>137</v>
      </c>
      <c r="K315" s="213">
        <v>289</v>
      </c>
      <c r="L315" s="213">
        <v>289</v>
      </c>
      <c r="M315" s="203">
        <f>L315/E315</f>
        <v>1.0034722222222223</v>
      </c>
      <c r="N315" s="204"/>
      <c r="O315" s="212" t="s">
        <v>516</v>
      </c>
      <c r="P315" s="199">
        <f>SUM(P316:P319)</f>
        <v>289</v>
      </c>
      <c r="Q315" s="205">
        <f>ROUND(E315*M315,0)</f>
        <v>289</v>
      </c>
      <c r="R315" s="191" t="b">
        <f>P315=Q315</f>
        <v>1</v>
      </c>
      <c r="T315" s="191" t="b">
        <f>L315=Q315</f>
        <v>1</v>
      </c>
    </row>
    <row r="316" spans="1:20">
      <c r="A316" s="738"/>
      <c r="B316" s="206">
        <v>2</v>
      </c>
      <c r="C316" s="207" t="s">
        <v>517</v>
      </c>
      <c r="D316" s="266">
        <v>38</v>
      </c>
      <c r="E316" s="42">
        <f t="shared" si="12"/>
        <v>81</v>
      </c>
      <c r="F316" s="266">
        <v>39</v>
      </c>
      <c r="G316" s="266">
        <v>42</v>
      </c>
      <c r="H316" s="267"/>
      <c r="I316" s="194"/>
      <c r="J316" s="194"/>
      <c r="K316" s="194"/>
      <c r="L316" s="194"/>
      <c r="M316" s="209">
        <f t="shared" ref="M316:M379" si="15">M315</f>
        <v>1.0034722222222223</v>
      </c>
      <c r="O316" s="207" t="s">
        <v>517</v>
      </c>
      <c r="P316">
        <f>ROUNDUP(E316*M316,0)</f>
        <v>82</v>
      </c>
      <c r="Q316" s="205"/>
    </row>
    <row r="317" spans="1:20">
      <c r="A317" s="738"/>
      <c r="B317" s="206">
        <v>2</v>
      </c>
      <c r="C317" s="207" t="s">
        <v>518</v>
      </c>
      <c r="D317" s="266">
        <v>35</v>
      </c>
      <c r="E317" s="42">
        <f t="shared" si="12"/>
        <v>76</v>
      </c>
      <c r="F317" s="266">
        <v>43</v>
      </c>
      <c r="G317" s="266">
        <v>33</v>
      </c>
      <c r="H317" s="267"/>
      <c r="I317" s="194"/>
      <c r="J317" s="194"/>
      <c r="K317" s="194"/>
      <c r="L317" s="194"/>
      <c r="M317" s="209">
        <f t="shared" si="15"/>
        <v>1.0034722222222223</v>
      </c>
      <c r="O317" s="207" t="s">
        <v>518</v>
      </c>
      <c r="P317">
        <f>ROUND(E317*M317,0)</f>
        <v>76</v>
      </c>
      <c r="Q317" s="205"/>
    </row>
    <row r="318" spans="1:20">
      <c r="A318" s="738"/>
      <c r="B318" s="206">
        <v>2</v>
      </c>
      <c r="C318" s="207" t="s">
        <v>519</v>
      </c>
      <c r="D318" s="266">
        <v>28</v>
      </c>
      <c r="E318" s="42">
        <f t="shared" si="12"/>
        <v>58</v>
      </c>
      <c r="F318" s="266">
        <v>27</v>
      </c>
      <c r="G318" s="266">
        <v>31</v>
      </c>
      <c r="H318" s="267"/>
      <c r="I318" s="194"/>
      <c r="J318" s="194"/>
      <c r="K318" s="194"/>
      <c r="L318" s="194"/>
      <c r="M318" s="209">
        <f t="shared" si="15"/>
        <v>1.0034722222222223</v>
      </c>
      <c r="O318" s="207" t="s">
        <v>519</v>
      </c>
      <c r="P318">
        <f>ROUND(E318*M318,0)</f>
        <v>58</v>
      </c>
      <c r="Q318" s="205"/>
    </row>
    <row r="319" spans="1:20">
      <c r="A319" s="738"/>
      <c r="B319" s="206">
        <v>2</v>
      </c>
      <c r="C319" s="207" t="s">
        <v>520</v>
      </c>
      <c r="D319" s="266">
        <v>36</v>
      </c>
      <c r="E319" s="42">
        <f t="shared" si="12"/>
        <v>73</v>
      </c>
      <c r="F319" s="266">
        <v>35</v>
      </c>
      <c r="G319" s="266">
        <v>38</v>
      </c>
      <c r="H319" s="267"/>
      <c r="I319" s="194"/>
      <c r="J319" s="194"/>
      <c r="K319" s="194"/>
      <c r="L319" s="194"/>
      <c r="M319" s="209">
        <f t="shared" si="15"/>
        <v>1.0034722222222223</v>
      </c>
      <c r="O319" s="207" t="s">
        <v>520</v>
      </c>
      <c r="P319">
        <f>ROUND(E319*M319,0)</f>
        <v>73</v>
      </c>
      <c r="Q319" s="205"/>
    </row>
    <row r="320" spans="1:20">
      <c r="A320" s="738"/>
      <c r="B320" s="211">
        <v>1</v>
      </c>
      <c r="C320" s="212" t="s">
        <v>521</v>
      </c>
      <c r="D320" s="194"/>
      <c r="E320" s="199">
        <f>SUM(E321:E323)</f>
        <v>415</v>
      </c>
      <c r="F320" s="199">
        <f>SUM(F321:F323)</f>
        <v>216</v>
      </c>
      <c r="G320" s="199">
        <f>SUM(G321:G323)</f>
        <v>199</v>
      </c>
      <c r="H320"/>
      <c r="I320" s="212" t="s">
        <v>521</v>
      </c>
      <c r="J320" s="213">
        <v>190</v>
      </c>
      <c r="K320" s="213">
        <v>398</v>
      </c>
      <c r="L320" s="213">
        <v>398</v>
      </c>
      <c r="M320" s="203">
        <f>L320/E320</f>
        <v>0.95903614457831321</v>
      </c>
      <c r="N320" s="204"/>
      <c r="O320" s="212" t="s">
        <v>521</v>
      </c>
      <c r="P320" s="199">
        <f>SUM(P321:P323)</f>
        <v>398</v>
      </c>
      <c r="Q320" s="205">
        <f>ROUND(E320*M320,0)</f>
        <v>398</v>
      </c>
      <c r="R320" s="191" t="b">
        <f>P320=Q320</f>
        <v>1</v>
      </c>
      <c r="T320" s="191" t="b">
        <f>L320=Q320</f>
        <v>1</v>
      </c>
    </row>
    <row r="321" spans="1:20">
      <c r="A321" s="738"/>
      <c r="B321" s="206">
        <v>2</v>
      </c>
      <c r="C321" s="207" t="s">
        <v>522</v>
      </c>
      <c r="D321" s="266">
        <v>82</v>
      </c>
      <c r="E321" s="42">
        <f t="shared" si="12"/>
        <v>191</v>
      </c>
      <c r="F321" s="266">
        <v>92</v>
      </c>
      <c r="G321" s="266">
        <v>99</v>
      </c>
      <c r="H321" s="267"/>
      <c r="I321" s="194"/>
      <c r="J321" s="194"/>
      <c r="K321" s="194"/>
      <c r="L321" s="194"/>
      <c r="M321" s="209">
        <f t="shared" si="15"/>
        <v>0.95903614457831321</v>
      </c>
      <c r="O321" s="207" t="s">
        <v>522</v>
      </c>
      <c r="P321">
        <f>ROUND(E321*M321,0)</f>
        <v>183</v>
      </c>
      <c r="Q321" s="205"/>
    </row>
    <row r="322" spans="1:20">
      <c r="A322" s="738"/>
      <c r="B322" s="206">
        <v>2</v>
      </c>
      <c r="C322" s="207" t="s">
        <v>523</v>
      </c>
      <c r="D322" s="243">
        <v>53</v>
      </c>
      <c r="E322" s="42">
        <f t="shared" si="12"/>
        <v>97</v>
      </c>
      <c r="F322" s="243">
        <v>53</v>
      </c>
      <c r="G322" s="243">
        <v>44</v>
      </c>
      <c r="H322" s="244"/>
      <c r="I322" s="194"/>
      <c r="J322" s="194"/>
      <c r="K322" s="194"/>
      <c r="L322" s="194"/>
      <c r="M322" s="209">
        <f t="shared" si="15"/>
        <v>0.95903614457831321</v>
      </c>
      <c r="O322" s="207" t="s">
        <v>523</v>
      </c>
      <c r="P322">
        <f>ROUND(E322*M322,0)</f>
        <v>93</v>
      </c>
      <c r="Q322" s="205"/>
    </row>
    <row r="323" spans="1:20">
      <c r="A323" s="738"/>
      <c r="B323" s="206">
        <v>2</v>
      </c>
      <c r="C323" s="207" t="s">
        <v>524</v>
      </c>
      <c r="D323" s="243">
        <v>56</v>
      </c>
      <c r="E323" s="42">
        <f t="shared" si="12"/>
        <v>127</v>
      </c>
      <c r="F323" s="243">
        <v>71</v>
      </c>
      <c r="G323" s="243">
        <v>56</v>
      </c>
      <c r="H323" s="244"/>
      <c r="I323" s="194"/>
      <c r="J323" s="194"/>
      <c r="K323" s="194"/>
      <c r="L323" s="194"/>
      <c r="M323" s="209">
        <f t="shared" si="15"/>
        <v>0.95903614457831321</v>
      </c>
      <c r="O323" s="207" t="s">
        <v>524</v>
      </c>
      <c r="P323">
        <f>ROUND(E323*M323,0)</f>
        <v>122</v>
      </c>
      <c r="Q323" s="205"/>
    </row>
    <row r="324" spans="1:20" s="226" customFormat="1">
      <c r="A324" s="738"/>
      <c r="B324" s="42">
        <v>1</v>
      </c>
      <c r="C324" s="42" t="s">
        <v>208</v>
      </c>
      <c r="D324" s="42">
        <f>SUM(D291:D323)</f>
        <v>1273</v>
      </c>
      <c r="E324" s="225">
        <f>SUM(F324:G324)</f>
        <v>2606</v>
      </c>
      <c r="F324" s="42">
        <f>SUM(F320,F315,F312,F309,F308,F303,F300,F299,F296,F295,F291)</f>
        <v>1330</v>
      </c>
      <c r="G324" s="42">
        <f>SUM(G320,G315,G312,G309,G308,G303,G300,G299,G296,G295,G291)</f>
        <v>1276</v>
      </c>
      <c r="H324" s="218"/>
      <c r="I324"/>
      <c r="J324">
        <f>SUM(J320,J315,J312,J309,J308,J303,J300,J299,J296,J295,J291)</f>
        <v>1312</v>
      </c>
      <c r="K324">
        <f>SUM(K320,K315,K312,K309,K308,K303,K300,K299,K296,K295,K291)</f>
        <v>2628</v>
      </c>
      <c r="L324">
        <f>SUM(L320,L315,L312,L309,L308,L303,L300,L299,L296,L295,L291)</f>
        <v>2628</v>
      </c>
      <c r="M324" s="219">
        <f>L324/E324</f>
        <v>1.0084420567920185</v>
      </c>
      <c r="O324" t="s">
        <v>208</v>
      </c>
      <c r="P324">
        <f>SUM(P320,P315,P312,P309,P308,P303,P300,P299,P296,P295,P291)</f>
        <v>2628</v>
      </c>
      <c r="Q324" s="217">
        <f>ROUND(E324*M324,0)</f>
        <v>2628</v>
      </c>
      <c r="R324" t="b">
        <f>P324=Q324</f>
        <v>1</v>
      </c>
    </row>
    <row r="325" spans="1:20">
      <c r="A325" s="738" t="s">
        <v>44</v>
      </c>
      <c r="B325" s="211">
        <v>1</v>
      </c>
      <c r="C325" s="212" t="s">
        <v>528</v>
      </c>
      <c r="D325" s="194"/>
      <c r="E325" s="199">
        <f>SUM(E326:E327)</f>
        <v>436</v>
      </c>
      <c r="F325" s="199">
        <f>SUM(F326:F327)</f>
        <v>223</v>
      </c>
      <c r="G325" s="199">
        <f>SUM(G326:G327)</f>
        <v>213</v>
      </c>
      <c r="H325"/>
      <c r="I325" s="212" t="s">
        <v>528</v>
      </c>
      <c r="J325" s="213">
        <v>213</v>
      </c>
      <c r="K325" s="213">
        <v>425</v>
      </c>
      <c r="L325" s="213">
        <v>425</v>
      </c>
      <c r="M325" s="203">
        <f>L325/E325</f>
        <v>0.97477064220183485</v>
      </c>
      <c r="N325" s="204"/>
      <c r="O325" s="212" t="s">
        <v>528</v>
      </c>
      <c r="P325" s="199">
        <f>SUM(P326:P327)</f>
        <v>425</v>
      </c>
      <c r="Q325" s="205">
        <f>ROUND(E325*M325,0)</f>
        <v>425</v>
      </c>
      <c r="R325" s="191" t="b">
        <f>P325=Q325</f>
        <v>1</v>
      </c>
      <c r="T325" s="191" t="b">
        <f>L325=Q325</f>
        <v>1</v>
      </c>
    </row>
    <row r="326" spans="1:20">
      <c r="A326" s="738"/>
      <c r="B326" s="206">
        <v>2</v>
      </c>
      <c r="C326" s="207" t="s">
        <v>529</v>
      </c>
      <c r="D326" s="243">
        <v>178</v>
      </c>
      <c r="E326" s="42">
        <f t="shared" ref="E326:E388" si="16">SUM(F326:G326)</f>
        <v>337</v>
      </c>
      <c r="F326" s="243">
        <v>174</v>
      </c>
      <c r="G326" s="243">
        <v>163</v>
      </c>
      <c r="H326" s="244"/>
      <c r="I326" s="194"/>
      <c r="J326" s="194"/>
      <c r="K326" s="194"/>
      <c r="L326" s="194"/>
      <c r="M326" s="209">
        <f t="shared" si="15"/>
        <v>0.97477064220183485</v>
      </c>
      <c r="O326" s="207" t="s">
        <v>529</v>
      </c>
      <c r="P326">
        <f>ROUND(E326*M326,0)</f>
        <v>328</v>
      </c>
      <c r="Q326" s="205"/>
    </row>
    <row r="327" spans="1:20">
      <c r="A327" s="738"/>
      <c r="B327" s="206">
        <v>2</v>
      </c>
      <c r="C327" s="207" t="s">
        <v>530</v>
      </c>
      <c r="D327" s="243">
        <v>44</v>
      </c>
      <c r="E327" s="42">
        <f t="shared" si="16"/>
        <v>99</v>
      </c>
      <c r="F327" s="243">
        <v>49</v>
      </c>
      <c r="G327" s="243">
        <v>50</v>
      </c>
      <c r="H327" s="244"/>
      <c r="I327" s="194"/>
      <c r="J327" s="194"/>
      <c r="K327" s="194"/>
      <c r="L327" s="194"/>
      <c r="M327" s="209">
        <f t="shared" si="15"/>
        <v>0.97477064220183485</v>
      </c>
      <c r="O327" s="207" t="s">
        <v>530</v>
      </c>
      <c r="P327">
        <f>ROUND(E327*M327,0)</f>
        <v>97</v>
      </c>
      <c r="Q327" s="205"/>
    </row>
    <row r="328" spans="1:20">
      <c r="A328" s="738"/>
      <c r="B328" s="211">
        <v>1</v>
      </c>
      <c r="C328" s="212" t="s">
        <v>531</v>
      </c>
      <c r="D328" s="194"/>
      <c r="E328" s="199">
        <f>SUM(E329:E331)</f>
        <v>263</v>
      </c>
      <c r="F328" s="199">
        <f>SUM(F329:F331)</f>
        <v>119</v>
      </c>
      <c r="G328" s="199">
        <f>SUM(G329:G331)</f>
        <v>144</v>
      </c>
      <c r="H328"/>
      <c r="I328" s="212" t="s">
        <v>531</v>
      </c>
      <c r="J328" s="213">
        <v>124</v>
      </c>
      <c r="K328" s="213">
        <v>260</v>
      </c>
      <c r="L328" s="213">
        <v>260</v>
      </c>
      <c r="M328" s="203">
        <f>L328/E328</f>
        <v>0.98859315589353614</v>
      </c>
      <c r="N328" s="204"/>
      <c r="O328" s="212" t="s">
        <v>531</v>
      </c>
      <c r="P328" s="199">
        <f>SUM(P329:P331)</f>
        <v>260</v>
      </c>
      <c r="Q328" s="205">
        <f>ROUND(E328*M328,0)</f>
        <v>260</v>
      </c>
      <c r="R328" s="191" t="b">
        <f>P328=Q328</f>
        <v>1</v>
      </c>
      <c r="T328" s="191" t="b">
        <f>L328=Q328</f>
        <v>1</v>
      </c>
    </row>
    <row r="329" spans="1:20">
      <c r="A329" s="738"/>
      <c r="B329" s="206">
        <v>2</v>
      </c>
      <c r="C329" s="207" t="s">
        <v>532</v>
      </c>
      <c r="D329" s="243">
        <v>22</v>
      </c>
      <c r="E329" s="42">
        <f t="shared" si="16"/>
        <v>45</v>
      </c>
      <c r="F329" s="243">
        <v>21</v>
      </c>
      <c r="G329" s="243">
        <v>24</v>
      </c>
      <c r="H329" s="244"/>
      <c r="I329" s="194"/>
      <c r="J329" s="194"/>
      <c r="K329" s="194"/>
      <c r="L329" s="194"/>
      <c r="M329" s="209">
        <f t="shared" si="15"/>
        <v>0.98859315589353614</v>
      </c>
      <c r="O329" s="207" t="s">
        <v>532</v>
      </c>
      <c r="P329">
        <f>ROUNDUP(E329*M329,0)</f>
        <v>45</v>
      </c>
      <c r="Q329" s="205"/>
    </row>
    <row r="330" spans="1:20">
      <c r="A330" s="738"/>
      <c r="B330" s="206">
        <v>2</v>
      </c>
      <c r="C330" s="207" t="s">
        <v>533</v>
      </c>
      <c r="D330" s="243">
        <v>30</v>
      </c>
      <c r="E330" s="42">
        <f t="shared" si="16"/>
        <v>64</v>
      </c>
      <c r="F330" s="243">
        <v>29</v>
      </c>
      <c r="G330" s="243">
        <v>35</v>
      </c>
      <c r="H330" s="244"/>
      <c r="I330" s="194"/>
      <c r="J330" s="194"/>
      <c r="K330" s="194"/>
      <c r="L330" s="194"/>
      <c r="M330" s="209">
        <f t="shared" si="15"/>
        <v>0.98859315589353614</v>
      </c>
      <c r="O330" s="207" t="s">
        <v>533</v>
      </c>
      <c r="P330">
        <f>ROUND(E330*M330,0)</f>
        <v>63</v>
      </c>
      <c r="Q330" s="205"/>
    </row>
    <row r="331" spans="1:20">
      <c r="A331" s="738"/>
      <c r="B331" s="206">
        <v>2</v>
      </c>
      <c r="C331" s="207" t="s">
        <v>534</v>
      </c>
      <c r="D331" s="243">
        <v>73</v>
      </c>
      <c r="E331" s="42">
        <f t="shared" si="16"/>
        <v>154</v>
      </c>
      <c r="F331" s="243">
        <v>69</v>
      </c>
      <c r="G331" s="243">
        <v>85</v>
      </c>
      <c r="H331" s="244"/>
      <c r="I331" s="194"/>
      <c r="J331" s="194"/>
      <c r="K331" s="194"/>
      <c r="L331" s="194"/>
      <c r="M331" s="209">
        <f t="shared" si="15"/>
        <v>0.98859315589353614</v>
      </c>
      <c r="O331" s="207" t="s">
        <v>534</v>
      </c>
      <c r="P331">
        <f>ROUND(E331*M331,0)</f>
        <v>152</v>
      </c>
      <c r="Q331" s="205"/>
    </row>
    <row r="332" spans="1:20">
      <c r="A332" s="738"/>
      <c r="B332" s="211">
        <v>1</v>
      </c>
      <c r="C332" s="212" t="s">
        <v>535</v>
      </c>
      <c r="D332" s="194"/>
      <c r="E332" s="199">
        <f>SUM(E333:E335)</f>
        <v>235</v>
      </c>
      <c r="F332" s="199">
        <f>SUM(F333:F335)</f>
        <v>106</v>
      </c>
      <c r="G332" s="199">
        <f>SUM(G333:G335)</f>
        <v>129</v>
      </c>
      <c r="H332"/>
      <c r="I332" s="212" t="s">
        <v>535</v>
      </c>
      <c r="J332" s="213">
        <v>116</v>
      </c>
      <c r="K332" s="213">
        <v>217</v>
      </c>
      <c r="L332" s="213">
        <v>217</v>
      </c>
      <c r="M332" s="203">
        <f>L332/E332</f>
        <v>0.92340425531914894</v>
      </c>
      <c r="N332" s="204"/>
      <c r="O332" s="212" t="s">
        <v>535</v>
      </c>
      <c r="P332" s="199">
        <f>SUM(P333:P335)</f>
        <v>217</v>
      </c>
      <c r="Q332" s="205">
        <f>ROUND(E332*M332,0)</f>
        <v>217</v>
      </c>
      <c r="R332" s="191" t="b">
        <f>P332=Q332</f>
        <v>1</v>
      </c>
      <c r="T332" s="191" t="b">
        <f>L332=Q332</f>
        <v>1</v>
      </c>
    </row>
    <row r="333" spans="1:20">
      <c r="A333" s="738"/>
      <c r="B333" s="206">
        <v>2</v>
      </c>
      <c r="C333" s="207" t="s">
        <v>508</v>
      </c>
      <c r="D333" s="241">
        <v>31</v>
      </c>
      <c r="E333" s="42">
        <f t="shared" si="16"/>
        <v>63</v>
      </c>
      <c r="F333" s="241">
        <v>30</v>
      </c>
      <c r="G333" s="241">
        <v>33</v>
      </c>
      <c r="H333" s="242"/>
      <c r="I333" s="194"/>
      <c r="J333" s="194"/>
      <c r="K333" s="194"/>
      <c r="L333" s="194"/>
      <c r="M333" s="209">
        <f t="shared" si="15"/>
        <v>0.92340425531914894</v>
      </c>
      <c r="O333" s="207" t="s">
        <v>508</v>
      </c>
      <c r="P333">
        <f>ROUNDUP(E333*M333,0)</f>
        <v>59</v>
      </c>
      <c r="Q333" s="205"/>
    </row>
    <row r="334" spans="1:20">
      <c r="A334" s="738"/>
      <c r="B334" s="206">
        <v>2</v>
      </c>
      <c r="C334" s="207" t="s">
        <v>523</v>
      </c>
      <c r="D334" s="268">
        <v>34</v>
      </c>
      <c r="E334" s="42">
        <f t="shared" si="16"/>
        <v>59</v>
      </c>
      <c r="F334" s="268">
        <v>25</v>
      </c>
      <c r="G334" s="268">
        <v>34</v>
      </c>
      <c r="H334" s="269"/>
      <c r="I334" s="194"/>
      <c r="J334" s="194"/>
      <c r="K334" s="194"/>
      <c r="L334" s="194"/>
      <c r="M334" s="209">
        <f t="shared" si="15"/>
        <v>0.92340425531914894</v>
      </c>
      <c r="O334" s="207" t="s">
        <v>523</v>
      </c>
      <c r="P334">
        <f>ROUND(E334*M334,0)</f>
        <v>54</v>
      </c>
      <c r="Q334" s="205"/>
    </row>
    <row r="335" spans="1:20">
      <c r="A335" s="738"/>
      <c r="B335" s="206">
        <v>2</v>
      </c>
      <c r="C335" s="207" t="s">
        <v>536</v>
      </c>
      <c r="D335" s="268">
        <v>53</v>
      </c>
      <c r="E335" s="42">
        <f t="shared" si="16"/>
        <v>113</v>
      </c>
      <c r="F335" s="268">
        <v>51</v>
      </c>
      <c r="G335" s="268">
        <v>62</v>
      </c>
      <c r="H335" s="269"/>
      <c r="I335" s="194"/>
      <c r="J335" s="194"/>
      <c r="K335" s="194"/>
      <c r="L335" s="194"/>
      <c r="M335" s="209">
        <f t="shared" si="15"/>
        <v>0.92340425531914894</v>
      </c>
      <c r="O335" s="207" t="s">
        <v>536</v>
      </c>
      <c r="P335">
        <f>ROUND(E335*M335,0)</f>
        <v>104</v>
      </c>
      <c r="Q335" s="205"/>
    </row>
    <row r="336" spans="1:20">
      <c r="A336" s="738"/>
      <c r="B336" s="211">
        <v>1</v>
      </c>
      <c r="C336" s="212" t="s">
        <v>560</v>
      </c>
      <c r="D336" s="194"/>
      <c r="E336" s="199">
        <f>SUM(E337:E339)</f>
        <v>250</v>
      </c>
      <c r="F336" s="199">
        <f>SUM(F337:F339)</f>
        <v>137</v>
      </c>
      <c r="G336" s="199">
        <f>SUM(G337:G339)</f>
        <v>113</v>
      </c>
      <c r="H336"/>
      <c r="I336" s="212" t="s">
        <v>708</v>
      </c>
      <c r="J336" s="213">
        <v>121</v>
      </c>
      <c r="K336" s="213">
        <v>243</v>
      </c>
      <c r="L336" s="213">
        <v>243</v>
      </c>
      <c r="M336" s="203">
        <f>L336/E336</f>
        <v>0.97199999999999998</v>
      </c>
      <c r="N336" s="204"/>
      <c r="O336" s="212" t="s">
        <v>560</v>
      </c>
      <c r="P336" s="199">
        <f>SUM(P337:P339)</f>
        <v>243</v>
      </c>
      <c r="Q336" s="205">
        <f>ROUND(E336*M336,0)</f>
        <v>243</v>
      </c>
      <c r="R336" s="191" t="b">
        <f>P336=Q336</f>
        <v>1</v>
      </c>
      <c r="T336" s="191" t="b">
        <f>L336=Q336</f>
        <v>1</v>
      </c>
    </row>
    <row r="337" spans="1:20">
      <c r="A337" s="738"/>
      <c r="B337" s="206">
        <v>2</v>
      </c>
      <c r="C337" s="207" t="s">
        <v>537</v>
      </c>
      <c r="D337" s="268">
        <v>39</v>
      </c>
      <c r="E337" s="42">
        <f t="shared" si="16"/>
        <v>84</v>
      </c>
      <c r="F337" s="268">
        <v>46</v>
      </c>
      <c r="G337" s="268">
        <v>38</v>
      </c>
      <c r="H337" s="269"/>
      <c r="I337" s="194"/>
      <c r="J337" s="194"/>
      <c r="K337" s="194"/>
      <c r="L337" s="194"/>
      <c r="M337" s="209">
        <f t="shared" si="15"/>
        <v>0.97199999999999998</v>
      </c>
      <c r="O337" s="207" t="s">
        <v>537</v>
      </c>
      <c r="P337">
        <f>ROUNDDOWN(E337*M337,0)</f>
        <v>81</v>
      </c>
      <c r="Q337" s="205"/>
    </row>
    <row r="338" spans="1:20">
      <c r="A338" s="738"/>
      <c r="B338" s="206">
        <v>2</v>
      </c>
      <c r="C338" s="207" t="s">
        <v>538</v>
      </c>
      <c r="D338" s="268">
        <v>40</v>
      </c>
      <c r="E338" s="42">
        <f t="shared" si="16"/>
        <v>89</v>
      </c>
      <c r="F338" s="268">
        <v>48</v>
      </c>
      <c r="G338" s="268">
        <v>41</v>
      </c>
      <c r="H338" s="269"/>
      <c r="I338" s="194"/>
      <c r="J338" s="194"/>
      <c r="K338" s="194"/>
      <c r="L338" s="194"/>
      <c r="M338" s="209">
        <f t="shared" si="15"/>
        <v>0.97199999999999998</v>
      </c>
      <c r="O338" s="207" t="s">
        <v>538</v>
      </c>
      <c r="P338">
        <f>ROUND(E338*M338,0)</f>
        <v>87</v>
      </c>
      <c r="Q338" s="205"/>
    </row>
    <row r="339" spans="1:20">
      <c r="A339" s="738"/>
      <c r="B339" s="206">
        <v>2</v>
      </c>
      <c r="C339" s="207" t="s">
        <v>539</v>
      </c>
      <c r="D339" s="268">
        <v>39</v>
      </c>
      <c r="E339" s="42">
        <f t="shared" si="16"/>
        <v>77</v>
      </c>
      <c r="F339" s="268">
        <v>43</v>
      </c>
      <c r="G339" s="268">
        <v>34</v>
      </c>
      <c r="H339" s="269"/>
      <c r="I339" s="194"/>
      <c r="J339" s="194"/>
      <c r="K339" s="194"/>
      <c r="L339" s="194"/>
      <c r="M339" s="209">
        <f t="shared" si="15"/>
        <v>0.97199999999999998</v>
      </c>
      <c r="O339" s="207" t="s">
        <v>539</v>
      </c>
      <c r="P339">
        <f>ROUND(E339*M339,0)</f>
        <v>75</v>
      </c>
      <c r="Q339" s="205"/>
    </row>
    <row r="340" spans="1:20">
      <c r="A340" s="738"/>
      <c r="B340" s="211">
        <v>1</v>
      </c>
      <c r="C340" s="212" t="s">
        <v>540</v>
      </c>
      <c r="D340" s="194"/>
      <c r="E340" s="199">
        <f>SUM(E341:E342)</f>
        <v>256</v>
      </c>
      <c r="F340" s="199">
        <f>SUM(F341:F342)</f>
        <v>132</v>
      </c>
      <c r="G340" s="199">
        <f>SUM(G341:G342)</f>
        <v>124</v>
      </c>
      <c r="H340"/>
      <c r="I340" s="212" t="s">
        <v>540</v>
      </c>
      <c r="J340" s="213">
        <v>151</v>
      </c>
      <c r="K340" s="213">
        <v>254</v>
      </c>
      <c r="L340" s="213">
        <v>254</v>
      </c>
      <c r="M340" s="203">
        <f>L340/E340</f>
        <v>0.9921875</v>
      </c>
      <c r="N340" s="204"/>
      <c r="O340" s="212" t="s">
        <v>540</v>
      </c>
      <c r="P340" s="199">
        <f>SUM(P341:P342)</f>
        <v>254</v>
      </c>
      <c r="Q340" s="205">
        <f>ROUND(E340*M340,0)</f>
        <v>254</v>
      </c>
      <c r="R340" s="191" t="b">
        <f>P340=Q340</f>
        <v>1</v>
      </c>
      <c r="T340" s="191" t="b">
        <f>L340=Q340</f>
        <v>1</v>
      </c>
    </row>
    <row r="341" spans="1:20">
      <c r="A341" s="738"/>
      <c r="B341" s="206">
        <v>2</v>
      </c>
      <c r="C341" s="207" t="s">
        <v>541</v>
      </c>
      <c r="D341" s="268">
        <v>81</v>
      </c>
      <c r="E341" s="42">
        <f t="shared" si="16"/>
        <v>148</v>
      </c>
      <c r="F341" s="268">
        <v>67</v>
      </c>
      <c r="G341" s="268">
        <v>81</v>
      </c>
      <c r="H341" s="269"/>
      <c r="I341" s="194"/>
      <c r="J341" s="194"/>
      <c r="K341" s="194"/>
      <c r="L341" s="194"/>
      <c r="M341" s="209">
        <f t="shared" si="15"/>
        <v>0.9921875</v>
      </c>
      <c r="O341" s="207" t="s">
        <v>541</v>
      </c>
      <c r="P341">
        <f>ROUND(E341*M341,0)</f>
        <v>147</v>
      </c>
      <c r="Q341" s="205"/>
    </row>
    <row r="342" spans="1:20">
      <c r="A342" s="738"/>
      <c r="B342" s="206">
        <v>2</v>
      </c>
      <c r="C342" s="207" t="s">
        <v>542</v>
      </c>
      <c r="D342" s="268">
        <v>69</v>
      </c>
      <c r="E342" s="42">
        <f t="shared" si="16"/>
        <v>108</v>
      </c>
      <c r="F342" s="268">
        <v>65</v>
      </c>
      <c r="G342" s="268">
        <v>43</v>
      </c>
      <c r="H342" s="269"/>
      <c r="I342" s="194"/>
      <c r="J342" s="194"/>
      <c r="K342" s="194"/>
      <c r="L342" s="194"/>
      <c r="M342" s="209">
        <f t="shared" si="15"/>
        <v>0.9921875</v>
      </c>
      <c r="O342" s="207" t="s">
        <v>542</v>
      </c>
      <c r="P342">
        <f>ROUND(E342*M342,0)</f>
        <v>107</v>
      </c>
      <c r="Q342" s="205"/>
    </row>
    <row r="343" spans="1:20">
      <c r="A343" s="738"/>
      <c r="B343" s="211">
        <v>1</v>
      </c>
      <c r="C343" s="212" t="s">
        <v>543</v>
      </c>
      <c r="D343" s="194"/>
      <c r="E343" s="199">
        <f>SUM(E344:E345)</f>
        <v>166</v>
      </c>
      <c r="F343" s="199">
        <f>SUM(F344:F345)</f>
        <v>89</v>
      </c>
      <c r="G343" s="199">
        <f>SUM(G344:G345)</f>
        <v>77</v>
      </c>
      <c r="H343"/>
      <c r="I343" s="212" t="s">
        <v>543</v>
      </c>
      <c r="J343" s="213">
        <v>80</v>
      </c>
      <c r="K343" s="213">
        <v>171</v>
      </c>
      <c r="L343" s="213">
        <v>171</v>
      </c>
      <c r="M343" s="203">
        <f>L343/E343</f>
        <v>1.0301204819277108</v>
      </c>
      <c r="N343" s="204"/>
      <c r="O343" s="212" t="s">
        <v>543</v>
      </c>
      <c r="P343" s="199">
        <f>SUM(P344:P345)</f>
        <v>171</v>
      </c>
      <c r="Q343" s="205">
        <f>ROUND(E343*M343,0)</f>
        <v>171</v>
      </c>
      <c r="R343" s="191" t="b">
        <f>P343=Q343</f>
        <v>1</v>
      </c>
      <c r="T343" s="191" t="b">
        <f>L343=Q343</f>
        <v>1</v>
      </c>
    </row>
    <row r="344" spans="1:20">
      <c r="A344" s="738"/>
      <c r="B344" s="206">
        <v>2</v>
      </c>
      <c r="C344" s="207" t="s">
        <v>544</v>
      </c>
      <c r="D344" s="268">
        <v>39</v>
      </c>
      <c r="E344" s="42">
        <f t="shared" si="16"/>
        <v>87</v>
      </c>
      <c r="F344" s="268">
        <v>47</v>
      </c>
      <c r="G344" s="268">
        <v>40</v>
      </c>
      <c r="H344" s="269"/>
      <c r="I344" s="194"/>
      <c r="J344" s="194"/>
      <c r="K344" s="194"/>
      <c r="L344" s="194"/>
      <c r="M344" s="209">
        <f t="shared" si="15"/>
        <v>1.0301204819277108</v>
      </c>
      <c r="O344" s="207" t="s">
        <v>544</v>
      </c>
      <c r="P344">
        <f>ROUND(E344*M344,0)</f>
        <v>90</v>
      </c>
      <c r="Q344" s="205"/>
    </row>
    <row r="345" spans="1:20">
      <c r="A345" s="738"/>
      <c r="B345" s="206">
        <v>2</v>
      </c>
      <c r="C345" s="207" t="s">
        <v>545</v>
      </c>
      <c r="D345" s="268">
        <v>37</v>
      </c>
      <c r="E345" s="42">
        <f t="shared" si="16"/>
        <v>79</v>
      </c>
      <c r="F345" s="268">
        <v>42</v>
      </c>
      <c r="G345" s="268">
        <v>37</v>
      </c>
      <c r="H345" s="269"/>
      <c r="I345" s="194"/>
      <c r="J345" s="194"/>
      <c r="K345" s="194"/>
      <c r="L345" s="194"/>
      <c r="M345" s="209">
        <f t="shared" si="15"/>
        <v>1.0301204819277108</v>
      </c>
      <c r="O345" s="207" t="s">
        <v>545</v>
      </c>
      <c r="P345">
        <f>ROUND(E345*M345,0)</f>
        <v>81</v>
      </c>
      <c r="Q345" s="205"/>
    </row>
    <row r="346" spans="1:20">
      <c r="A346" s="738"/>
      <c r="B346" s="211">
        <v>1</v>
      </c>
      <c r="C346" s="212" t="s">
        <v>546</v>
      </c>
      <c r="D346" s="194"/>
      <c r="E346" s="199">
        <f>SUM(E347:E350)</f>
        <v>229</v>
      </c>
      <c r="F346" s="199">
        <f>SUM(F347:F350)</f>
        <v>106</v>
      </c>
      <c r="G346" s="199">
        <f>SUM(G347:G350)</f>
        <v>123</v>
      </c>
      <c r="H346"/>
      <c r="I346" s="212" t="s">
        <v>546</v>
      </c>
      <c r="J346" s="213">
        <v>124</v>
      </c>
      <c r="K346" s="213">
        <v>229</v>
      </c>
      <c r="L346" s="213">
        <v>229</v>
      </c>
      <c r="M346" s="203">
        <f>L346/E346</f>
        <v>1</v>
      </c>
      <c r="N346" s="204"/>
      <c r="O346" s="212" t="s">
        <v>546</v>
      </c>
      <c r="P346" s="199">
        <f>SUM(P347:P350)</f>
        <v>229</v>
      </c>
      <c r="Q346" s="205">
        <f>ROUND(E346*M346,0)</f>
        <v>229</v>
      </c>
      <c r="R346" s="191" t="b">
        <f>P346=Q346</f>
        <v>1</v>
      </c>
      <c r="T346" s="191" t="b">
        <f>L346=Q346</f>
        <v>1</v>
      </c>
    </row>
    <row r="347" spans="1:20">
      <c r="A347" s="738"/>
      <c r="B347" s="206">
        <v>2</v>
      </c>
      <c r="C347" s="207" t="s">
        <v>547</v>
      </c>
      <c r="D347" s="268">
        <v>43</v>
      </c>
      <c r="E347" s="42">
        <f t="shared" si="16"/>
        <v>72</v>
      </c>
      <c r="F347" s="268">
        <v>36</v>
      </c>
      <c r="G347" s="268">
        <v>36</v>
      </c>
      <c r="H347" s="269"/>
      <c r="I347" s="194"/>
      <c r="J347" s="194"/>
      <c r="K347" s="194"/>
      <c r="L347" s="194"/>
      <c r="M347" s="209">
        <f t="shared" si="15"/>
        <v>1</v>
      </c>
      <c r="O347" s="207" t="s">
        <v>547</v>
      </c>
      <c r="P347">
        <f>ROUND(E347*M347,0)</f>
        <v>72</v>
      </c>
      <c r="Q347" s="205"/>
    </row>
    <row r="348" spans="1:20">
      <c r="A348" s="738"/>
      <c r="B348" s="206">
        <v>2</v>
      </c>
      <c r="C348" s="207" t="s">
        <v>548</v>
      </c>
      <c r="D348" s="268">
        <v>30</v>
      </c>
      <c r="E348" s="42">
        <f t="shared" si="16"/>
        <v>54</v>
      </c>
      <c r="F348" s="268">
        <v>23</v>
      </c>
      <c r="G348" s="268">
        <v>31</v>
      </c>
      <c r="H348" s="269"/>
      <c r="I348" s="194"/>
      <c r="J348" s="194"/>
      <c r="K348" s="194"/>
      <c r="L348" s="194"/>
      <c r="M348" s="209">
        <f t="shared" si="15"/>
        <v>1</v>
      </c>
      <c r="O348" s="207" t="s">
        <v>548</v>
      </c>
      <c r="P348">
        <f>ROUND(E348*M348,0)</f>
        <v>54</v>
      </c>
      <c r="Q348" s="205"/>
    </row>
    <row r="349" spans="1:20">
      <c r="A349" s="738"/>
      <c r="B349" s="206">
        <v>2</v>
      </c>
      <c r="C349" s="207" t="s">
        <v>549</v>
      </c>
      <c r="D349" s="268">
        <v>27</v>
      </c>
      <c r="E349" s="42">
        <f t="shared" si="16"/>
        <v>51</v>
      </c>
      <c r="F349" s="268">
        <v>21</v>
      </c>
      <c r="G349" s="268">
        <v>30</v>
      </c>
      <c r="H349" s="269"/>
      <c r="I349" s="194"/>
      <c r="J349" s="194"/>
      <c r="K349" s="194"/>
      <c r="L349" s="194"/>
      <c r="M349" s="209">
        <f t="shared" si="15"/>
        <v>1</v>
      </c>
      <c r="O349" s="207" t="s">
        <v>549</v>
      </c>
      <c r="P349">
        <f>ROUND(E349*M349,0)</f>
        <v>51</v>
      </c>
      <c r="Q349" s="205"/>
    </row>
    <row r="350" spans="1:20">
      <c r="A350" s="738"/>
      <c r="B350" s="206">
        <v>2</v>
      </c>
      <c r="C350" s="207" t="s">
        <v>550</v>
      </c>
      <c r="D350" s="268">
        <v>24</v>
      </c>
      <c r="E350" s="42">
        <f t="shared" si="16"/>
        <v>52</v>
      </c>
      <c r="F350" s="268">
        <v>26</v>
      </c>
      <c r="G350" s="268">
        <v>26</v>
      </c>
      <c r="H350" s="269"/>
      <c r="I350" s="194"/>
      <c r="J350" s="194"/>
      <c r="K350" s="194"/>
      <c r="L350" s="194"/>
      <c r="M350" s="209">
        <f t="shared" si="15"/>
        <v>1</v>
      </c>
      <c r="O350" s="207" t="s">
        <v>550</v>
      </c>
      <c r="P350">
        <f>ROUND(E350*M350,0)</f>
        <v>52</v>
      </c>
      <c r="Q350" s="205"/>
    </row>
    <row r="351" spans="1:20">
      <c r="A351" s="738"/>
      <c r="B351" s="211">
        <v>1</v>
      </c>
      <c r="C351" s="212" t="s">
        <v>551</v>
      </c>
      <c r="D351" s="194"/>
      <c r="E351" s="199">
        <f>SUM(E352:E354)</f>
        <v>236</v>
      </c>
      <c r="F351" s="199">
        <f>SUM(F352:F354)</f>
        <v>113</v>
      </c>
      <c r="G351" s="199">
        <f>SUM(G352:G354)</f>
        <v>123</v>
      </c>
      <c r="H351"/>
      <c r="I351" s="212" t="s">
        <v>551</v>
      </c>
      <c r="J351" s="213">
        <v>101</v>
      </c>
      <c r="K351" s="213">
        <v>240</v>
      </c>
      <c r="L351" s="213">
        <v>240</v>
      </c>
      <c r="M351" s="203">
        <f>L351/E351</f>
        <v>1.0169491525423728</v>
      </c>
      <c r="N351" s="204"/>
      <c r="O351" s="212" t="s">
        <v>551</v>
      </c>
      <c r="P351" s="199">
        <f>SUM(P352:P354)</f>
        <v>240</v>
      </c>
      <c r="Q351" s="205">
        <f>ROUND(E351*M351,0)</f>
        <v>240</v>
      </c>
      <c r="R351" s="191" t="b">
        <f>P351=Q351</f>
        <v>1</v>
      </c>
      <c r="T351" s="191" t="b">
        <f>L351=Q351</f>
        <v>1</v>
      </c>
    </row>
    <row r="352" spans="1:20">
      <c r="A352" s="738"/>
      <c r="B352" s="206">
        <v>2</v>
      </c>
      <c r="C352" s="207" t="s">
        <v>552</v>
      </c>
      <c r="D352" s="268">
        <v>23</v>
      </c>
      <c r="E352" s="42">
        <f t="shared" si="16"/>
        <v>57</v>
      </c>
      <c r="F352" s="268">
        <v>28</v>
      </c>
      <c r="G352" s="268">
        <v>29</v>
      </c>
      <c r="H352" s="269"/>
      <c r="I352" s="194"/>
      <c r="J352" s="194"/>
      <c r="K352" s="194"/>
      <c r="L352" s="194"/>
      <c r="M352" s="209">
        <f t="shared" si="15"/>
        <v>1.0169491525423728</v>
      </c>
      <c r="O352" s="207" t="s">
        <v>552</v>
      </c>
      <c r="P352">
        <f>ROUND(E352*M352,0)</f>
        <v>58</v>
      </c>
      <c r="Q352" s="205"/>
    </row>
    <row r="353" spans="1:20">
      <c r="A353" s="738"/>
      <c r="B353" s="206">
        <v>2</v>
      </c>
      <c r="C353" s="207" t="s">
        <v>553</v>
      </c>
      <c r="D353" s="268">
        <v>45</v>
      </c>
      <c r="E353" s="42">
        <f t="shared" si="16"/>
        <v>121</v>
      </c>
      <c r="F353" s="268">
        <v>59</v>
      </c>
      <c r="G353" s="268">
        <v>62</v>
      </c>
      <c r="H353" s="269"/>
      <c r="I353" s="194"/>
      <c r="J353" s="194"/>
      <c r="K353" s="194"/>
      <c r="L353" s="194"/>
      <c r="M353" s="209">
        <f t="shared" si="15"/>
        <v>1.0169491525423728</v>
      </c>
      <c r="O353" s="207" t="s">
        <v>553</v>
      </c>
      <c r="P353">
        <f>ROUND(E353*M353,0)</f>
        <v>123</v>
      </c>
      <c r="Q353" s="205"/>
    </row>
    <row r="354" spans="1:20">
      <c r="A354" s="738"/>
      <c r="B354" s="206">
        <v>2</v>
      </c>
      <c r="C354" s="207" t="s">
        <v>554</v>
      </c>
      <c r="D354" s="268">
        <v>31</v>
      </c>
      <c r="E354" s="42">
        <f t="shared" si="16"/>
        <v>58</v>
      </c>
      <c r="F354" s="268">
        <v>26</v>
      </c>
      <c r="G354" s="268">
        <v>32</v>
      </c>
      <c r="H354" s="269"/>
      <c r="I354" s="194"/>
      <c r="J354" s="194"/>
      <c r="K354" s="194"/>
      <c r="L354" s="194"/>
      <c r="M354" s="209">
        <f t="shared" si="15"/>
        <v>1.0169491525423728</v>
      </c>
      <c r="O354" s="207" t="s">
        <v>554</v>
      </c>
      <c r="P354">
        <f>ROUND(E354*M354,0)</f>
        <v>59</v>
      </c>
      <c r="Q354" s="205"/>
    </row>
    <row r="355" spans="1:20">
      <c r="A355" s="738"/>
      <c r="B355" s="211">
        <v>1</v>
      </c>
      <c r="C355" s="212" t="s">
        <v>555</v>
      </c>
      <c r="D355" s="194"/>
      <c r="E355" s="199">
        <f>SUM(E356:E358)</f>
        <v>324</v>
      </c>
      <c r="F355" s="199">
        <f>SUM(F356:F358)</f>
        <v>160</v>
      </c>
      <c r="G355" s="199">
        <f>SUM(G356:G358)</f>
        <v>164</v>
      </c>
      <c r="H355"/>
      <c r="I355" s="212" t="s">
        <v>555</v>
      </c>
      <c r="J355" s="213">
        <v>141</v>
      </c>
      <c r="K355" s="213">
        <v>299</v>
      </c>
      <c r="L355" s="213">
        <v>299</v>
      </c>
      <c r="M355" s="203">
        <f>L355/E355</f>
        <v>0.9228395061728395</v>
      </c>
      <c r="N355" s="204"/>
      <c r="O355" s="212" t="s">
        <v>555</v>
      </c>
      <c r="P355" s="199">
        <f>SUM(P356:P358)</f>
        <v>299</v>
      </c>
      <c r="Q355" s="205">
        <f>ROUND(E355*M355,0)</f>
        <v>299</v>
      </c>
      <c r="R355" s="191" t="b">
        <f>P355=Q355</f>
        <v>1</v>
      </c>
      <c r="T355" s="191" t="b">
        <f>L355=Q355</f>
        <v>1</v>
      </c>
    </row>
    <row r="356" spans="1:20">
      <c r="A356" s="738"/>
      <c r="B356" s="206">
        <v>2</v>
      </c>
      <c r="C356" s="207" t="s">
        <v>556</v>
      </c>
      <c r="D356" s="268">
        <v>52</v>
      </c>
      <c r="E356" s="42">
        <f t="shared" si="16"/>
        <v>127</v>
      </c>
      <c r="F356" s="268">
        <v>62</v>
      </c>
      <c r="G356" s="268">
        <v>65</v>
      </c>
      <c r="H356" s="269"/>
      <c r="I356" s="194"/>
      <c r="J356" s="194"/>
      <c r="K356" s="194"/>
      <c r="L356" s="194"/>
      <c r="M356" s="209">
        <f t="shared" si="15"/>
        <v>0.9228395061728395</v>
      </c>
      <c r="O356" s="207" t="s">
        <v>556</v>
      </c>
      <c r="P356">
        <f>ROUND(E356*M356,0)</f>
        <v>117</v>
      </c>
      <c r="Q356" s="205"/>
    </row>
    <row r="357" spans="1:20">
      <c r="A357" s="738"/>
      <c r="B357" s="206">
        <v>2</v>
      </c>
      <c r="C357" s="207" t="s">
        <v>557</v>
      </c>
      <c r="D357" s="268">
        <v>50</v>
      </c>
      <c r="E357" s="42">
        <f t="shared" si="16"/>
        <v>95</v>
      </c>
      <c r="F357" s="268">
        <v>44</v>
      </c>
      <c r="G357" s="268">
        <v>51</v>
      </c>
      <c r="H357" s="269"/>
      <c r="I357" s="194"/>
      <c r="J357" s="194"/>
      <c r="K357" s="194"/>
      <c r="L357" s="194"/>
      <c r="M357" s="209">
        <f t="shared" si="15"/>
        <v>0.9228395061728395</v>
      </c>
      <c r="O357" s="207" t="s">
        <v>557</v>
      </c>
      <c r="P357">
        <f>ROUND(E357*M357,0)</f>
        <v>88</v>
      </c>
      <c r="Q357" s="205"/>
    </row>
    <row r="358" spans="1:20">
      <c r="A358" s="738"/>
      <c r="B358" s="206">
        <v>2</v>
      </c>
      <c r="C358" s="207" t="s">
        <v>558</v>
      </c>
      <c r="D358" s="268">
        <v>48</v>
      </c>
      <c r="E358" s="42">
        <f t="shared" si="16"/>
        <v>102</v>
      </c>
      <c r="F358" s="268">
        <v>54</v>
      </c>
      <c r="G358" s="268">
        <v>48</v>
      </c>
      <c r="H358" s="269"/>
      <c r="I358" s="194"/>
      <c r="J358" s="194"/>
      <c r="K358" s="194"/>
      <c r="L358" s="194"/>
      <c r="M358" s="209">
        <f t="shared" si="15"/>
        <v>0.9228395061728395</v>
      </c>
      <c r="O358" s="207" t="s">
        <v>558</v>
      </c>
      <c r="P358">
        <f>ROUND(E358*M358,0)</f>
        <v>94</v>
      </c>
      <c r="Q358" s="205"/>
    </row>
    <row r="359" spans="1:20" s="226" customFormat="1">
      <c r="A359" s="738"/>
      <c r="B359" s="42">
        <v>1</v>
      </c>
      <c r="C359" s="42" t="s">
        <v>208</v>
      </c>
      <c r="D359" s="42">
        <f>SUM(D325:D358)</f>
        <v>1182</v>
      </c>
      <c r="E359" s="225">
        <f t="shared" si="16"/>
        <v>2395</v>
      </c>
      <c r="F359" s="42">
        <f>SUM(F355,F351,F346,F343,F340,F336,F332,F328,F325)</f>
        <v>1185</v>
      </c>
      <c r="G359" s="42">
        <f>SUM(G355,G351,G346,G343,G340,G336,G332,G328,G325)</f>
        <v>1210</v>
      </c>
      <c r="H359" s="218"/>
      <c r="I359"/>
      <c r="J359">
        <f>SUM(J355,J351,J346,J343,J340,J336,J332,J328,J325)</f>
        <v>1171</v>
      </c>
      <c r="K359">
        <f>SUM(K355,K351,K346,K343,K340,K336,K332,K328,K325)</f>
        <v>2338</v>
      </c>
      <c r="L359">
        <f>SUM(L355,L351,L346,L343,L340,L336,L332,L328,L325)</f>
        <v>2338</v>
      </c>
      <c r="M359" s="219">
        <f>L359/E359</f>
        <v>0.97620041753653441</v>
      </c>
      <c r="O359" t="s">
        <v>208</v>
      </c>
      <c r="P359">
        <f>SUM(P355,P351,P346,P343,P340,P336,P332,P328,P325)</f>
        <v>2338</v>
      </c>
      <c r="Q359" s="217">
        <f>ROUND(E359*M359,0)</f>
        <v>2338</v>
      </c>
      <c r="R359" t="b">
        <f>P359=Q359</f>
        <v>1</v>
      </c>
    </row>
    <row r="360" spans="1:20">
      <c r="A360" s="738" t="s">
        <v>45</v>
      </c>
      <c r="B360" s="211">
        <v>1</v>
      </c>
      <c r="C360" s="212" t="s">
        <v>562</v>
      </c>
      <c r="D360" s="194"/>
      <c r="E360" s="199">
        <f>SUM(E361:E363)</f>
        <v>503</v>
      </c>
      <c r="F360" s="199">
        <f>SUM(F361:F363)</f>
        <v>235</v>
      </c>
      <c r="G360" s="199">
        <f>SUM(G361:G363)</f>
        <v>268</v>
      </c>
      <c r="H360"/>
      <c r="I360" s="212" t="s">
        <v>562</v>
      </c>
      <c r="J360" s="213">
        <v>228</v>
      </c>
      <c r="K360" s="213">
        <v>509</v>
      </c>
      <c r="L360" s="213">
        <v>509</v>
      </c>
      <c r="M360" s="203">
        <f>L360/E360</f>
        <v>1.0119284294234592</v>
      </c>
      <c r="N360" s="204"/>
      <c r="O360" s="212" t="s">
        <v>562</v>
      </c>
      <c r="P360" s="199">
        <f>SUM(P361:P363)</f>
        <v>509</v>
      </c>
      <c r="Q360" s="205">
        <f>ROUND(E360*M360,0)</f>
        <v>509</v>
      </c>
      <c r="R360" s="191" t="b">
        <f>P360=Q360</f>
        <v>1</v>
      </c>
      <c r="T360" s="191" t="b">
        <f>L360=Q360</f>
        <v>1</v>
      </c>
    </row>
    <row r="361" spans="1:20">
      <c r="A361" s="738"/>
      <c r="B361" s="206">
        <v>2</v>
      </c>
      <c r="C361" s="207" t="s">
        <v>563</v>
      </c>
      <c r="D361" s="270">
        <v>39</v>
      </c>
      <c r="E361" s="42">
        <f t="shared" si="16"/>
        <v>94</v>
      </c>
      <c r="F361" s="270">
        <v>45</v>
      </c>
      <c r="G361" s="270">
        <v>49</v>
      </c>
      <c r="H361"/>
      <c r="I361" s="194"/>
      <c r="J361" s="194"/>
      <c r="K361" s="194"/>
      <c r="L361" s="194"/>
      <c r="M361" s="209">
        <f t="shared" si="15"/>
        <v>1.0119284294234592</v>
      </c>
      <c r="O361" s="207" t="s">
        <v>563</v>
      </c>
      <c r="P361">
        <f>ROUNDUP(E361*M361,0)</f>
        <v>96</v>
      </c>
      <c r="Q361" s="205"/>
    </row>
    <row r="362" spans="1:20">
      <c r="A362" s="738"/>
      <c r="B362" s="206">
        <v>2</v>
      </c>
      <c r="C362" s="207" t="s">
        <v>564</v>
      </c>
      <c r="D362" s="270">
        <v>135</v>
      </c>
      <c r="E362" s="42">
        <f t="shared" si="16"/>
        <v>288</v>
      </c>
      <c r="F362" s="270">
        <v>130</v>
      </c>
      <c r="G362" s="270">
        <v>158</v>
      </c>
      <c r="H362"/>
      <c r="I362" s="194"/>
      <c r="J362" s="194"/>
      <c r="K362" s="194"/>
      <c r="L362" s="194"/>
      <c r="M362" s="209">
        <f t="shared" si="15"/>
        <v>1.0119284294234592</v>
      </c>
      <c r="O362" s="207" t="s">
        <v>564</v>
      </c>
      <c r="P362">
        <f>ROUND(E362*M362,0)</f>
        <v>291</v>
      </c>
      <c r="Q362" s="205"/>
    </row>
    <row r="363" spans="1:20">
      <c r="A363" s="738"/>
      <c r="B363" s="206">
        <v>2</v>
      </c>
      <c r="C363" s="207" t="s">
        <v>565</v>
      </c>
      <c r="D363" s="270">
        <v>48</v>
      </c>
      <c r="E363" s="42">
        <f t="shared" si="16"/>
        <v>121</v>
      </c>
      <c r="F363" s="270">
        <v>60</v>
      </c>
      <c r="G363" s="270">
        <v>61</v>
      </c>
      <c r="H363"/>
      <c r="I363" s="194"/>
      <c r="J363" s="194"/>
      <c r="K363" s="194"/>
      <c r="L363" s="194"/>
      <c r="M363" s="209">
        <f t="shared" si="15"/>
        <v>1.0119284294234592</v>
      </c>
      <c r="O363" s="207" t="s">
        <v>565</v>
      </c>
      <c r="P363">
        <f>ROUND(E363*M363,0)</f>
        <v>122</v>
      </c>
      <c r="Q363" s="205"/>
    </row>
    <row r="364" spans="1:20">
      <c r="A364" s="738"/>
      <c r="B364" s="211">
        <v>1</v>
      </c>
      <c r="C364" s="212" t="s">
        <v>566</v>
      </c>
      <c r="D364" s="194"/>
      <c r="E364" s="199">
        <f>SUM(E365:E366)</f>
        <v>189</v>
      </c>
      <c r="F364" s="199">
        <f>SUM(F365:F366)</f>
        <v>98</v>
      </c>
      <c r="G364" s="199">
        <f>SUM(G365:G366)</f>
        <v>91</v>
      </c>
      <c r="H364"/>
      <c r="I364" s="212" t="s">
        <v>566</v>
      </c>
      <c r="J364" s="213">
        <v>95</v>
      </c>
      <c r="K364" s="213">
        <v>190</v>
      </c>
      <c r="L364" s="213">
        <v>190</v>
      </c>
      <c r="M364" s="203">
        <f>L364/E364</f>
        <v>1.0052910052910053</v>
      </c>
      <c r="N364" s="204"/>
      <c r="O364" s="212" t="s">
        <v>566</v>
      </c>
      <c r="P364" s="199">
        <f>SUM(P365:P366)</f>
        <v>190</v>
      </c>
      <c r="Q364" s="205">
        <f>ROUND(E364*M364,0)</f>
        <v>190</v>
      </c>
      <c r="R364" s="191" t="b">
        <f>P364=Q364</f>
        <v>1</v>
      </c>
      <c r="T364" s="191" t="b">
        <f>L364=Q364</f>
        <v>1</v>
      </c>
    </row>
    <row r="365" spans="1:20">
      <c r="A365" s="738"/>
      <c r="B365" s="206">
        <v>2</v>
      </c>
      <c r="C365" s="207" t="s">
        <v>567</v>
      </c>
      <c r="D365" s="270">
        <v>59</v>
      </c>
      <c r="E365" s="42">
        <f t="shared" si="16"/>
        <v>123</v>
      </c>
      <c r="F365" s="270">
        <v>63</v>
      </c>
      <c r="G365" s="270">
        <v>60</v>
      </c>
      <c r="H365"/>
      <c r="I365" s="194"/>
      <c r="J365" s="194"/>
      <c r="K365" s="194"/>
      <c r="L365" s="194"/>
      <c r="M365" s="209">
        <f t="shared" si="15"/>
        <v>1.0052910052910053</v>
      </c>
      <c r="O365" s="207" t="s">
        <v>567</v>
      </c>
      <c r="P365">
        <f>ROUND(E365*M365,0)</f>
        <v>124</v>
      </c>
      <c r="Q365" s="205"/>
    </row>
    <row r="366" spans="1:20">
      <c r="A366" s="738"/>
      <c r="B366" s="206">
        <v>2</v>
      </c>
      <c r="C366" s="207" t="s">
        <v>568</v>
      </c>
      <c r="D366" s="270">
        <v>33</v>
      </c>
      <c r="E366" s="42">
        <f t="shared" si="16"/>
        <v>66</v>
      </c>
      <c r="F366" s="270">
        <v>35</v>
      </c>
      <c r="G366" s="270">
        <v>31</v>
      </c>
      <c r="H366"/>
      <c r="I366" s="194"/>
      <c r="J366" s="194"/>
      <c r="K366" s="194"/>
      <c r="L366" s="194"/>
      <c r="M366" s="209">
        <f t="shared" si="15"/>
        <v>1.0052910052910053</v>
      </c>
      <c r="O366" s="207" t="s">
        <v>568</v>
      </c>
      <c r="P366">
        <f>ROUND(E366*M366,0)</f>
        <v>66</v>
      </c>
      <c r="Q366" s="205"/>
    </row>
    <row r="367" spans="1:20">
      <c r="A367" s="738"/>
      <c r="B367" s="211">
        <v>1</v>
      </c>
      <c r="C367" s="212" t="s">
        <v>569</v>
      </c>
      <c r="D367" s="194"/>
      <c r="E367" s="199">
        <f>SUM(E368:E371)</f>
        <v>509</v>
      </c>
      <c r="F367" s="199">
        <f>SUM(F368:F371)</f>
        <v>247</v>
      </c>
      <c r="G367" s="199">
        <f>SUM(G368:G371)</f>
        <v>262</v>
      </c>
      <c r="H367"/>
      <c r="I367" s="212" t="s">
        <v>569</v>
      </c>
      <c r="J367" s="213">
        <v>236</v>
      </c>
      <c r="K367" s="213">
        <v>499</v>
      </c>
      <c r="L367" s="213">
        <v>499</v>
      </c>
      <c r="M367" s="203">
        <f>L367/E367</f>
        <v>0.98035363457760316</v>
      </c>
      <c r="N367" s="204"/>
      <c r="O367" s="212" t="s">
        <v>569</v>
      </c>
      <c r="P367" s="199">
        <f>SUM(P368:P371)</f>
        <v>499</v>
      </c>
      <c r="Q367" s="205">
        <f>ROUND(E367*M367,0)</f>
        <v>499</v>
      </c>
      <c r="R367" s="191" t="b">
        <f>P367=Q367</f>
        <v>1</v>
      </c>
      <c r="T367" s="191" t="b">
        <f>L367=Q367</f>
        <v>1</v>
      </c>
    </row>
    <row r="368" spans="1:20">
      <c r="A368" s="738"/>
      <c r="B368" s="206">
        <v>2</v>
      </c>
      <c r="C368" s="207" t="s">
        <v>352</v>
      </c>
      <c r="D368" s="270">
        <v>58</v>
      </c>
      <c r="E368" s="42">
        <f t="shared" si="16"/>
        <v>126</v>
      </c>
      <c r="F368" s="270">
        <v>59</v>
      </c>
      <c r="G368" s="270">
        <v>67</v>
      </c>
      <c r="H368" s="271"/>
      <c r="I368" s="194"/>
      <c r="J368" s="194"/>
      <c r="K368" s="194"/>
      <c r="L368" s="194"/>
      <c r="M368" s="209">
        <f t="shared" si="15"/>
        <v>0.98035363457760316</v>
      </c>
      <c r="O368" s="207" t="s">
        <v>352</v>
      </c>
      <c r="P368">
        <f>ROUND(E368*M368,0)</f>
        <v>124</v>
      </c>
      <c r="Q368" s="205"/>
    </row>
    <row r="369" spans="1:20">
      <c r="A369" s="738"/>
      <c r="B369" s="206">
        <v>2</v>
      </c>
      <c r="C369" s="207" t="s">
        <v>570</v>
      </c>
      <c r="D369" s="270">
        <v>52</v>
      </c>
      <c r="E369" s="42">
        <f t="shared" si="16"/>
        <v>116</v>
      </c>
      <c r="F369" s="270">
        <v>56</v>
      </c>
      <c r="G369" s="270">
        <v>60</v>
      </c>
      <c r="H369" s="271"/>
      <c r="I369" s="194"/>
      <c r="J369" s="194"/>
      <c r="K369" s="194"/>
      <c r="L369" s="194"/>
      <c r="M369" s="209">
        <f t="shared" si="15"/>
        <v>0.98035363457760316</v>
      </c>
      <c r="O369" s="207" t="s">
        <v>570</v>
      </c>
      <c r="P369">
        <f>ROUND(E369*M369,0)</f>
        <v>114</v>
      </c>
      <c r="Q369" s="205"/>
    </row>
    <row r="370" spans="1:20">
      <c r="A370" s="738"/>
      <c r="B370" s="206">
        <v>2</v>
      </c>
      <c r="C370" s="207" t="s">
        <v>250</v>
      </c>
      <c r="D370" s="270">
        <v>86</v>
      </c>
      <c r="E370" s="42">
        <f t="shared" si="16"/>
        <v>183</v>
      </c>
      <c r="F370" s="270">
        <v>90</v>
      </c>
      <c r="G370" s="270">
        <v>93</v>
      </c>
      <c r="H370" s="271"/>
      <c r="I370" s="194"/>
      <c r="J370" s="194"/>
      <c r="K370" s="194"/>
      <c r="L370" s="194"/>
      <c r="M370" s="209">
        <f t="shared" si="15"/>
        <v>0.98035363457760316</v>
      </c>
      <c r="O370" s="207" t="s">
        <v>250</v>
      </c>
      <c r="P370">
        <f>ROUND(E370*M370,0)</f>
        <v>179</v>
      </c>
      <c r="Q370" s="205"/>
    </row>
    <row r="371" spans="1:20">
      <c r="A371" s="738"/>
      <c r="B371" s="206">
        <v>2</v>
      </c>
      <c r="C371" s="207" t="s">
        <v>571</v>
      </c>
      <c r="D371" s="270">
        <v>39</v>
      </c>
      <c r="E371" s="42">
        <f t="shared" si="16"/>
        <v>84</v>
      </c>
      <c r="F371" s="270">
        <v>42</v>
      </c>
      <c r="G371" s="270">
        <v>42</v>
      </c>
      <c r="H371" s="271"/>
      <c r="I371" s="194"/>
      <c r="J371" s="194"/>
      <c r="K371" s="194"/>
      <c r="L371" s="194"/>
      <c r="M371" s="209">
        <f t="shared" si="15"/>
        <v>0.98035363457760316</v>
      </c>
      <c r="O371" s="207" t="s">
        <v>571</v>
      </c>
      <c r="P371">
        <f>ROUND(E371*M371,0)</f>
        <v>82</v>
      </c>
      <c r="Q371" s="205"/>
    </row>
    <row r="372" spans="1:20">
      <c r="A372" s="738"/>
      <c r="B372" s="211">
        <v>1</v>
      </c>
      <c r="C372" s="212" t="s">
        <v>572</v>
      </c>
      <c r="D372" s="194"/>
      <c r="E372" s="199">
        <f>SUM(E373:E374)</f>
        <v>272</v>
      </c>
      <c r="F372" s="199">
        <f>SUM(F373:F374)</f>
        <v>127</v>
      </c>
      <c r="G372" s="199">
        <f>SUM(G373:G374)</f>
        <v>145</v>
      </c>
      <c r="H372"/>
      <c r="I372" s="212" t="s">
        <v>572</v>
      </c>
      <c r="J372" s="213">
        <v>125</v>
      </c>
      <c r="K372" s="213">
        <v>286</v>
      </c>
      <c r="L372" s="213">
        <v>286</v>
      </c>
      <c r="M372" s="203">
        <f>L372/E372</f>
        <v>1.0514705882352942</v>
      </c>
      <c r="N372" s="204"/>
      <c r="O372" s="212" t="s">
        <v>572</v>
      </c>
      <c r="P372" s="199">
        <f>SUM(P373:P374)</f>
        <v>286</v>
      </c>
      <c r="Q372" s="205">
        <f>ROUND(E372*M372,0)</f>
        <v>286</v>
      </c>
      <c r="R372" s="191" t="b">
        <f>P372=Q372</f>
        <v>1</v>
      </c>
      <c r="T372" s="191" t="b">
        <f>L372=Q372</f>
        <v>1</v>
      </c>
    </row>
    <row r="373" spans="1:20">
      <c r="A373" s="738"/>
      <c r="B373" s="206">
        <v>2</v>
      </c>
      <c r="C373" s="207" t="s">
        <v>573</v>
      </c>
      <c r="D373" s="270">
        <v>58</v>
      </c>
      <c r="E373" s="42">
        <f t="shared" si="16"/>
        <v>117</v>
      </c>
      <c r="F373" s="270">
        <v>54</v>
      </c>
      <c r="G373" s="270">
        <v>63</v>
      </c>
      <c r="H373" s="271"/>
      <c r="I373" s="194"/>
      <c r="J373" s="194"/>
      <c r="K373" s="194"/>
      <c r="L373" s="194"/>
      <c r="M373" s="209">
        <f t="shared" si="15"/>
        <v>1.0514705882352942</v>
      </c>
      <c r="O373" s="207" t="s">
        <v>573</v>
      </c>
      <c r="P373">
        <f>ROUND(E373*M373,0)</f>
        <v>123</v>
      </c>
      <c r="Q373" s="205"/>
    </row>
    <row r="374" spans="1:20">
      <c r="A374" s="738"/>
      <c r="B374" s="206">
        <v>2</v>
      </c>
      <c r="C374" s="207" t="s">
        <v>574</v>
      </c>
      <c r="D374" s="270">
        <v>61</v>
      </c>
      <c r="E374" s="42">
        <f t="shared" si="16"/>
        <v>155</v>
      </c>
      <c r="F374" s="270">
        <v>73</v>
      </c>
      <c r="G374" s="270">
        <v>82</v>
      </c>
      <c r="H374" s="271"/>
      <c r="I374" s="194"/>
      <c r="J374" s="194"/>
      <c r="K374" s="194"/>
      <c r="L374" s="194"/>
      <c r="M374" s="209">
        <f t="shared" si="15"/>
        <v>1.0514705882352942</v>
      </c>
      <c r="O374" s="207" t="s">
        <v>574</v>
      </c>
      <c r="P374">
        <f>ROUND(E374*M374,0)</f>
        <v>163</v>
      </c>
      <c r="Q374" s="205"/>
    </row>
    <row r="375" spans="1:20">
      <c r="A375" s="738"/>
      <c r="B375" s="211">
        <v>1</v>
      </c>
      <c r="C375" s="212" t="s">
        <v>575</v>
      </c>
      <c r="D375" s="194"/>
      <c r="E375" s="199">
        <f>SUM(E376:E377)</f>
        <v>183</v>
      </c>
      <c r="F375" s="199">
        <f>SUM(F376:F377)</f>
        <v>82</v>
      </c>
      <c r="G375" s="199">
        <f>SUM(G376:G377)</f>
        <v>101</v>
      </c>
      <c r="H375"/>
      <c r="I375" s="212" t="s">
        <v>575</v>
      </c>
      <c r="J375" s="213">
        <v>86</v>
      </c>
      <c r="K375" s="213">
        <v>179</v>
      </c>
      <c r="L375" s="213">
        <v>179</v>
      </c>
      <c r="M375" s="203">
        <f>L375/E375</f>
        <v>0.97814207650273222</v>
      </c>
      <c r="N375" s="204"/>
      <c r="O375" s="212" t="s">
        <v>575</v>
      </c>
      <c r="P375" s="199">
        <f>SUM(P376:P377)</f>
        <v>179</v>
      </c>
      <c r="Q375" s="205">
        <f>ROUND(E375*M375,0)</f>
        <v>179</v>
      </c>
      <c r="R375" s="191" t="b">
        <f>P375=Q375</f>
        <v>1</v>
      </c>
      <c r="T375" s="191" t="b">
        <f>L375=Q375</f>
        <v>1</v>
      </c>
    </row>
    <row r="376" spans="1:20">
      <c r="A376" s="738"/>
      <c r="B376" s="206">
        <v>2</v>
      </c>
      <c r="C376" s="207" t="s">
        <v>576</v>
      </c>
      <c r="D376" s="270">
        <v>41</v>
      </c>
      <c r="E376" s="42">
        <f t="shared" si="16"/>
        <v>102</v>
      </c>
      <c r="F376" s="270">
        <v>48</v>
      </c>
      <c r="G376" s="270">
        <v>54</v>
      </c>
      <c r="H376" s="271"/>
      <c r="I376" s="194"/>
      <c r="J376" s="194"/>
      <c r="K376" s="194"/>
      <c r="L376" s="194"/>
      <c r="M376" s="209">
        <f t="shared" si="15"/>
        <v>0.97814207650273222</v>
      </c>
      <c r="O376" s="207" t="s">
        <v>576</v>
      </c>
      <c r="P376">
        <f>ROUND(E376*M376,0)</f>
        <v>100</v>
      </c>
      <c r="Q376" s="205"/>
    </row>
    <row r="377" spans="1:20">
      <c r="A377" s="738"/>
      <c r="B377" s="206">
        <v>2</v>
      </c>
      <c r="C377" s="207" t="s">
        <v>577</v>
      </c>
      <c r="D377" s="270">
        <v>45</v>
      </c>
      <c r="E377" s="42">
        <f t="shared" si="16"/>
        <v>81</v>
      </c>
      <c r="F377" s="270">
        <v>34</v>
      </c>
      <c r="G377" s="270">
        <v>47</v>
      </c>
      <c r="H377" s="271"/>
      <c r="I377" s="194"/>
      <c r="J377" s="194"/>
      <c r="K377" s="194"/>
      <c r="L377" s="194"/>
      <c r="M377" s="209">
        <f t="shared" si="15"/>
        <v>0.97814207650273222</v>
      </c>
      <c r="O377" s="207" t="s">
        <v>577</v>
      </c>
      <c r="P377">
        <f>ROUND(E377*M377,0)</f>
        <v>79</v>
      </c>
      <c r="Q377" s="205"/>
    </row>
    <row r="378" spans="1:20">
      <c r="A378" s="738"/>
      <c r="B378" s="211">
        <v>1</v>
      </c>
      <c r="C378" s="212" t="s">
        <v>578</v>
      </c>
      <c r="D378" s="194"/>
      <c r="E378" s="199">
        <f>SUM(E379:E380)</f>
        <v>427</v>
      </c>
      <c r="F378" s="199">
        <f>SUM(F379:F380)</f>
        <v>212</v>
      </c>
      <c r="G378" s="199">
        <f>SUM(G379:G380)</f>
        <v>215</v>
      </c>
      <c r="H378"/>
      <c r="I378" s="212" t="s">
        <v>578</v>
      </c>
      <c r="J378" s="213">
        <v>190</v>
      </c>
      <c r="K378" s="213">
        <v>412</v>
      </c>
      <c r="L378" s="213">
        <v>412</v>
      </c>
      <c r="M378" s="203">
        <f>L378/E378</f>
        <v>0.96487119437939106</v>
      </c>
      <c r="N378" s="204"/>
      <c r="O378" s="212" t="s">
        <v>578</v>
      </c>
      <c r="P378" s="199">
        <f>SUM(P379:P380)</f>
        <v>412</v>
      </c>
      <c r="Q378" s="205">
        <f>ROUND(E378*M378,0)</f>
        <v>412</v>
      </c>
      <c r="R378" s="191" t="b">
        <f>P378=Q378</f>
        <v>1</v>
      </c>
      <c r="T378" s="191" t="b">
        <f>L378=Q378</f>
        <v>1</v>
      </c>
    </row>
    <row r="379" spans="1:20">
      <c r="A379" s="738"/>
      <c r="B379" s="206">
        <v>2</v>
      </c>
      <c r="C379" s="207" t="s">
        <v>579</v>
      </c>
      <c r="D379" s="270">
        <v>62</v>
      </c>
      <c r="E379" s="42">
        <f t="shared" si="16"/>
        <v>150</v>
      </c>
      <c r="F379" s="270">
        <v>71</v>
      </c>
      <c r="G379" s="270">
        <v>79</v>
      </c>
      <c r="H379" s="271"/>
      <c r="I379" s="194"/>
      <c r="J379" s="194"/>
      <c r="K379" s="194"/>
      <c r="L379" s="194"/>
      <c r="M379" s="209">
        <f t="shared" si="15"/>
        <v>0.96487119437939106</v>
      </c>
      <c r="O379" s="207" t="s">
        <v>579</v>
      </c>
      <c r="P379">
        <f>ROUND(E379*M379,0)</f>
        <v>145</v>
      </c>
      <c r="Q379" s="205"/>
    </row>
    <row r="380" spans="1:20">
      <c r="A380" s="738"/>
      <c r="B380" s="206">
        <v>2</v>
      </c>
      <c r="C380" s="207" t="s">
        <v>580</v>
      </c>
      <c r="D380" s="270">
        <v>129</v>
      </c>
      <c r="E380" s="42">
        <f t="shared" si="16"/>
        <v>277</v>
      </c>
      <c r="F380" s="270">
        <v>141</v>
      </c>
      <c r="G380" s="270">
        <v>136</v>
      </c>
      <c r="H380" s="271"/>
      <c r="I380" s="194"/>
      <c r="J380" s="194"/>
      <c r="K380" s="194"/>
      <c r="L380" s="194"/>
      <c r="M380" s="209">
        <f t="shared" ref="M380:M383" si="17">M379</f>
        <v>0.96487119437939106</v>
      </c>
      <c r="O380" s="207" t="s">
        <v>580</v>
      </c>
      <c r="P380">
        <f>ROUND(E380*M380,0)</f>
        <v>267</v>
      </c>
      <c r="Q380" s="205"/>
    </row>
    <row r="381" spans="1:20">
      <c r="A381" s="738"/>
      <c r="B381" s="211">
        <v>1</v>
      </c>
      <c r="C381" s="212" t="s">
        <v>581</v>
      </c>
      <c r="D381" s="194"/>
      <c r="E381" s="199">
        <f>SUM(E382:E384)</f>
        <v>657</v>
      </c>
      <c r="F381" s="199">
        <f>SUM(F382:F384)</f>
        <v>306</v>
      </c>
      <c r="G381" s="199">
        <f>SUM(G382:G384)</f>
        <v>351</v>
      </c>
      <c r="H381"/>
      <c r="I381" s="212" t="s">
        <v>581</v>
      </c>
      <c r="J381" s="213">
        <v>329</v>
      </c>
      <c r="K381" s="213">
        <v>664</v>
      </c>
      <c r="L381" s="213">
        <v>664</v>
      </c>
      <c r="M381" s="203">
        <f>L381/E381</f>
        <v>1.0106544901065448</v>
      </c>
      <c r="N381" s="204"/>
      <c r="O381" s="212" t="s">
        <v>581</v>
      </c>
      <c r="P381" s="199">
        <f>SUM(P382:P384)</f>
        <v>664</v>
      </c>
      <c r="Q381" s="205">
        <f>ROUND(E381*M381,0)</f>
        <v>664</v>
      </c>
      <c r="R381" s="191" t="b">
        <f>P381=Q381</f>
        <v>1</v>
      </c>
      <c r="T381" s="191" t="b">
        <f>L381=Q381</f>
        <v>1</v>
      </c>
    </row>
    <row r="382" spans="1:20">
      <c r="A382" s="738"/>
      <c r="B382" s="206">
        <v>2</v>
      </c>
      <c r="C382" s="207" t="s">
        <v>582</v>
      </c>
      <c r="D382" s="270">
        <v>216</v>
      </c>
      <c r="E382" s="42">
        <f t="shared" si="16"/>
        <v>461</v>
      </c>
      <c r="F382" s="270">
        <v>214</v>
      </c>
      <c r="G382" s="270">
        <v>247</v>
      </c>
      <c r="H382" s="271"/>
      <c r="I382" s="194"/>
      <c r="J382" s="194"/>
      <c r="K382" s="194"/>
      <c r="L382" s="194"/>
      <c r="M382" s="209">
        <f t="shared" si="17"/>
        <v>1.0106544901065448</v>
      </c>
      <c r="O382" s="207" t="s">
        <v>582</v>
      </c>
      <c r="P382">
        <f>ROUND(E382*M382,0)</f>
        <v>466</v>
      </c>
      <c r="Q382" s="205"/>
    </row>
    <row r="383" spans="1:20">
      <c r="A383" s="738"/>
      <c r="B383" s="206">
        <v>2</v>
      </c>
      <c r="C383" s="207" t="s">
        <v>322</v>
      </c>
      <c r="D383" s="270">
        <v>53</v>
      </c>
      <c r="E383" s="42">
        <f t="shared" si="16"/>
        <v>110</v>
      </c>
      <c r="F383" s="270">
        <v>49</v>
      </c>
      <c r="G383" s="270">
        <v>61</v>
      </c>
      <c r="H383" s="271"/>
      <c r="I383" s="194"/>
      <c r="J383" s="194"/>
      <c r="K383" s="194"/>
      <c r="L383" s="194"/>
      <c r="M383" s="209">
        <f t="shared" si="17"/>
        <v>1.0106544901065448</v>
      </c>
      <c r="O383" s="207" t="s">
        <v>322</v>
      </c>
      <c r="P383">
        <f>ROUND(E383*M383,0)</f>
        <v>111</v>
      </c>
      <c r="Q383" s="205"/>
    </row>
    <row r="384" spans="1:20">
      <c r="A384" s="738"/>
      <c r="B384" s="206">
        <v>2</v>
      </c>
      <c r="C384" s="207" t="s">
        <v>583</v>
      </c>
      <c r="D384" s="270">
        <v>47</v>
      </c>
      <c r="E384" s="42">
        <f t="shared" si="16"/>
        <v>86</v>
      </c>
      <c r="F384" s="270">
        <v>43</v>
      </c>
      <c r="G384" s="270">
        <v>43</v>
      </c>
      <c r="H384" s="271"/>
      <c r="I384" s="194"/>
      <c r="J384" s="194"/>
      <c r="K384" s="194"/>
      <c r="L384" s="194"/>
      <c r="M384" s="209">
        <f>M383</f>
        <v>1.0106544901065448</v>
      </c>
      <c r="O384" s="207" t="s">
        <v>583</v>
      </c>
      <c r="P384">
        <f>ROUND(E384*M384,0)</f>
        <v>87</v>
      </c>
      <c r="Q384" s="205"/>
    </row>
    <row r="385" spans="1:20">
      <c r="A385" s="738"/>
      <c r="B385" s="211">
        <v>1</v>
      </c>
      <c r="C385" s="212" t="s">
        <v>584</v>
      </c>
      <c r="D385" s="194"/>
      <c r="E385" s="199">
        <f>SUM(E386:E387)</f>
        <v>184</v>
      </c>
      <c r="F385" s="199">
        <f>SUM(F386:F387)</f>
        <v>89</v>
      </c>
      <c r="G385" s="199">
        <f>SUM(G386:G387)</f>
        <v>95</v>
      </c>
      <c r="H385"/>
      <c r="I385" s="212" t="s">
        <v>584</v>
      </c>
      <c r="J385" s="213">
        <v>93</v>
      </c>
      <c r="K385" s="213">
        <v>183</v>
      </c>
      <c r="L385" s="213">
        <v>183</v>
      </c>
      <c r="M385" s="203">
        <f>L385/E385</f>
        <v>0.99456521739130432</v>
      </c>
      <c r="N385" s="204"/>
      <c r="O385" s="212" t="s">
        <v>584</v>
      </c>
      <c r="P385" s="199">
        <f>SUM(P386:P387)</f>
        <v>183</v>
      </c>
      <c r="Q385" s="205">
        <f>ROUND(E385*M385,0)</f>
        <v>183</v>
      </c>
      <c r="R385" s="191" t="b">
        <f>P385=Q385</f>
        <v>1</v>
      </c>
      <c r="T385" s="191" t="b">
        <f>L385=Q385</f>
        <v>1</v>
      </c>
    </row>
    <row r="386" spans="1:20">
      <c r="A386" s="738"/>
      <c r="B386" s="206">
        <v>2</v>
      </c>
      <c r="C386" s="207" t="s">
        <v>536</v>
      </c>
      <c r="D386" s="270">
        <v>65</v>
      </c>
      <c r="E386" s="42">
        <f t="shared" si="16"/>
        <v>122</v>
      </c>
      <c r="F386" s="270">
        <v>58</v>
      </c>
      <c r="G386" s="270">
        <v>64</v>
      </c>
      <c r="H386" s="271"/>
      <c r="I386" s="194"/>
      <c r="J386" s="194"/>
      <c r="K386" s="194"/>
      <c r="L386" s="194"/>
      <c r="M386" s="209">
        <f>M385</f>
        <v>0.99456521739130432</v>
      </c>
      <c r="O386" s="207" t="s">
        <v>536</v>
      </c>
      <c r="P386">
        <f>ROUND(E386*M386,0)</f>
        <v>121</v>
      </c>
      <c r="Q386" s="205"/>
    </row>
    <row r="387" spans="1:20">
      <c r="A387" s="738"/>
      <c r="B387" s="206">
        <v>2</v>
      </c>
      <c r="C387" s="207" t="s">
        <v>585</v>
      </c>
      <c r="D387" s="270">
        <v>28</v>
      </c>
      <c r="E387" s="42">
        <f t="shared" si="16"/>
        <v>62</v>
      </c>
      <c r="F387" s="270">
        <v>31</v>
      </c>
      <c r="G387" s="270">
        <v>31</v>
      </c>
      <c r="H387" s="271"/>
      <c r="I387" s="194"/>
      <c r="J387" s="194"/>
      <c r="K387" s="194"/>
      <c r="L387" s="194"/>
      <c r="M387" s="209">
        <f>M386</f>
        <v>0.99456521739130432</v>
      </c>
      <c r="O387" s="207" t="s">
        <v>585</v>
      </c>
      <c r="P387">
        <f>ROUND(E387*M387,0)</f>
        <v>62</v>
      </c>
      <c r="Q387" s="205"/>
    </row>
    <row r="388" spans="1:20" s="235" customFormat="1" ht="13.5">
      <c r="A388" s="738"/>
      <c r="B388" s="237">
        <v>1</v>
      </c>
      <c r="C388" s="238" t="s">
        <v>586</v>
      </c>
      <c r="D388" s="272">
        <v>53</v>
      </c>
      <c r="E388" s="231">
        <f t="shared" si="16"/>
        <v>113</v>
      </c>
      <c r="F388" s="272">
        <v>43</v>
      </c>
      <c r="G388" s="272">
        <v>70</v>
      </c>
      <c r="H388" s="273"/>
      <c r="I388" s="212" t="s">
        <v>586</v>
      </c>
      <c r="J388" s="213">
        <v>53</v>
      </c>
      <c r="K388" s="213">
        <v>106</v>
      </c>
      <c r="L388" s="213">
        <v>106</v>
      </c>
      <c r="M388" s="203">
        <f>L388/E388</f>
        <v>0.93805309734513276</v>
      </c>
      <c r="N388" s="204"/>
      <c r="O388" s="238" t="s">
        <v>586</v>
      </c>
      <c r="P388" s="231">
        <f>SUM(Q388:Q388)</f>
        <v>106</v>
      </c>
      <c r="Q388" s="205">
        <f>ROUND(E388*M388,0)</f>
        <v>106</v>
      </c>
      <c r="R388" s="191" t="b">
        <f>P388=Q388</f>
        <v>1</v>
      </c>
      <c r="T388" s="191" t="b">
        <f>L388=Q388</f>
        <v>1</v>
      </c>
    </row>
    <row r="389" spans="1:20">
      <c r="A389" s="738"/>
      <c r="B389" s="211">
        <v>1</v>
      </c>
      <c r="C389" s="212" t="s">
        <v>587</v>
      </c>
      <c r="D389" s="194"/>
      <c r="E389" s="199">
        <f>SUM(E390:E393)</f>
        <v>283</v>
      </c>
      <c r="F389" s="199">
        <f>SUM(F390:F393)</f>
        <v>141</v>
      </c>
      <c r="G389" s="199">
        <f>SUM(G390:G393)</f>
        <v>142</v>
      </c>
      <c r="H389"/>
      <c r="I389" s="212" t="s">
        <v>587</v>
      </c>
      <c r="J389" s="213">
        <v>132</v>
      </c>
      <c r="K389" s="213">
        <v>278</v>
      </c>
      <c r="L389" s="213">
        <v>278</v>
      </c>
      <c r="M389" s="203">
        <f>L389/E389</f>
        <v>0.98233215547703179</v>
      </c>
      <c r="N389" s="204"/>
      <c r="O389" s="212" t="s">
        <v>587</v>
      </c>
      <c r="P389" s="199">
        <f>SUM(P390:P393)</f>
        <v>278</v>
      </c>
      <c r="Q389" s="205">
        <f>ROUND(E389*M389,0)</f>
        <v>278</v>
      </c>
      <c r="R389" s="191" t="b">
        <f>P389=Q389</f>
        <v>1</v>
      </c>
      <c r="T389" s="191" t="b">
        <f>L389=Q389</f>
        <v>1</v>
      </c>
    </row>
    <row r="390" spans="1:20">
      <c r="A390" s="738"/>
      <c r="B390" s="206">
        <v>2</v>
      </c>
      <c r="C390" s="207" t="s">
        <v>588</v>
      </c>
      <c r="D390" s="270">
        <v>44</v>
      </c>
      <c r="E390" s="42">
        <f t="shared" ref="E390:E453" si="18">SUM(F390:G390)</f>
        <v>98</v>
      </c>
      <c r="F390" s="270">
        <v>45</v>
      </c>
      <c r="G390" s="270">
        <v>53</v>
      </c>
      <c r="H390" s="271"/>
      <c r="I390" s="194"/>
      <c r="J390" s="194"/>
      <c r="K390" s="194"/>
      <c r="L390" s="194"/>
      <c r="M390" s="209">
        <f t="shared" ref="M390:M412" si="19">M389</f>
        <v>0.98233215547703179</v>
      </c>
      <c r="O390" s="207" t="s">
        <v>588</v>
      </c>
      <c r="P390">
        <f>ROUNDUP(E390*M390,0)</f>
        <v>97</v>
      </c>
      <c r="Q390" s="205"/>
    </row>
    <row r="391" spans="1:20">
      <c r="A391" s="738"/>
      <c r="B391" s="206">
        <v>2</v>
      </c>
      <c r="C391" s="207" t="s">
        <v>228</v>
      </c>
      <c r="D391" s="270">
        <v>29</v>
      </c>
      <c r="E391" s="42">
        <f t="shared" si="18"/>
        <v>65</v>
      </c>
      <c r="F391" s="270">
        <v>31</v>
      </c>
      <c r="G391" s="270">
        <v>34</v>
      </c>
      <c r="H391" s="271"/>
      <c r="I391" s="194"/>
      <c r="J391" s="194"/>
      <c r="K391" s="194"/>
      <c r="L391" s="194"/>
      <c r="M391" s="209">
        <f t="shared" si="19"/>
        <v>0.98233215547703179</v>
      </c>
      <c r="O391" s="207" t="s">
        <v>228</v>
      </c>
      <c r="P391">
        <f>ROUND(E391*M391,0)</f>
        <v>64</v>
      </c>
      <c r="Q391" s="205"/>
    </row>
    <row r="392" spans="1:20">
      <c r="A392" s="738"/>
      <c r="B392" s="206">
        <v>2</v>
      </c>
      <c r="C392" s="207" t="s">
        <v>589</v>
      </c>
      <c r="D392" s="270">
        <v>35</v>
      </c>
      <c r="E392" s="42">
        <f t="shared" si="18"/>
        <v>35</v>
      </c>
      <c r="F392" s="270">
        <v>20</v>
      </c>
      <c r="G392" s="270">
        <v>15</v>
      </c>
      <c r="H392" s="271"/>
      <c r="I392" s="194"/>
      <c r="J392" s="194"/>
      <c r="K392" s="194"/>
      <c r="L392" s="194"/>
      <c r="M392" s="209">
        <f t="shared" si="19"/>
        <v>0.98233215547703179</v>
      </c>
      <c r="O392" s="207" t="s">
        <v>589</v>
      </c>
      <c r="P392">
        <f>ROUND(E392*M392,0)</f>
        <v>34</v>
      </c>
      <c r="Q392" s="205"/>
    </row>
    <row r="393" spans="1:20">
      <c r="A393" s="738"/>
      <c r="B393" s="206">
        <v>2</v>
      </c>
      <c r="C393" s="207" t="s">
        <v>590</v>
      </c>
      <c r="D393" s="270">
        <v>44</v>
      </c>
      <c r="E393" s="42">
        <f t="shared" si="18"/>
        <v>85</v>
      </c>
      <c r="F393" s="270">
        <v>45</v>
      </c>
      <c r="G393" s="270">
        <v>40</v>
      </c>
      <c r="H393" s="271"/>
      <c r="I393" s="194"/>
      <c r="J393" s="194"/>
      <c r="K393" s="194"/>
      <c r="L393" s="194"/>
      <c r="M393" s="209">
        <f t="shared" si="19"/>
        <v>0.98233215547703179</v>
      </c>
      <c r="O393" s="207" t="s">
        <v>590</v>
      </c>
      <c r="P393">
        <f>ROUND(E393*M393,0)</f>
        <v>83</v>
      </c>
      <c r="Q393" s="205"/>
    </row>
    <row r="394" spans="1:20">
      <c r="A394" s="738"/>
      <c r="B394" s="211">
        <v>1</v>
      </c>
      <c r="C394" s="212" t="s">
        <v>591</v>
      </c>
      <c r="D394" s="194"/>
      <c r="E394" s="199">
        <f>SUM(E395:E397)</f>
        <v>213</v>
      </c>
      <c r="F394" s="199">
        <f>SUM(F395:F397)</f>
        <v>110</v>
      </c>
      <c r="G394" s="199">
        <f>SUM(G395:G397)</f>
        <v>103</v>
      </c>
      <c r="H394"/>
      <c r="I394" s="212" t="s">
        <v>591</v>
      </c>
      <c r="J394" s="213">
        <v>92</v>
      </c>
      <c r="K394" s="213">
        <v>207</v>
      </c>
      <c r="L394" s="213">
        <v>207</v>
      </c>
      <c r="M394" s="203">
        <f>L394/E394</f>
        <v>0.971830985915493</v>
      </c>
      <c r="N394" s="204"/>
      <c r="O394" s="212" t="s">
        <v>591</v>
      </c>
      <c r="P394" s="199">
        <f>SUM(P395:P397)</f>
        <v>207</v>
      </c>
      <c r="Q394" s="205">
        <f>ROUND(E394*M394,0)</f>
        <v>207</v>
      </c>
      <c r="R394" s="191" t="b">
        <f>P394=Q394</f>
        <v>1</v>
      </c>
      <c r="T394" s="191" t="b">
        <f>L394=Q394</f>
        <v>1</v>
      </c>
    </row>
    <row r="395" spans="1:20">
      <c r="A395" s="738"/>
      <c r="B395" s="206">
        <v>2</v>
      </c>
      <c r="C395" s="207" t="s">
        <v>592</v>
      </c>
      <c r="D395" s="270">
        <v>22</v>
      </c>
      <c r="E395" s="42">
        <f t="shared" si="18"/>
        <v>47</v>
      </c>
      <c r="F395" s="270">
        <v>27</v>
      </c>
      <c r="G395" s="270">
        <v>20</v>
      </c>
      <c r="H395" s="271"/>
      <c r="I395" s="194"/>
      <c r="J395" s="194"/>
      <c r="K395" s="194"/>
      <c r="L395" s="194"/>
      <c r="M395" s="209">
        <f t="shared" si="19"/>
        <v>0.971830985915493</v>
      </c>
      <c r="O395" s="207" t="s">
        <v>592</v>
      </c>
      <c r="P395">
        <f>ROUNDDOWN(E395*M395,0)</f>
        <v>45</v>
      </c>
      <c r="Q395" s="205"/>
    </row>
    <row r="396" spans="1:20">
      <c r="A396" s="738"/>
      <c r="B396" s="206">
        <v>2</v>
      </c>
      <c r="C396" s="207" t="s">
        <v>593</v>
      </c>
      <c r="D396" s="270">
        <v>33</v>
      </c>
      <c r="E396" s="42">
        <f t="shared" si="18"/>
        <v>81</v>
      </c>
      <c r="F396" s="270">
        <v>40</v>
      </c>
      <c r="G396" s="270">
        <v>41</v>
      </c>
      <c r="H396" s="271"/>
      <c r="I396" s="194"/>
      <c r="J396" s="194"/>
      <c r="K396" s="194"/>
      <c r="L396" s="194"/>
      <c r="M396" s="209">
        <f t="shared" si="19"/>
        <v>0.971830985915493</v>
      </c>
      <c r="O396" s="207" t="s">
        <v>593</v>
      </c>
      <c r="P396">
        <f>ROUND(E396*M396,0)</f>
        <v>79</v>
      </c>
      <c r="Q396" s="205"/>
    </row>
    <row r="397" spans="1:20">
      <c r="A397" s="738"/>
      <c r="B397" s="206">
        <v>2</v>
      </c>
      <c r="C397" s="207" t="s">
        <v>594</v>
      </c>
      <c r="D397" s="270">
        <v>38</v>
      </c>
      <c r="E397" s="42">
        <f t="shared" si="18"/>
        <v>85</v>
      </c>
      <c r="F397" s="270">
        <v>43</v>
      </c>
      <c r="G397" s="270">
        <v>42</v>
      </c>
      <c r="H397" s="271"/>
      <c r="I397" s="194"/>
      <c r="J397" s="194"/>
      <c r="K397" s="194"/>
      <c r="L397" s="194"/>
      <c r="M397" s="209">
        <f t="shared" si="19"/>
        <v>0.971830985915493</v>
      </c>
      <c r="O397" s="207" t="s">
        <v>594</v>
      </c>
      <c r="P397">
        <f>ROUND(E397*M397,0)</f>
        <v>83</v>
      </c>
      <c r="Q397" s="205"/>
    </row>
    <row r="398" spans="1:20" s="235" customFormat="1" ht="13.5">
      <c r="A398" s="738"/>
      <c r="B398" s="237">
        <v>1</v>
      </c>
      <c r="C398" s="238" t="s">
        <v>595</v>
      </c>
      <c r="D398" s="272">
        <v>31</v>
      </c>
      <c r="E398" s="231">
        <f t="shared" si="18"/>
        <v>72</v>
      </c>
      <c r="F398" s="272">
        <v>33</v>
      </c>
      <c r="G398" s="272">
        <v>39</v>
      </c>
      <c r="H398" s="273"/>
      <c r="I398" s="212" t="s">
        <v>595</v>
      </c>
      <c r="J398" s="213">
        <v>31</v>
      </c>
      <c r="K398" s="213">
        <v>70</v>
      </c>
      <c r="L398" s="213">
        <v>70</v>
      </c>
      <c r="M398" s="203">
        <f>L398/E398</f>
        <v>0.97222222222222221</v>
      </c>
      <c r="N398" s="204"/>
      <c r="O398" s="238" t="s">
        <v>595</v>
      </c>
      <c r="P398" s="231">
        <f>SUM(Q398:Q398)</f>
        <v>70</v>
      </c>
      <c r="Q398" s="205">
        <f>ROUND(E398*M398,0)</f>
        <v>70</v>
      </c>
      <c r="R398" s="191" t="b">
        <f>P398=Q398</f>
        <v>1</v>
      </c>
      <c r="T398" s="191" t="b">
        <f>L398=Q398</f>
        <v>1</v>
      </c>
    </row>
    <row r="399" spans="1:20" s="226" customFormat="1">
      <c r="A399" s="738"/>
      <c r="B399" s="42">
        <v>1</v>
      </c>
      <c r="C399" s="42" t="s">
        <v>208</v>
      </c>
      <c r="D399" s="42">
        <f>SUM(D360:D398)</f>
        <v>1683</v>
      </c>
      <c r="E399" s="225">
        <f t="shared" si="18"/>
        <v>3605</v>
      </c>
      <c r="F399" s="42">
        <f>SUM(F398,F394,F389,F388,F385,F381,F378,F375,F372,F367,F364,F360)</f>
        <v>1723</v>
      </c>
      <c r="G399" s="42">
        <f>SUM(G398,G394,G389,G388,G385,G381,G378,G375,G372,G367,G364,G360)</f>
        <v>1882</v>
      </c>
      <c r="H399" s="218"/>
      <c r="I399"/>
      <c r="J399">
        <f>SUM(J398,J394,J389,J388,J385,J381,J378,J375,J372,J367,J364,J360)</f>
        <v>1690</v>
      </c>
      <c r="K399">
        <f>SUM(K398,K394,K389,K388,K385,K381,K378,K375,K372,K367,K364,K360)</f>
        <v>3583</v>
      </c>
      <c r="L399">
        <f>SUM(L398,L394,L389,L388,L385,L381,L378,L375,L372,L367,L364,L360)</f>
        <v>3583</v>
      </c>
      <c r="M399" s="219">
        <f>L399/E399</f>
        <v>0.9938973647711512</v>
      </c>
      <c r="O399" t="s">
        <v>208</v>
      </c>
      <c r="P399">
        <f>SUM(P398,P394,P389,P388,P385,P381,P378,P375,P372,P367,P364,P360)</f>
        <v>3583</v>
      </c>
      <c r="Q399" s="217">
        <f>ROUND(E399*M399,0)</f>
        <v>3583</v>
      </c>
      <c r="R399" t="b">
        <f>P399=Q399</f>
        <v>1</v>
      </c>
    </row>
    <row r="400" spans="1:20">
      <c r="A400" s="738" t="s">
        <v>46</v>
      </c>
      <c r="B400" s="211">
        <v>1</v>
      </c>
      <c r="C400" s="212" t="s">
        <v>598</v>
      </c>
      <c r="D400" s="194"/>
      <c r="E400" s="199">
        <f>SUM(E401:E402)</f>
        <v>894</v>
      </c>
      <c r="F400" s="199">
        <f>SUM(F401:F402)</f>
        <v>451</v>
      </c>
      <c r="G400" s="199">
        <f>SUM(G401:G402)</f>
        <v>443</v>
      </c>
      <c r="H400"/>
      <c r="I400" s="212" t="s">
        <v>598</v>
      </c>
      <c r="J400" s="213">
        <v>433</v>
      </c>
      <c r="K400" s="213">
        <v>853</v>
      </c>
      <c r="L400" s="213">
        <v>853</v>
      </c>
      <c r="M400" s="203">
        <f>L400/E400</f>
        <v>0.95413870246085009</v>
      </c>
      <c r="N400" s="204"/>
      <c r="O400" s="212" t="s">
        <v>598</v>
      </c>
      <c r="P400" s="199">
        <f>SUM(P401:P402)</f>
        <v>853</v>
      </c>
      <c r="Q400" s="205">
        <f>ROUND(E400*M400,0)</f>
        <v>853</v>
      </c>
      <c r="R400" s="191" t="b">
        <f>P400=Q400</f>
        <v>1</v>
      </c>
      <c r="T400" s="191" t="b">
        <f>L400=Q400</f>
        <v>1</v>
      </c>
    </row>
    <row r="401" spans="1:20">
      <c r="A401" s="738"/>
      <c r="B401" s="206">
        <v>2</v>
      </c>
      <c r="C401" s="207" t="s">
        <v>599</v>
      </c>
      <c r="D401" s="274">
        <v>194</v>
      </c>
      <c r="E401" s="42">
        <f t="shared" si="18"/>
        <v>421</v>
      </c>
      <c r="F401" s="274">
        <v>220</v>
      </c>
      <c r="G401" s="274">
        <v>201</v>
      </c>
      <c r="H401" s="275"/>
      <c r="I401" s="194"/>
      <c r="J401" s="194"/>
      <c r="K401" s="194"/>
      <c r="L401" s="194"/>
      <c r="M401" s="209">
        <f t="shared" si="19"/>
        <v>0.95413870246085009</v>
      </c>
      <c r="O401" s="207" t="s">
        <v>599</v>
      </c>
      <c r="P401">
        <f>ROUND(E401*M401,0)</f>
        <v>402</v>
      </c>
      <c r="Q401" s="205"/>
    </row>
    <row r="402" spans="1:20">
      <c r="A402" s="738"/>
      <c r="B402" s="206">
        <v>2</v>
      </c>
      <c r="C402" s="207" t="s">
        <v>268</v>
      </c>
      <c r="D402" s="274">
        <v>246</v>
      </c>
      <c r="E402" s="42">
        <f t="shared" si="18"/>
        <v>473</v>
      </c>
      <c r="F402" s="274">
        <v>231</v>
      </c>
      <c r="G402" s="274">
        <v>242</v>
      </c>
      <c r="H402" s="275"/>
      <c r="I402" s="194"/>
      <c r="J402" s="194"/>
      <c r="K402" s="194"/>
      <c r="L402" s="194"/>
      <c r="M402" s="209">
        <f t="shared" si="19"/>
        <v>0.95413870246085009</v>
      </c>
      <c r="O402" s="207" t="s">
        <v>268</v>
      </c>
      <c r="P402">
        <f>ROUND(E402*M402,0)</f>
        <v>451</v>
      </c>
      <c r="Q402" s="205"/>
    </row>
    <row r="403" spans="1:20">
      <c r="A403" s="738"/>
      <c r="B403" s="211">
        <v>1</v>
      </c>
      <c r="C403" s="212" t="s">
        <v>601</v>
      </c>
      <c r="D403" s="194"/>
      <c r="E403" s="199">
        <f>SUM(E404:E405)</f>
        <v>356</v>
      </c>
      <c r="F403" s="199">
        <f>SUM(F404:F405)</f>
        <v>187</v>
      </c>
      <c r="G403" s="199">
        <f>SUM(G404:G405)</f>
        <v>169</v>
      </c>
      <c r="H403"/>
      <c r="I403" s="212" t="s">
        <v>601</v>
      </c>
      <c r="J403" s="213">
        <v>167</v>
      </c>
      <c r="K403" s="213">
        <v>356</v>
      </c>
      <c r="L403" s="213">
        <v>356</v>
      </c>
      <c r="M403" s="203">
        <f>L403/E403</f>
        <v>1</v>
      </c>
      <c r="N403" s="204"/>
      <c r="O403" s="212" t="s">
        <v>601</v>
      </c>
      <c r="P403" s="199">
        <f>SUM(P404:P405)</f>
        <v>356</v>
      </c>
      <c r="Q403" s="205">
        <f>ROUND(E403*M403,0)</f>
        <v>356</v>
      </c>
      <c r="R403" s="191" t="b">
        <f>P403=Q403</f>
        <v>1</v>
      </c>
      <c r="T403" s="191" t="b">
        <f>L403=Q403</f>
        <v>1</v>
      </c>
    </row>
    <row r="404" spans="1:20">
      <c r="A404" s="738"/>
      <c r="B404" s="206">
        <v>2</v>
      </c>
      <c r="C404" s="207" t="s">
        <v>602</v>
      </c>
      <c r="D404" s="274">
        <v>131</v>
      </c>
      <c r="E404" s="42">
        <f t="shared" si="18"/>
        <v>282</v>
      </c>
      <c r="F404" s="274">
        <v>152</v>
      </c>
      <c r="G404" s="274">
        <v>130</v>
      </c>
      <c r="H404" s="275"/>
      <c r="I404" s="194"/>
      <c r="J404" s="194"/>
      <c r="K404" s="194"/>
      <c r="L404" s="194"/>
      <c r="M404" s="209">
        <f t="shared" si="19"/>
        <v>1</v>
      </c>
      <c r="O404" s="207" t="s">
        <v>602</v>
      </c>
      <c r="P404">
        <f>ROUND(E404*M404,0)</f>
        <v>282</v>
      </c>
      <c r="Q404" s="205"/>
    </row>
    <row r="405" spans="1:20">
      <c r="A405" s="738"/>
      <c r="B405" s="206">
        <v>2</v>
      </c>
      <c r="C405" s="207" t="s">
        <v>603</v>
      </c>
      <c r="D405" s="274">
        <v>40</v>
      </c>
      <c r="E405" s="42">
        <f t="shared" si="18"/>
        <v>74</v>
      </c>
      <c r="F405" s="274">
        <v>35</v>
      </c>
      <c r="G405" s="274">
        <v>39</v>
      </c>
      <c r="H405" s="275"/>
      <c r="I405" s="194"/>
      <c r="J405" s="194"/>
      <c r="K405" s="194"/>
      <c r="L405" s="194"/>
      <c r="M405" s="209">
        <f t="shared" si="19"/>
        <v>1</v>
      </c>
      <c r="O405" s="207" t="s">
        <v>603</v>
      </c>
      <c r="P405">
        <f>ROUND(E405*M405,0)</f>
        <v>74</v>
      </c>
      <c r="Q405" s="205"/>
    </row>
    <row r="406" spans="1:20">
      <c r="A406" s="738"/>
      <c r="B406" s="211">
        <v>1</v>
      </c>
      <c r="C406" s="212" t="s">
        <v>604</v>
      </c>
      <c r="D406" s="194"/>
      <c r="E406" s="199">
        <f>SUM(E407:E409)</f>
        <v>281</v>
      </c>
      <c r="F406" s="199">
        <f>SUM(F407:F409)</f>
        <v>139</v>
      </c>
      <c r="G406" s="199">
        <f>SUM(G407:G409)</f>
        <v>142</v>
      </c>
      <c r="H406"/>
      <c r="I406" s="212" t="s">
        <v>604</v>
      </c>
      <c r="J406" s="213">
        <v>115</v>
      </c>
      <c r="K406" s="213">
        <v>292</v>
      </c>
      <c r="L406" s="213">
        <v>292</v>
      </c>
      <c r="M406" s="203">
        <f>L406/E406</f>
        <v>1.0391459074733096</v>
      </c>
      <c r="N406" s="204"/>
      <c r="O406" s="212" t="s">
        <v>604</v>
      </c>
      <c r="P406" s="199">
        <f>SUM(P407:P409)</f>
        <v>292</v>
      </c>
      <c r="Q406" s="205">
        <f>ROUND(E406*M406,0)</f>
        <v>292</v>
      </c>
      <c r="R406" s="191" t="b">
        <f>P406=Q406</f>
        <v>1</v>
      </c>
      <c r="T406" s="191" t="b">
        <f>L406=Q406</f>
        <v>1</v>
      </c>
    </row>
    <row r="407" spans="1:20">
      <c r="A407" s="738"/>
      <c r="B407" s="206">
        <v>2</v>
      </c>
      <c r="C407" s="207" t="s">
        <v>228</v>
      </c>
      <c r="D407" s="274">
        <v>40</v>
      </c>
      <c r="E407" s="42">
        <f t="shared" si="18"/>
        <v>82</v>
      </c>
      <c r="F407" s="274">
        <v>42</v>
      </c>
      <c r="G407" s="274">
        <v>40</v>
      </c>
      <c r="H407" s="275"/>
      <c r="I407" s="194"/>
      <c r="J407" s="194"/>
      <c r="K407" s="194"/>
      <c r="L407" s="194"/>
      <c r="M407" s="209">
        <f>M406</f>
        <v>1.0391459074733096</v>
      </c>
      <c r="O407" s="207" t="s">
        <v>228</v>
      </c>
      <c r="P407">
        <f>ROUND(E407*M407,0)</f>
        <v>85</v>
      </c>
      <c r="Q407" s="205"/>
    </row>
    <row r="408" spans="1:20">
      <c r="A408" s="738"/>
      <c r="B408" s="206">
        <v>2</v>
      </c>
      <c r="C408" s="207" t="s">
        <v>605</v>
      </c>
      <c r="D408" s="42">
        <v>30</v>
      </c>
      <c r="E408" s="42">
        <f t="shared" si="18"/>
        <v>72</v>
      </c>
      <c r="F408" s="42">
        <v>36</v>
      </c>
      <c r="G408" s="42">
        <v>36</v>
      </c>
      <c r="H408" s="276"/>
      <c r="I408" s="194"/>
      <c r="J408" s="194"/>
      <c r="K408" s="194"/>
      <c r="L408" s="194"/>
      <c r="M408" s="209">
        <f t="shared" si="19"/>
        <v>1.0391459074733096</v>
      </c>
      <c r="O408" s="207" t="s">
        <v>605</v>
      </c>
      <c r="P408">
        <f>ROUND(E408*M408,0)</f>
        <v>75</v>
      </c>
      <c r="Q408" s="205"/>
    </row>
    <row r="409" spans="1:20">
      <c r="A409" s="738"/>
      <c r="B409" s="206">
        <v>2</v>
      </c>
      <c r="C409" s="207" t="s">
        <v>606</v>
      </c>
      <c r="D409" s="42">
        <v>46</v>
      </c>
      <c r="E409" s="42">
        <f t="shared" si="18"/>
        <v>127</v>
      </c>
      <c r="F409" s="42">
        <v>61</v>
      </c>
      <c r="G409" s="42">
        <v>66</v>
      </c>
      <c r="H409" s="276"/>
      <c r="I409" s="194"/>
      <c r="J409" s="194"/>
      <c r="K409" s="194"/>
      <c r="L409" s="194"/>
      <c r="M409" s="209">
        <f t="shared" si="19"/>
        <v>1.0391459074733096</v>
      </c>
      <c r="O409" s="207" t="s">
        <v>606</v>
      </c>
      <c r="P409">
        <f>ROUND(E409*M409,0)</f>
        <v>132</v>
      </c>
      <c r="Q409" s="205"/>
    </row>
    <row r="410" spans="1:20">
      <c r="A410" s="738"/>
      <c r="B410" s="211">
        <v>1</v>
      </c>
      <c r="C410" s="212" t="s">
        <v>607</v>
      </c>
      <c r="D410" s="194"/>
      <c r="E410" s="199">
        <f>SUM(E411:E412)</f>
        <v>188</v>
      </c>
      <c r="F410" s="199">
        <f>SUM(F411:F412)</f>
        <v>89</v>
      </c>
      <c r="G410" s="199">
        <f>SUM(G411:G412)</f>
        <v>99</v>
      </c>
      <c r="H410"/>
      <c r="I410" s="212" t="s">
        <v>607</v>
      </c>
      <c r="J410" s="213">
        <v>88</v>
      </c>
      <c r="K410" s="213">
        <v>184</v>
      </c>
      <c r="L410" s="213">
        <v>184</v>
      </c>
      <c r="M410" s="203">
        <f>L410/E410</f>
        <v>0.97872340425531912</v>
      </c>
      <c r="N410" s="204"/>
      <c r="O410" s="212" t="s">
        <v>607</v>
      </c>
      <c r="P410" s="199">
        <f>SUM(P411:P412)</f>
        <v>184</v>
      </c>
      <c r="Q410" s="205">
        <f>ROUND(E410*M410,0)</f>
        <v>184</v>
      </c>
      <c r="R410" s="191" t="b">
        <f>P410=Q410</f>
        <v>1</v>
      </c>
      <c r="T410" s="191" t="b">
        <f>L410=Q410</f>
        <v>1</v>
      </c>
    </row>
    <row r="411" spans="1:20">
      <c r="A411" s="738"/>
      <c r="B411" s="206">
        <v>2</v>
      </c>
      <c r="C411" s="207" t="s">
        <v>608</v>
      </c>
      <c r="D411" s="42">
        <v>35</v>
      </c>
      <c r="E411" s="42">
        <f t="shared" si="18"/>
        <v>70</v>
      </c>
      <c r="F411" s="42">
        <v>35</v>
      </c>
      <c r="G411" s="42">
        <v>35</v>
      </c>
      <c r="H411" s="276"/>
      <c r="I411" s="194"/>
      <c r="J411" s="194"/>
      <c r="K411" s="194"/>
      <c r="L411" s="194"/>
      <c r="M411" s="209">
        <f t="shared" si="19"/>
        <v>0.97872340425531912</v>
      </c>
      <c r="O411" s="207" t="s">
        <v>608</v>
      </c>
      <c r="P411">
        <f>ROUND(E411*M411,0)</f>
        <v>69</v>
      </c>
      <c r="Q411" s="205"/>
    </row>
    <row r="412" spans="1:20">
      <c r="A412" s="738"/>
      <c r="B412" s="206">
        <v>2</v>
      </c>
      <c r="C412" s="207" t="s">
        <v>287</v>
      </c>
      <c r="D412" s="42">
        <v>52</v>
      </c>
      <c r="E412" s="42">
        <f t="shared" si="18"/>
        <v>118</v>
      </c>
      <c r="F412" s="42">
        <v>54</v>
      </c>
      <c r="G412" s="42">
        <v>64</v>
      </c>
      <c r="H412" s="276"/>
      <c r="I412" s="194"/>
      <c r="J412" s="194"/>
      <c r="K412" s="194"/>
      <c r="L412" s="194"/>
      <c r="M412" s="209">
        <f t="shared" si="19"/>
        <v>0.97872340425531912</v>
      </c>
      <c r="O412" s="207" t="s">
        <v>287</v>
      </c>
      <c r="P412">
        <f>ROUND(E412*M412,0)</f>
        <v>115</v>
      </c>
      <c r="Q412" s="205"/>
    </row>
    <row r="413" spans="1:20" s="235" customFormat="1">
      <c r="A413" s="738"/>
      <c r="B413" s="237">
        <v>1</v>
      </c>
      <c r="C413" s="238" t="s">
        <v>609</v>
      </c>
      <c r="D413" s="42">
        <v>27</v>
      </c>
      <c r="E413" s="231">
        <f t="shared" si="18"/>
        <v>48</v>
      </c>
      <c r="F413" s="42">
        <v>27</v>
      </c>
      <c r="G413" s="42">
        <v>21</v>
      </c>
      <c r="H413" s="277"/>
      <c r="I413" s="212" t="s">
        <v>609</v>
      </c>
      <c r="J413" s="213">
        <v>23</v>
      </c>
      <c r="K413" s="213">
        <v>42</v>
      </c>
      <c r="L413" s="213">
        <v>42</v>
      </c>
      <c r="M413" s="203">
        <f>L413/E413</f>
        <v>0.875</v>
      </c>
      <c r="N413" s="204"/>
      <c r="O413" s="238" t="s">
        <v>609</v>
      </c>
      <c r="P413" s="231">
        <f>SUM(Q413:Q413)</f>
        <v>42</v>
      </c>
      <c r="Q413" s="205">
        <f>ROUND(E413*M413,0)</f>
        <v>42</v>
      </c>
      <c r="R413" s="191" t="b">
        <f>P413=Q413</f>
        <v>1</v>
      </c>
      <c r="T413" s="191" t="b">
        <f>L413=Q413</f>
        <v>1</v>
      </c>
    </row>
    <row r="414" spans="1:20" s="235" customFormat="1">
      <c r="A414" s="738"/>
      <c r="B414" s="237">
        <v>1</v>
      </c>
      <c r="C414" s="238" t="s">
        <v>610</v>
      </c>
      <c r="D414" s="42">
        <v>89</v>
      </c>
      <c r="E414" s="231">
        <f t="shared" si="18"/>
        <v>186</v>
      </c>
      <c r="F414" s="42">
        <v>91</v>
      </c>
      <c r="G414" s="42">
        <v>95</v>
      </c>
      <c r="H414" s="277"/>
      <c r="I414" s="212" t="s">
        <v>610</v>
      </c>
      <c r="J414" s="213">
        <v>85</v>
      </c>
      <c r="K414" s="213">
        <v>173</v>
      </c>
      <c r="L414" s="213">
        <v>173</v>
      </c>
      <c r="M414" s="203">
        <f>L414/E414</f>
        <v>0.93010752688172038</v>
      </c>
      <c r="N414" s="204"/>
      <c r="O414" s="238" t="s">
        <v>610</v>
      </c>
      <c r="P414" s="231">
        <f>SUM(Q414:Q414)</f>
        <v>173</v>
      </c>
      <c r="Q414" s="205">
        <f>ROUND(E414*M414,0)</f>
        <v>173</v>
      </c>
      <c r="R414" s="191" t="b">
        <f>P414=Q414</f>
        <v>1</v>
      </c>
      <c r="T414" s="191" t="b">
        <f>L414=Q414</f>
        <v>1</v>
      </c>
    </row>
    <row r="415" spans="1:20" s="235" customFormat="1">
      <c r="A415" s="738"/>
      <c r="B415" s="237">
        <v>1</v>
      </c>
      <c r="C415" s="238" t="s">
        <v>611</v>
      </c>
      <c r="D415" s="42">
        <v>58</v>
      </c>
      <c r="E415" s="231">
        <f t="shared" si="18"/>
        <v>127</v>
      </c>
      <c r="F415" s="42">
        <v>67</v>
      </c>
      <c r="G415" s="42">
        <v>60</v>
      </c>
      <c r="H415" s="277"/>
      <c r="I415" s="212" t="s">
        <v>611</v>
      </c>
      <c r="J415" s="213">
        <v>59</v>
      </c>
      <c r="K415" s="213">
        <v>133</v>
      </c>
      <c r="L415" s="213">
        <v>133</v>
      </c>
      <c r="M415" s="203">
        <f>L415/E415</f>
        <v>1.0472440944881889</v>
      </c>
      <c r="N415" s="204"/>
      <c r="O415" s="238" t="s">
        <v>611</v>
      </c>
      <c r="P415" s="231">
        <f>SUM(Q415:Q415)</f>
        <v>133</v>
      </c>
      <c r="Q415" s="205">
        <f>ROUND(E415*M415,0)</f>
        <v>133</v>
      </c>
      <c r="R415" s="191" t="b">
        <f>P415=Q415</f>
        <v>1</v>
      </c>
      <c r="T415" s="191" t="b">
        <f>L415=Q415</f>
        <v>1</v>
      </c>
    </row>
    <row r="416" spans="1:20">
      <c r="A416" s="738"/>
      <c r="B416" s="211">
        <v>1</v>
      </c>
      <c r="C416" s="212" t="s">
        <v>612</v>
      </c>
      <c r="D416" s="194"/>
      <c r="E416" s="199">
        <f>SUM(E417:E418)</f>
        <v>207</v>
      </c>
      <c r="F416" s="199">
        <f>SUM(F417:F418)</f>
        <v>102</v>
      </c>
      <c r="G416" s="199">
        <f>SUM(G417:G418)</f>
        <v>105</v>
      </c>
      <c r="H416"/>
      <c r="I416" s="212" t="s">
        <v>612</v>
      </c>
      <c r="J416" s="213">
        <v>86</v>
      </c>
      <c r="K416" s="213">
        <v>202</v>
      </c>
      <c r="L416" s="213">
        <v>202</v>
      </c>
      <c r="M416" s="203">
        <f>L416/E416</f>
        <v>0.97584541062801933</v>
      </c>
      <c r="N416" s="204"/>
      <c r="O416" s="212" t="s">
        <v>612</v>
      </c>
      <c r="P416" s="199">
        <f>SUM(P417:P418)</f>
        <v>202</v>
      </c>
      <c r="Q416" s="205">
        <f>ROUND(E416*M416,0)</f>
        <v>202</v>
      </c>
      <c r="R416" s="191" t="b">
        <f>P416=Q416</f>
        <v>1</v>
      </c>
      <c r="T416" s="191" t="b">
        <f>L416=Q416</f>
        <v>1</v>
      </c>
    </row>
    <row r="417" spans="1:20">
      <c r="A417" s="738"/>
      <c r="B417" s="206">
        <v>2</v>
      </c>
      <c r="C417" s="207" t="s">
        <v>295</v>
      </c>
      <c r="D417" s="42">
        <v>28</v>
      </c>
      <c r="E417" s="42">
        <f t="shared" si="18"/>
        <v>49</v>
      </c>
      <c r="F417" s="42">
        <v>22</v>
      </c>
      <c r="G417" s="42">
        <v>27</v>
      </c>
      <c r="H417" s="276"/>
      <c r="I417" s="194"/>
      <c r="J417" s="194"/>
      <c r="K417" s="194"/>
      <c r="L417" s="194"/>
      <c r="M417" s="209">
        <f>M416</f>
        <v>0.97584541062801933</v>
      </c>
      <c r="O417" s="207" t="s">
        <v>295</v>
      </c>
      <c r="P417">
        <f>ROUND(E417*M417,0)</f>
        <v>48</v>
      </c>
      <c r="Q417" s="205"/>
    </row>
    <row r="418" spans="1:20">
      <c r="A418" s="738"/>
      <c r="B418" s="206">
        <v>2</v>
      </c>
      <c r="C418" s="207" t="s">
        <v>613</v>
      </c>
      <c r="D418" s="42">
        <v>63</v>
      </c>
      <c r="E418" s="42">
        <f t="shared" si="18"/>
        <v>158</v>
      </c>
      <c r="F418" s="42">
        <v>80</v>
      </c>
      <c r="G418" s="42">
        <v>78</v>
      </c>
      <c r="H418" s="276"/>
      <c r="I418" s="194"/>
      <c r="J418" s="194"/>
      <c r="K418" s="194"/>
      <c r="L418" s="194"/>
      <c r="M418" s="209">
        <f>M417</f>
        <v>0.97584541062801933</v>
      </c>
      <c r="O418" s="207" t="s">
        <v>613</v>
      </c>
      <c r="P418">
        <f>ROUND(E418*M418,0)</f>
        <v>154</v>
      </c>
      <c r="Q418" s="205"/>
    </row>
    <row r="419" spans="1:20">
      <c r="A419" s="738"/>
      <c r="B419" s="211">
        <v>1</v>
      </c>
      <c r="C419" s="212" t="s">
        <v>614</v>
      </c>
      <c r="D419" s="194"/>
      <c r="E419" s="199">
        <f>SUM(E420:E421)</f>
        <v>235</v>
      </c>
      <c r="F419" s="199">
        <f>SUM(F420:F421)</f>
        <v>112</v>
      </c>
      <c r="G419" s="199">
        <f>SUM(G420:G421)</f>
        <v>123</v>
      </c>
      <c r="H419"/>
      <c r="I419" s="212" t="s">
        <v>614</v>
      </c>
      <c r="J419" s="213">
        <v>103</v>
      </c>
      <c r="K419" s="213">
        <v>230</v>
      </c>
      <c r="L419" s="213">
        <v>230</v>
      </c>
      <c r="M419" s="203">
        <f>L419/E419</f>
        <v>0.97872340425531912</v>
      </c>
      <c r="N419" s="204"/>
      <c r="O419" s="212" t="s">
        <v>614</v>
      </c>
      <c r="P419" s="199">
        <f>SUM(P420:P421)</f>
        <v>230</v>
      </c>
      <c r="Q419" s="205">
        <f>ROUND(E419*M419,0)</f>
        <v>230</v>
      </c>
      <c r="R419" s="191" t="b">
        <f>P419=Q419</f>
        <v>1</v>
      </c>
      <c r="T419" s="191" t="b">
        <f>L419=Q419</f>
        <v>1</v>
      </c>
    </row>
    <row r="420" spans="1:20">
      <c r="A420" s="738"/>
      <c r="B420" s="206">
        <v>2</v>
      </c>
      <c r="C420" s="207" t="s">
        <v>615</v>
      </c>
      <c r="D420" s="42">
        <v>52</v>
      </c>
      <c r="E420" s="42">
        <f t="shared" si="18"/>
        <v>118</v>
      </c>
      <c r="F420" s="42">
        <v>55</v>
      </c>
      <c r="G420" s="42">
        <v>63</v>
      </c>
      <c r="H420" s="276"/>
      <c r="I420" s="194"/>
      <c r="J420" s="194"/>
      <c r="K420" s="194"/>
      <c r="L420" s="194"/>
      <c r="M420" s="209">
        <f>M419</f>
        <v>0.97872340425531912</v>
      </c>
      <c r="O420" s="207" t="s">
        <v>615</v>
      </c>
      <c r="P420">
        <f>ROUND(E420*M420,0)</f>
        <v>115</v>
      </c>
      <c r="Q420" s="205"/>
    </row>
    <row r="421" spans="1:20">
      <c r="A421" s="738"/>
      <c r="B421" s="206">
        <v>2</v>
      </c>
      <c r="C421" s="207" t="s">
        <v>616</v>
      </c>
      <c r="D421" s="42">
        <v>51</v>
      </c>
      <c r="E421" s="42">
        <f t="shared" si="18"/>
        <v>117</v>
      </c>
      <c r="F421" s="42">
        <v>57</v>
      </c>
      <c r="G421" s="42">
        <v>60</v>
      </c>
      <c r="H421" s="276"/>
      <c r="I421" s="194"/>
      <c r="J421" s="194"/>
      <c r="K421" s="194"/>
      <c r="L421" s="194"/>
      <c r="M421" s="209">
        <f>M420</f>
        <v>0.97872340425531912</v>
      </c>
      <c r="O421" s="207" t="s">
        <v>616</v>
      </c>
      <c r="P421">
        <f>ROUND(E421*M421,0)</f>
        <v>115</v>
      </c>
      <c r="Q421" s="205"/>
    </row>
    <row r="422" spans="1:20">
      <c r="A422" s="738"/>
      <c r="B422" s="211">
        <v>1</v>
      </c>
      <c r="C422" s="212" t="s">
        <v>617</v>
      </c>
      <c r="D422" s="194"/>
      <c r="E422" s="199">
        <f>SUM(E423:E424)</f>
        <v>199</v>
      </c>
      <c r="F422" s="199">
        <f>SUM(F423:F424)</f>
        <v>93</v>
      </c>
      <c r="G422" s="199">
        <f>SUM(G423:G424)</f>
        <v>106</v>
      </c>
      <c r="H422"/>
      <c r="I422" s="212" t="s">
        <v>617</v>
      </c>
      <c r="J422" s="213">
        <v>102</v>
      </c>
      <c r="K422" s="213">
        <v>195</v>
      </c>
      <c r="L422" s="213">
        <v>195</v>
      </c>
      <c r="M422" s="203">
        <f>L422/E422</f>
        <v>0.97989949748743721</v>
      </c>
      <c r="N422" s="204"/>
      <c r="O422" s="212" t="s">
        <v>617</v>
      </c>
      <c r="P422" s="199">
        <f>SUM(P423:P424)</f>
        <v>195</v>
      </c>
      <c r="Q422" s="205">
        <f>ROUND(E422*M422,0)</f>
        <v>195</v>
      </c>
      <c r="R422" s="191" t="b">
        <f>P422=Q422</f>
        <v>1</v>
      </c>
      <c r="T422" s="191" t="b">
        <f>L422=Q422</f>
        <v>1</v>
      </c>
    </row>
    <row r="423" spans="1:20">
      <c r="A423" s="738"/>
      <c r="B423" s="206">
        <v>2</v>
      </c>
      <c r="C423" s="207" t="s">
        <v>618</v>
      </c>
      <c r="D423" s="42">
        <v>40</v>
      </c>
      <c r="E423" s="42">
        <f t="shared" si="18"/>
        <v>84</v>
      </c>
      <c r="F423" s="42">
        <v>37</v>
      </c>
      <c r="G423" s="42">
        <v>47</v>
      </c>
      <c r="H423" s="276"/>
      <c r="I423" s="194"/>
      <c r="J423" s="194"/>
      <c r="K423" s="194"/>
      <c r="L423" s="194"/>
      <c r="M423" s="209">
        <f>M422</f>
        <v>0.97989949748743721</v>
      </c>
      <c r="O423" s="207" t="s">
        <v>618</v>
      </c>
      <c r="P423">
        <f>ROUND(E423*M423,0)</f>
        <v>82</v>
      </c>
      <c r="Q423" s="205"/>
    </row>
    <row r="424" spans="1:20">
      <c r="A424" s="738"/>
      <c r="B424" s="206">
        <v>2</v>
      </c>
      <c r="C424" s="207" t="s">
        <v>619</v>
      </c>
      <c r="D424" s="42">
        <v>62</v>
      </c>
      <c r="E424" s="42">
        <f t="shared" si="18"/>
        <v>115</v>
      </c>
      <c r="F424" s="42">
        <v>56</v>
      </c>
      <c r="G424" s="42">
        <v>59</v>
      </c>
      <c r="H424" s="276"/>
      <c r="I424" s="194"/>
      <c r="J424" s="194"/>
      <c r="K424" s="194"/>
      <c r="L424" s="194"/>
      <c r="M424" s="209">
        <f>M423</f>
        <v>0.97989949748743721</v>
      </c>
      <c r="O424" s="207" t="s">
        <v>619</v>
      </c>
      <c r="P424">
        <f>ROUND(E424*M424,0)</f>
        <v>113</v>
      </c>
      <c r="Q424" s="205"/>
    </row>
    <row r="425" spans="1:20">
      <c r="A425" s="738"/>
      <c r="B425" s="211">
        <v>1</v>
      </c>
      <c r="C425" s="212" t="s">
        <v>620</v>
      </c>
      <c r="D425" s="194"/>
      <c r="E425" s="199">
        <f>SUM(E426:E427)</f>
        <v>212</v>
      </c>
      <c r="F425" s="199">
        <f>SUM(F426:F427)</f>
        <v>106</v>
      </c>
      <c r="G425" s="199">
        <f>SUM(G426:G427)</f>
        <v>106</v>
      </c>
      <c r="H425"/>
      <c r="I425" s="212" t="s">
        <v>620</v>
      </c>
      <c r="J425" s="213">
        <v>111</v>
      </c>
      <c r="K425" s="213">
        <v>203</v>
      </c>
      <c r="L425" s="213">
        <v>203</v>
      </c>
      <c r="M425" s="203">
        <f>L425/E425</f>
        <v>0.95754716981132071</v>
      </c>
      <c r="N425" s="204"/>
      <c r="O425" s="212" t="s">
        <v>620</v>
      </c>
      <c r="P425" s="199">
        <f>SUM(P426:P427)</f>
        <v>203</v>
      </c>
      <c r="Q425" s="205">
        <f>ROUND(E425*M425,0)</f>
        <v>203</v>
      </c>
      <c r="R425" s="191" t="b">
        <f>P425=Q425</f>
        <v>1</v>
      </c>
      <c r="T425" s="191" t="b">
        <f>L425=Q425</f>
        <v>1</v>
      </c>
    </row>
    <row r="426" spans="1:20">
      <c r="A426" s="738"/>
      <c r="B426" s="206">
        <v>2</v>
      </c>
      <c r="C426" s="207" t="s">
        <v>621</v>
      </c>
      <c r="D426" s="250">
        <v>40</v>
      </c>
      <c r="E426" s="42">
        <f t="shared" si="18"/>
        <v>84</v>
      </c>
      <c r="F426" s="250">
        <v>44</v>
      </c>
      <c r="G426" s="250">
        <v>40</v>
      </c>
      <c r="H426" s="261"/>
      <c r="I426" s="194"/>
      <c r="J426" s="194"/>
      <c r="K426" s="194"/>
      <c r="L426" s="194"/>
      <c r="M426" s="209">
        <f>M425</f>
        <v>0.95754716981132071</v>
      </c>
      <c r="O426" s="207" t="s">
        <v>621</v>
      </c>
      <c r="P426">
        <f>ROUND(E426*M426,0)</f>
        <v>80</v>
      </c>
      <c r="Q426" s="205"/>
    </row>
    <row r="427" spans="1:20">
      <c r="A427" s="738"/>
      <c r="B427" s="206">
        <v>2</v>
      </c>
      <c r="C427" s="207" t="s">
        <v>622</v>
      </c>
      <c r="D427" s="250">
        <v>69</v>
      </c>
      <c r="E427" s="42">
        <f t="shared" si="18"/>
        <v>128</v>
      </c>
      <c r="F427" s="250">
        <v>62</v>
      </c>
      <c r="G427" s="250">
        <v>66</v>
      </c>
      <c r="H427" s="261"/>
      <c r="I427" s="194"/>
      <c r="J427" s="194"/>
      <c r="K427" s="194"/>
      <c r="L427" s="194"/>
      <c r="M427" s="209">
        <f>M426</f>
        <v>0.95754716981132071</v>
      </c>
      <c r="O427" s="207" t="s">
        <v>622</v>
      </c>
      <c r="P427">
        <f>ROUND(E427*M427,0)</f>
        <v>123</v>
      </c>
      <c r="Q427" s="205"/>
    </row>
    <row r="428" spans="1:20">
      <c r="A428" s="738"/>
      <c r="B428" s="211">
        <v>1</v>
      </c>
      <c r="C428" s="212" t="s">
        <v>623</v>
      </c>
      <c r="D428" s="194"/>
      <c r="E428" s="199">
        <f>SUM(E429:E430)</f>
        <v>247</v>
      </c>
      <c r="F428" s="199">
        <f>SUM(F429:F430)</f>
        <v>122</v>
      </c>
      <c r="G428" s="199">
        <f>SUM(G429:G430)</f>
        <v>125</v>
      </c>
      <c r="H428"/>
      <c r="I428" s="212" t="s">
        <v>623</v>
      </c>
      <c r="J428" s="213">
        <v>111</v>
      </c>
      <c r="K428" s="213">
        <v>241</v>
      </c>
      <c r="L428" s="213">
        <v>241</v>
      </c>
      <c r="M428" s="203">
        <f>L428/E428</f>
        <v>0.97570850202429149</v>
      </c>
      <c r="N428" s="204"/>
      <c r="O428" s="212" t="s">
        <v>623</v>
      </c>
      <c r="P428" s="199">
        <f>SUM(P429:P430)</f>
        <v>241</v>
      </c>
      <c r="Q428" s="205">
        <f>ROUND(E428*M428,0)</f>
        <v>241</v>
      </c>
      <c r="R428" s="191" t="b">
        <f>P428=Q428</f>
        <v>1</v>
      </c>
      <c r="T428" s="191" t="b">
        <f>L428=Q428</f>
        <v>1</v>
      </c>
    </row>
    <row r="429" spans="1:20">
      <c r="A429" s="738"/>
      <c r="B429" s="206">
        <v>2</v>
      </c>
      <c r="C429" s="207" t="s">
        <v>424</v>
      </c>
      <c r="D429" s="250">
        <v>43</v>
      </c>
      <c r="E429" s="42">
        <f t="shared" si="18"/>
        <v>105</v>
      </c>
      <c r="F429" s="250">
        <v>47</v>
      </c>
      <c r="G429" s="250">
        <v>58</v>
      </c>
      <c r="H429" s="261"/>
      <c r="I429" s="194"/>
      <c r="J429" s="194"/>
      <c r="K429" s="194"/>
      <c r="L429" s="194"/>
      <c r="M429" s="209">
        <f>M428</f>
        <v>0.97570850202429149</v>
      </c>
      <c r="O429" s="207" t="s">
        <v>424</v>
      </c>
      <c r="P429">
        <f>ROUND(E429*M429,0)</f>
        <v>102</v>
      </c>
      <c r="Q429" s="205"/>
    </row>
    <row r="430" spans="1:20">
      <c r="A430" s="738"/>
      <c r="B430" s="206">
        <v>2</v>
      </c>
      <c r="C430" s="207" t="s">
        <v>624</v>
      </c>
      <c r="D430" s="250">
        <v>67</v>
      </c>
      <c r="E430" s="42">
        <f t="shared" si="18"/>
        <v>142</v>
      </c>
      <c r="F430" s="250">
        <v>75</v>
      </c>
      <c r="G430" s="250">
        <v>67</v>
      </c>
      <c r="H430" s="261"/>
      <c r="I430" s="194"/>
      <c r="J430" s="194"/>
      <c r="K430" s="194"/>
      <c r="L430" s="194"/>
      <c r="M430" s="209">
        <f>M429</f>
        <v>0.97570850202429149</v>
      </c>
      <c r="O430" s="207" t="s">
        <v>624</v>
      </c>
      <c r="P430">
        <f>ROUND(E430*M430,0)</f>
        <v>139</v>
      </c>
      <c r="Q430" s="205"/>
    </row>
    <row r="431" spans="1:20" s="235" customFormat="1" ht="13.5">
      <c r="A431" s="738"/>
      <c r="B431" s="237">
        <v>1</v>
      </c>
      <c r="C431" s="238" t="s">
        <v>625</v>
      </c>
      <c r="D431" s="278">
        <v>111</v>
      </c>
      <c r="E431" s="231">
        <f t="shared" si="18"/>
        <v>227</v>
      </c>
      <c r="F431" s="278">
        <v>117</v>
      </c>
      <c r="G431" s="278">
        <v>110</v>
      </c>
      <c r="H431" s="279"/>
      <c r="I431" s="212" t="s">
        <v>625</v>
      </c>
      <c r="J431" s="213">
        <v>109</v>
      </c>
      <c r="K431" s="213">
        <v>221</v>
      </c>
      <c r="L431" s="213">
        <v>221</v>
      </c>
      <c r="M431" s="203">
        <f>L431/E431</f>
        <v>0.97356828193832601</v>
      </c>
      <c r="N431" s="204"/>
      <c r="O431" s="238" t="s">
        <v>625</v>
      </c>
      <c r="P431" s="231">
        <f>SUM(Q431:Q431)</f>
        <v>221</v>
      </c>
      <c r="Q431" s="205">
        <f>ROUND(E431*M431,0)</f>
        <v>221</v>
      </c>
      <c r="R431" s="191" t="b">
        <f>P431=Q431</f>
        <v>1</v>
      </c>
      <c r="T431" s="191" t="b">
        <f>L431=Q431</f>
        <v>1</v>
      </c>
    </row>
    <row r="432" spans="1:20">
      <c r="A432" s="738"/>
      <c r="B432" s="211">
        <v>1</v>
      </c>
      <c r="C432" s="212" t="s">
        <v>626</v>
      </c>
      <c r="D432" s="194"/>
      <c r="E432" s="199">
        <f>SUM(E433:E434)</f>
        <v>192</v>
      </c>
      <c r="F432" s="199">
        <f>SUM(F433:F434)</f>
        <v>96</v>
      </c>
      <c r="G432" s="199">
        <f>SUM(G433:G434)</f>
        <v>96</v>
      </c>
      <c r="H432"/>
      <c r="I432" s="212" t="s">
        <v>626</v>
      </c>
      <c r="J432" s="213">
        <v>101</v>
      </c>
      <c r="K432" s="213">
        <v>191</v>
      </c>
      <c r="L432" s="213">
        <v>191</v>
      </c>
      <c r="M432" s="203">
        <f>L432/E432</f>
        <v>0.99479166666666663</v>
      </c>
      <c r="N432" s="204"/>
      <c r="O432" s="212" t="s">
        <v>626</v>
      </c>
      <c r="P432" s="199">
        <f>SUM(P433:P434)</f>
        <v>191</v>
      </c>
      <c r="Q432" s="205">
        <f>ROUND(E432*M432,0)</f>
        <v>191</v>
      </c>
      <c r="R432" s="191" t="b">
        <f>P432=Q432</f>
        <v>1</v>
      </c>
      <c r="T432" s="191" t="b">
        <f>L432=Q432</f>
        <v>1</v>
      </c>
    </row>
    <row r="433" spans="1:20">
      <c r="A433" s="738"/>
      <c r="B433" s="206">
        <v>2</v>
      </c>
      <c r="C433" s="207" t="s">
        <v>627</v>
      </c>
      <c r="D433" s="250">
        <v>49</v>
      </c>
      <c r="E433" s="42">
        <f t="shared" si="18"/>
        <v>93</v>
      </c>
      <c r="F433" s="250">
        <v>48</v>
      </c>
      <c r="G433" s="250">
        <v>45</v>
      </c>
      <c r="H433" s="261"/>
      <c r="I433" s="194"/>
      <c r="J433" s="194"/>
      <c r="K433" s="194"/>
      <c r="L433" s="194"/>
      <c r="M433" s="209">
        <f>M432</f>
        <v>0.99479166666666663</v>
      </c>
      <c r="O433" s="207" t="s">
        <v>627</v>
      </c>
      <c r="P433">
        <f>ROUND(E433*M433,0)</f>
        <v>93</v>
      </c>
      <c r="Q433" s="205"/>
    </row>
    <row r="434" spans="1:20">
      <c r="A434" s="738"/>
      <c r="B434" s="206">
        <v>2</v>
      </c>
      <c r="C434" s="207" t="s">
        <v>353</v>
      </c>
      <c r="D434" s="250">
        <v>53</v>
      </c>
      <c r="E434" s="42">
        <f t="shared" si="18"/>
        <v>99</v>
      </c>
      <c r="F434" s="250">
        <v>48</v>
      </c>
      <c r="G434" s="250">
        <v>51</v>
      </c>
      <c r="H434" s="261"/>
      <c r="I434" s="194"/>
      <c r="J434" s="194"/>
      <c r="K434" s="194"/>
      <c r="L434" s="194"/>
      <c r="M434" s="209">
        <f>M433</f>
        <v>0.99479166666666663</v>
      </c>
      <c r="O434" s="207" t="s">
        <v>353</v>
      </c>
      <c r="P434">
        <f>ROUND(E434*M434,0)</f>
        <v>98</v>
      </c>
      <c r="Q434" s="205"/>
    </row>
    <row r="435" spans="1:20">
      <c r="A435" s="738"/>
      <c r="B435" s="211">
        <v>1</v>
      </c>
      <c r="C435" s="212" t="s">
        <v>628</v>
      </c>
      <c r="D435" s="194"/>
      <c r="E435" s="199">
        <f>SUM(E436:E438)</f>
        <v>262</v>
      </c>
      <c r="F435" s="199">
        <f>SUM(F436:F438)</f>
        <v>116</v>
      </c>
      <c r="G435" s="199">
        <f>SUM(G436:G438)</f>
        <v>146</v>
      </c>
      <c r="H435"/>
      <c r="I435" s="212" t="s">
        <v>628</v>
      </c>
      <c r="J435" s="213">
        <v>128</v>
      </c>
      <c r="K435" s="213">
        <v>261</v>
      </c>
      <c r="L435" s="213">
        <v>261</v>
      </c>
      <c r="M435" s="203">
        <f>L435/E435</f>
        <v>0.99618320610687028</v>
      </c>
      <c r="N435" s="204"/>
      <c r="O435" s="212" t="s">
        <v>628</v>
      </c>
      <c r="P435" s="199">
        <f>SUM(P436:P438)</f>
        <v>261</v>
      </c>
      <c r="Q435" s="205">
        <f>ROUND(E435*M435,0)</f>
        <v>261</v>
      </c>
      <c r="R435" s="191" t="b">
        <f>P435=Q435</f>
        <v>1</v>
      </c>
      <c r="T435" s="191" t="b">
        <f>L435=Q435</f>
        <v>1</v>
      </c>
    </row>
    <row r="436" spans="1:20">
      <c r="A436" s="738"/>
      <c r="B436" s="206">
        <v>2</v>
      </c>
      <c r="C436" s="207" t="s">
        <v>629</v>
      </c>
      <c r="D436" s="42">
        <v>32</v>
      </c>
      <c r="E436" s="42">
        <f t="shared" si="18"/>
        <v>64</v>
      </c>
      <c r="F436" s="42">
        <v>30</v>
      </c>
      <c r="G436" s="42">
        <v>34</v>
      </c>
      <c r="H436" s="276"/>
      <c r="I436" s="194"/>
      <c r="J436" s="194"/>
      <c r="K436" s="194"/>
      <c r="L436" s="194"/>
      <c r="M436" s="209">
        <f t="shared" ref="M436:M449" si="20">M435</f>
        <v>0.99618320610687028</v>
      </c>
      <c r="O436" s="207" t="s">
        <v>629</v>
      </c>
      <c r="P436">
        <f>ROUND(E436*M436,0)</f>
        <v>64</v>
      </c>
      <c r="Q436" s="205"/>
    </row>
    <row r="437" spans="1:20">
      <c r="A437" s="738"/>
      <c r="B437" s="206">
        <v>2</v>
      </c>
      <c r="C437" s="207" t="s">
        <v>630</v>
      </c>
      <c r="D437" s="42">
        <v>21</v>
      </c>
      <c r="E437" s="42">
        <f t="shared" si="18"/>
        <v>51</v>
      </c>
      <c r="F437" s="42">
        <v>20</v>
      </c>
      <c r="G437" s="42">
        <v>31</v>
      </c>
      <c r="H437" s="276"/>
      <c r="I437" s="194"/>
      <c r="J437" s="194"/>
      <c r="K437" s="194"/>
      <c r="L437" s="194"/>
      <c r="M437" s="209">
        <f t="shared" si="20"/>
        <v>0.99618320610687028</v>
      </c>
      <c r="O437" s="207" t="s">
        <v>630</v>
      </c>
      <c r="P437">
        <f>ROUND(E437*M437,0)</f>
        <v>51</v>
      </c>
      <c r="Q437" s="205"/>
    </row>
    <row r="438" spans="1:20">
      <c r="A438" s="738"/>
      <c r="B438" s="206">
        <v>2</v>
      </c>
      <c r="C438" s="207" t="s">
        <v>631</v>
      </c>
      <c r="D438" s="42">
        <v>70</v>
      </c>
      <c r="E438" s="42">
        <f t="shared" si="18"/>
        <v>147</v>
      </c>
      <c r="F438" s="42">
        <v>66</v>
      </c>
      <c r="G438" s="42">
        <v>81</v>
      </c>
      <c r="H438" s="276"/>
      <c r="I438" s="194"/>
      <c r="J438" s="194"/>
      <c r="K438" s="194"/>
      <c r="L438" s="194"/>
      <c r="M438" s="209">
        <f t="shared" si="20"/>
        <v>0.99618320610687028</v>
      </c>
      <c r="O438" s="207" t="s">
        <v>631</v>
      </c>
      <c r="P438">
        <f>ROUND(E438*M438,0)</f>
        <v>146</v>
      </c>
      <c r="Q438" s="205"/>
    </row>
    <row r="439" spans="1:20" s="235" customFormat="1" ht="13.5">
      <c r="A439" s="738"/>
      <c r="B439" s="237">
        <v>1</v>
      </c>
      <c r="C439" s="238" t="s">
        <v>632</v>
      </c>
      <c r="D439" s="278">
        <v>51</v>
      </c>
      <c r="E439" s="231">
        <f t="shared" si="18"/>
        <v>87</v>
      </c>
      <c r="F439" s="278">
        <v>45</v>
      </c>
      <c r="G439" s="278">
        <v>42</v>
      </c>
      <c r="H439" s="279"/>
      <c r="I439" s="212" t="s">
        <v>632</v>
      </c>
      <c r="J439" s="213">
        <v>53</v>
      </c>
      <c r="K439" s="213">
        <v>95</v>
      </c>
      <c r="L439" s="213">
        <v>95</v>
      </c>
      <c r="M439" s="203">
        <f>L439/E439</f>
        <v>1.0919540229885059</v>
      </c>
      <c r="N439" s="204"/>
      <c r="O439" s="238" t="s">
        <v>632</v>
      </c>
      <c r="P439" s="231">
        <f>SUM(Q439:Q439)</f>
        <v>95</v>
      </c>
      <c r="Q439" s="205">
        <f>ROUND(E439*M439,0)</f>
        <v>95</v>
      </c>
      <c r="R439" s="191" t="b">
        <f>P439=Q439</f>
        <v>1</v>
      </c>
      <c r="T439" s="191" t="b">
        <f>L439=Q439</f>
        <v>1</v>
      </c>
    </row>
    <row r="440" spans="1:20" s="226" customFormat="1">
      <c r="A440" s="738"/>
      <c r="B440" s="42">
        <v>1</v>
      </c>
      <c r="C440" s="42" t="s">
        <v>208</v>
      </c>
      <c r="D440" s="42">
        <f>SUM(D400:D439)</f>
        <v>1890</v>
      </c>
      <c r="E440" s="225">
        <f>SUM(F440:G440)</f>
        <v>3948</v>
      </c>
      <c r="F440" s="42">
        <f>SUM(F439,F435,F432,F431,F428,F425,F422,F419,F416,F415,F414,F413,F410,F406,F403,F400)</f>
        <v>1960</v>
      </c>
      <c r="G440" s="42">
        <f>SUM(G439,G435,G432,G431,G428,G425,G422,G419,G416,G415,G414,G413,G410,G406,G403,G400)</f>
        <v>1988</v>
      </c>
      <c r="H440" s="218"/>
      <c r="I440"/>
      <c r="J440">
        <f>SUM(J439,J435,J432,J431,J428,J425,J422,J419,J416,J415,J414,J413,J410,J406,J403,J400)</f>
        <v>1874</v>
      </c>
      <c r="K440">
        <f>SUM(K439,K435,K432,K431,K428,K425,K422,K419,K416,K415,K414,K413,K410,K406,K403,K400)</f>
        <v>3872</v>
      </c>
      <c r="L440">
        <f>SUM(L439,L435,L432,L431,L428,L425,L422,L419,L416,L415,L414,L413,L410,L406,L403,L400)</f>
        <v>3872</v>
      </c>
      <c r="M440" s="219">
        <f>L440/E440</f>
        <v>0.9807497467071935</v>
      </c>
      <c r="O440" t="s">
        <v>208</v>
      </c>
      <c r="P440">
        <f>SUM(P439,P435,P432,P431,P428,P425,P422,P419,P416,P415,P414,P413,P410,P406,P403,P400)</f>
        <v>3872</v>
      </c>
      <c r="Q440" s="217">
        <f>ROUND(E440*M440,0)</f>
        <v>3872</v>
      </c>
      <c r="R440" t="b">
        <f>P440=Q440</f>
        <v>1</v>
      </c>
    </row>
    <row r="441" spans="1:20">
      <c r="A441" s="738" t="s">
        <v>47</v>
      </c>
      <c r="B441" s="211">
        <v>1</v>
      </c>
      <c r="C441" s="212" t="s">
        <v>636</v>
      </c>
      <c r="D441" s="194"/>
      <c r="E441" s="199">
        <f>SUM(E442:E443)</f>
        <v>286</v>
      </c>
      <c r="F441" s="199">
        <f>SUM(F442:F443)</f>
        <v>145</v>
      </c>
      <c r="G441" s="199">
        <f>SUM(G442:G443)</f>
        <v>141</v>
      </c>
      <c r="H441"/>
      <c r="I441" s="212" t="s">
        <v>636</v>
      </c>
      <c r="J441" s="213">
        <v>131</v>
      </c>
      <c r="K441" s="213">
        <v>294</v>
      </c>
      <c r="L441" s="213">
        <v>294</v>
      </c>
      <c r="M441" s="203">
        <f>L441/E441</f>
        <v>1.0279720279720279</v>
      </c>
      <c r="N441" s="204"/>
      <c r="O441" s="212" t="s">
        <v>636</v>
      </c>
      <c r="P441" s="199">
        <f>SUM(P442:P443)</f>
        <v>294</v>
      </c>
      <c r="Q441" s="205">
        <f>ROUND(E441*M441,0)</f>
        <v>294</v>
      </c>
      <c r="R441" s="191" t="b">
        <f>P441=Q441</f>
        <v>1</v>
      </c>
      <c r="T441" s="191" t="b">
        <f>L441=Q441</f>
        <v>1</v>
      </c>
    </row>
    <row r="442" spans="1:20">
      <c r="A442" s="738"/>
      <c r="B442" s="206">
        <v>2</v>
      </c>
      <c r="C442" s="207" t="s">
        <v>637</v>
      </c>
      <c r="D442" s="42">
        <v>69</v>
      </c>
      <c r="E442" s="42">
        <f t="shared" si="18"/>
        <v>154</v>
      </c>
      <c r="F442" s="42">
        <v>77</v>
      </c>
      <c r="G442" s="42">
        <v>77</v>
      </c>
      <c r="H442" s="280"/>
      <c r="I442" s="194"/>
      <c r="J442" s="194"/>
      <c r="K442" s="194"/>
      <c r="L442" s="194"/>
      <c r="M442" s="209">
        <f t="shared" si="20"/>
        <v>1.0279720279720279</v>
      </c>
      <c r="O442" s="207" t="s">
        <v>637</v>
      </c>
      <c r="P442">
        <f>ROUND(E442*M442,0)</f>
        <v>158</v>
      </c>
      <c r="Q442" s="205"/>
    </row>
    <row r="443" spans="1:20">
      <c r="A443" s="738"/>
      <c r="B443" s="206">
        <v>2</v>
      </c>
      <c r="C443" s="207" t="s">
        <v>638</v>
      </c>
      <c r="D443" s="42">
        <v>58</v>
      </c>
      <c r="E443" s="42">
        <f t="shared" si="18"/>
        <v>132</v>
      </c>
      <c r="F443" s="42">
        <v>68</v>
      </c>
      <c r="G443" s="42">
        <v>64</v>
      </c>
      <c r="H443" s="280"/>
      <c r="I443" s="194"/>
      <c r="J443" s="194"/>
      <c r="K443" s="194"/>
      <c r="L443" s="194"/>
      <c r="M443" s="209">
        <f t="shared" si="20"/>
        <v>1.0279720279720279</v>
      </c>
      <c r="O443" s="207" t="s">
        <v>638</v>
      </c>
      <c r="P443">
        <f>ROUND(E443*M443,0)</f>
        <v>136</v>
      </c>
      <c r="Q443" s="205"/>
    </row>
    <row r="444" spans="1:20">
      <c r="A444" s="738"/>
      <c r="B444" s="211">
        <v>1</v>
      </c>
      <c r="C444" s="212" t="s">
        <v>639</v>
      </c>
      <c r="D444" s="194"/>
      <c r="E444" s="199">
        <f>SUM(E445:E446)</f>
        <v>986</v>
      </c>
      <c r="F444" s="199">
        <f>SUM(F445:F446)</f>
        <v>517</v>
      </c>
      <c r="G444" s="199">
        <f>SUM(G445:G446)</f>
        <v>469</v>
      </c>
      <c r="H444"/>
      <c r="I444" s="212" t="s">
        <v>639</v>
      </c>
      <c r="J444" s="213">
        <v>454</v>
      </c>
      <c r="K444" s="213">
        <v>966</v>
      </c>
      <c r="L444" s="213">
        <v>966</v>
      </c>
      <c r="M444" s="203">
        <f>L444/E444</f>
        <v>0.97971602434077076</v>
      </c>
      <c r="N444" s="204"/>
      <c r="O444" s="212" t="s">
        <v>639</v>
      </c>
      <c r="P444" s="199">
        <f>SUM(P445:P446)</f>
        <v>966</v>
      </c>
      <c r="Q444" s="205">
        <f>ROUND(E444*M444,0)</f>
        <v>966</v>
      </c>
      <c r="R444" s="191" t="b">
        <f>P444=Q444</f>
        <v>1</v>
      </c>
      <c r="T444" s="191" t="b">
        <f>L444=Q444</f>
        <v>1</v>
      </c>
    </row>
    <row r="445" spans="1:20">
      <c r="A445" s="738"/>
      <c r="B445" s="206">
        <v>2</v>
      </c>
      <c r="C445" s="207" t="s">
        <v>640</v>
      </c>
      <c r="D445" s="42">
        <v>341</v>
      </c>
      <c r="E445" s="42">
        <f t="shared" si="18"/>
        <v>725</v>
      </c>
      <c r="F445" s="42">
        <v>386</v>
      </c>
      <c r="G445" s="42">
        <v>339</v>
      </c>
      <c r="H445" s="280"/>
      <c r="I445" s="194"/>
      <c r="J445" s="194"/>
      <c r="K445" s="194"/>
      <c r="L445" s="194"/>
      <c r="M445" s="209">
        <f t="shared" si="20"/>
        <v>0.97971602434077076</v>
      </c>
      <c r="O445" s="207" t="s">
        <v>640</v>
      </c>
      <c r="P445">
        <f>ROUND(E445*M445,0)</f>
        <v>710</v>
      </c>
      <c r="Q445" s="205"/>
    </row>
    <row r="446" spans="1:20">
      <c r="A446" s="738"/>
      <c r="B446" s="206">
        <v>2</v>
      </c>
      <c r="C446" s="207" t="s">
        <v>642</v>
      </c>
      <c r="D446" s="42">
        <v>111</v>
      </c>
      <c r="E446" s="42">
        <f t="shared" si="18"/>
        <v>261</v>
      </c>
      <c r="F446" s="42">
        <v>131</v>
      </c>
      <c r="G446" s="42">
        <v>130</v>
      </c>
      <c r="H446" s="280"/>
      <c r="I446" s="194"/>
      <c r="J446" s="194"/>
      <c r="K446" s="194"/>
      <c r="L446" s="194"/>
      <c r="M446" s="209">
        <f t="shared" si="20"/>
        <v>0.97971602434077076</v>
      </c>
      <c r="O446" s="207" t="s">
        <v>642</v>
      </c>
      <c r="P446">
        <f>ROUND(E446*M446,0)</f>
        <v>256</v>
      </c>
      <c r="Q446" s="205"/>
    </row>
    <row r="447" spans="1:20">
      <c r="A447" s="738"/>
      <c r="B447" s="211">
        <v>1</v>
      </c>
      <c r="C447" s="212" t="s">
        <v>643</v>
      </c>
      <c r="D447" s="194"/>
      <c r="E447" s="199">
        <f>SUM(E448:E449)</f>
        <v>260</v>
      </c>
      <c r="F447" s="199">
        <f>SUM(F448:F449)</f>
        <v>121</v>
      </c>
      <c r="G447" s="199">
        <f>SUM(G448:G449)</f>
        <v>139</v>
      </c>
      <c r="H447"/>
      <c r="I447" s="212" t="s">
        <v>643</v>
      </c>
      <c r="J447" s="213">
        <v>120</v>
      </c>
      <c r="K447" s="213">
        <v>262</v>
      </c>
      <c r="L447" s="213">
        <v>262</v>
      </c>
      <c r="M447" s="203">
        <f>L447/E447</f>
        <v>1.0076923076923077</v>
      </c>
      <c r="N447" s="204"/>
      <c r="O447" s="212" t="s">
        <v>643</v>
      </c>
      <c r="P447" s="199">
        <f>SUM(P448:P449)</f>
        <v>262</v>
      </c>
      <c r="Q447" s="205">
        <f>ROUND(E447*M447,0)</f>
        <v>262</v>
      </c>
      <c r="R447" s="191" t="b">
        <f>P447=Q447</f>
        <v>1</v>
      </c>
      <c r="T447" s="191" t="b">
        <f>L447=Q447</f>
        <v>1</v>
      </c>
    </row>
    <row r="448" spans="1:20">
      <c r="A448" s="738"/>
      <c r="B448" s="206">
        <v>2</v>
      </c>
      <c r="C448" s="207" t="s">
        <v>644</v>
      </c>
      <c r="D448" s="42">
        <v>78</v>
      </c>
      <c r="E448" s="42">
        <f t="shared" si="18"/>
        <v>180</v>
      </c>
      <c r="F448" s="42">
        <v>85</v>
      </c>
      <c r="G448" s="42">
        <v>95</v>
      </c>
      <c r="H448" s="280"/>
      <c r="I448" s="194"/>
      <c r="J448" s="194"/>
      <c r="K448" s="194"/>
      <c r="L448" s="194"/>
      <c r="M448" s="209">
        <f t="shared" si="20"/>
        <v>1.0076923076923077</v>
      </c>
      <c r="O448" s="207" t="s">
        <v>644</v>
      </c>
      <c r="P448">
        <f>ROUND(E448*M448,0)</f>
        <v>181</v>
      </c>
      <c r="Q448" s="205"/>
    </row>
    <row r="449" spans="1:20">
      <c r="A449" s="738"/>
      <c r="B449" s="206">
        <v>2</v>
      </c>
      <c r="C449" s="207" t="s">
        <v>645</v>
      </c>
      <c r="D449" s="281">
        <v>36</v>
      </c>
      <c r="E449" s="42">
        <f t="shared" si="18"/>
        <v>80</v>
      </c>
      <c r="F449" s="281">
        <v>36</v>
      </c>
      <c r="G449" s="281">
        <v>44</v>
      </c>
      <c r="H449" s="282"/>
      <c r="I449" s="194"/>
      <c r="J449" s="194"/>
      <c r="K449" s="194"/>
      <c r="L449" s="194"/>
      <c r="M449" s="209">
        <f t="shared" si="20"/>
        <v>1.0076923076923077</v>
      </c>
      <c r="O449" s="207" t="s">
        <v>645</v>
      </c>
      <c r="P449">
        <f>ROUND(E449*M449,0)</f>
        <v>81</v>
      </c>
      <c r="Q449" s="205"/>
    </row>
    <row r="450" spans="1:20" s="235" customFormat="1" ht="13.5">
      <c r="A450" s="738"/>
      <c r="B450" s="237">
        <v>1</v>
      </c>
      <c r="C450" s="238" t="s">
        <v>646</v>
      </c>
      <c r="D450" s="239">
        <v>60</v>
      </c>
      <c r="E450" s="231">
        <f t="shared" si="18"/>
        <v>121</v>
      </c>
      <c r="F450" s="239">
        <v>60</v>
      </c>
      <c r="G450" s="239">
        <v>61</v>
      </c>
      <c r="H450" s="240"/>
      <c r="I450" s="212" t="s">
        <v>646</v>
      </c>
      <c r="J450" s="213">
        <v>65</v>
      </c>
      <c r="K450" s="213">
        <v>132</v>
      </c>
      <c r="L450" s="213">
        <v>132</v>
      </c>
      <c r="M450" s="203">
        <f>L450/E450</f>
        <v>1.0909090909090908</v>
      </c>
      <c r="N450" s="204"/>
      <c r="O450" s="238" t="s">
        <v>646</v>
      </c>
      <c r="P450" s="231">
        <f>SUM(Q450:Q450)</f>
        <v>132</v>
      </c>
      <c r="Q450" s="205">
        <f>ROUND(E450*M450,0)</f>
        <v>132</v>
      </c>
      <c r="R450" s="191" t="b">
        <f>P450=Q450</f>
        <v>1</v>
      </c>
      <c r="T450" s="191" t="b">
        <f>L450=Q450</f>
        <v>1</v>
      </c>
    </row>
    <row r="451" spans="1:20">
      <c r="A451" s="738"/>
      <c r="B451" s="211">
        <v>1</v>
      </c>
      <c r="C451" s="212" t="s">
        <v>648</v>
      </c>
      <c r="D451" s="194"/>
      <c r="E451" s="199">
        <f>SUM(E452:E453)</f>
        <v>274</v>
      </c>
      <c r="F451" s="199">
        <f>SUM(F452:F453)</f>
        <v>133</v>
      </c>
      <c r="G451" s="199">
        <f>SUM(G452:G453)</f>
        <v>141</v>
      </c>
      <c r="H451"/>
      <c r="I451" s="212" t="s">
        <v>648</v>
      </c>
      <c r="J451" s="213">
        <v>126</v>
      </c>
      <c r="K451" s="213">
        <v>250</v>
      </c>
      <c r="L451" s="213">
        <v>250</v>
      </c>
      <c r="M451" s="203">
        <f>L451/E451</f>
        <v>0.91240875912408759</v>
      </c>
      <c r="N451" s="204"/>
      <c r="O451" s="212" t="s">
        <v>648</v>
      </c>
      <c r="P451" s="199">
        <f>SUM(P452:P453)</f>
        <v>250</v>
      </c>
      <c r="Q451" s="205">
        <f>ROUND(E451*M451,0)</f>
        <v>250</v>
      </c>
      <c r="R451" s="191" t="b">
        <f>P451=Q451</f>
        <v>1</v>
      </c>
      <c r="T451" s="191" t="b">
        <f>L451=Q451</f>
        <v>1</v>
      </c>
    </row>
    <row r="452" spans="1:20">
      <c r="A452" s="738"/>
      <c r="B452" s="206">
        <v>2</v>
      </c>
      <c r="C452" s="207" t="s">
        <v>649</v>
      </c>
      <c r="D452" s="281">
        <v>78</v>
      </c>
      <c r="E452" s="42">
        <f t="shared" si="18"/>
        <v>158</v>
      </c>
      <c r="F452" s="281">
        <v>76</v>
      </c>
      <c r="G452" s="281">
        <v>82</v>
      </c>
      <c r="H452" s="282"/>
      <c r="I452" s="194"/>
      <c r="J452" s="194"/>
      <c r="K452" s="194"/>
      <c r="L452" s="194"/>
      <c r="M452" s="209">
        <f>M451</f>
        <v>0.91240875912408759</v>
      </c>
      <c r="N452" s="204"/>
      <c r="O452" s="207" t="s">
        <v>649</v>
      </c>
      <c r="P452">
        <f>ROUND(E452*M452,0)</f>
        <v>144</v>
      </c>
      <c r="Q452" s="205"/>
    </row>
    <row r="453" spans="1:20">
      <c r="A453" s="738"/>
      <c r="B453" s="206">
        <v>2</v>
      </c>
      <c r="C453" s="207" t="s">
        <v>650</v>
      </c>
      <c r="D453" s="281">
        <v>53</v>
      </c>
      <c r="E453" s="42">
        <f t="shared" si="18"/>
        <v>116</v>
      </c>
      <c r="F453" s="281">
        <v>57</v>
      </c>
      <c r="G453" s="281">
        <v>59</v>
      </c>
      <c r="H453" s="282"/>
      <c r="I453" s="194"/>
      <c r="J453" s="194"/>
      <c r="K453" s="194"/>
      <c r="L453" s="194"/>
      <c r="M453" s="209">
        <f>M452</f>
        <v>0.91240875912408759</v>
      </c>
      <c r="N453" s="204"/>
      <c r="O453" s="207" t="s">
        <v>650</v>
      </c>
      <c r="P453">
        <f>ROUND(E453*M453,0)</f>
        <v>106</v>
      </c>
      <c r="Q453" s="205"/>
    </row>
    <row r="454" spans="1:20">
      <c r="A454" s="738"/>
      <c r="B454" s="211">
        <v>1</v>
      </c>
      <c r="C454" s="212" t="s">
        <v>651</v>
      </c>
      <c r="D454" s="194"/>
      <c r="E454" s="199">
        <f>SUM(E455:E456)</f>
        <v>174</v>
      </c>
      <c r="F454" s="199">
        <f>SUM(F455:F456)</f>
        <v>97</v>
      </c>
      <c r="G454" s="199">
        <f>SUM(G455:G456)</f>
        <v>77</v>
      </c>
      <c r="H454"/>
      <c r="I454" s="212" t="s">
        <v>651</v>
      </c>
      <c r="J454" s="213">
        <v>85</v>
      </c>
      <c r="K454" s="213">
        <v>175</v>
      </c>
      <c r="L454" s="213">
        <v>175</v>
      </c>
      <c r="M454" s="203">
        <f>L454/E454</f>
        <v>1.0057471264367817</v>
      </c>
      <c r="N454" s="204"/>
      <c r="O454" s="212" t="s">
        <v>651</v>
      </c>
      <c r="P454" s="199">
        <f>SUM(P455:P456)</f>
        <v>175</v>
      </c>
      <c r="Q454" s="205">
        <f>ROUND(E454*M454,0)</f>
        <v>175</v>
      </c>
      <c r="R454" s="191" t="b">
        <f>P454=Q454</f>
        <v>1</v>
      </c>
      <c r="T454" s="191" t="b">
        <f>L454=Q454</f>
        <v>1</v>
      </c>
    </row>
    <row r="455" spans="1:20">
      <c r="A455" s="738"/>
      <c r="B455" s="206">
        <v>2</v>
      </c>
      <c r="C455" s="207" t="s">
        <v>652</v>
      </c>
      <c r="D455" s="281">
        <v>52</v>
      </c>
      <c r="E455" s="42">
        <f t="shared" ref="E455:E474" si="21">SUM(F455:G455)</f>
        <v>106</v>
      </c>
      <c r="F455" s="281">
        <v>59</v>
      </c>
      <c r="G455" s="281">
        <v>47</v>
      </c>
      <c r="H455" s="282"/>
      <c r="I455" s="194"/>
      <c r="J455" s="194"/>
      <c r="K455" s="194"/>
      <c r="L455" s="194"/>
      <c r="M455" s="209">
        <f>M454</f>
        <v>1.0057471264367817</v>
      </c>
      <c r="N455" s="204"/>
      <c r="O455" s="207" t="s">
        <v>652</v>
      </c>
      <c r="P455">
        <f>ROUND(E455*M455,0)</f>
        <v>107</v>
      </c>
      <c r="Q455" s="205"/>
    </row>
    <row r="456" spans="1:20">
      <c r="A456" s="738"/>
      <c r="B456" s="206">
        <v>2</v>
      </c>
      <c r="C456" s="207" t="s">
        <v>653</v>
      </c>
      <c r="D456" s="281">
        <v>35</v>
      </c>
      <c r="E456" s="42">
        <f t="shared" si="21"/>
        <v>68</v>
      </c>
      <c r="F456" s="281">
        <v>38</v>
      </c>
      <c r="G456" s="281">
        <v>30</v>
      </c>
      <c r="H456" s="282"/>
      <c r="I456" s="194"/>
      <c r="J456" s="194"/>
      <c r="K456" s="194"/>
      <c r="L456" s="194"/>
      <c r="M456" s="209">
        <f>M455</f>
        <v>1.0057471264367817</v>
      </c>
      <c r="N456" s="204"/>
      <c r="O456" s="207" t="s">
        <v>653</v>
      </c>
      <c r="P456">
        <f>ROUND(E456*M456,0)</f>
        <v>68</v>
      </c>
      <c r="Q456" s="205"/>
    </row>
    <row r="457" spans="1:20">
      <c r="A457" s="738"/>
      <c r="B457" s="211">
        <v>1</v>
      </c>
      <c r="C457" s="212" t="s">
        <v>654</v>
      </c>
      <c r="D457" s="194"/>
      <c r="E457" s="199">
        <f>SUM(E458:E460)</f>
        <v>321</v>
      </c>
      <c r="F457" s="199">
        <f>SUM(F458:F460)</f>
        <v>159</v>
      </c>
      <c r="G457" s="199">
        <f>SUM(G458:G460)</f>
        <v>162</v>
      </c>
      <c r="H457"/>
      <c r="I457" s="212" t="s">
        <v>654</v>
      </c>
      <c r="J457" s="213">
        <v>148</v>
      </c>
      <c r="K457" s="213">
        <v>313</v>
      </c>
      <c r="L457" s="213">
        <v>313</v>
      </c>
      <c r="M457" s="203">
        <f>L457/E457</f>
        <v>0.97507788161993769</v>
      </c>
      <c r="N457" s="204"/>
      <c r="O457" s="212" t="s">
        <v>654</v>
      </c>
      <c r="P457" s="199">
        <f>SUM(P458:P460)</f>
        <v>313</v>
      </c>
      <c r="Q457" s="205">
        <f>ROUND(E457*M457,0)</f>
        <v>313</v>
      </c>
      <c r="R457" s="191" t="b">
        <f>P457=Q457</f>
        <v>1</v>
      </c>
      <c r="T457" s="191" t="b">
        <f>L457=Q457</f>
        <v>1</v>
      </c>
    </row>
    <row r="458" spans="1:20">
      <c r="A458" s="738"/>
      <c r="B458" s="206">
        <v>2</v>
      </c>
      <c r="C458" s="207" t="s">
        <v>655</v>
      </c>
      <c r="D458" s="281">
        <v>56</v>
      </c>
      <c r="E458" s="42">
        <f t="shared" si="21"/>
        <v>109</v>
      </c>
      <c r="F458" s="281">
        <v>52</v>
      </c>
      <c r="G458" s="281">
        <v>57</v>
      </c>
      <c r="H458" s="282"/>
      <c r="I458" s="194"/>
      <c r="J458" s="194"/>
      <c r="K458" s="194"/>
      <c r="L458" s="194"/>
      <c r="M458" s="209">
        <f>M457</f>
        <v>0.97507788161993769</v>
      </c>
      <c r="N458" s="204"/>
      <c r="O458" s="207" t="s">
        <v>655</v>
      </c>
      <c r="P458">
        <f>ROUND(E458*M458,0)</f>
        <v>106</v>
      </c>
      <c r="Q458" s="205"/>
    </row>
    <row r="459" spans="1:20">
      <c r="A459" s="738"/>
      <c r="B459" s="206">
        <v>2</v>
      </c>
      <c r="C459" s="207" t="s">
        <v>656</v>
      </c>
      <c r="D459" s="281">
        <v>51</v>
      </c>
      <c r="E459" s="42">
        <f t="shared" si="21"/>
        <v>112</v>
      </c>
      <c r="F459" s="281">
        <v>52</v>
      </c>
      <c r="G459" s="281">
        <v>60</v>
      </c>
      <c r="H459" s="282"/>
      <c r="I459" s="194"/>
      <c r="J459" s="194"/>
      <c r="K459" s="194"/>
      <c r="L459" s="194"/>
      <c r="M459" s="209">
        <f>M458</f>
        <v>0.97507788161993769</v>
      </c>
      <c r="N459" s="204"/>
      <c r="O459" s="207" t="s">
        <v>656</v>
      </c>
      <c r="P459">
        <f>ROUND(E459*M459,0)</f>
        <v>109</v>
      </c>
      <c r="Q459" s="205"/>
    </row>
    <row r="460" spans="1:20">
      <c r="A460" s="738"/>
      <c r="B460" s="206">
        <v>2</v>
      </c>
      <c r="C460" s="207" t="s">
        <v>657</v>
      </c>
      <c r="D460" s="281">
        <v>43</v>
      </c>
      <c r="E460" s="42">
        <f t="shared" si="21"/>
        <v>100</v>
      </c>
      <c r="F460" s="281">
        <v>55</v>
      </c>
      <c r="G460" s="281">
        <v>45</v>
      </c>
      <c r="H460" s="282"/>
      <c r="I460" s="194"/>
      <c r="J460" s="194"/>
      <c r="K460" s="194"/>
      <c r="L460" s="194"/>
      <c r="M460" s="209">
        <f>M459</f>
        <v>0.97507788161993769</v>
      </c>
      <c r="N460" s="204"/>
      <c r="O460" s="207" t="s">
        <v>657</v>
      </c>
      <c r="P460">
        <f>ROUND(E460*M460,0)</f>
        <v>98</v>
      </c>
      <c r="Q460" s="205"/>
    </row>
    <row r="461" spans="1:20">
      <c r="A461" s="738"/>
      <c r="B461" s="211">
        <v>1</v>
      </c>
      <c r="C461" s="212" t="s">
        <v>468</v>
      </c>
      <c r="D461" s="194"/>
      <c r="E461" s="199">
        <f>SUM(E462:E463)</f>
        <v>365</v>
      </c>
      <c r="F461" s="199">
        <f>SUM(F462:F463)</f>
        <v>186</v>
      </c>
      <c r="G461" s="199">
        <f>SUM(G462:G463)</f>
        <v>179</v>
      </c>
      <c r="H461"/>
      <c r="I461" s="212" t="s">
        <v>468</v>
      </c>
      <c r="J461" s="213">
        <v>162</v>
      </c>
      <c r="K461" s="213">
        <v>357</v>
      </c>
      <c r="L461" s="213">
        <v>357</v>
      </c>
      <c r="M461" s="203">
        <f>L461/E461</f>
        <v>0.9780821917808219</v>
      </c>
      <c r="N461" s="204"/>
      <c r="O461" s="212" t="s">
        <v>468</v>
      </c>
      <c r="P461" s="199">
        <f>SUM(P462:P463)</f>
        <v>357</v>
      </c>
      <c r="Q461" s="205">
        <f>ROUND(E461*M461,0)</f>
        <v>357</v>
      </c>
      <c r="R461" s="191" t="b">
        <f>P461=Q461</f>
        <v>1</v>
      </c>
      <c r="T461" s="191" t="b">
        <f>L461=Q461</f>
        <v>1</v>
      </c>
    </row>
    <row r="462" spans="1:20">
      <c r="A462" s="738"/>
      <c r="B462" s="206">
        <v>2</v>
      </c>
      <c r="C462" s="207" t="s">
        <v>658</v>
      </c>
      <c r="D462" s="281">
        <v>56</v>
      </c>
      <c r="E462" s="42">
        <f t="shared" si="21"/>
        <v>117</v>
      </c>
      <c r="F462" s="281">
        <v>64</v>
      </c>
      <c r="G462" s="281">
        <v>53</v>
      </c>
      <c r="H462" s="282"/>
      <c r="I462" s="194"/>
      <c r="J462" s="194"/>
      <c r="K462" s="194"/>
      <c r="L462" s="194"/>
      <c r="M462" s="209">
        <f>M461</f>
        <v>0.9780821917808219</v>
      </c>
      <c r="N462" s="204"/>
      <c r="O462" s="207" t="s">
        <v>658</v>
      </c>
      <c r="P462">
        <f>ROUND(E462*M462,0)</f>
        <v>114</v>
      </c>
      <c r="Q462" s="205"/>
    </row>
    <row r="463" spans="1:20">
      <c r="A463" s="738"/>
      <c r="B463" s="206">
        <v>2</v>
      </c>
      <c r="C463" s="207" t="s">
        <v>589</v>
      </c>
      <c r="D463" s="281">
        <v>110</v>
      </c>
      <c r="E463" s="42">
        <f t="shared" si="21"/>
        <v>248</v>
      </c>
      <c r="F463" s="281">
        <v>122</v>
      </c>
      <c r="G463" s="281">
        <v>126</v>
      </c>
      <c r="H463" s="282"/>
      <c r="I463" s="194"/>
      <c r="J463" s="194"/>
      <c r="K463" s="194"/>
      <c r="L463" s="194"/>
      <c r="M463" s="209">
        <f>M462</f>
        <v>0.9780821917808219</v>
      </c>
      <c r="N463" s="204"/>
      <c r="O463" s="207" t="s">
        <v>589</v>
      </c>
      <c r="P463">
        <f>ROUND(E463*M463,0)</f>
        <v>243</v>
      </c>
      <c r="Q463" s="205"/>
    </row>
    <row r="464" spans="1:20" s="235" customFormat="1" ht="13.5">
      <c r="A464" s="738"/>
      <c r="B464" s="237">
        <v>1</v>
      </c>
      <c r="C464" s="238" t="s">
        <v>659</v>
      </c>
      <c r="D464" s="239">
        <v>43</v>
      </c>
      <c r="E464" s="231">
        <f t="shared" si="21"/>
        <v>79</v>
      </c>
      <c r="F464" s="239">
        <v>37</v>
      </c>
      <c r="G464" s="239">
        <v>42</v>
      </c>
      <c r="H464" s="240"/>
      <c r="I464" s="212" t="s">
        <v>659</v>
      </c>
      <c r="J464" s="213">
        <v>42</v>
      </c>
      <c r="K464" s="213">
        <v>78</v>
      </c>
      <c r="L464" s="213">
        <v>78</v>
      </c>
      <c r="M464" s="203">
        <f>L464/E464</f>
        <v>0.98734177215189878</v>
      </c>
      <c r="N464" s="204"/>
      <c r="O464" s="238" t="s">
        <v>659</v>
      </c>
      <c r="P464" s="231">
        <f>SUM(Q464:Q464)</f>
        <v>78</v>
      </c>
      <c r="Q464" s="205">
        <f>ROUND(E464*M464,0)</f>
        <v>78</v>
      </c>
      <c r="R464" s="191" t="b">
        <f>P464=Q464</f>
        <v>1</v>
      </c>
      <c r="T464" s="191" t="b">
        <f>L464=Q464</f>
        <v>1</v>
      </c>
    </row>
    <row r="465" spans="1:20">
      <c r="A465" s="738"/>
      <c r="B465" s="211">
        <v>1</v>
      </c>
      <c r="C465" s="212" t="s">
        <v>351</v>
      </c>
      <c r="D465" s="194"/>
      <c r="E465" s="199">
        <f>SUM(E466:E467)</f>
        <v>180</v>
      </c>
      <c r="F465" s="199">
        <f>SUM(F466:F467)</f>
        <v>91</v>
      </c>
      <c r="G465" s="199">
        <f>SUM(G466:G467)</f>
        <v>89</v>
      </c>
      <c r="H465"/>
      <c r="I465" s="212" t="s">
        <v>351</v>
      </c>
      <c r="J465" s="213">
        <v>84</v>
      </c>
      <c r="K465" s="213">
        <v>174</v>
      </c>
      <c r="L465" s="213">
        <v>174</v>
      </c>
      <c r="M465" s="203">
        <f>L465/E465</f>
        <v>0.96666666666666667</v>
      </c>
      <c r="N465" s="204"/>
      <c r="O465" s="212" t="s">
        <v>351</v>
      </c>
      <c r="P465" s="199">
        <f>SUM(P466:P467)</f>
        <v>174</v>
      </c>
      <c r="Q465" s="205">
        <f>ROUND(E465*M465,0)</f>
        <v>174</v>
      </c>
      <c r="R465" s="191" t="b">
        <f>P465=Q465</f>
        <v>1</v>
      </c>
      <c r="T465" s="191" t="b">
        <f>L465=Q465</f>
        <v>1</v>
      </c>
    </row>
    <row r="466" spans="1:20">
      <c r="A466" s="738"/>
      <c r="B466" s="206">
        <v>2</v>
      </c>
      <c r="C466" s="207" t="s">
        <v>353</v>
      </c>
      <c r="D466" s="281">
        <v>34</v>
      </c>
      <c r="E466" s="42">
        <f t="shared" si="21"/>
        <v>72</v>
      </c>
      <c r="F466" s="281">
        <v>38</v>
      </c>
      <c r="G466" s="281">
        <v>34</v>
      </c>
      <c r="H466" s="282"/>
      <c r="I466" s="194"/>
      <c r="J466" s="194"/>
      <c r="K466" s="194"/>
      <c r="L466" s="194"/>
      <c r="M466" s="209">
        <f>M465</f>
        <v>0.96666666666666667</v>
      </c>
      <c r="N466" s="204"/>
      <c r="O466" s="207" t="s">
        <v>353</v>
      </c>
      <c r="P466">
        <f>ROUND(E466*M466,0)</f>
        <v>70</v>
      </c>
      <c r="Q466" s="205"/>
    </row>
    <row r="467" spans="1:20">
      <c r="A467" s="738"/>
      <c r="B467" s="206">
        <v>2</v>
      </c>
      <c r="C467" s="207" t="s">
        <v>660</v>
      </c>
      <c r="D467" s="281">
        <v>50</v>
      </c>
      <c r="E467" s="42">
        <f t="shared" si="21"/>
        <v>108</v>
      </c>
      <c r="F467" s="281">
        <v>53</v>
      </c>
      <c r="G467" s="281">
        <v>55</v>
      </c>
      <c r="H467" s="282"/>
      <c r="I467" s="194"/>
      <c r="J467" s="194"/>
      <c r="K467" s="194"/>
      <c r="L467" s="194"/>
      <c r="M467" s="209">
        <f>M466</f>
        <v>0.96666666666666667</v>
      </c>
      <c r="N467" s="204"/>
      <c r="O467" s="207" t="s">
        <v>660</v>
      </c>
      <c r="P467">
        <f>ROUND(E467*M467,0)</f>
        <v>104</v>
      </c>
      <c r="Q467" s="205"/>
    </row>
    <row r="468" spans="1:20">
      <c r="A468" s="738"/>
      <c r="B468" s="211">
        <v>1</v>
      </c>
      <c r="C468" s="212" t="s">
        <v>661</v>
      </c>
      <c r="D468" s="194"/>
      <c r="E468" s="199">
        <f>SUM(E469:E470)</f>
        <v>320</v>
      </c>
      <c r="F468" s="199">
        <f>SUM(F469:F470)</f>
        <v>162</v>
      </c>
      <c r="G468" s="199">
        <f>SUM(G469:G470)</f>
        <v>158</v>
      </c>
      <c r="H468"/>
      <c r="I468" s="212" t="s">
        <v>661</v>
      </c>
      <c r="J468" s="213">
        <v>140</v>
      </c>
      <c r="K468" s="213">
        <v>301</v>
      </c>
      <c r="L468" s="213">
        <v>301</v>
      </c>
      <c r="M468" s="203">
        <f>L468/E468</f>
        <v>0.94062500000000004</v>
      </c>
      <c r="N468" s="204"/>
      <c r="O468" s="212" t="s">
        <v>661</v>
      </c>
      <c r="P468" s="199">
        <f>SUM(P469:P470)</f>
        <v>301</v>
      </c>
      <c r="Q468" s="205">
        <f>ROUND(E468*M468,0)</f>
        <v>301</v>
      </c>
      <c r="R468" s="191" t="b">
        <f>P468=Q468</f>
        <v>1</v>
      </c>
      <c r="T468" s="191" t="b">
        <f>L468=Q468</f>
        <v>1</v>
      </c>
    </row>
    <row r="469" spans="1:20">
      <c r="A469" s="738"/>
      <c r="B469" s="206">
        <v>2</v>
      </c>
      <c r="C469" s="207" t="s">
        <v>662</v>
      </c>
      <c r="D469" s="281">
        <v>95</v>
      </c>
      <c r="E469" s="42">
        <f t="shared" si="21"/>
        <v>223</v>
      </c>
      <c r="F469" s="281">
        <v>115</v>
      </c>
      <c r="G469" s="281">
        <v>108</v>
      </c>
      <c r="H469" s="282"/>
      <c r="I469" s="194"/>
      <c r="J469" s="194"/>
      <c r="K469" s="194"/>
      <c r="L469" s="194"/>
      <c r="M469" s="209">
        <f>M468</f>
        <v>0.94062500000000004</v>
      </c>
      <c r="N469" s="204"/>
      <c r="O469" s="207" t="s">
        <v>662</v>
      </c>
      <c r="P469">
        <f>ROUND(E469*M469,0)</f>
        <v>210</v>
      </c>
      <c r="Q469" s="205"/>
    </row>
    <row r="470" spans="1:20">
      <c r="A470" s="738"/>
      <c r="B470" s="206">
        <v>2</v>
      </c>
      <c r="C470" s="207" t="s">
        <v>663</v>
      </c>
      <c r="D470" s="281">
        <v>45</v>
      </c>
      <c r="E470" s="42">
        <f t="shared" si="21"/>
        <v>97</v>
      </c>
      <c r="F470" s="281">
        <v>47</v>
      </c>
      <c r="G470" s="281">
        <v>50</v>
      </c>
      <c r="H470" s="282"/>
      <c r="I470" s="194"/>
      <c r="J470" s="194"/>
      <c r="K470" s="194"/>
      <c r="L470" s="194"/>
      <c r="M470" s="209">
        <f>M469</f>
        <v>0.94062500000000004</v>
      </c>
      <c r="N470" s="204"/>
      <c r="O470" s="207" t="s">
        <v>663</v>
      </c>
      <c r="P470">
        <f>ROUND(E470*M470,0)</f>
        <v>91</v>
      </c>
      <c r="Q470" s="205"/>
    </row>
    <row r="471" spans="1:20">
      <c r="A471" s="738"/>
      <c r="B471" s="211">
        <v>1</v>
      </c>
      <c r="C471" s="212" t="s">
        <v>664</v>
      </c>
      <c r="D471" s="194"/>
      <c r="E471" s="199">
        <f>SUM(E472:E473)</f>
        <v>835</v>
      </c>
      <c r="F471" s="199">
        <f>SUM(F472:F473)</f>
        <v>436</v>
      </c>
      <c r="G471" s="199">
        <f>SUM(G472:G473)</f>
        <v>399</v>
      </c>
      <c r="H471"/>
      <c r="I471" s="212" t="s">
        <v>664</v>
      </c>
      <c r="J471" s="213">
        <v>436</v>
      </c>
      <c r="K471" s="213">
        <v>814</v>
      </c>
      <c r="L471" s="213">
        <v>814</v>
      </c>
      <c r="M471" s="203">
        <f>L471/E471</f>
        <v>0.97485029940119761</v>
      </c>
      <c r="N471" s="204"/>
      <c r="O471" s="212" t="s">
        <v>664</v>
      </c>
      <c r="P471" s="199">
        <f>SUM(P472:P473)</f>
        <v>814</v>
      </c>
      <c r="Q471" s="205">
        <f>ROUND(E471*M471,0)</f>
        <v>814</v>
      </c>
      <c r="R471" s="191" t="b">
        <f>P471=Q471</f>
        <v>1</v>
      </c>
      <c r="T471" s="191" t="b">
        <f>L471=Q471</f>
        <v>1</v>
      </c>
    </row>
    <row r="472" spans="1:20">
      <c r="A472" s="738"/>
      <c r="B472" s="206">
        <v>2</v>
      </c>
      <c r="C472" s="207" t="s">
        <v>665</v>
      </c>
      <c r="D472" s="281">
        <v>403</v>
      </c>
      <c r="E472" s="42">
        <f t="shared" si="21"/>
        <v>760</v>
      </c>
      <c r="F472" s="281">
        <v>391</v>
      </c>
      <c r="G472" s="281">
        <v>369</v>
      </c>
      <c r="H472" s="282"/>
      <c r="I472" s="194"/>
      <c r="J472" s="194"/>
      <c r="K472" s="194"/>
      <c r="L472" s="194"/>
      <c r="M472" s="209">
        <f>M471</f>
        <v>0.97485029940119761</v>
      </c>
      <c r="O472" s="207" t="s">
        <v>665</v>
      </c>
      <c r="P472">
        <f>ROUND(E472*M472,0)</f>
        <v>741</v>
      </c>
      <c r="Q472" s="205"/>
    </row>
    <row r="473" spans="1:20">
      <c r="A473" s="738"/>
      <c r="B473" s="206">
        <v>2</v>
      </c>
      <c r="C473" s="207" t="s">
        <v>666</v>
      </c>
      <c r="D473" s="281">
        <v>35</v>
      </c>
      <c r="E473" s="42">
        <f t="shared" si="21"/>
        <v>75</v>
      </c>
      <c r="F473" s="281">
        <v>45</v>
      </c>
      <c r="G473" s="281">
        <v>30</v>
      </c>
      <c r="H473" s="282"/>
      <c r="I473" s="194"/>
      <c r="J473" s="194"/>
      <c r="K473" s="194"/>
      <c r="L473" s="194"/>
      <c r="M473" s="209">
        <f>M472</f>
        <v>0.97485029940119761</v>
      </c>
      <c r="O473" s="207" t="s">
        <v>666</v>
      </c>
      <c r="P473">
        <f>ROUND(E473*M473,0)</f>
        <v>73</v>
      </c>
      <c r="Q473" s="205"/>
    </row>
    <row r="474" spans="1:20" s="226" customFormat="1">
      <c r="A474" s="738"/>
      <c r="B474" s="42">
        <v>1</v>
      </c>
      <c r="C474" s="42" t="s">
        <v>208</v>
      </c>
      <c r="D474" s="42">
        <f>SUM(D441:D473)</f>
        <v>1992</v>
      </c>
      <c r="E474" s="225">
        <f t="shared" si="21"/>
        <v>4201</v>
      </c>
      <c r="F474" s="42">
        <f>SUM(F471,F468,F465,F464,F461,F457,F454,F451,F450,F447,F444,F441)</f>
        <v>2144</v>
      </c>
      <c r="G474" s="42">
        <f>SUM(G471,G468,G465,G464,G461,G457,G454,G451,G450,G447,G444,G441)</f>
        <v>2057</v>
      </c>
      <c r="H474" s="218"/>
      <c r="I474"/>
      <c r="J474">
        <f>SUM(J471,J468,J465,J464,J461,J457,J454,J451,J450,J447,J444,J441)</f>
        <v>1993</v>
      </c>
      <c r="K474">
        <f>SUM(K471,K468,K465,K464,K461,K457,K454,K451,K450,K447,K444,K441)</f>
        <v>4116</v>
      </c>
      <c r="L474">
        <f>SUM(L471,L468,L465,L464,L461,L457,L454,L451,L450,L447,L444,L441)</f>
        <v>4116</v>
      </c>
      <c r="M474" s="219">
        <f>L474/E474</f>
        <v>0.97976672220899785</v>
      </c>
      <c r="O474" t="s">
        <v>208</v>
      </c>
      <c r="P474">
        <f>SUM(P471,P468,P465,P464,P461,P457,P454,P451,P450,P447,P444,P441)</f>
        <v>4116</v>
      </c>
      <c r="Q474" s="217">
        <f>ROUND(E474*M474,0)</f>
        <v>4116</v>
      </c>
      <c r="R474" t="b">
        <f>P474=Q474</f>
        <v>1</v>
      </c>
      <c r="T474"/>
    </row>
  </sheetData>
  <mergeCells count="14">
    <mergeCell ref="A120:A160"/>
    <mergeCell ref="A1:G1"/>
    <mergeCell ref="I1:L1"/>
    <mergeCell ref="O1:Q1"/>
    <mergeCell ref="A3:A63"/>
    <mergeCell ref="A64:A119"/>
    <mergeCell ref="A400:A440"/>
    <mergeCell ref="A441:A474"/>
    <mergeCell ref="A161:A198"/>
    <mergeCell ref="A199:A244"/>
    <mergeCell ref="A245:A290"/>
    <mergeCell ref="A291:A324"/>
    <mergeCell ref="A325:A359"/>
    <mergeCell ref="A360:A399"/>
  </mergeCells>
  <phoneticPr fontId="2" type="noConversion"/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Y2927"/>
  <sheetViews>
    <sheetView topLeftCell="A38" workbookViewId="0">
      <selection activeCell="M72" sqref="M72"/>
    </sheetView>
  </sheetViews>
  <sheetFormatPr defaultColWidth="13.375" defaultRowHeight="12.75"/>
  <cols>
    <col min="1" max="1" width="6.375" style="350" bestFit="1" customWidth="1"/>
    <col min="2" max="2" width="8" style="350" bestFit="1" customWidth="1"/>
    <col min="3" max="3" width="7.625" style="349" bestFit="1" customWidth="1"/>
    <col min="4" max="4" width="8" style="349" bestFit="1" customWidth="1"/>
    <col min="5" max="5" width="11.75" style="349" bestFit="1" customWidth="1"/>
    <col min="6" max="6" width="8.25" style="349" bestFit="1" customWidth="1"/>
    <col min="7" max="7" width="6.375" style="349" bestFit="1" customWidth="1"/>
    <col min="8" max="9" width="11.75" style="349" bestFit="1" customWidth="1"/>
    <col min="10" max="10" width="9.625" style="349" bestFit="1" customWidth="1"/>
    <col min="11" max="12" width="11.75" style="349" bestFit="1" customWidth="1"/>
    <col min="13" max="13" width="8" style="349" bestFit="1" customWidth="1"/>
    <col min="14" max="14" width="12.75" style="349" customWidth="1"/>
    <col min="15" max="15" width="3.625" style="349" customWidth="1"/>
    <col min="16" max="16" width="9.5" style="349" customWidth="1"/>
    <col min="17" max="21" width="13.5" style="514" customWidth="1"/>
    <col min="22" max="22" width="7.625" style="514" customWidth="1"/>
    <col min="23" max="37" width="7.625" style="349" customWidth="1"/>
    <col min="38" max="16384" width="13.375" style="349"/>
  </cols>
  <sheetData>
    <row r="1" spans="1:22" ht="16.5">
      <c r="A1" s="739" t="s">
        <v>1085</v>
      </c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39"/>
      <c r="N1" s="739"/>
      <c r="O1" s="739"/>
    </row>
    <row r="2" spans="1:22" s="387" customFormat="1">
      <c r="A2" s="515" t="s">
        <v>1086</v>
      </c>
      <c r="B2" s="515" t="s">
        <v>1087</v>
      </c>
      <c r="C2" s="516" t="s">
        <v>1088</v>
      </c>
      <c r="D2" s="516" t="s">
        <v>1089</v>
      </c>
      <c r="E2" s="516" t="s">
        <v>1090</v>
      </c>
      <c r="F2" s="516" t="s">
        <v>1091</v>
      </c>
      <c r="G2" s="516" t="s">
        <v>1092</v>
      </c>
      <c r="H2" s="516" t="s">
        <v>1093</v>
      </c>
      <c r="I2" s="516" t="s">
        <v>1094</v>
      </c>
      <c r="J2" s="516" t="s">
        <v>1095</v>
      </c>
      <c r="K2" s="516" t="s">
        <v>1096</v>
      </c>
      <c r="L2" s="516" t="s">
        <v>1097</v>
      </c>
      <c r="M2" s="516" t="s">
        <v>1098</v>
      </c>
      <c r="N2" s="516" t="s">
        <v>1099</v>
      </c>
      <c r="O2" s="516" t="s">
        <v>1100</v>
      </c>
      <c r="Q2" s="517"/>
      <c r="R2" s="517"/>
      <c r="S2" s="517"/>
      <c r="T2" s="517"/>
      <c r="U2" s="517"/>
      <c r="V2" s="517"/>
    </row>
    <row r="3" spans="1:22">
      <c r="A3" s="518" t="s">
        <v>1101</v>
      </c>
      <c r="B3" s="519">
        <f>'[4]계획인구(최종)'!$E$90</f>
        <v>3559</v>
      </c>
      <c r="C3" s="520">
        <f>ROUND(D3*100/B3,1)</f>
        <v>2010.8</v>
      </c>
      <c r="D3" s="521">
        <f>D22</f>
        <v>71565</v>
      </c>
      <c r="E3" s="521">
        <f>'[6]상위 계획검토'!$E$12</f>
        <v>257</v>
      </c>
      <c r="F3" s="521">
        <f>ROUND(D3*(E3/1000),0)</f>
        <v>18392</v>
      </c>
      <c r="G3" s="520">
        <f>[7]상위비교!$E$12</f>
        <v>85</v>
      </c>
      <c r="H3" s="521">
        <f>ROUND(E3/(G3/100),0)</f>
        <v>302</v>
      </c>
      <c r="I3" s="521">
        <f>ROUND(D3*H3/1000,0)</f>
        <v>21613</v>
      </c>
      <c r="J3" s="522">
        <f>[8]상위계획검토!$D$19</f>
        <v>1.35</v>
      </c>
      <c r="K3" s="521">
        <f>ROUND(H3*J3,0)</f>
        <v>408</v>
      </c>
      <c r="L3" s="521">
        <f>ROUND(D3*(K3/1000),0)</f>
        <v>29199</v>
      </c>
      <c r="M3" s="522">
        <f>[8]상위계획검토!$E$19</f>
        <v>1.5</v>
      </c>
      <c r="N3" s="521">
        <f>ROUND(L3*M3,0)</f>
        <v>43799</v>
      </c>
      <c r="O3" s="523"/>
    </row>
    <row r="4" spans="1:22">
      <c r="A4" s="518" t="s">
        <v>1102</v>
      </c>
      <c r="B4" s="519">
        <f>'[4]계획인구(최종)'!$F$90</f>
        <v>3353</v>
      </c>
      <c r="C4" s="520">
        <f>ROUND(D4*100/B4,1)</f>
        <v>2046.2</v>
      </c>
      <c r="D4" s="521">
        <f>D36</f>
        <v>68610</v>
      </c>
      <c r="E4" s="521">
        <f>'[6]상위 계획검토'!$E$12</f>
        <v>257</v>
      </c>
      <c r="F4" s="521">
        <f>ROUND(D4*(E4/1000),0)</f>
        <v>17633</v>
      </c>
      <c r="G4" s="520">
        <f>[7]상위비교!$E$12</f>
        <v>85</v>
      </c>
      <c r="H4" s="521">
        <f>ROUND(E4/(G4/100),0)</f>
        <v>302</v>
      </c>
      <c r="I4" s="521">
        <f>ROUND(D4*H4/1000,0)</f>
        <v>20720</v>
      </c>
      <c r="J4" s="522">
        <f>[8]상위계획검토!$D$19</f>
        <v>1.35</v>
      </c>
      <c r="K4" s="521">
        <f>ROUND(H4*J4,0)</f>
        <v>408</v>
      </c>
      <c r="L4" s="521">
        <f>ROUND(D4*(K4/1000),0)</f>
        <v>27993</v>
      </c>
      <c r="M4" s="522">
        <f>[8]상위계획검토!$E$19</f>
        <v>1.5</v>
      </c>
      <c r="N4" s="521">
        <f>ROUND(L4*M4,0)</f>
        <v>41990</v>
      </c>
      <c r="O4" s="521"/>
    </row>
    <row r="5" spans="1:22">
      <c r="A5" s="518" t="s">
        <v>6</v>
      </c>
      <c r="B5" s="519">
        <f>'[4]계획인구(최종)'!$G$90</f>
        <v>3199</v>
      </c>
      <c r="C5" s="520">
        <f>ROUND(D5*100/B5,1)</f>
        <v>2139.6999999999998</v>
      </c>
      <c r="D5" s="521">
        <f>D50</f>
        <v>68450</v>
      </c>
      <c r="E5" s="521">
        <f>'[6]상위 계획검토'!$E$12</f>
        <v>257</v>
      </c>
      <c r="F5" s="521">
        <f>ROUND(D5*(E5/1000),0)</f>
        <v>17592</v>
      </c>
      <c r="G5" s="520">
        <f>[7]상위비교!$E$12</f>
        <v>85</v>
      </c>
      <c r="H5" s="521">
        <f>ROUND(E5/(G5/100),0)</f>
        <v>302</v>
      </c>
      <c r="I5" s="521">
        <f>ROUND(D5*H5/1000,0)</f>
        <v>20672</v>
      </c>
      <c r="J5" s="522">
        <f>[8]상위계획검토!$D$19</f>
        <v>1.35</v>
      </c>
      <c r="K5" s="521">
        <f>ROUND(H5*J5,0)</f>
        <v>408</v>
      </c>
      <c r="L5" s="521">
        <f>ROUND(D5*(K5/1000),0)</f>
        <v>27928</v>
      </c>
      <c r="M5" s="522">
        <f>[8]상위계획검토!$E$19</f>
        <v>1.5</v>
      </c>
      <c r="N5" s="521">
        <f>ROUND(L5*M5,0)</f>
        <v>41892</v>
      </c>
      <c r="O5" s="521"/>
    </row>
    <row r="6" spans="1:22">
      <c r="A6" s="518" t="s">
        <v>7</v>
      </c>
      <c r="B6" s="519">
        <f>'[4]계획인구(최종)'!$H$90</f>
        <v>3097</v>
      </c>
      <c r="C6" s="520">
        <f>ROUND(D6*100/B6,1)</f>
        <v>2183</v>
      </c>
      <c r="D6" s="521">
        <f>D64</f>
        <v>67609</v>
      </c>
      <c r="E6" s="521">
        <f>'[6]상위 계획검토'!$E$12</f>
        <v>257</v>
      </c>
      <c r="F6" s="521">
        <f>ROUND(D6*(E6/1000),0)</f>
        <v>17376</v>
      </c>
      <c r="G6" s="520">
        <f>[7]상위비교!$E$12</f>
        <v>85</v>
      </c>
      <c r="H6" s="521">
        <f>ROUND(E6/(G6/100),0)</f>
        <v>302</v>
      </c>
      <c r="I6" s="521">
        <f>ROUND(D6*H6/1000,0)</f>
        <v>20418</v>
      </c>
      <c r="J6" s="522">
        <f>[8]상위계획검토!$D$19</f>
        <v>1.35</v>
      </c>
      <c r="K6" s="521">
        <f>ROUND(H6*J6,0)</f>
        <v>408</v>
      </c>
      <c r="L6" s="521">
        <f>ROUND(D6*(K6/1000),0)</f>
        <v>27584</v>
      </c>
      <c r="M6" s="522">
        <f>[8]상위계획검토!$E$19</f>
        <v>1.5</v>
      </c>
      <c r="N6" s="521">
        <f>ROUND(L6*M6,0)</f>
        <v>41376</v>
      </c>
      <c r="O6" s="521"/>
    </row>
    <row r="7" spans="1:22">
      <c r="A7" s="524"/>
      <c r="B7" s="525"/>
      <c r="C7" s="392"/>
      <c r="D7" s="393"/>
      <c r="E7" s="393"/>
      <c r="F7" s="393"/>
      <c r="G7" s="392"/>
      <c r="H7" s="393"/>
      <c r="I7" s="393"/>
      <c r="J7" s="394"/>
      <c r="K7" s="393"/>
      <c r="L7" s="393"/>
      <c r="M7" s="392"/>
      <c r="N7" s="393"/>
      <c r="O7" s="393"/>
    </row>
    <row r="8" spans="1:22" s="527" customFormat="1" ht="16.5">
      <c r="A8" s="739" t="s">
        <v>1103</v>
      </c>
      <c r="B8" s="739"/>
      <c r="C8" s="739"/>
      <c r="D8" s="739"/>
      <c r="E8" s="739"/>
      <c r="F8" s="739"/>
      <c r="G8" s="739"/>
      <c r="H8" s="739"/>
      <c r="I8" s="740"/>
      <c r="J8" s="740"/>
      <c r="K8" s="740"/>
      <c r="L8" s="740"/>
      <c r="M8" s="740"/>
      <c r="N8" s="740"/>
      <c r="O8" s="740"/>
      <c r="P8" s="381"/>
      <c r="Q8" s="526"/>
      <c r="R8" s="526"/>
      <c r="S8" s="526"/>
      <c r="T8" s="526"/>
      <c r="U8" s="526"/>
      <c r="V8" s="526"/>
    </row>
    <row r="9" spans="1:22" s="527" customFormat="1" ht="15">
      <c r="A9" s="528" t="s">
        <v>1104</v>
      </c>
      <c r="B9" s="528"/>
      <c r="C9" s="528"/>
      <c r="D9" s="528"/>
      <c r="E9" s="528"/>
      <c r="F9" s="528"/>
      <c r="G9" s="528"/>
      <c r="H9" s="528"/>
      <c r="I9" s="528"/>
      <c r="J9" s="528"/>
      <c r="K9" s="528"/>
      <c r="L9" s="528"/>
      <c r="M9" s="528"/>
      <c r="N9" s="528"/>
      <c r="O9" s="528"/>
      <c r="P9" s="381"/>
      <c r="Q9" s="514"/>
      <c r="R9" s="514"/>
      <c r="S9" s="514"/>
      <c r="T9" s="514"/>
      <c r="U9" s="514"/>
      <c r="V9" s="526"/>
    </row>
    <row r="10" spans="1:22" s="530" customFormat="1">
      <c r="A10" s="515" t="s">
        <v>1086</v>
      </c>
      <c r="B10" s="515" t="s">
        <v>1087</v>
      </c>
      <c r="C10" s="516" t="s">
        <v>1088</v>
      </c>
      <c r="D10" s="516" t="s">
        <v>1089</v>
      </c>
      <c r="E10" s="516" t="s">
        <v>1090</v>
      </c>
      <c r="F10" s="516" t="s">
        <v>1091</v>
      </c>
      <c r="G10" s="516" t="s">
        <v>1092</v>
      </c>
      <c r="H10" s="516" t="s">
        <v>1093</v>
      </c>
      <c r="I10" s="516" t="s">
        <v>1094</v>
      </c>
      <c r="J10" s="516" t="s">
        <v>1095</v>
      </c>
      <c r="K10" s="516" t="s">
        <v>1096</v>
      </c>
      <c r="L10" s="516" t="s">
        <v>1097</v>
      </c>
      <c r="M10" s="516" t="s">
        <v>1098</v>
      </c>
      <c r="N10" s="516" t="s">
        <v>1099</v>
      </c>
      <c r="O10" s="516" t="s">
        <v>1100</v>
      </c>
      <c r="P10" s="388"/>
      <c r="Q10" s="529"/>
      <c r="R10" s="529"/>
      <c r="S10" s="529"/>
      <c r="T10" s="529"/>
      <c r="U10" s="529"/>
      <c r="V10" s="529"/>
    </row>
    <row r="11" spans="1:22" s="527" customFormat="1">
      <c r="A11" s="531" t="s">
        <v>997</v>
      </c>
      <c r="B11" s="519">
        <f>'[4]계획인구(최종)'!D137</f>
        <v>0</v>
      </c>
      <c r="C11" s="520" t="e">
        <f>ROUND(D11*100/B11,1)</f>
        <v>#DIV/0!</v>
      </c>
      <c r="D11" s="521">
        <f>'[2]급수보급률 집계표'!M4</f>
        <v>38864</v>
      </c>
      <c r="E11" s="521">
        <f>'[6]상위 계획검토'!$E$12</f>
        <v>257</v>
      </c>
      <c r="F11" s="521">
        <f>ROUND(D11*(E11/1000),0)</f>
        <v>9988</v>
      </c>
      <c r="G11" s="520">
        <f>[7]상위비교!$E$12</f>
        <v>85</v>
      </c>
      <c r="H11" s="521">
        <f>ROUND(E11/(G11/100),0)</f>
        <v>302</v>
      </c>
      <c r="I11" s="521">
        <f t="shared" ref="I11:I20" si="0">ROUND(D11*H11/1000,0)</f>
        <v>11737</v>
      </c>
      <c r="J11" s="522">
        <f>[8]상위계획검토!$D$19</f>
        <v>1.35</v>
      </c>
      <c r="K11" s="521">
        <f t="shared" ref="K11:K21" si="1">ROUND(H11*J11,0)</f>
        <v>408</v>
      </c>
      <c r="L11" s="521">
        <f t="shared" ref="L11:L19" si="2">ROUND(D11*(K11/1000),0)</f>
        <v>15857</v>
      </c>
      <c r="M11" s="522">
        <f>[8]상위계획검토!$E$19</f>
        <v>1.5</v>
      </c>
      <c r="N11" s="521">
        <f t="shared" ref="N11:N18" si="3">ROUND(L11*M11,0)</f>
        <v>23786</v>
      </c>
      <c r="O11" s="521"/>
      <c r="P11" s="381"/>
      <c r="Q11" s="526"/>
      <c r="R11" s="526"/>
      <c r="S11" s="526"/>
      <c r="T11" s="526"/>
      <c r="U11" s="526"/>
      <c r="V11" s="526"/>
    </row>
    <row r="12" spans="1:22" s="532" customFormat="1">
      <c r="A12" s="531" t="s">
        <v>998</v>
      </c>
      <c r="B12" s="519" t="str">
        <f>'[4]계획인구(최종)'!D138</f>
        <v>2020년</v>
      </c>
      <c r="C12" s="520" t="e">
        <f t="shared" ref="C12:C22" si="4">ROUND(D12*100/B12,1)</f>
        <v>#VALUE!</v>
      </c>
      <c r="D12" s="521">
        <f>'[2]급수보급률 집계표'!M5</f>
        <v>9323</v>
      </c>
      <c r="E12" s="521">
        <f>'[6]상위 계획검토'!$E$12</f>
        <v>257</v>
      </c>
      <c r="F12" s="521">
        <f t="shared" ref="F12:F20" si="5">ROUND(D12*(E12/1000),0)</f>
        <v>2396</v>
      </c>
      <c r="G12" s="520">
        <f>[7]상위비교!$E$12</f>
        <v>85</v>
      </c>
      <c r="H12" s="521">
        <f t="shared" ref="H12:H21" si="6">ROUND(E12/(G12/100),0)</f>
        <v>302</v>
      </c>
      <c r="I12" s="521">
        <f t="shared" si="0"/>
        <v>2816</v>
      </c>
      <c r="J12" s="522">
        <f>[8]상위계획검토!$D$19</f>
        <v>1.35</v>
      </c>
      <c r="K12" s="521">
        <f t="shared" si="1"/>
        <v>408</v>
      </c>
      <c r="L12" s="521">
        <f t="shared" si="2"/>
        <v>3804</v>
      </c>
      <c r="M12" s="522">
        <f>[8]상위계획검토!$E$19</f>
        <v>1.5</v>
      </c>
      <c r="N12" s="521">
        <f t="shared" si="3"/>
        <v>5706</v>
      </c>
      <c r="O12" s="521"/>
      <c r="P12" s="382"/>
      <c r="Q12" s="514"/>
      <c r="R12" s="514"/>
      <c r="S12" s="514"/>
      <c r="T12" s="514"/>
      <c r="U12" s="514"/>
      <c r="V12" s="514"/>
    </row>
    <row r="13" spans="1:22" s="532" customFormat="1">
      <c r="A13" s="531" t="s">
        <v>999</v>
      </c>
      <c r="B13" s="519">
        <f>'[4]계획인구(최종)'!D139</f>
        <v>76371</v>
      </c>
      <c r="C13" s="520">
        <f t="shared" si="4"/>
        <v>4.2</v>
      </c>
      <c r="D13" s="521">
        <f>'[2]급수보급률 집계표'!M6</f>
        <v>3181</v>
      </c>
      <c r="E13" s="521">
        <f>'[6]상위 계획검토'!$E$12</f>
        <v>257</v>
      </c>
      <c r="F13" s="521">
        <f t="shared" si="5"/>
        <v>818</v>
      </c>
      <c r="G13" s="520">
        <f>[7]상위비교!$E$12</f>
        <v>85</v>
      </c>
      <c r="H13" s="521">
        <f t="shared" si="6"/>
        <v>302</v>
      </c>
      <c r="I13" s="521">
        <f t="shared" si="0"/>
        <v>961</v>
      </c>
      <c r="J13" s="522">
        <f>[8]상위계획검토!$D$19</f>
        <v>1.35</v>
      </c>
      <c r="K13" s="521">
        <f t="shared" si="1"/>
        <v>408</v>
      </c>
      <c r="L13" s="521">
        <f t="shared" si="2"/>
        <v>1298</v>
      </c>
      <c r="M13" s="522">
        <f>[8]상위계획검토!$E$19</f>
        <v>1.5</v>
      </c>
      <c r="N13" s="521">
        <f t="shared" si="3"/>
        <v>1947</v>
      </c>
      <c r="O13" s="521"/>
      <c r="P13" s="382"/>
      <c r="Q13" s="514"/>
      <c r="R13" s="514"/>
      <c r="S13" s="514"/>
      <c r="T13" s="514"/>
      <c r="U13" s="514"/>
      <c r="V13" s="514"/>
    </row>
    <row r="14" spans="1:22" s="532" customFormat="1">
      <c r="A14" s="531" t="s">
        <v>1019</v>
      </c>
      <c r="B14" s="519">
        <f>'[4]계획인구(최종)'!D140</f>
        <v>36451</v>
      </c>
      <c r="C14" s="520">
        <f t="shared" si="4"/>
        <v>7.4</v>
      </c>
      <c r="D14" s="521">
        <f>'[2]급수보급률 집계표'!M7</f>
        <v>2700</v>
      </c>
      <c r="E14" s="521">
        <f>'[6]상위 계획검토'!$E$12</f>
        <v>257</v>
      </c>
      <c r="F14" s="521">
        <f t="shared" si="5"/>
        <v>694</v>
      </c>
      <c r="G14" s="520">
        <f>[7]상위비교!$E$12</f>
        <v>85</v>
      </c>
      <c r="H14" s="521">
        <f t="shared" si="6"/>
        <v>302</v>
      </c>
      <c r="I14" s="521">
        <f t="shared" si="0"/>
        <v>815</v>
      </c>
      <c r="J14" s="522">
        <f>[8]상위계획검토!$D$19</f>
        <v>1.35</v>
      </c>
      <c r="K14" s="521">
        <f t="shared" si="1"/>
        <v>408</v>
      </c>
      <c r="L14" s="521">
        <f t="shared" si="2"/>
        <v>1102</v>
      </c>
      <c r="M14" s="522">
        <f>[8]상위계획검토!$E$19</f>
        <v>1.5</v>
      </c>
      <c r="N14" s="521">
        <f t="shared" si="3"/>
        <v>1653</v>
      </c>
      <c r="O14" s="521"/>
      <c r="P14" s="384"/>
      <c r="Q14" s="514"/>
      <c r="R14" s="514"/>
      <c r="S14" s="514"/>
      <c r="T14" s="514"/>
      <c r="U14" s="514"/>
      <c r="V14" s="514"/>
    </row>
    <row r="15" spans="1:22" s="532" customFormat="1">
      <c r="A15" s="531" t="s">
        <v>1000</v>
      </c>
      <c r="B15" s="519">
        <f>'[4]계획인구(최종)'!D141</f>
        <v>9841</v>
      </c>
      <c r="C15" s="520">
        <f t="shared" si="4"/>
        <v>25.2</v>
      </c>
      <c r="D15" s="521">
        <f>'[2]급수보급률 집계표'!M8</f>
        <v>2478</v>
      </c>
      <c r="E15" s="521">
        <f>'[6]상위 계획검토'!$E$12</f>
        <v>257</v>
      </c>
      <c r="F15" s="521">
        <f t="shared" si="5"/>
        <v>637</v>
      </c>
      <c r="G15" s="520">
        <f>[7]상위비교!$E$12</f>
        <v>85</v>
      </c>
      <c r="H15" s="521">
        <f t="shared" si="6"/>
        <v>302</v>
      </c>
      <c r="I15" s="521">
        <f t="shared" si="0"/>
        <v>748</v>
      </c>
      <c r="J15" s="522">
        <f>[8]상위계획검토!$D$19</f>
        <v>1.35</v>
      </c>
      <c r="K15" s="521">
        <f t="shared" si="1"/>
        <v>408</v>
      </c>
      <c r="L15" s="521">
        <f t="shared" si="2"/>
        <v>1011</v>
      </c>
      <c r="M15" s="522">
        <f>[8]상위계획검토!$E$19</f>
        <v>1.5</v>
      </c>
      <c r="N15" s="521">
        <f t="shared" si="3"/>
        <v>1517</v>
      </c>
      <c r="O15" s="521"/>
      <c r="P15" s="382"/>
      <c r="Q15" s="514"/>
      <c r="R15" s="514"/>
      <c r="S15" s="514"/>
      <c r="T15" s="514"/>
      <c r="U15" s="514"/>
      <c r="V15" s="514"/>
    </row>
    <row r="16" spans="1:22">
      <c r="A16" s="531" t="s">
        <v>1020</v>
      </c>
      <c r="B16" s="519">
        <f>'[4]계획인구(최종)'!D142</f>
        <v>4032</v>
      </c>
      <c r="C16" s="520">
        <f t="shared" si="4"/>
        <v>64.7</v>
      </c>
      <c r="D16" s="521">
        <f>'[2]급수보급률 집계표'!M9</f>
        <v>2610</v>
      </c>
      <c r="E16" s="521">
        <f>'[6]상위 계획검토'!$E$12</f>
        <v>257</v>
      </c>
      <c r="F16" s="521">
        <f t="shared" si="5"/>
        <v>671</v>
      </c>
      <c r="G16" s="520">
        <f>[7]상위비교!$E$12</f>
        <v>85</v>
      </c>
      <c r="H16" s="521">
        <f t="shared" si="6"/>
        <v>302</v>
      </c>
      <c r="I16" s="521">
        <f t="shared" si="0"/>
        <v>788</v>
      </c>
      <c r="J16" s="522">
        <f>[8]상위계획검토!$D$19</f>
        <v>1.35</v>
      </c>
      <c r="K16" s="521">
        <f t="shared" si="1"/>
        <v>408</v>
      </c>
      <c r="L16" s="521">
        <f t="shared" si="2"/>
        <v>1065</v>
      </c>
      <c r="M16" s="522">
        <f>[8]상위계획검토!$E$19</f>
        <v>1.5</v>
      </c>
      <c r="N16" s="521">
        <f t="shared" si="3"/>
        <v>1598</v>
      </c>
      <c r="O16" s="521"/>
      <c r="P16" s="383"/>
    </row>
    <row r="17" spans="1:25">
      <c r="A17" s="531" t="s">
        <v>1021</v>
      </c>
      <c r="B17" s="519">
        <f>'[4]계획인구(최종)'!D143</f>
        <v>3559</v>
      </c>
      <c r="C17" s="520">
        <f t="shared" si="4"/>
        <v>61.4</v>
      </c>
      <c r="D17" s="521">
        <f>'[2]급수보급률 집계표'!M10</f>
        <v>2187</v>
      </c>
      <c r="E17" s="521">
        <f>'[6]상위 계획검토'!$E$12</f>
        <v>257</v>
      </c>
      <c r="F17" s="521">
        <f t="shared" si="5"/>
        <v>562</v>
      </c>
      <c r="G17" s="520">
        <f>[7]상위비교!$E$12</f>
        <v>85</v>
      </c>
      <c r="H17" s="521">
        <f t="shared" si="6"/>
        <v>302</v>
      </c>
      <c r="I17" s="521">
        <f t="shared" si="0"/>
        <v>660</v>
      </c>
      <c r="J17" s="522">
        <f>[8]상위계획검토!$D$19</f>
        <v>1.35</v>
      </c>
      <c r="K17" s="521">
        <f t="shared" si="1"/>
        <v>408</v>
      </c>
      <c r="L17" s="521">
        <f t="shared" si="2"/>
        <v>892</v>
      </c>
      <c r="M17" s="522">
        <f>[8]상위계획검토!$E$19</f>
        <v>1.5</v>
      </c>
      <c r="N17" s="521">
        <f t="shared" si="3"/>
        <v>1338</v>
      </c>
      <c r="O17" s="521"/>
      <c r="P17" s="383"/>
    </row>
    <row r="18" spans="1:25">
      <c r="A18" s="531" t="s">
        <v>1022</v>
      </c>
      <c r="B18" s="519">
        <f>'[4]계획인구(최종)'!D144</f>
        <v>3334</v>
      </c>
      <c r="C18" s="520">
        <f t="shared" si="4"/>
        <v>56.1</v>
      </c>
      <c r="D18" s="521">
        <f>'[2]급수보급률 집계표'!M11</f>
        <v>1872</v>
      </c>
      <c r="E18" s="521">
        <f>'[6]상위 계획검토'!$E$12</f>
        <v>257</v>
      </c>
      <c r="F18" s="521">
        <f t="shared" si="5"/>
        <v>481</v>
      </c>
      <c r="G18" s="520">
        <f>[7]상위비교!$E$12</f>
        <v>85</v>
      </c>
      <c r="H18" s="521">
        <f t="shared" si="6"/>
        <v>302</v>
      </c>
      <c r="I18" s="521">
        <f t="shared" si="0"/>
        <v>565</v>
      </c>
      <c r="J18" s="522">
        <f>[8]상위계획검토!$D$19</f>
        <v>1.35</v>
      </c>
      <c r="K18" s="521">
        <f t="shared" si="1"/>
        <v>408</v>
      </c>
      <c r="L18" s="521">
        <f t="shared" si="2"/>
        <v>764</v>
      </c>
      <c r="M18" s="522">
        <f>[8]상위계획검토!$E$19</f>
        <v>1.5</v>
      </c>
      <c r="N18" s="521">
        <f t="shared" si="3"/>
        <v>1146</v>
      </c>
      <c r="O18" s="521"/>
      <c r="P18" s="385"/>
    </row>
    <row r="19" spans="1:25">
      <c r="A19" s="531" t="s">
        <v>1023</v>
      </c>
      <c r="B19" s="519">
        <f>'[4]계획인구(최종)'!D145</f>
        <v>3125</v>
      </c>
      <c r="C19" s="520">
        <f t="shared" si="4"/>
        <v>87.9</v>
      </c>
      <c r="D19" s="521">
        <f>'[2]급수보급률 집계표'!M12</f>
        <v>2746</v>
      </c>
      <c r="E19" s="521">
        <f>'[6]상위 계획검토'!$E$12</f>
        <v>257</v>
      </c>
      <c r="F19" s="521">
        <f t="shared" si="5"/>
        <v>706</v>
      </c>
      <c r="G19" s="520">
        <f>[7]상위비교!$E$12</f>
        <v>85</v>
      </c>
      <c r="H19" s="521">
        <f t="shared" si="6"/>
        <v>302</v>
      </c>
      <c r="I19" s="521">
        <f t="shared" si="0"/>
        <v>829</v>
      </c>
      <c r="J19" s="522">
        <f>[8]상위계획검토!$D$19</f>
        <v>1.35</v>
      </c>
      <c r="K19" s="521">
        <f t="shared" si="1"/>
        <v>408</v>
      </c>
      <c r="L19" s="521">
        <f t="shared" si="2"/>
        <v>1120</v>
      </c>
      <c r="M19" s="522">
        <f>[8]상위계획검토!$E$19</f>
        <v>1.5</v>
      </c>
      <c r="N19" s="521">
        <f>ROUND(L19*M19,0)</f>
        <v>1680</v>
      </c>
      <c r="O19" s="521"/>
      <c r="P19" s="385"/>
    </row>
    <row r="20" spans="1:25">
      <c r="A20" s="531" t="s">
        <v>1024</v>
      </c>
      <c r="B20" s="519">
        <f>'[4]계획인구(최종)'!D146</f>
        <v>2605</v>
      </c>
      <c r="C20" s="520">
        <f t="shared" si="4"/>
        <v>88.3</v>
      </c>
      <c r="D20" s="521">
        <f>'[2]급수보급률 집계표'!M13</f>
        <v>2301</v>
      </c>
      <c r="E20" s="521">
        <f>'[6]상위 계획검토'!$E$12</f>
        <v>257</v>
      </c>
      <c r="F20" s="521">
        <f t="shared" si="5"/>
        <v>591</v>
      </c>
      <c r="G20" s="520">
        <f>[7]상위비교!$E$12</f>
        <v>85</v>
      </c>
      <c r="H20" s="521">
        <f t="shared" si="6"/>
        <v>302</v>
      </c>
      <c r="I20" s="521">
        <f t="shared" si="0"/>
        <v>695</v>
      </c>
      <c r="J20" s="522">
        <f>[8]상위계획검토!$D$19</f>
        <v>1.35</v>
      </c>
      <c r="K20" s="521">
        <f t="shared" si="1"/>
        <v>408</v>
      </c>
      <c r="L20" s="521">
        <f>ROUND(D20*(K20/1000),0)</f>
        <v>939</v>
      </c>
      <c r="M20" s="522">
        <f>[8]상위계획검토!$E$19</f>
        <v>1.5</v>
      </c>
      <c r="N20" s="521">
        <f>ROUND(L20*M20,0)</f>
        <v>1409</v>
      </c>
      <c r="O20" s="521"/>
      <c r="P20" s="385"/>
    </row>
    <row r="21" spans="1:25">
      <c r="A21" s="531" t="s">
        <v>1002</v>
      </c>
      <c r="B21" s="519">
        <f>'[4]계획인구(최종)'!D147</f>
        <v>2277</v>
      </c>
      <c r="C21" s="520">
        <f t="shared" si="4"/>
        <v>145.1</v>
      </c>
      <c r="D21" s="521">
        <f>'[2]급수보급률 집계표'!M14</f>
        <v>3303</v>
      </c>
      <c r="E21" s="521">
        <f>'[6]상위 계획검토'!$E$12</f>
        <v>257</v>
      </c>
      <c r="F21" s="533">
        <f>ROUND(D21*(E21/1000),0)-1</f>
        <v>848</v>
      </c>
      <c r="G21" s="520">
        <f>[7]상위비교!$E$12</f>
        <v>85</v>
      </c>
      <c r="H21" s="521">
        <f t="shared" si="6"/>
        <v>302</v>
      </c>
      <c r="I21" s="533">
        <f>ROUND(D21*H21/1000,0)+1</f>
        <v>999</v>
      </c>
      <c r="J21" s="522">
        <f>[8]상위계획검토!$D$19</f>
        <v>1.35</v>
      </c>
      <c r="K21" s="521">
        <f t="shared" si="1"/>
        <v>408</v>
      </c>
      <c r="L21" s="533">
        <f>ROUND(D21*(K21/1000),0)-1</f>
        <v>1347</v>
      </c>
      <c r="M21" s="522">
        <f>[8]상위계획검토!$E$19</f>
        <v>1.5</v>
      </c>
      <c r="N21" s="533">
        <f>ROUND(L21*M21,0)-2</f>
        <v>2019</v>
      </c>
      <c r="O21" s="534"/>
      <c r="P21" s="385"/>
      <c r="Q21" s="535" t="s">
        <v>1105</v>
      </c>
      <c r="R21" s="535" t="s">
        <v>1091</v>
      </c>
      <c r="S21" s="535" t="s">
        <v>1106</v>
      </c>
      <c r="T21" s="535" t="s">
        <v>1107</v>
      </c>
      <c r="U21" s="535" t="s">
        <v>1108</v>
      </c>
    </row>
    <row r="22" spans="1:25">
      <c r="A22" s="531" t="s">
        <v>992</v>
      </c>
      <c r="B22" s="536">
        <f>SUM(B11:B21)</f>
        <v>141595</v>
      </c>
      <c r="C22" s="520">
        <f t="shared" si="4"/>
        <v>50.5</v>
      </c>
      <c r="D22" s="521">
        <f>SUM(D11:D21)</f>
        <v>71565</v>
      </c>
      <c r="E22" s="521">
        <f>AVERAGE(E11:E21)</f>
        <v>257</v>
      </c>
      <c r="F22" s="521">
        <f>SUM(F11:F21)</f>
        <v>18392</v>
      </c>
      <c r="G22" s="520">
        <f>AVERAGE(G11:G21)</f>
        <v>85</v>
      </c>
      <c r="H22" s="521">
        <f>AVERAGE(H11:H21)</f>
        <v>302</v>
      </c>
      <c r="I22" s="521">
        <f>SUM(I11:I21)</f>
        <v>21613</v>
      </c>
      <c r="J22" s="522">
        <f>AVERAGE(J11:J21)</f>
        <v>1.3499999999999999</v>
      </c>
      <c r="K22" s="521">
        <f>AVERAGE(K11:K21)</f>
        <v>408</v>
      </c>
      <c r="L22" s="521">
        <f>SUM(L11:L21)</f>
        <v>29199</v>
      </c>
      <c r="M22" s="522">
        <f>AVERAGE(M11:M21)</f>
        <v>1.5</v>
      </c>
      <c r="N22" s="521">
        <f>SUM(N11:N21)</f>
        <v>43799</v>
      </c>
      <c r="O22" s="534"/>
      <c r="P22" s="385"/>
      <c r="Q22" s="537">
        <f>D3</f>
        <v>71565</v>
      </c>
      <c r="R22" s="538">
        <f>F3</f>
        <v>18392</v>
      </c>
      <c r="S22" s="535">
        <f>I3</f>
        <v>21613</v>
      </c>
      <c r="T22" s="535">
        <f>L3</f>
        <v>29199</v>
      </c>
      <c r="U22" s="535">
        <f>N3</f>
        <v>43799</v>
      </c>
      <c r="W22" s="389"/>
      <c r="X22" s="389"/>
      <c r="Y22" s="389"/>
    </row>
    <row r="23" spans="1:25" s="540" customFormat="1" ht="15">
      <c r="A23" s="539" t="s">
        <v>1109</v>
      </c>
      <c r="B23" s="539"/>
      <c r="C23" s="539"/>
      <c r="D23" s="539"/>
      <c r="E23" s="539"/>
      <c r="F23" s="539"/>
      <c r="G23" s="539"/>
      <c r="H23" s="539"/>
      <c r="I23" s="539"/>
      <c r="J23" s="539"/>
      <c r="K23" s="539"/>
      <c r="L23" s="539"/>
      <c r="M23" s="539"/>
      <c r="N23" s="539"/>
      <c r="O23" s="539"/>
      <c r="P23" s="386"/>
      <c r="Q23" s="514" t="b">
        <f>D22=Q22</f>
        <v>1</v>
      </c>
      <c r="R23" s="514" t="b">
        <f>F22=R22</f>
        <v>1</v>
      </c>
      <c r="S23" s="514" t="b">
        <f>I22=S22</f>
        <v>1</v>
      </c>
      <c r="T23" s="514" t="b">
        <f>L22=T22</f>
        <v>1</v>
      </c>
      <c r="U23" s="514" t="b">
        <f>N22=U22</f>
        <v>1</v>
      </c>
      <c r="V23" s="514"/>
      <c r="W23" s="390"/>
      <c r="X23" s="390"/>
      <c r="Y23" s="390"/>
    </row>
    <row r="24" spans="1:25" s="387" customFormat="1">
      <c r="A24" s="515" t="s">
        <v>1086</v>
      </c>
      <c r="B24" s="515" t="s">
        <v>1087</v>
      </c>
      <c r="C24" s="516" t="s">
        <v>1088</v>
      </c>
      <c r="D24" s="516" t="s">
        <v>1089</v>
      </c>
      <c r="E24" s="516" t="s">
        <v>1090</v>
      </c>
      <c r="F24" s="516" t="s">
        <v>1091</v>
      </c>
      <c r="G24" s="516" t="s">
        <v>1092</v>
      </c>
      <c r="H24" s="516" t="s">
        <v>1093</v>
      </c>
      <c r="I24" s="516" t="s">
        <v>1094</v>
      </c>
      <c r="J24" s="516" t="s">
        <v>1095</v>
      </c>
      <c r="K24" s="516" t="s">
        <v>1096</v>
      </c>
      <c r="L24" s="516" t="s">
        <v>1097</v>
      </c>
      <c r="M24" s="516" t="s">
        <v>1098</v>
      </c>
      <c r="N24" s="516" t="s">
        <v>1099</v>
      </c>
      <c r="O24" s="516" t="s">
        <v>1100</v>
      </c>
      <c r="P24" s="388"/>
      <c r="Q24" s="517"/>
      <c r="R24" s="517"/>
      <c r="S24" s="517"/>
      <c r="T24" s="517"/>
      <c r="U24" s="517"/>
      <c r="V24" s="517"/>
      <c r="W24" s="391"/>
      <c r="X24" s="391"/>
      <c r="Y24" s="391"/>
    </row>
    <row r="25" spans="1:25">
      <c r="A25" s="531" t="s">
        <v>997</v>
      </c>
      <c r="B25" s="519">
        <f>'[4]계획인구(최종)'!E137</f>
        <v>0</v>
      </c>
      <c r="C25" s="520" t="e">
        <f>ROUND(D25*100/B25,1)</f>
        <v>#DIV/0!</v>
      </c>
      <c r="D25" s="521">
        <f>'[2]급수보급률 집계표'!N4</f>
        <v>36168</v>
      </c>
      <c r="E25" s="521">
        <f>'[6]상위 계획검토'!$E$12</f>
        <v>257</v>
      </c>
      <c r="F25" s="521">
        <f t="shared" ref="F25:F34" si="7">ROUND(D25*(E25/1000),0)</f>
        <v>9295</v>
      </c>
      <c r="G25" s="520">
        <f>[7]상위비교!$E$12</f>
        <v>85</v>
      </c>
      <c r="H25" s="521">
        <f>ROUND(E25/(G25/100),0)</f>
        <v>302</v>
      </c>
      <c r="I25" s="521">
        <f t="shared" ref="I25:I34" si="8">ROUND(D25*H25/1000,0)</f>
        <v>10923</v>
      </c>
      <c r="J25" s="522">
        <f>[8]상위계획검토!$D$19</f>
        <v>1.35</v>
      </c>
      <c r="K25" s="521">
        <f t="shared" ref="K25:K35" si="9">ROUND(H25*J25,0)</f>
        <v>408</v>
      </c>
      <c r="L25" s="521">
        <f t="shared" ref="L25:L33" si="10">ROUND(D25*(K25/1000),0)</f>
        <v>14757</v>
      </c>
      <c r="M25" s="522">
        <f>[8]상위계획검토!$E$19</f>
        <v>1.5</v>
      </c>
      <c r="N25" s="521">
        <f t="shared" ref="N25:N34" si="11">ROUND(L25*M25,0)</f>
        <v>22136</v>
      </c>
      <c r="O25" s="521"/>
      <c r="P25" s="381"/>
      <c r="W25" s="389"/>
      <c r="X25" s="389"/>
      <c r="Y25" s="389"/>
    </row>
    <row r="26" spans="1:25">
      <c r="A26" s="531" t="s">
        <v>998</v>
      </c>
      <c r="B26" s="519" t="str">
        <f>'[4]계획인구(최종)'!E138</f>
        <v>2025년</v>
      </c>
      <c r="C26" s="520" t="e">
        <f t="shared" ref="C26:C36" si="12">ROUND(D26*100/B26,1)</f>
        <v>#VALUE!</v>
      </c>
      <c r="D26" s="521">
        <f>'[2]급수보급률 집계표'!N5</f>
        <v>8784</v>
      </c>
      <c r="E26" s="521">
        <f>'[6]상위 계획검토'!$E$12</f>
        <v>257</v>
      </c>
      <c r="F26" s="521">
        <f t="shared" si="7"/>
        <v>2257</v>
      </c>
      <c r="G26" s="520">
        <f>[7]상위비교!$E$12</f>
        <v>85</v>
      </c>
      <c r="H26" s="521">
        <f t="shared" ref="H26:H35" si="13">ROUND(E26/(G26/100),0)</f>
        <v>302</v>
      </c>
      <c r="I26" s="521">
        <f t="shared" si="8"/>
        <v>2653</v>
      </c>
      <c r="J26" s="522">
        <f>[8]상위계획검토!$D$19</f>
        <v>1.35</v>
      </c>
      <c r="K26" s="521">
        <f t="shared" si="9"/>
        <v>408</v>
      </c>
      <c r="L26" s="521">
        <f t="shared" si="10"/>
        <v>3584</v>
      </c>
      <c r="M26" s="522">
        <f>[8]상위계획검토!$E$19</f>
        <v>1.5</v>
      </c>
      <c r="N26" s="521">
        <f t="shared" si="11"/>
        <v>5376</v>
      </c>
      <c r="O26" s="521"/>
      <c r="P26" s="382"/>
      <c r="W26" s="389"/>
      <c r="X26" s="389"/>
      <c r="Y26" s="389"/>
    </row>
    <row r="27" spans="1:25">
      <c r="A27" s="531" t="s">
        <v>1110</v>
      </c>
      <c r="B27" s="519">
        <f>'[4]계획인구(최종)'!E139</f>
        <v>71071</v>
      </c>
      <c r="C27" s="520">
        <f t="shared" si="12"/>
        <v>4.5</v>
      </c>
      <c r="D27" s="521">
        <f>'[2]급수보급률 집계표'!N6</f>
        <v>3233</v>
      </c>
      <c r="E27" s="521">
        <f>'[6]상위 계획검토'!$E$12</f>
        <v>257</v>
      </c>
      <c r="F27" s="521">
        <f t="shared" si="7"/>
        <v>831</v>
      </c>
      <c r="G27" s="520">
        <f>[7]상위비교!$E$12</f>
        <v>85</v>
      </c>
      <c r="H27" s="521">
        <f t="shared" si="13"/>
        <v>302</v>
      </c>
      <c r="I27" s="521">
        <f t="shared" si="8"/>
        <v>976</v>
      </c>
      <c r="J27" s="522">
        <f>[8]상위계획검토!$D$19</f>
        <v>1.35</v>
      </c>
      <c r="K27" s="521">
        <f t="shared" si="9"/>
        <v>408</v>
      </c>
      <c r="L27" s="521">
        <f t="shared" si="10"/>
        <v>1319</v>
      </c>
      <c r="M27" s="522">
        <f>[8]상위계획검토!$E$19</f>
        <v>1.5</v>
      </c>
      <c r="N27" s="521">
        <f t="shared" si="11"/>
        <v>1979</v>
      </c>
      <c r="O27" s="521"/>
      <c r="P27" s="382"/>
      <c r="W27" s="389"/>
      <c r="X27" s="389"/>
      <c r="Y27" s="389"/>
    </row>
    <row r="28" spans="1:25">
      <c r="A28" s="531" t="s">
        <v>1019</v>
      </c>
      <c r="B28" s="519">
        <f>'[4]계획인구(최종)'!E140</f>
        <v>33458</v>
      </c>
      <c r="C28" s="520">
        <f t="shared" si="12"/>
        <v>8.5</v>
      </c>
      <c r="D28" s="521">
        <f>'[2]급수보급률 집계표'!N7</f>
        <v>2849</v>
      </c>
      <c r="E28" s="521">
        <f>'[6]상위 계획검토'!$E$12</f>
        <v>257</v>
      </c>
      <c r="F28" s="521">
        <f t="shared" si="7"/>
        <v>732</v>
      </c>
      <c r="G28" s="520">
        <f>[7]상위비교!$E$12</f>
        <v>85</v>
      </c>
      <c r="H28" s="521">
        <f t="shared" si="13"/>
        <v>302</v>
      </c>
      <c r="I28" s="521">
        <f t="shared" si="8"/>
        <v>860</v>
      </c>
      <c r="J28" s="522">
        <f>[8]상위계획검토!$D$19</f>
        <v>1.35</v>
      </c>
      <c r="K28" s="521">
        <f t="shared" si="9"/>
        <v>408</v>
      </c>
      <c r="L28" s="521">
        <f t="shared" si="10"/>
        <v>1162</v>
      </c>
      <c r="M28" s="522">
        <f>[8]상위계획검토!$E$19</f>
        <v>1.5</v>
      </c>
      <c r="N28" s="521">
        <f>ROUND(L28*M28,0)</f>
        <v>1743</v>
      </c>
      <c r="O28" s="521"/>
      <c r="P28" s="384"/>
      <c r="W28" s="389"/>
      <c r="X28" s="389"/>
      <c r="Y28" s="389"/>
    </row>
    <row r="29" spans="1:25">
      <c r="A29" s="531" t="s">
        <v>1000</v>
      </c>
      <c r="B29" s="519">
        <f>'[4]계획인구(최종)'!E141</f>
        <v>9272</v>
      </c>
      <c r="C29" s="520">
        <f t="shared" si="12"/>
        <v>27.9</v>
      </c>
      <c r="D29" s="521">
        <f>'[2]급수보급률 집계표'!N8</f>
        <v>2586</v>
      </c>
      <c r="E29" s="521">
        <f>'[6]상위 계획검토'!$E$12</f>
        <v>257</v>
      </c>
      <c r="F29" s="521">
        <f t="shared" si="7"/>
        <v>665</v>
      </c>
      <c r="G29" s="520">
        <f>[7]상위비교!$E$12</f>
        <v>85</v>
      </c>
      <c r="H29" s="521">
        <f t="shared" si="13"/>
        <v>302</v>
      </c>
      <c r="I29" s="521">
        <f t="shared" si="8"/>
        <v>781</v>
      </c>
      <c r="J29" s="522">
        <f>[8]상위계획검토!$D$19</f>
        <v>1.35</v>
      </c>
      <c r="K29" s="521">
        <f t="shared" si="9"/>
        <v>408</v>
      </c>
      <c r="L29" s="521">
        <f t="shared" si="10"/>
        <v>1055</v>
      </c>
      <c r="M29" s="522">
        <f>[8]상위계획검토!$E$19</f>
        <v>1.5</v>
      </c>
      <c r="N29" s="521">
        <f>ROUND(L29*M29,0)</f>
        <v>1583</v>
      </c>
      <c r="O29" s="521"/>
      <c r="P29" s="383"/>
      <c r="W29" s="389"/>
      <c r="X29" s="389"/>
      <c r="Y29" s="389"/>
    </row>
    <row r="30" spans="1:25">
      <c r="A30" s="531" t="s">
        <v>1020</v>
      </c>
      <c r="B30" s="519">
        <f>'[4]계획인구(최종)'!E142</f>
        <v>3799</v>
      </c>
      <c r="C30" s="520">
        <f t="shared" si="12"/>
        <v>64.900000000000006</v>
      </c>
      <c r="D30" s="521">
        <f>'[2]급수보급률 집계표'!N9</f>
        <v>2465</v>
      </c>
      <c r="E30" s="521">
        <f>'[6]상위 계획검토'!$E$12</f>
        <v>257</v>
      </c>
      <c r="F30" s="521">
        <f t="shared" si="7"/>
        <v>634</v>
      </c>
      <c r="G30" s="520">
        <f>[7]상위비교!$E$12</f>
        <v>85</v>
      </c>
      <c r="H30" s="521">
        <f t="shared" si="13"/>
        <v>302</v>
      </c>
      <c r="I30" s="521">
        <f t="shared" si="8"/>
        <v>744</v>
      </c>
      <c r="J30" s="522">
        <f>[8]상위계획검토!$D$19</f>
        <v>1.35</v>
      </c>
      <c r="K30" s="521">
        <f t="shared" si="9"/>
        <v>408</v>
      </c>
      <c r="L30" s="521">
        <f t="shared" si="10"/>
        <v>1006</v>
      </c>
      <c r="M30" s="522">
        <f>[8]상위계획검토!$E$19</f>
        <v>1.5</v>
      </c>
      <c r="N30" s="521">
        <f t="shared" si="11"/>
        <v>1509</v>
      </c>
      <c r="O30" s="521"/>
      <c r="P30" s="383"/>
      <c r="W30" s="389"/>
      <c r="X30" s="389"/>
      <c r="Y30" s="389"/>
    </row>
    <row r="31" spans="1:25">
      <c r="A31" s="531" t="s">
        <v>1021</v>
      </c>
      <c r="B31" s="519">
        <f>'[4]계획인구(최종)'!E143</f>
        <v>3353</v>
      </c>
      <c r="C31" s="520">
        <f t="shared" si="12"/>
        <v>61.5</v>
      </c>
      <c r="D31" s="521">
        <f>'[2]급수보급률 집계표'!N10</f>
        <v>2061</v>
      </c>
      <c r="E31" s="521">
        <f>'[6]상위 계획검토'!$E$12</f>
        <v>257</v>
      </c>
      <c r="F31" s="521">
        <f t="shared" si="7"/>
        <v>530</v>
      </c>
      <c r="G31" s="520">
        <f>[7]상위비교!$E$12</f>
        <v>85</v>
      </c>
      <c r="H31" s="521">
        <f t="shared" si="13"/>
        <v>302</v>
      </c>
      <c r="I31" s="521">
        <f t="shared" si="8"/>
        <v>622</v>
      </c>
      <c r="J31" s="522">
        <f>[8]상위계획검토!$D$19</f>
        <v>1.35</v>
      </c>
      <c r="K31" s="521">
        <f t="shared" si="9"/>
        <v>408</v>
      </c>
      <c r="L31" s="521">
        <f t="shared" si="10"/>
        <v>841</v>
      </c>
      <c r="M31" s="522">
        <f>[8]상위계획검토!$E$19</f>
        <v>1.5</v>
      </c>
      <c r="N31" s="521">
        <f t="shared" si="11"/>
        <v>1262</v>
      </c>
      <c r="O31" s="521"/>
      <c r="P31" s="383"/>
      <c r="W31" s="389"/>
      <c r="X31" s="389"/>
      <c r="Y31" s="389"/>
    </row>
    <row r="32" spans="1:25">
      <c r="A32" s="531" t="s">
        <v>1022</v>
      </c>
      <c r="B32" s="519">
        <f>'[4]계획인구(최종)'!E144</f>
        <v>3141</v>
      </c>
      <c r="C32" s="520">
        <f t="shared" si="12"/>
        <v>58.6</v>
      </c>
      <c r="D32" s="521">
        <f>'[2]급수보급률 집계표'!N11</f>
        <v>1840</v>
      </c>
      <c r="E32" s="521">
        <f>'[6]상위 계획검토'!$E$12</f>
        <v>257</v>
      </c>
      <c r="F32" s="521">
        <f t="shared" si="7"/>
        <v>473</v>
      </c>
      <c r="G32" s="520">
        <f>[7]상위비교!$E$12</f>
        <v>85</v>
      </c>
      <c r="H32" s="521">
        <f t="shared" si="13"/>
        <v>302</v>
      </c>
      <c r="I32" s="521">
        <f t="shared" si="8"/>
        <v>556</v>
      </c>
      <c r="J32" s="522">
        <f>[8]상위계획검토!$D$19</f>
        <v>1.35</v>
      </c>
      <c r="K32" s="521">
        <f t="shared" si="9"/>
        <v>408</v>
      </c>
      <c r="L32" s="521">
        <f t="shared" si="10"/>
        <v>751</v>
      </c>
      <c r="M32" s="522">
        <f>[8]상위계획검토!$E$19</f>
        <v>1.5</v>
      </c>
      <c r="N32" s="521">
        <f t="shared" si="11"/>
        <v>1127</v>
      </c>
      <c r="O32" s="521"/>
      <c r="P32" s="385"/>
      <c r="W32" s="389"/>
      <c r="X32" s="389"/>
      <c r="Y32" s="389"/>
    </row>
    <row r="33" spans="1:25">
      <c r="A33" s="531" t="s">
        <v>1023</v>
      </c>
      <c r="B33" s="519">
        <f>'[4]계획인구(최종)'!E145</f>
        <v>2945</v>
      </c>
      <c r="C33" s="520">
        <f t="shared" si="12"/>
        <v>93.9</v>
      </c>
      <c r="D33" s="521">
        <f>'[2]급수보급률 집계표'!N12</f>
        <v>2765</v>
      </c>
      <c r="E33" s="521">
        <f>'[6]상위 계획검토'!$E$12</f>
        <v>257</v>
      </c>
      <c r="F33" s="521">
        <f t="shared" si="7"/>
        <v>711</v>
      </c>
      <c r="G33" s="520">
        <f>[7]상위비교!$E$12</f>
        <v>85</v>
      </c>
      <c r="H33" s="521">
        <f t="shared" si="13"/>
        <v>302</v>
      </c>
      <c r="I33" s="521">
        <f t="shared" si="8"/>
        <v>835</v>
      </c>
      <c r="J33" s="522">
        <f>[8]상위계획검토!$D$19</f>
        <v>1.35</v>
      </c>
      <c r="K33" s="521">
        <f t="shared" si="9"/>
        <v>408</v>
      </c>
      <c r="L33" s="521">
        <f t="shared" si="10"/>
        <v>1128</v>
      </c>
      <c r="M33" s="522">
        <f>[8]상위계획검토!$E$19</f>
        <v>1.5</v>
      </c>
      <c r="N33" s="521">
        <f t="shared" si="11"/>
        <v>1692</v>
      </c>
      <c r="O33" s="521"/>
      <c r="P33" s="385"/>
      <c r="W33" s="389"/>
      <c r="X33" s="389"/>
      <c r="Y33" s="389"/>
    </row>
    <row r="34" spans="1:25">
      <c r="A34" s="531" t="s">
        <v>1024</v>
      </c>
      <c r="B34" s="519">
        <f>'[4]계획인구(최종)'!E146</f>
        <v>2455</v>
      </c>
      <c r="C34" s="520">
        <f t="shared" si="12"/>
        <v>111.9</v>
      </c>
      <c r="D34" s="521">
        <f>'[2]급수보급률 집계표'!N13</f>
        <v>2747</v>
      </c>
      <c r="E34" s="521">
        <f>'[6]상위 계획검토'!$E$12</f>
        <v>257</v>
      </c>
      <c r="F34" s="521">
        <f t="shared" si="7"/>
        <v>706</v>
      </c>
      <c r="G34" s="520">
        <f>[7]상위비교!$E$12</f>
        <v>85</v>
      </c>
      <c r="H34" s="521">
        <f t="shared" si="13"/>
        <v>302</v>
      </c>
      <c r="I34" s="521">
        <f t="shared" si="8"/>
        <v>830</v>
      </c>
      <c r="J34" s="522">
        <f>[8]상위계획검토!$D$19</f>
        <v>1.35</v>
      </c>
      <c r="K34" s="521">
        <f t="shared" si="9"/>
        <v>408</v>
      </c>
      <c r="L34" s="521">
        <f>ROUND(D34*(K34/1000),0)+1</f>
        <v>1122</v>
      </c>
      <c r="M34" s="522">
        <f>[8]상위계획검토!$E$19</f>
        <v>1.5</v>
      </c>
      <c r="N34" s="521">
        <f t="shared" si="11"/>
        <v>1683</v>
      </c>
      <c r="O34" s="521"/>
      <c r="P34" s="385"/>
      <c r="W34" s="389"/>
      <c r="X34" s="389"/>
      <c r="Y34" s="389"/>
    </row>
    <row r="35" spans="1:25">
      <c r="A35" s="531" t="s">
        <v>1002</v>
      </c>
      <c r="B35" s="519">
        <f>'[4]계획인구(최종)'!E147</f>
        <v>2145</v>
      </c>
      <c r="C35" s="520">
        <f t="shared" si="12"/>
        <v>145.1</v>
      </c>
      <c r="D35" s="521">
        <f>'[2]급수보급률 집계표'!N14</f>
        <v>3112</v>
      </c>
      <c r="E35" s="521">
        <f>'[6]상위 계획검토'!$E$12</f>
        <v>257</v>
      </c>
      <c r="F35" s="533">
        <f>ROUND(D35*(E35/1000),0)-1</f>
        <v>799</v>
      </c>
      <c r="G35" s="520">
        <f>[7]상위비교!$E$12</f>
        <v>85</v>
      </c>
      <c r="H35" s="521">
        <f t="shared" si="13"/>
        <v>302</v>
      </c>
      <c r="I35" s="533">
        <f>ROUND(D35*H35/1000,0)</f>
        <v>940</v>
      </c>
      <c r="J35" s="522">
        <f>[8]상위계획검토!$D$19</f>
        <v>1.35</v>
      </c>
      <c r="K35" s="521">
        <f t="shared" si="9"/>
        <v>408</v>
      </c>
      <c r="L35" s="533">
        <f>ROUND(D35*(K35/1000),0)-2</f>
        <v>1268</v>
      </c>
      <c r="M35" s="522">
        <f>[8]상위계획검토!$E$19</f>
        <v>1.5</v>
      </c>
      <c r="N35" s="533">
        <f>ROUND(L35*M35,0)-2</f>
        <v>1900</v>
      </c>
      <c r="O35" s="534"/>
      <c r="P35" s="385"/>
      <c r="Q35" s="535" t="s">
        <v>1105</v>
      </c>
      <c r="R35" s="535" t="s">
        <v>1091</v>
      </c>
      <c r="S35" s="535" t="s">
        <v>1106</v>
      </c>
      <c r="T35" s="535" t="s">
        <v>1107</v>
      </c>
      <c r="U35" s="535" t="s">
        <v>1108</v>
      </c>
      <c r="W35" s="389"/>
      <c r="X35" s="389"/>
      <c r="Y35" s="389"/>
    </row>
    <row r="36" spans="1:25">
      <c r="A36" s="531" t="s">
        <v>992</v>
      </c>
      <c r="B36" s="536">
        <f>SUM(B25:B35)</f>
        <v>131639</v>
      </c>
      <c r="C36" s="520">
        <f t="shared" si="12"/>
        <v>52.1</v>
      </c>
      <c r="D36" s="521">
        <f t="shared" ref="D36:L36" si="14">SUM(D25:D35)</f>
        <v>68610</v>
      </c>
      <c r="E36" s="521">
        <f>AVERAGE(E25:E35)</f>
        <v>257</v>
      </c>
      <c r="F36" s="521">
        <f t="shared" si="14"/>
        <v>17633</v>
      </c>
      <c r="G36" s="520">
        <f>AVERAGE(G25:G35)</f>
        <v>85</v>
      </c>
      <c r="H36" s="521">
        <f>AVERAGE(H25:H35)</f>
        <v>302</v>
      </c>
      <c r="I36" s="521">
        <f t="shared" si="14"/>
        <v>20720</v>
      </c>
      <c r="J36" s="522">
        <f>AVERAGE(J25:J35)</f>
        <v>1.3499999999999999</v>
      </c>
      <c r="K36" s="521">
        <f>AVERAGE(K25:K35)</f>
        <v>408</v>
      </c>
      <c r="L36" s="521">
        <f t="shared" si="14"/>
        <v>27993</v>
      </c>
      <c r="M36" s="522">
        <f>AVERAGE(M25:M35)</f>
        <v>1.5</v>
      </c>
      <c r="N36" s="521">
        <f>SUM(N25:N35)</f>
        <v>41990</v>
      </c>
      <c r="O36" s="534"/>
      <c r="P36" s="385"/>
      <c r="Q36" s="537">
        <f>D4</f>
        <v>68610</v>
      </c>
      <c r="R36" s="538">
        <f>F4</f>
        <v>17633</v>
      </c>
      <c r="S36" s="535">
        <f>I4</f>
        <v>20720</v>
      </c>
      <c r="T36" s="535">
        <f>L4</f>
        <v>27993</v>
      </c>
      <c r="U36" s="535">
        <f>N4</f>
        <v>41990</v>
      </c>
      <c r="W36" s="389"/>
      <c r="X36" s="389"/>
      <c r="Y36" s="389"/>
    </row>
    <row r="37" spans="1:25" s="540" customFormat="1" ht="15">
      <c r="A37" s="539" t="s">
        <v>1111</v>
      </c>
      <c r="B37" s="539"/>
      <c r="C37" s="539"/>
      <c r="D37" s="539"/>
      <c r="E37" s="539"/>
      <c r="F37" s="539"/>
      <c r="G37" s="539"/>
      <c r="H37" s="539"/>
      <c r="I37" s="539"/>
      <c r="J37" s="539"/>
      <c r="K37" s="539"/>
      <c r="L37" s="539"/>
      <c r="M37" s="539"/>
      <c r="N37" s="539"/>
      <c r="O37" s="539"/>
      <c r="P37" s="386"/>
      <c r="Q37" s="514" t="b">
        <f>D36=Q36</f>
        <v>1</v>
      </c>
      <c r="R37" s="514" t="b">
        <f>F36=R36</f>
        <v>1</v>
      </c>
      <c r="S37" s="514" t="b">
        <f>I36=S36</f>
        <v>1</v>
      </c>
      <c r="T37" s="514" t="b">
        <f>L36=T36</f>
        <v>1</v>
      </c>
      <c r="U37" s="514" t="b">
        <f>N36=U36</f>
        <v>1</v>
      </c>
      <c r="V37" s="514"/>
      <c r="W37" s="390"/>
      <c r="X37" s="390"/>
      <c r="Y37" s="390"/>
    </row>
    <row r="38" spans="1:25" s="387" customFormat="1">
      <c r="A38" s="515" t="s">
        <v>1086</v>
      </c>
      <c r="B38" s="515" t="s">
        <v>1087</v>
      </c>
      <c r="C38" s="516" t="s">
        <v>1088</v>
      </c>
      <c r="D38" s="516" t="s">
        <v>1089</v>
      </c>
      <c r="E38" s="516" t="s">
        <v>1090</v>
      </c>
      <c r="F38" s="516" t="s">
        <v>1091</v>
      </c>
      <c r="G38" s="516" t="s">
        <v>1092</v>
      </c>
      <c r="H38" s="516" t="s">
        <v>1093</v>
      </c>
      <c r="I38" s="516" t="s">
        <v>1094</v>
      </c>
      <c r="J38" s="516" t="s">
        <v>1095</v>
      </c>
      <c r="K38" s="516" t="s">
        <v>1096</v>
      </c>
      <c r="L38" s="516" t="s">
        <v>1097</v>
      </c>
      <c r="M38" s="516" t="s">
        <v>1098</v>
      </c>
      <c r="N38" s="516" t="s">
        <v>1099</v>
      </c>
      <c r="O38" s="516" t="s">
        <v>1100</v>
      </c>
      <c r="P38" s="388"/>
      <c r="Q38" s="517"/>
      <c r="R38" s="517"/>
      <c r="S38" s="517"/>
      <c r="T38" s="517"/>
      <c r="U38" s="517"/>
      <c r="V38" s="517"/>
      <c r="W38" s="391"/>
      <c r="X38" s="391"/>
      <c r="Y38" s="391"/>
    </row>
    <row r="39" spans="1:25">
      <c r="A39" s="531" t="s">
        <v>997</v>
      </c>
      <c r="B39" s="519">
        <f>'[4]계획인구(최종)'!F137</f>
        <v>0</v>
      </c>
      <c r="C39" s="520" t="e">
        <f t="shared" ref="C39:C50" si="15">ROUND(D39*100/B39,1)</f>
        <v>#DIV/0!</v>
      </c>
      <c r="D39" s="521">
        <f>'[2]급수보급률 집계표'!O4</f>
        <v>37268</v>
      </c>
      <c r="E39" s="521">
        <f>'[6]상위 계획검토'!$E$12</f>
        <v>257</v>
      </c>
      <c r="F39" s="521">
        <f t="shared" ref="F39:F48" si="16">ROUND(D39*(E39/1000),0)</f>
        <v>9578</v>
      </c>
      <c r="G39" s="520">
        <f>[7]상위비교!$E$12</f>
        <v>85</v>
      </c>
      <c r="H39" s="521">
        <f>ROUND(E39/(G39/100),0)</f>
        <v>302</v>
      </c>
      <c r="I39" s="521">
        <f t="shared" ref="I39:I48" si="17">ROUND(D39*H39/1000,0)</f>
        <v>11255</v>
      </c>
      <c r="J39" s="522">
        <f>[8]상위계획검토!$D$19</f>
        <v>1.35</v>
      </c>
      <c r="K39" s="521">
        <f t="shared" ref="K39:K49" si="18">ROUND(H39*J39,0)</f>
        <v>408</v>
      </c>
      <c r="L39" s="521">
        <f t="shared" ref="L39:L46" si="19">ROUND(D39*(K39/1000),0)</f>
        <v>15205</v>
      </c>
      <c r="M39" s="522">
        <f>[8]상위계획검토!$E$19</f>
        <v>1.5</v>
      </c>
      <c r="N39" s="521">
        <f>ROUND(L39*M39,0)</f>
        <v>22808</v>
      </c>
      <c r="O39" s="521"/>
      <c r="P39" s="381"/>
      <c r="W39" s="389"/>
      <c r="X39" s="389"/>
      <c r="Y39" s="389"/>
    </row>
    <row r="40" spans="1:25">
      <c r="A40" s="531" t="s">
        <v>998</v>
      </c>
      <c r="B40" s="519" t="str">
        <f>'[4]계획인구(최종)'!F138</f>
        <v>2030년</v>
      </c>
      <c r="C40" s="520" t="e">
        <f t="shared" si="15"/>
        <v>#VALUE!</v>
      </c>
      <c r="D40" s="521">
        <f>'[2]급수보급률 집계표'!O5</f>
        <v>8384</v>
      </c>
      <c r="E40" s="521">
        <f>'[6]상위 계획검토'!$E$12</f>
        <v>257</v>
      </c>
      <c r="F40" s="521">
        <f t="shared" si="16"/>
        <v>2155</v>
      </c>
      <c r="G40" s="520">
        <f>[7]상위비교!$E$12</f>
        <v>85</v>
      </c>
      <c r="H40" s="521">
        <f t="shared" ref="H40:H49" si="20">ROUND(E40/(G40/100),0)</f>
        <v>302</v>
      </c>
      <c r="I40" s="521">
        <f t="shared" si="17"/>
        <v>2532</v>
      </c>
      <c r="J40" s="522">
        <f>[8]상위계획검토!$D$19</f>
        <v>1.35</v>
      </c>
      <c r="K40" s="521">
        <f t="shared" si="18"/>
        <v>408</v>
      </c>
      <c r="L40" s="521">
        <f t="shared" si="19"/>
        <v>3421</v>
      </c>
      <c r="M40" s="522">
        <f>[8]상위계획검토!$E$19</f>
        <v>1.5</v>
      </c>
      <c r="N40" s="521">
        <f t="shared" ref="N40:N48" si="21">ROUND(L40*M40,0)</f>
        <v>5132</v>
      </c>
      <c r="O40" s="521"/>
      <c r="P40" s="382"/>
      <c r="W40" s="389"/>
      <c r="X40" s="389"/>
      <c r="Y40" s="389"/>
    </row>
    <row r="41" spans="1:25">
      <c r="A41" s="531" t="s">
        <v>999</v>
      </c>
      <c r="B41" s="519">
        <f>'[4]계획인구(최종)'!F139</f>
        <v>70471</v>
      </c>
      <c r="C41" s="520">
        <f t="shared" si="15"/>
        <v>4.4000000000000004</v>
      </c>
      <c r="D41" s="521">
        <f>'[2]급수보급률 집계표'!O6</f>
        <v>3086</v>
      </c>
      <c r="E41" s="521">
        <f>'[6]상위 계획검토'!$E$12</f>
        <v>257</v>
      </c>
      <c r="F41" s="521">
        <f t="shared" si="16"/>
        <v>793</v>
      </c>
      <c r="G41" s="520">
        <f>[7]상위비교!$E$12</f>
        <v>85</v>
      </c>
      <c r="H41" s="521">
        <f t="shared" si="20"/>
        <v>302</v>
      </c>
      <c r="I41" s="521">
        <f t="shared" si="17"/>
        <v>932</v>
      </c>
      <c r="J41" s="522">
        <f>[8]상위계획검토!$D$19</f>
        <v>1.35</v>
      </c>
      <c r="K41" s="521">
        <f t="shared" si="18"/>
        <v>408</v>
      </c>
      <c r="L41" s="521">
        <f t="shared" si="19"/>
        <v>1259</v>
      </c>
      <c r="M41" s="522">
        <f>[8]상위계획검토!$E$19</f>
        <v>1.5</v>
      </c>
      <c r="N41" s="521">
        <f t="shared" si="21"/>
        <v>1889</v>
      </c>
      <c r="O41" s="521"/>
      <c r="P41" s="382"/>
      <c r="W41" s="389"/>
      <c r="X41" s="389"/>
      <c r="Y41" s="389"/>
    </row>
    <row r="42" spans="1:25">
      <c r="A42" s="531" t="s">
        <v>1019</v>
      </c>
      <c r="B42" s="519">
        <f>'[4]계획인구(최종)'!F140</f>
        <v>34583</v>
      </c>
      <c r="C42" s="520">
        <f t="shared" si="15"/>
        <v>7.9</v>
      </c>
      <c r="D42" s="521">
        <f>'[2]급수보급률 집계표'!O7</f>
        <v>2718</v>
      </c>
      <c r="E42" s="521">
        <f>'[6]상위 계획검토'!$E$12</f>
        <v>257</v>
      </c>
      <c r="F42" s="521">
        <f t="shared" si="16"/>
        <v>699</v>
      </c>
      <c r="G42" s="520">
        <f>[7]상위비교!$E$12</f>
        <v>85</v>
      </c>
      <c r="H42" s="521">
        <f t="shared" si="20"/>
        <v>302</v>
      </c>
      <c r="I42" s="521">
        <f t="shared" si="17"/>
        <v>821</v>
      </c>
      <c r="J42" s="522">
        <f>[8]상위계획검토!$D$19</f>
        <v>1.35</v>
      </c>
      <c r="K42" s="521">
        <f t="shared" si="18"/>
        <v>408</v>
      </c>
      <c r="L42" s="521">
        <f t="shared" si="19"/>
        <v>1109</v>
      </c>
      <c r="M42" s="522">
        <f>[8]상위계획검토!$E$19</f>
        <v>1.5</v>
      </c>
      <c r="N42" s="521">
        <f t="shared" si="21"/>
        <v>1664</v>
      </c>
      <c r="O42" s="521"/>
      <c r="P42" s="384"/>
      <c r="W42" s="389"/>
      <c r="X42" s="389"/>
      <c r="Y42" s="389"/>
    </row>
    <row r="43" spans="1:25">
      <c r="A43" s="531" t="s">
        <v>1000</v>
      </c>
      <c r="B43" s="519">
        <f>'[4]계획인구(최종)'!F141</f>
        <v>8847</v>
      </c>
      <c r="C43" s="520">
        <f t="shared" si="15"/>
        <v>27.9</v>
      </c>
      <c r="D43" s="521">
        <f>'[2]급수보급률 집계표'!O8</f>
        <v>2465</v>
      </c>
      <c r="E43" s="521">
        <f>'[6]상위 계획검토'!$E$12</f>
        <v>257</v>
      </c>
      <c r="F43" s="521">
        <f t="shared" si="16"/>
        <v>634</v>
      </c>
      <c r="G43" s="520">
        <f>[7]상위비교!$E$12</f>
        <v>85</v>
      </c>
      <c r="H43" s="521">
        <f t="shared" si="20"/>
        <v>302</v>
      </c>
      <c r="I43" s="521">
        <f t="shared" si="17"/>
        <v>744</v>
      </c>
      <c r="J43" s="522">
        <f>[8]상위계획검토!$D$19</f>
        <v>1.35</v>
      </c>
      <c r="K43" s="521">
        <f t="shared" si="18"/>
        <v>408</v>
      </c>
      <c r="L43" s="521">
        <f t="shared" si="19"/>
        <v>1006</v>
      </c>
      <c r="M43" s="522">
        <f>[8]상위계획검토!$E$19</f>
        <v>1.5</v>
      </c>
      <c r="N43" s="521">
        <f t="shared" si="21"/>
        <v>1509</v>
      </c>
      <c r="O43" s="521"/>
      <c r="P43" s="383"/>
      <c r="W43" s="389"/>
      <c r="X43" s="389"/>
      <c r="Y43" s="389"/>
    </row>
    <row r="44" spans="1:25" ht="16.5" customHeight="1">
      <c r="A44" s="531" t="s">
        <v>1020</v>
      </c>
      <c r="B44" s="519">
        <f>'[4]계획인구(최종)'!F142</f>
        <v>3625</v>
      </c>
      <c r="C44" s="520">
        <f t="shared" si="15"/>
        <v>64.8</v>
      </c>
      <c r="D44" s="521">
        <f>'[2]급수보급률 집계표'!O9</f>
        <v>2348</v>
      </c>
      <c r="E44" s="521">
        <f>'[6]상위 계획검토'!$E$12</f>
        <v>257</v>
      </c>
      <c r="F44" s="521">
        <f t="shared" si="16"/>
        <v>603</v>
      </c>
      <c r="G44" s="520">
        <f>[7]상위비교!$E$12</f>
        <v>85</v>
      </c>
      <c r="H44" s="521">
        <f t="shared" si="20"/>
        <v>302</v>
      </c>
      <c r="I44" s="521">
        <f t="shared" si="17"/>
        <v>709</v>
      </c>
      <c r="J44" s="522">
        <f>[8]상위계획검토!$D$19</f>
        <v>1.35</v>
      </c>
      <c r="K44" s="521">
        <f t="shared" si="18"/>
        <v>408</v>
      </c>
      <c r="L44" s="521">
        <f t="shared" si="19"/>
        <v>958</v>
      </c>
      <c r="M44" s="522">
        <f>[8]상위계획검토!$E$19</f>
        <v>1.5</v>
      </c>
      <c r="N44" s="521">
        <f t="shared" si="21"/>
        <v>1437</v>
      </c>
      <c r="O44" s="521"/>
      <c r="P44" s="383"/>
      <c r="W44" s="389"/>
      <c r="X44" s="389"/>
      <c r="Y44" s="389"/>
    </row>
    <row r="45" spans="1:25">
      <c r="A45" s="531" t="s">
        <v>1021</v>
      </c>
      <c r="B45" s="519">
        <f>'[4]계획인구(최종)'!F143</f>
        <v>3199</v>
      </c>
      <c r="C45" s="520">
        <f t="shared" si="15"/>
        <v>61.5</v>
      </c>
      <c r="D45" s="521">
        <f>'[2]급수보급률 집계표'!O10</f>
        <v>1967</v>
      </c>
      <c r="E45" s="521">
        <f>'[6]상위 계획검토'!$E$12</f>
        <v>257</v>
      </c>
      <c r="F45" s="521">
        <f t="shared" si="16"/>
        <v>506</v>
      </c>
      <c r="G45" s="520">
        <f>[7]상위비교!$E$12</f>
        <v>85</v>
      </c>
      <c r="H45" s="521">
        <f t="shared" si="20"/>
        <v>302</v>
      </c>
      <c r="I45" s="521">
        <f t="shared" si="17"/>
        <v>594</v>
      </c>
      <c r="J45" s="522">
        <f>[8]상위계획검토!$D$19</f>
        <v>1.35</v>
      </c>
      <c r="K45" s="521">
        <f t="shared" si="18"/>
        <v>408</v>
      </c>
      <c r="L45" s="521">
        <f t="shared" si="19"/>
        <v>803</v>
      </c>
      <c r="M45" s="522">
        <f>[8]상위계획검토!$E$19</f>
        <v>1.5</v>
      </c>
      <c r="N45" s="521">
        <f t="shared" si="21"/>
        <v>1205</v>
      </c>
      <c r="O45" s="521"/>
      <c r="P45" s="383"/>
      <c r="W45" s="389"/>
      <c r="X45" s="389"/>
      <c r="Y45" s="389"/>
    </row>
    <row r="46" spans="1:25" ht="16.5" customHeight="1">
      <c r="A46" s="531" t="s">
        <v>1022</v>
      </c>
      <c r="B46" s="519">
        <f>'[4]계획인구(최종)'!F144</f>
        <v>2997</v>
      </c>
      <c r="C46" s="520">
        <f t="shared" si="15"/>
        <v>58.5</v>
      </c>
      <c r="D46" s="521">
        <f>'[2]급수보급률 집계표'!O11</f>
        <v>1753</v>
      </c>
      <c r="E46" s="521">
        <f>'[6]상위 계획검토'!$E$12</f>
        <v>257</v>
      </c>
      <c r="F46" s="521">
        <f t="shared" si="16"/>
        <v>451</v>
      </c>
      <c r="G46" s="520">
        <f>[7]상위비교!$E$12</f>
        <v>85</v>
      </c>
      <c r="H46" s="521">
        <f t="shared" si="20"/>
        <v>302</v>
      </c>
      <c r="I46" s="521">
        <f t="shared" si="17"/>
        <v>529</v>
      </c>
      <c r="J46" s="522">
        <f>[8]상위계획검토!$D$19</f>
        <v>1.35</v>
      </c>
      <c r="K46" s="521">
        <f t="shared" si="18"/>
        <v>408</v>
      </c>
      <c r="L46" s="521">
        <f t="shared" si="19"/>
        <v>715</v>
      </c>
      <c r="M46" s="522">
        <f>[8]상위계획검토!$E$19</f>
        <v>1.5</v>
      </c>
      <c r="N46" s="521">
        <f t="shared" si="21"/>
        <v>1073</v>
      </c>
      <c r="O46" s="521"/>
      <c r="P46" s="385"/>
      <c r="W46" s="389"/>
      <c r="X46" s="389"/>
      <c r="Y46" s="389"/>
    </row>
    <row r="47" spans="1:25">
      <c r="A47" s="531" t="s">
        <v>1023</v>
      </c>
      <c r="B47" s="519">
        <f>'[4]계획인구(최종)'!F145</f>
        <v>2810</v>
      </c>
      <c r="C47" s="520">
        <f t="shared" si="15"/>
        <v>93.9</v>
      </c>
      <c r="D47" s="521">
        <f>'[2]급수보급률 집계표'!O12</f>
        <v>2638</v>
      </c>
      <c r="E47" s="521">
        <f>'[6]상위 계획검토'!$E$12</f>
        <v>257</v>
      </c>
      <c r="F47" s="521">
        <f t="shared" si="16"/>
        <v>678</v>
      </c>
      <c r="G47" s="520">
        <f>[7]상위비교!$E$12</f>
        <v>85</v>
      </c>
      <c r="H47" s="521">
        <f t="shared" si="20"/>
        <v>302</v>
      </c>
      <c r="I47" s="521">
        <f t="shared" si="17"/>
        <v>797</v>
      </c>
      <c r="J47" s="522">
        <f>[8]상위계획검토!$D$19</f>
        <v>1.35</v>
      </c>
      <c r="K47" s="521">
        <f t="shared" si="18"/>
        <v>408</v>
      </c>
      <c r="L47" s="521">
        <f>ROUND(D47*(K47/1000),0)</f>
        <v>1076</v>
      </c>
      <c r="M47" s="522">
        <f>[8]상위계획검토!$E$19</f>
        <v>1.5</v>
      </c>
      <c r="N47" s="521">
        <f>ROUND(L47*M47,0)</f>
        <v>1614</v>
      </c>
      <c r="O47" s="521"/>
      <c r="P47" s="385"/>
      <c r="W47" s="389"/>
      <c r="X47" s="389"/>
      <c r="Y47" s="389"/>
    </row>
    <row r="48" spans="1:25">
      <c r="A48" s="531" t="s">
        <v>1024</v>
      </c>
      <c r="B48" s="519">
        <f>'[4]계획인구(최종)'!F146</f>
        <v>2342</v>
      </c>
      <c r="C48" s="520">
        <f t="shared" si="15"/>
        <v>121.9</v>
      </c>
      <c r="D48" s="521">
        <f>'[2]급수보급률 집계표'!O13</f>
        <v>2856</v>
      </c>
      <c r="E48" s="521">
        <f>'[6]상위 계획검토'!$E$12</f>
        <v>257</v>
      </c>
      <c r="F48" s="521">
        <f t="shared" si="16"/>
        <v>734</v>
      </c>
      <c r="G48" s="520">
        <f>[7]상위비교!$E$12</f>
        <v>85</v>
      </c>
      <c r="H48" s="521">
        <f t="shared" si="20"/>
        <v>302</v>
      </c>
      <c r="I48" s="521">
        <f t="shared" si="17"/>
        <v>863</v>
      </c>
      <c r="J48" s="522">
        <f>[8]상위계획검토!$D$19</f>
        <v>1.35</v>
      </c>
      <c r="K48" s="521">
        <f t="shared" si="18"/>
        <v>408</v>
      </c>
      <c r="L48" s="521">
        <f>ROUND(D48*(K48/1000),0)</f>
        <v>1165</v>
      </c>
      <c r="M48" s="522">
        <f>[8]상위계획검토!$E$19</f>
        <v>1.5</v>
      </c>
      <c r="N48" s="521">
        <f t="shared" si="21"/>
        <v>1748</v>
      </c>
      <c r="O48" s="521"/>
      <c r="P48" s="385"/>
      <c r="W48" s="389"/>
      <c r="X48" s="389"/>
      <c r="Y48" s="389"/>
    </row>
    <row r="49" spans="1:25">
      <c r="A49" s="531" t="s">
        <v>1002</v>
      </c>
      <c r="B49" s="519">
        <f>'[4]계획인구(최종)'!F147</f>
        <v>2047</v>
      </c>
      <c r="C49" s="520">
        <f t="shared" si="15"/>
        <v>144.9</v>
      </c>
      <c r="D49" s="521">
        <f>'[2]급수보급률 집계표'!O14</f>
        <v>2967</v>
      </c>
      <c r="E49" s="521">
        <f>'[6]상위 계획검토'!$E$12</f>
        <v>257</v>
      </c>
      <c r="F49" s="533">
        <f>ROUND(D49*(E49/1000),0)-2</f>
        <v>761</v>
      </c>
      <c r="G49" s="520">
        <f>[7]상위비교!$E$12</f>
        <v>85</v>
      </c>
      <c r="H49" s="521">
        <f t="shared" si="20"/>
        <v>302</v>
      </c>
      <c r="I49" s="521">
        <f>ROUND(D49*H49/1000,0)</f>
        <v>896</v>
      </c>
      <c r="J49" s="522">
        <f>[8]상위계획검토!$D$19</f>
        <v>1.35</v>
      </c>
      <c r="K49" s="521">
        <f t="shared" si="18"/>
        <v>408</v>
      </c>
      <c r="L49" s="521">
        <f>ROUND(D49*(K49/1000),0)</f>
        <v>1211</v>
      </c>
      <c r="M49" s="522">
        <f>[8]상위계획검토!$E$19</f>
        <v>1.5</v>
      </c>
      <c r="N49" s="533">
        <f>ROUND(L49*M49,0)-4</f>
        <v>1813</v>
      </c>
      <c r="O49" s="534"/>
      <c r="P49" s="385"/>
      <c r="Q49" s="535" t="s">
        <v>1105</v>
      </c>
      <c r="R49" s="535" t="s">
        <v>1091</v>
      </c>
      <c r="S49" s="535" t="s">
        <v>1106</v>
      </c>
      <c r="T49" s="535" t="s">
        <v>1107</v>
      </c>
      <c r="U49" s="535" t="s">
        <v>1108</v>
      </c>
      <c r="W49" s="389"/>
      <c r="X49" s="389"/>
      <c r="Y49" s="389"/>
    </row>
    <row r="50" spans="1:25">
      <c r="A50" s="531" t="s">
        <v>992</v>
      </c>
      <c r="B50" s="536">
        <f>SUM(B39:B49)</f>
        <v>130921</v>
      </c>
      <c r="C50" s="520">
        <f t="shared" si="15"/>
        <v>52.3</v>
      </c>
      <c r="D50" s="521">
        <f t="shared" ref="D50:L50" si="22">SUM(D39:D49)</f>
        <v>68450</v>
      </c>
      <c r="E50" s="521">
        <f>AVERAGE(E39:E49)</f>
        <v>257</v>
      </c>
      <c r="F50" s="521">
        <f t="shared" si="22"/>
        <v>17592</v>
      </c>
      <c r="G50" s="520">
        <f>AVERAGE(G39:G49)</f>
        <v>85</v>
      </c>
      <c r="H50" s="521">
        <f>AVERAGE(H39:H49)</f>
        <v>302</v>
      </c>
      <c r="I50" s="521">
        <f t="shared" si="22"/>
        <v>20672</v>
      </c>
      <c r="J50" s="522">
        <f>AVERAGE(J39:J49)</f>
        <v>1.3499999999999999</v>
      </c>
      <c r="K50" s="521">
        <f>AVERAGE(K39:K49)</f>
        <v>408</v>
      </c>
      <c r="L50" s="521">
        <f t="shared" si="22"/>
        <v>27928</v>
      </c>
      <c r="M50" s="522">
        <f>AVERAGE(M39:M49)</f>
        <v>1.5</v>
      </c>
      <c r="N50" s="521">
        <f>SUM(N39:N49)</f>
        <v>41892</v>
      </c>
      <c r="O50" s="534"/>
      <c r="P50" s="385"/>
      <c r="Q50" s="537">
        <f>D5</f>
        <v>68450</v>
      </c>
      <c r="R50" s="538">
        <f>F5</f>
        <v>17592</v>
      </c>
      <c r="S50" s="535">
        <f>I5</f>
        <v>20672</v>
      </c>
      <c r="T50" s="535">
        <f>L5</f>
        <v>27928</v>
      </c>
      <c r="U50" s="535">
        <f>N5</f>
        <v>41892</v>
      </c>
      <c r="W50" s="389"/>
      <c r="X50" s="389"/>
      <c r="Y50" s="389"/>
    </row>
    <row r="51" spans="1:25" s="540" customFormat="1" ht="15">
      <c r="A51" s="539" t="s">
        <v>1112</v>
      </c>
      <c r="B51" s="539"/>
      <c r="C51" s="539"/>
      <c r="D51" s="539"/>
      <c r="E51" s="539"/>
      <c r="F51" s="539"/>
      <c r="G51" s="539"/>
      <c r="H51" s="539"/>
      <c r="I51" s="539"/>
      <c r="J51" s="539"/>
      <c r="K51" s="539"/>
      <c r="L51" s="539"/>
      <c r="M51" s="539"/>
      <c r="N51" s="539"/>
      <c r="O51" s="539"/>
      <c r="P51" s="386"/>
      <c r="Q51" s="514" t="b">
        <f>D50=Q50</f>
        <v>1</v>
      </c>
      <c r="R51" s="514" t="b">
        <f>F50=R50</f>
        <v>1</v>
      </c>
      <c r="S51" s="514" t="b">
        <f>I50=S50</f>
        <v>1</v>
      </c>
      <c r="T51" s="514" t="b">
        <f>L50=T50</f>
        <v>1</v>
      </c>
      <c r="U51" s="514" t="b">
        <f>N50=U50</f>
        <v>1</v>
      </c>
      <c r="V51" s="514"/>
      <c r="W51" s="390"/>
      <c r="X51" s="390"/>
      <c r="Y51" s="390"/>
    </row>
    <row r="52" spans="1:25" s="387" customFormat="1">
      <c r="A52" s="515" t="s">
        <v>1086</v>
      </c>
      <c r="B52" s="515" t="s">
        <v>1087</v>
      </c>
      <c r="C52" s="516" t="s">
        <v>1088</v>
      </c>
      <c r="D52" s="516" t="s">
        <v>1089</v>
      </c>
      <c r="E52" s="516" t="s">
        <v>1090</v>
      </c>
      <c r="F52" s="516" t="s">
        <v>1091</v>
      </c>
      <c r="G52" s="516" t="s">
        <v>1092</v>
      </c>
      <c r="H52" s="516" t="s">
        <v>1093</v>
      </c>
      <c r="I52" s="516" t="s">
        <v>1094</v>
      </c>
      <c r="J52" s="516" t="s">
        <v>1095</v>
      </c>
      <c r="K52" s="516" t="s">
        <v>1096</v>
      </c>
      <c r="L52" s="516" t="s">
        <v>1097</v>
      </c>
      <c r="M52" s="516" t="s">
        <v>1098</v>
      </c>
      <c r="N52" s="516" t="s">
        <v>1099</v>
      </c>
      <c r="O52" s="516" t="s">
        <v>1100</v>
      </c>
      <c r="P52" s="388"/>
      <c r="Q52" s="517"/>
      <c r="R52" s="517"/>
      <c r="S52" s="517"/>
      <c r="T52" s="517"/>
      <c r="U52" s="517"/>
      <c r="V52" s="517"/>
      <c r="W52" s="391"/>
      <c r="X52" s="391"/>
      <c r="Y52" s="391"/>
    </row>
    <row r="53" spans="1:25">
      <c r="A53" s="531" t="s">
        <v>997</v>
      </c>
      <c r="B53" s="519">
        <f>'[4]계획인구(최종)'!G137</f>
        <v>0</v>
      </c>
      <c r="C53" s="520" t="e">
        <f t="shared" ref="C53:C64" si="23">ROUND(D53*100/B53,1)</f>
        <v>#DIV/0!</v>
      </c>
      <c r="D53" s="521">
        <f>'[2]급수보급률 집계표'!P4</f>
        <v>37418</v>
      </c>
      <c r="E53" s="521">
        <f>'[6]상위 계획검토'!$E$12</f>
        <v>257</v>
      </c>
      <c r="F53" s="521">
        <f t="shared" ref="F53:F61" si="24">ROUND(D53*(E53/1000),0)</f>
        <v>9616</v>
      </c>
      <c r="G53" s="520">
        <f>[7]상위비교!$E$12</f>
        <v>85</v>
      </c>
      <c r="H53" s="521">
        <f>ROUND(E53/(G53/100),0)</f>
        <v>302</v>
      </c>
      <c r="I53" s="521">
        <f t="shared" ref="I53:I61" si="25">ROUND(D53*H53/1000,0)</f>
        <v>11300</v>
      </c>
      <c r="J53" s="522">
        <f>[8]상위계획검토!$D$19</f>
        <v>1.35</v>
      </c>
      <c r="K53" s="521">
        <f t="shared" ref="K53:K63" si="26">ROUND(H53*J53,0)</f>
        <v>408</v>
      </c>
      <c r="L53" s="521">
        <f t="shared" ref="L53:L61" si="27">ROUND(D53*(K53/1000),0)</f>
        <v>15267</v>
      </c>
      <c r="M53" s="522">
        <f>[8]상위계획검토!$E$19</f>
        <v>1.5</v>
      </c>
      <c r="N53" s="521">
        <f>ROUND(L53*M53,0)</f>
        <v>22901</v>
      </c>
      <c r="O53" s="523"/>
      <c r="P53" s="381"/>
      <c r="W53" s="389"/>
      <c r="X53" s="389"/>
      <c r="Y53" s="389"/>
    </row>
    <row r="54" spans="1:25">
      <c r="A54" s="531" t="s">
        <v>998</v>
      </c>
      <c r="B54" s="519" t="str">
        <f>'[4]계획인구(최종)'!G138</f>
        <v>2035년</v>
      </c>
      <c r="C54" s="520" t="e">
        <f t="shared" si="23"/>
        <v>#VALUE!</v>
      </c>
      <c r="D54" s="521">
        <f>'[2]급수보급률 집계표'!P5</f>
        <v>8116</v>
      </c>
      <c r="E54" s="521">
        <f>'[6]상위 계획검토'!$E$12</f>
        <v>257</v>
      </c>
      <c r="F54" s="521">
        <f t="shared" si="24"/>
        <v>2086</v>
      </c>
      <c r="G54" s="520">
        <f>[7]상위비교!$E$12</f>
        <v>85</v>
      </c>
      <c r="H54" s="521">
        <f t="shared" ref="H54:H63" si="28">ROUND(E54/(G54/100),0)</f>
        <v>302</v>
      </c>
      <c r="I54" s="521">
        <f t="shared" si="25"/>
        <v>2451</v>
      </c>
      <c r="J54" s="522">
        <f>[8]상위계획검토!$D$19</f>
        <v>1.35</v>
      </c>
      <c r="K54" s="521">
        <f t="shared" si="26"/>
        <v>408</v>
      </c>
      <c r="L54" s="521">
        <f t="shared" si="27"/>
        <v>3311</v>
      </c>
      <c r="M54" s="522">
        <f>[8]상위계획검토!$E$19</f>
        <v>1.5</v>
      </c>
      <c r="N54" s="521">
        <f t="shared" ref="N54:N61" si="29">ROUND(L54*M54,0)</f>
        <v>4967</v>
      </c>
      <c r="O54" s="521"/>
      <c r="P54" s="382"/>
      <c r="W54" s="389"/>
      <c r="X54" s="389"/>
      <c r="Y54" s="389"/>
    </row>
    <row r="55" spans="1:25">
      <c r="A55" s="531" t="s">
        <v>999</v>
      </c>
      <c r="B55" s="519">
        <f>'[4]계획인구(최종)'!G139</f>
        <v>69471</v>
      </c>
      <c r="C55" s="520">
        <f t="shared" si="23"/>
        <v>4.3</v>
      </c>
      <c r="D55" s="521">
        <f>'[2]급수보급률 집계표'!P6</f>
        <v>2984</v>
      </c>
      <c r="E55" s="521">
        <f>'[6]상위 계획검토'!$E$12</f>
        <v>257</v>
      </c>
      <c r="F55" s="521">
        <f t="shared" si="24"/>
        <v>767</v>
      </c>
      <c r="G55" s="520">
        <f>[7]상위비교!$E$12</f>
        <v>85</v>
      </c>
      <c r="H55" s="521">
        <f t="shared" si="28"/>
        <v>302</v>
      </c>
      <c r="I55" s="521">
        <f t="shared" si="25"/>
        <v>901</v>
      </c>
      <c r="J55" s="522">
        <f>[8]상위계획검토!$D$19</f>
        <v>1.35</v>
      </c>
      <c r="K55" s="521">
        <f t="shared" si="26"/>
        <v>408</v>
      </c>
      <c r="L55" s="521">
        <f t="shared" si="27"/>
        <v>1217</v>
      </c>
      <c r="M55" s="522">
        <f>[8]상위계획검토!$E$19</f>
        <v>1.5</v>
      </c>
      <c r="N55" s="521">
        <f t="shared" si="29"/>
        <v>1826</v>
      </c>
      <c r="O55" s="521"/>
      <c r="P55" s="382"/>
      <c r="W55" s="389"/>
      <c r="X55" s="389"/>
      <c r="Y55" s="389"/>
    </row>
    <row r="56" spans="1:25">
      <c r="A56" s="531" t="s">
        <v>1019</v>
      </c>
      <c r="B56" s="519">
        <f>'[4]계획인구(최종)'!G140</f>
        <v>34736</v>
      </c>
      <c r="C56" s="520">
        <f t="shared" si="23"/>
        <v>7.6</v>
      </c>
      <c r="D56" s="521">
        <f>'[2]급수보급률 집계표'!P7</f>
        <v>2633</v>
      </c>
      <c r="E56" s="521">
        <f>'[6]상위 계획검토'!$E$12</f>
        <v>257</v>
      </c>
      <c r="F56" s="521">
        <f t="shared" si="24"/>
        <v>677</v>
      </c>
      <c r="G56" s="520">
        <f>[7]상위비교!$E$12</f>
        <v>85</v>
      </c>
      <c r="H56" s="521">
        <f t="shared" si="28"/>
        <v>302</v>
      </c>
      <c r="I56" s="521">
        <f t="shared" si="25"/>
        <v>795</v>
      </c>
      <c r="J56" s="522">
        <f>[8]상위계획검토!$D$19</f>
        <v>1.35</v>
      </c>
      <c r="K56" s="521">
        <f t="shared" si="26"/>
        <v>408</v>
      </c>
      <c r="L56" s="521">
        <f t="shared" si="27"/>
        <v>1074</v>
      </c>
      <c r="M56" s="522">
        <f>[8]상위계획검토!$E$19</f>
        <v>1.5</v>
      </c>
      <c r="N56" s="521">
        <f t="shared" si="29"/>
        <v>1611</v>
      </c>
      <c r="O56" s="521"/>
      <c r="P56" s="384"/>
      <c r="W56" s="389"/>
      <c r="X56" s="389"/>
      <c r="Y56" s="389"/>
    </row>
    <row r="57" spans="1:25">
      <c r="A57" s="531" t="s">
        <v>1000</v>
      </c>
      <c r="B57" s="519">
        <f>'[4]계획인구(최종)'!G141</f>
        <v>8563</v>
      </c>
      <c r="C57" s="520">
        <f t="shared" si="23"/>
        <v>27.9</v>
      </c>
      <c r="D57" s="521">
        <f>'[2]급수보급률 집계표'!P8</f>
        <v>2392</v>
      </c>
      <c r="E57" s="521">
        <f>'[6]상위 계획검토'!$E$12</f>
        <v>257</v>
      </c>
      <c r="F57" s="521">
        <f t="shared" si="24"/>
        <v>615</v>
      </c>
      <c r="G57" s="520">
        <f>[7]상위비교!$E$12</f>
        <v>85</v>
      </c>
      <c r="H57" s="521">
        <f t="shared" si="28"/>
        <v>302</v>
      </c>
      <c r="I57" s="521">
        <f t="shared" si="25"/>
        <v>722</v>
      </c>
      <c r="J57" s="522">
        <f>[8]상위계획검토!$D$19</f>
        <v>1.35</v>
      </c>
      <c r="K57" s="521">
        <f t="shared" si="26"/>
        <v>408</v>
      </c>
      <c r="L57" s="521">
        <f t="shared" si="27"/>
        <v>976</v>
      </c>
      <c r="M57" s="522">
        <f>[8]상위계획검토!$E$19</f>
        <v>1.5</v>
      </c>
      <c r="N57" s="521">
        <f t="shared" si="29"/>
        <v>1464</v>
      </c>
      <c r="O57" s="521"/>
      <c r="P57" s="383"/>
      <c r="W57" s="389"/>
      <c r="X57" s="389"/>
      <c r="Y57" s="389"/>
    </row>
    <row r="58" spans="1:25">
      <c r="A58" s="531" t="s">
        <v>1020</v>
      </c>
      <c r="B58" s="519">
        <f>'[4]계획인구(최종)'!G142</f>
        <v>3508</v>
      </c>
      <c r="C58" s="520">
        <f t="shared" si="23"/>
        <v>64.8</v>
      </c>
      <c r="D58" s="521">
        <f>'[2]급수보급률 집계표'!P9</f>
        <v>2274</v>
      </c>
      <c r="E58" s="521">
        <f>'[6]상위 계획검토'!$E$12</f>
        <v>257</v>
      </c>
      <c r="F58" s="521">
        <f t="shared" si="24"/>
        <v>584</v>
      </c>
      <c r="G58" s="520">
        <f>[7]상위비교!$E$12</f>
        <v>85</v>
      </c>
      <c r="H58" s="521">
        <f t="shared" si="28"/>
        <v>302</v>
      </c>
      <c r="I58" s="521">
        <f t="shared" si="25"/>
        <v>687</v>
      </c>
      <c r="J58" s="522">
        <f>[8]상위계획검토!$D$19</f>
        <v>1.35</v>
      </c>
      <c r="K58" s="521">
        <f t="shared" si="26"/>
        <v>408</v>
      </c>
      <c r="L58" s="521">
        <f t="shared" si="27"/>
        <v>928</v>
      </c>
      <c r="M58" s="522">
        <f>[8]상위계획검토!$E$19</f>
        <v>1.5</v>
      </c>
      <c r="N58" s="521">
        <f t="shared" si="29"/>
        <v>1392</v>
      </c>
      <c r="O58" s="521"/>
      <c r="P58" s="383"/>
      <c r="W58" s="389"/>
      <c r="X58" s="389"/>
      <c r="Y58" s="389"/>
    </row>
    <row r="59" spans="1:25">
      <c r="A59" s="531" t="s">
        <v>1021</v>
      </c>
      <c r="B59" s="519">
        <f>'[4]계획인구(최종)'!G143</f>
        <v>3097</v>
      </c>
      <c r="C59" s="520">
        <f t="shared" si="23"/>
        <v>61.4</v>
      </c>
      <c r="D59" s="521">
        <f>'[2]급수보급률 집계표'!P10</f>
        <v>1903</v>
      </c>
      <c r="E59" s="521">
        <f>'[6]상위 계획검토'!$E$12</f>
        <v>257</v>
      </c>
      <c r="F59" s="521">
        <f t="shared" si="24"/>
        <v>489</v>
      </c>
      <c r="G59" s="520">
        <f>[7]상위비교!$E$12</f>
        <v>85</v>
      </c>
      <c r="H59" s="521">
        <f t="shared" si="28"/>
        <v>302</v>
      </c>
      <c r="I59" s="521">
        <f t="shared" si="25"/>
        <v>575</v>
      </c>
      <c r="J59" s="522">
        <f>[8]상위계획검토!$D$19</f>
        <v>1.35</v>
      </c>
      <c r="K59" s="521">
        <f t="shared" si="26"/>
        <v>408</v>
      </c>
      <c r="L59" s="521">
        <f t="shared" si="27"/>
        <v>776</v>
      </c>
      <c r="M59" s="522">
        <f>[8]상위계획검토!$E$19</f>
        <v>1.5</v>
      </c>
      <c r="N59" s="521">
        <f t="shared" si="29"/>
        <v>1164</v>
      </c>
      <c r="O59" s="521"/>
      <c r="P59" s="383"/>
      <c r="W59" s="389"/>
      <c r="X59" s="389"/>
      <c r="Y59" s="389"/>
    </row>
    <row r="60" spans="1:25">
      <c r="A60" s="531" t="s">
        <v>1022</v>
      </c>
      <c r="B60" s="519">
        <f>'[4]계획인구(최종)'!G144</f>
        <v>2901</v>
      </c>
      <c r="C60" s="520">
        <f t="shared" si="23"/>
        <v>58.6</v>
      </c>
      <c r="D60" s="521">
        <f>'[2]급수보급률 집계표'!P11</f>
        <v>1699</v>
      </c>
      <c r="E60" s="521">
        <f>'[6]상위 계획검토'!$E$12</f>
        <v>257</v>
      </c>
      <c r="F60" s="521">
        <f t="shared" si="24"/>
        <v>437</v>
      </c>
      <c r="G60" s="520">
        <f>[7]상위비교!$E$12</f>
        <v>85</v>
      </c>
      <c r="H60" s="521">
        <f t="shared" si="28"/>
        <v>302</v>
      </c>
      <c r="I60" s="521">
        <f t="shared" si="25"/>
        <v>513</v>
      </c>
      <c r="J60" s="522">
        <f>[8]상위계획검토!$D$19</f>
        <v>1.35</v>
      </c>
      <c r="K60" s="521">
        <f t="shared" si="26"/>
        <v>408</v>
      </c>
      <c r="L60" s="521">
        <f t="shared" si="27"/>
        <v>693</v>
      </c>
      <c r="M60" s="522">
        <f>[8]상위계획검토!$E$19</f>
        <v>1.5</v>
      </c>
      <c r="N60" s="521">
        <f>ROUND(L60*M60,0)</f>
        <v>1040</v>
      </c>
      <c r="O60" s="521"/>
      <c r="P60" s="383"/>
      <c r="W60" s="389"/>
      <c r="X60" s="389"/>
      <c r="Y60" s="389"/>
    </row>
    <row r="61" spans="1:25">
      <c r="A61" s="531" t="s">
        <v>1023</v>
      </c>
      <c r="B61" s="519">
        <f>'[4]계획인구(최종)'!G145</f>
        <v>2719</v>
      </c>
      <c r="C61" s="520">
        <f t="shared" si="23"/>
        <v>93.8</v>
      </c>
      <c r="D61" s="521">
        <f>'[2]급수보급률 집계표'!P12</f>
        <v>2551</v>
      </c>
      <c r="E61" s="521">
        <f>'[6]상위 계획검토'!$E$12</f>
        <v>257</v>
      </c>
      <c r="F61" s="521">
        <f t="shared" si="24"/>
        <v>656</v>
      </c>
      <c r="G61" s="520">
        <f>[7]상위비교!$E$12</f>
        <v>85</v>
      </c>
      <c r="H61" s="521">
        <f t="shared" si="28"/>
        <v>302</v>
      </c>
      <c r="I61" s="521">
        <f t="shared" si="25"/>
        <v>770</v>
      </c>
      <c r="J61" s="522">
        <f>[8]상위계획검토!$D$19</f>
        <v>1.35</v>
      </c>
      <c r="K61" s="521">
        <f t="shared" si="26"/>
        <v>408</v>
      </c>
      <c r="L61" s="521">
        <f t="shared" si="27"/>
        <v>1041</v>
      </c>
      <c r="M61" s="522">
        <f>[8]상위계획검토!$E$19</f>
        <v>1.5</v>
      </c>
      <c r="N61" s="521">
        <f t="shared" si="29"/>
        <v>1562</v>
      </c>
      <c r="O61" s="521"/>
      <c r="P61" s="383"/>
      <c r="W61" s="389"/>
      <c r="X61" s="389"/>
      <c r="Y61" s="389"/>
    </row>
    <row r="62" spans="1:25">
      <c r="A62" s="531" t="s">
        <v>1024</v>
      </c>
      <c r="B62" s="519">
        <f>'[4]계획인구(최종)'!G146</f>
        <v>2267</v>
      </c>
      <c r="C62" s="520">
        <f t="shared" si="23"/>
        <v>121.9</v>
      </c>
      <c r="D62" s="521">
        <f>'[2]급수보급률 집계표'!P13</f>
        <v>2763</v>
      </c>
      <c r="E62" s="521">
        <f>'[6]상위 계획검토'!$E$12</f>
        <v>257</v>
      </c>
      <c r="F62" s="521">
        <f>ROUND(D62*(E62/1000),0)</f>
        <v>710</v>
      </c>
      <c r="G62" s="520">
        <f>[7]상위비교!$E$12</f>
        <v>85</v>
      </c>
      <c r="H62" s="521">
        <f t="shared" si="28"/>
        <v>302</v>
      </c>
      <c r="I62" s="521">
        <f>ROUND(D62*H62/1000,0)</f>
        <v>834</v>
      </c>
      <c r="J62" s="522">
        <f>[8]상위계획검토!$D$19</f>
        <v>1.35</v>
      </c>
      <c r="K62" s="521">
        <f t="shared" si="26"/>
        <v>408</v>
      </c>
      <c r="L62" s="533">
        <f>ROUND(D62*(K62/1000),0)+1</f>
        <v>1128</v>
      </c>
      <c r="M62" s="522">
        <f>[8]상위계획검토!$E$19</f>
        <v>1.5</v>
      </c>
      <c r="N62" s="521">
        <f>ROUND(L62*M62,0)</f>
        <v>1692</v>
      </c>
      <c r="O62" s="521"/>
      <c r="P62" s="383"/>
      <c r="W62" s="389"/>
      <c r="X62" s="389"/>
      <c r="Y62" s="389"/>
    </row>
    <row r="63" spans="1:25">
      <c r="A63" s="531" t="s">
        <v>1002</v>
      </c>
      <c r="B63" s="519">
        <f>'[4]계획인구(최종)'!G147</f>
        <v>1981</v>
      </c>
      <c r="C63" s="520">
        <f t="shared" si="23"/>
        <v>145.19999999999999</v>
      </c>
      <c r="D63" s="521">
        <f>'[2]급수보급률 집계표'!P14</f>
        <v>2876</v>
      </c>
      <c r="E63" s="533">
        <f>'[6]상위 계획검토'!$E$12</f>
        <v>257</v>
      </c>
      <c r="F63" s="521">
        <f>ROUND(D63*(E63/1000),0)</f>
        <v>739</v>
      </c>
      <c r="G63" s="520">
        <f>[7]상위비교!$E$12</f>
        <v>85</v>
      </c>
      <c r="H63" s="521">
        <f t="shared" si="28"/>
        <v>302</v>
      </c>
      <c r="I63" s="533">
        <f>ROUND(D63*H63/1000,0)+1</f>
        <v>870</v>
      </c>
      <c r="J63" s="522">
        <f>[8]상위계획검토!$D$19</f>
        <v>1.35</v>
      </c>
      <c r="K63" s="521">
        <f t="shared" si="26"/>
        <v>408</v>
      </c>
      <c r="L63" s="521">
        <f>ROUND(D63*(K63/1000),0)</f>
        <v>1173</v>
      </c>
      <c r="M63" s="522">
        <f>[8]상위계획검토!$E$19</f>
        <v>1.5</v>
      </c>
      <c r="N63" s="533">
        <f>ROUND(L63*M63,0)-3</f>
        <v>1757</v>
      </c>
      <c r="O63" s="541"/>
      <c r="P63" s="383"/>
      <c r="Q63" s="535" t="s">
        <v>1105</v>
      </c>
      <c r="R63" s="535" t="s">
        <v>1091</v>
      </c>
      <c r="S63" s="535" t="s">
        <v>1106</v>
      </c>
      <c r="T63" s="535" t="s">
        <v>1107</v>
      </c>
      <c r="U63" s="535" t="s">
        <v>1108</v>
      </c>
      <c r="W63" s="389"/>
      <c r="X63" s="389"/>
      <c r="Y63" s="389"/>
    </row>
    <row r="64" spans="1:25">
      <c r="A64" s="531" t="s">
        <v>992</v>
      </c>
      <c r="B64" s="536">
        <f>SUM(B53:B63)</f>
        <v>129243</v>
      </c>
      <c r="C64" s="520">
        <f t="shared" si="23"/>
        <v>52.3</v>
      </c>
      <c r="D64" s="521">
        <f t="shared" ref="D64:L64" si="30">SUM(D53:D63)</f>
        <v>67609</v>
      </c>
      <c r="E64" s="521">
        <f>AVERAGE(E53:E63)</f>
        <v>257</v>
      </c>
      <c r="F64" s="521">
        <f t="shared" si="30"/>
        <v>17376</v>
      </c>
      <c r="G64" s="520">
        <f>AVERAGE(G53:G63)</f>
        <v>85</v>
      </c>
      <c r="H64" s="521">
        <f>AVERAGE(H53:H63)</f>
        <v>302</v>
      </c>
      <c r="I64" s="521">
        <f t="shared" si="30"/>
        <v>20418</v>
      </c>
      <c r="J64" s="522">
        <f>AVERAGE(J53:J63)</f>
        <v>1.3499999999999999</v>
      </c>
      <c r="K64" s="521">
        <f>AVERAGE(K53:K63)</f>
        <v>408</v>
      </c>
      <c r="L64" s="521">
        <f t="shared" si="30"/>
        <v>27584</v>
      </c>
      <c r="M64" s="522">
        <f>AVERAGE(M53:M63)</f>
        <v>1.5</v>
      </c>
      <c r="N64" s="521">
        <f>SUM(N53:N63)</f>
        <v>41376</v>
      </c>
      <c r="O64" s="541"/>
      <c r="P64" s="385"/>
      <c r="Q64" s="537">
        <f>D6</f>
        <v>67609</v>
      </c>
      <c r="R64" s="538">
        <f>F6</f>
        <v>17376</v>
      </c>
      <c r="S64" s="535">
        <f>I6</f>
        <v>20418</v>
      </c>
      <c r="T64" s="535">
        <f>L6</f>
        <v>27584</v>
      </c>
      <c r="U64" s="535">
        <f>N6</f>
        <v>41376</v>
      </c>
      <c r="W64" s="389"/>
      <c r="X64" s="389"/>
      <c r="Y64" s="389"/>
    </row>
    <row r="65" spans="1:25">
      <c r="A65" s="349"/>
      <c r="B65" s="349"/>
      <c r="P65" s="383"/>
      <c r="Q65" s="514" t="b">
        <f>D64=Q64</f>
        <v>1</v>
      </c>
      <c r="R65" s="514" t="b">
        <f>F64=R64</f>
        <v>1</v>
      </c>
      <c r="S65" s="514" t="b">
        <f>I64=S64</f>
        <v>1</v>
      </c>
      <c r="T65" s="514" t="b">
        <f>L64=T64</f>
        <v>1</v>
      </c>
      <c r="U65" s="514" t="b">
        <f>N64=U64</f>
        <v>1</v>
      </c>
      <c r="W65" s="389"/>
      <c r="X65" s="389"/>
      <c r="Y65" s="389"/>
    </row>
    <row r="66" spans="1:25">
      <c r="A66" s="349"/>
      <c r="B66" s="349"/>
      <c r="P66" s="383"/>
      <c r="W66" s="389"/>
      <c r="X66" s="389"/>
      <c r="Y66" s="389"/>
    </row>
    <row r="67" spans="1:25">
      <c r="A67" s="349"/>
      <c r="B67" s="349"/>
      <c r="P67" s="383"/>
      <c r="W67" s="389"/>
      <c r="X67" s="389"/>
      <c r="Y67" s="389"/>
    </row>
    <row r="68" spans="1:25">
      <c r="A68" s="349"/>
      <c r="B68" s="349"/>
      <c r="P68" s="383"/>
      <c r="W68" s="389"/>
      <c r="X68" s="389"/>
      <c r="Y68" s="389"/>
    </row>
    <row r="69" spans="1:25">
      <c r="A69" s="349"/>
      <c r="B69" s="349"/>
      <c r="P69" s="383"/>
      <c r="W69" s="389"/>
      <c r="X69" s="389"/>
      <c r="Y69" s="389"/>
    </row>
    <row r="70" spans="1:25">
      <c r="A70" s="349"/>
      <c r="B70" s="349"/>
      <c r="P70" s="383"/>
      <c r="W70" s="389"/>
      <c r="X70" s="389"/>
      <c r="Y70" s="389"/>
    </row>
    <row r="71" spans="1:25">
      <c r="A71" s="349"/>
      <c r="B71" s="349"/>
      <c r="P71" s="383"/>
      <c r="W71" s="389"/>
      <c r="X71" s="389"/>
      <c r="Y71" s="389"/>
    </row>
    <row r="72" spans="1:25">
      <c r="A72" s="349"/>
      <c r="B72" s="349"/>
      <c r="P72" s="383"/>
      <c r="W72" s="389"/>
      <c r="X72" s="389"/>
      <c r="Y72" s="389"/>
    </row>
    <row r="73" spans="1:25">
      <c r="A73" s="349"/>
      <c r="B73" s="349"/>
      <c r="P73" s="383"/>
      <c r="W73" s="389"/>
      <c r="X73" s="389"/>
      <c r="Y73" s="389"/>
    </row>
    <row r="74" spans="1:25">
      <c r="A74" s="349"/>
      <c r="B74" s="349"/>
      <c r="P74" s="383"/>
      <c r="W74" s="389"/>
      <c r="X74" s="389"/>
      <c r="Y74" s="389"/>
    </row>
    <row r="75" spans="1:25">
      <c r="A75" s="349"/>
      <c r="B75" s="349"/>
      <c r="P75" s="383"/>
      <c r="W75" s="389"/>
      <c r="X75" s="389"/>
      <c r="Y75" s="389"/>
    </row>
    <row r="76" spans="1:25">
      <c r="A76" s="349"/>
      <c r="B76" s="349"/>
      <c r="P76" s="383"/>
      <c r="W76" s="389"/>
      <c r="X76" s="389"/>
      <c r="Y76" s="389"/>
    </row>
    <row r="77" spans="1:25">
      <c r="A77" s="349"/>
      <c r="B77" s="349"/>
      <c r="P77" s="383"/>
      <c r="W77" s="389"/>
      <c r="X77" s="389"/>
      <c r="Y77" s="389"/>
    </row>
    <row r="78" spans="1:25">
      <c r="A78" s="349"/>
      <c r="B78" s="349"/>
      <c r="P78" s="383"/>
      <c r="W78" s="389"/>
      <c r="X78" s="389"/>
      <c r="Y78" s="389"/>
    </row>
    <row r="79" spans="1:25">
      <c r="A79" s="349"/>
      <c r="B79" s="349"/>
      <c r="P79" s="383"/>
      <c r="W79" s="389"/>
      <c r="X79" s="389"/>
      <c r="Y79" s="389"/>
    </row>
    <row r="80" spans="1:25">
      <c r="A80" s="349"/>
      <c r="B80" s="349"/>
      <c r="P80" s="383"/>
      <c r="W80" s="389"/>
      <c r="X80" s="389"/>
      <c r="Y80" s="389"/>
    </row>
    <row r="81" spans="1:25">
      <c r="A81" s="349"/>
      <c r="B81" s="349"/>
      <c r="P81" s="383"/>
      <c r="W81" s="389"/>
      <c r="X81" s="389"/>
      <c r="Y81" s="389"/>
    </row>
    <row r="82" spans="1:25">
      <c r="A82" s="349"/>
      <c r="B82" s="349"/>
      <c r="P82" s="383"/>
      <c r="W82" s="389"/>
      <c r="X82" s="389"/>
      <c r="Y82" s="389"/>
    </row>
    <row r="83" spans="1:25">
      <c r="A83" s="349"/>
      <c r="B83" s="349"/>
      <c r="P83" s="383"/>
      <c r="W83" s="389"/>
      <c r="X83" s="389"/>
      <c r="Y83" s="389"/>
    </row>
    <row r="84" spans="1:25">
      <c r="A84" s="349"/>
      <c r="B84" s="349"/>
      <c r="P84" s="383"/>
      <c r="W84" s="389"/>
      <c r="X84" s="389"/>
      <c r="Y84" s="389"/>
    </row>
    <row r="85" spans="1:25">
      <c r="A85" s="349"/>
      <c r="B85" s="349"/>
      <c r="P85" s="383"/>
      <c r="W85" s="389"/>
      <c r="X85" s="389"/>
      <c r="Y85" s="389"/>
    </row>
    <row r="86" spans="1:25">
      <c r="A86" s="349"/>
      <c r="B86" s="349"/>
      <c r="P86" s="383"/>
      <c r="W86" s="389"/>
      <c r="X86" s="389"/>
      <c r="Y86" s="389"/>
    </row>
    <row r="87" spans="1:25">
      <c r="A87" s="349"/>
      <c r="B87" s="349"/>
      <c r="P87" s="383"/>
      <c r="W87" s="389"/>
      <c r="X87" s="389"/>
      <c r="Y87" s="389"/>
    </row>
    <row r="88" spans="1:25">
      <c r="A88" s="349"/>
      <c r="B88" s="349"/>
      <c r="P88" s="383"/>
      <c r="W88" s="389"/>
      <c r="X88" s="389"/>
      <c r="Y88" s="389"/>
    </row>
    <row r="89" spans="1:25">
      <c r="A89" s="349"/>
      <c r="B89" s="349"/>
      <c r="P89" s="383"/>
      <c r="W89" s="389"/>
      <c r="X89" s="389"/>
      <c r="Y89" s="389"/>
    </row>
    <row r="90" spans="1:25">
      <c r="A90" s="349"/>
      <c r="B90" s="349"/>
      <c r="P90" s="383"/>
      <c r="W90" s="389"/>
      <c r="X90" s="389"/>
      <c r="Y90" s="389"/>
    </row>
    <row r="91" spans="1:25">
      <c r="A91" s="349"/>
      <c r="B91" s="349"/>
      <c r="P91" s="383"/>
      <c r="W91" s="389"/>
      <c r="X91" s="389"/>
      <c r="Y91" s="389"/>
    </row>
    <row r="92" spans="1:25">
      <c r="A92" s="349"/>
      <c r="B92" s="349"/>
      <c r="P92" s="383"/>
      <c r="W92" s="389"/>
      <c r="X92" s="389"/>
      <c r="Y92" s="389"/>
    </row>
    <row r="93" spans="1:25">
      <c r="A93" s="349"/>
      <c r="B93" s="349"/>
      <c r="P93" s="383"/>
      <c r="W93" s="389"/>
      <c r="X93" s="389"/>
      <c r="Y93" s="389"/>
    </row>
    <row r="94" spans="1:25">
      <c r="A94" s="349"/>
      <c r="B94" s="349"/>
      <c r="P94" s="383"/>
      <c r="W94" s="389"/>
      <c r="X94" s="389"/>
      <c r="Y94" s="389"/>
    </row>
    <row r="95" spans="1:25">
      <c r="A95" s="349"/>
      <c r="B95" s="349"/>
      <c r="P95" s="383"/>
      <c r="W95" s="389"/>
      <c r="X95" s="389"/>
      <c r="Y95" s="389"/>
    </row>
    <row r="96" spans="1:25">
      <c r="A96" s="349"/>
      <c r="B96" s="349"/>
      <c r="P96" s="383"/>
      <c r="W96" s="389"/>
      <c r="X96" s="389"/>
      <c r="Y96" s="389"/>
    </row>
    <row r="97" spans="1:25">
      <c r="A97" s="349"/>
      <c r="B97" s="349"/>
      <c r="P97" s="383"/>
      <c r="W97" s="389"/>
      <c r="X97" s="389"/>
      <c r="Y97" s="389"/>
    </row>
    <row r="98" spans="1:25">
      <c r="A98" s="349"/>
      <c r="B98" s="349"/>
      <c r="P98" s="383"/>
      <c r="W98" s="389"/>
      <c r="X98" s="389"/>
      <c r="Y98" s="389"/>
    </row>
    <row r="99" spans="1:25">
      <c r="A99" s="349"/>
      <c r="B99" s="349"/>
      <c r="P99" s="383"/>
      <c r="W99" s="389"/>
      <c r="X99" s="389"/>
      <c r="Y99" s="389"/>
    </row>
    <row r="100" spans="1:25">
      <c r="A100" s="349"/>
      <c r="B100" s="349"/>
      <c r="P100" s="383"/>
      <c r="W100" s="389"/>
      <c r="X100" s="389"/>
      <c r="Y100" s="389"/>
    </row>
    <row r="101" spans="1:25">
      <c r="A101" s="349"/>
      <c r="B101" s="349"/>
      <c r="P101" s="383"/>
      <c r="W101" s="389"/>
      <c r="X101" s="389"/>
      <c r="Y101" s="389"/>
    </row>
    <row r="102" spans="1:25">
      <c r="A102" s="349"/>
      <c r="B102" s="349"/>
      <c r="P102" s="383"/>
      <c r="W102" s="389"/>
      <c r="X102" s="389"/>
      <c r="Y102" s="389"/>
    </row>
    <row r="103" spans="1:25">
      <c r="A103" s="349"/>
      <c r="B103" s="349"/>
      <c r="P103" s="383"/>
      <c r="W103" s="389"/>
      <c r="X103" s="389"/>
      <c r="Y103" s="389"/>
    </row>
    <row r="104" spans="1:25">
      <c r="A104" s="349"/>
      <c r="B104" s="349"/>
      <c r="P104" s="383"/>
      <c r="W104" s="389"/>
      <c r="X104" s="389"/>
      <c r="Y104" s="389"/>
    </row>
    <row r="105" spans="1:25">
      <c r="A105" s="349"/>
      <c r="B105" s="349"/>
      <c r="P105" s="383"/>
      <c r="W105" s="389"/>
      <c r="X105" s="389"/>
      <c r="Y105" s="389"/>
    </row>
    <row r="106" spans="1:25">
      <c r="A106" s="349"/>
      <c r="B106" s="349"/>
      <c r="P106" s="383"/>
      <c r="W106" s="389"/>
      <c r="X106" s="389"/>
      <c r="Y106" s="389"/>
    </row>
    <row r="107" spans="1:25">
      <c r="A107" s="349"/>
      <c r="B107" s="349"/>
      <c r="P107" s="383"/>
      <c r="W107" s="389"/>
      <c r="X107" s="389"/>
      <c r="Y107" s="389"/>
    </row>
    <row r="108" spans="1:25">
      <c r="A108" s="349"/>
      <c r="B108" s="349"/>
      <c r="P108" s="383"/>
      <c r="W108" s="389"/>
      <c r="X108" s="389"/>
      <c r="Y108" s="389"/>
    </row>
    <row r="109" spans="1:25">
      <c r="A109" s="349"/>
      <c r="B109" s="349"/>
      <c r="P109" s="383"/>
      <c r="W109" s="389"/>
      <c r="X109" s="389"/>
      <c r="Y109" s="389"/>
    </row>
    <row r="110" spans="1:25">
      <c r="A110" s="349"/>
      <c r="B110" s="349"/>
      <c r="P110" s="383"/>
      <c r="W110" s="389"/>
      <c r="X110" s="389"/>
      <c r="Y110" s="389"/>
    </row>
    <row r="111" spans="1:25">
      <c r="A111" s="349"/>
      <c r="B111" s="349"/>
      <c r="P111" s="383"/>
      <c r="W111" s="389"/>
      <c r="X111" s="389"/>
      <c r="Y111" s="389"/>
    </row>
    <row r="112" spans="1:25">
      <c r="A112" s="349"/>
      <c r="B112" s="349"/>
      <c r="P112" s="383"/>
      <c r="W112" s="389"/>
      <c r="X112" s="389"/>
      <c r="Y112" s="389"/>
    </row>
    <row r="113" spans="1:25">
      <c r="A113" s="349"/>
      <c r="B113" s="349"/>
      <c r="P113" s="383"/>
      <c r="W113" s="389"/>
      <c r="X113" s="389"/>
      <c r="Y113" s="389"/>
    </row>
    <row r="114" spans="1:25">
      <c r="A114" s="349"/>
      <c r="B114" s="349"/>
      <c r="P114" s="383"/>
      <c r="W114" s="389"/>
      <c r="X114" s="389"/>
      <c r="Y114" s="389"/>
    </row>
    <row r="115" spans="1:25">
      <c r="A115" s="349"/>
      <c r="B115" s="349"/>
      <c r="P115" s="383"/>
      <c r="W115" s="389"/>
      <c r="X115" s="389"/>
      <c r="Y115" s="389"/>
    </row>
    <row r="116" spans="1:25">
      <c r="A116" s="349"/>
      <c r="B116" s="349"/>
      <c r="P116" s="383"/>
      <c r="W116" s="389"/>
      <c r="X116" s="389"/>
      <c r="Y116" s="389"/>
    </row>
    <row r="117" spans="1:25">
      <c r="A117" s="349"/>
      <c r="B117" s="349"/>
      <c r="P117" s="383"/>
      <c r="W117" s="389"/>
      <c r="X117" s="389"/>
      <c r="Y117" s="389"/>
    </row>
    <row r="118" spans="1:25">
      <c r="A118" s="349"/>
      <c r="B118" s="349"/>
      <c r="P118" s="383"/>
      <c r="W118" s="389"/>
      <c r="X118" s="389"/>
      <c r="Y118" s="389"/>
    </row>
    <row r="119" spans="1:25">
      <c r="A119" s="349"/>
      <c r="B119" s="349"/>
      <c r="P119" s="383"/>
      <c r="W119" s="389"/>
      <c r="X119" s="389"/>
      <c r="Y119" s="389"/>
    </row>
    <row r="120" spans="1:25">
      <c r="A120" s="349"/>
      <c r="B120" s="349"/>
      <c r="P120" s="383"/>
      <c r="W120" s="389"/>
      <c r="X120" s="389"/>
      <c r="Y120" s="389"/>
    </row>
    <row r="121" spans="1:25">
      <c r="A121" s="349"/>
      <c r="B121" s="349"/>
      <c r="P121" s="383"/>
      <c r="W121" s="389"/>
      <c r="X121" s="389"/>
      <c r="Y121" s="389"/>
    </row>
    <row r="122" spans="1:25">
      <c r="A122" s="349"/>
      <c r="B122" s="349"/>
      <c r="P122" s="383"/>
      <c r="W122" s="389"/>
      <c r="X122" s="389"/>
      <c r="Y122" s="389"/>
    </row>
    <row r="123" spans="1:25">
      <c r="A123" s="349"/>
      <c r="B123" s="349"/>
      <c r="P123" s="383"/>
      <c r="W123" s="389"/>
      <c r="X123" s="389"/>
      <c r="Y123" s="389"/>
    </row>
    <row r="124" spans="1:25">
      <c r="A124" s="349"/>
      <c r="B124" s="349"/>
      <c r="P124" s="383"/>
      <c r="W124" s="389"/>
      <c r="X124" s="389"/>
      <c r="Y124" s="389"/>
    </row>
    <row r="125" spans="1:25">
      <c r="A125" s="349"/>
      <c r="B125" s="349"/>
      <c r="P125" s="383"/>
      <c r="W125" s="389"/>
      <c r="X125" s="389"/>
      <c r="Y125" s="389"/>
    </row>
    <row r="126" spans="1:25">
      <c r="A126" s="349"/>
      <c r="B126" s="349"/>
      <c r="P126" s="383"/>
      <c r="W126" s="389"/>
      <c r="X126" s="389"/>
      <c r="Y126" s="389"/>
    </row>
    <row r="127" spans="1:25">
      <c r="A127" s="349"/>
      <c r="B127" s="349"/>
      <c r="P127" s="383"/>
      <c r="W127" s="389"/>
      <c r="X127" s="389"/>
      <c r="Y127" s="389"/>
    </row>
    <row r="128" spans="1:25">
      <c r="A128" s="349"/>
      <c r="B128" s="349"/>
      <c r="P128" s="383"/>
      <c r="W128" s="389"/>
      <c r="X128" s="389"/>
      <c r="Y128" s="389"/>
    </row>
    <row r="129" spans="1:25">
      <c r="A129" s="349"/>
      <c r="B129" s="349"/>
      <c r="P129" s="383"/>
      <c r="W129" s="389"/>
      <c r="X129" s="389"/>
      <c r="Y129" s="389"/>
    </row>
    <row r="130" spans="1:25">
      <c r="A130" s="349"/>
      <c r="B130" s="349"/>
      <c r="P130" s="383"/>
      <c r="W130" s="389"/>
      <c r="X130" s="389"/>
      <c r="Y130" s="389"/>
    </row>
    <row r="131" spans="1:25">
      <c r="A131" s="349"/>
      <c r="B131" s="349"/>
      <c r="P131" s="383"/>
      <c r="W131" s="389"/>
      <c r="X131" s="389"/>
      <c r="Y131" s="389"/>
    </row>
    <row r="132" spans="1:25">
      <c r="A132" s="349"/>
      <c r="B132" s="349"/>
      <c r="P132" s="383"/>
      <c r="W132" s="389"/>
      <c r="X132" s="389"/>
      <c r="Y132" s="389"/>
    </row>
    <row r="133" spans="1:25">
      <c r="A133" s="349"/>
      <c r="B133" s="349"/>
      <c r="P133" s="383"/>
      <c r="W133" s="389"/>
      <c r="X133" s="389"/>
      <c r="Y133" s="389"/>
    </row>
    <row r="134" spans="1:25">
      <c r="A134" s="349"/>
      <c r="B134" s="349"/>
      <c r="P134" s="383"/>
      <c r="W134" s="389"/>
      <c r="X134" s="389"/>
      <c r="Y134" s="389"/>
    </row>
    <row r="135" spans="1:25">
      <c r="A135" s="349"/>
      <c r="B135" s="349"/>
      <c r="P135" s="383"/>
      <c r="W135" s="389"/>
      <c r="X135" s="389"/>
      <c r="Y135" s="389"/>
    </row>
    <row r="136" spans="1:25">
      <c r="A136" s="349"/>
      <c r="B136" s="349"/>
      <c r="P136" s="383"/>
      <c r="W136" s="389"/>
      <c r="X136" s="389"/>
      <c r="Y136" s="389"/>
    </row>
    <row r="137" spans="1:25">
      <c r="A137" s="349"/>
      <c r="B137" s="349"/>
      <c r="P137" s="383"/>
      <c r="W137" s="389"/>
      <c r="X137" s="389"/>
      <c r="Y137" s="389"/>
    </row>
    <row r="138" spans="1:25">
      <c r="A138" s="349"/>
      <c r="B138" s="349"/>
      <c r="P138" s="383"/>
      <c r="W138" s="389"/>
      <c r="X138" s="389"/>
      <c r="Y138" s="389"/>
    </row>
    <row r="139" spans="1:25">
      <c r="A139" s="349"/>
      <c r="B139" s="349"/>
      <c r="P139" s="383"/>
      <c r="W139" s="389"/>
      <c r="X139" s="389"/>
      <c r="Y139" s="389"/>
    </row>
    <row r="140" spans="1:25">
      <c r="A140" s="349"/>
      <c r="B140" s="349"/>
      <c r="P140" s="383"/>
      <c r="W140" s="389"/>
      <c r="X140" s="389"/>
      <c r="Y140" s="389"/>
    </row>
    <row r="141" spans="1:25">
      <c r="A141" s="349"/>
      <c r="B141" s="349"/>
      <c r="P141" s="383"/>
      <c r="W141" s="389"/>
      <c r="X141" s="389"/>
      <c r="Y141" s="389"/>
    </row>
    <row r="142" spans="1:25">
      <c r="A142" s="349"/>
      <c r="B142" s="349"/>
      <c r="P142" s="383"/>
      <c r="W142" s="389"/>
      <c r="X142" s="389"/>
      <c r="Y142" s="389"/>
    </row>
    <row r="143" spans="1:25">
      <c r="A143" s="349"/>
      <c r="B143" s="349"/>
      <c r="P143" s="383"/>
      <c r="W143" s="389"/>
      <c r="X143" s="389"/>
      <c r="Y143" s="389"/>
    </row>
    <row r="144" spans="1:25">
      <c r="A144" s="349"/>
      <c r="B144" s="349"/>
      <c r="P144" s="383"/>
      <c r="W144" s="389"/>
      <c r="X144" s="389"/>
      <c r="Y144" s="389"/>
    </row>
    <row r="145" spans="1:25">
      <c r="A145" s="349"/>
      <c r="B145" s="349"/>
      <c r="P145" s="383"/>
      <c r="W145" s="389"/>
      <c r="X145" s="389"/>
      <c r="Y145" s="389"/>
    </row>
    <row r="146" spans="1:25">
      <c r="A146" s="349"/>
      <c r="B146" s="349"/>
      <c r="P146" s="383"/>
      <c r="W146" s="389"/>
      <c r="X146" s="389"/>
      <c r="Y146" s="389"/>
    </row>
    <row r="147" spans="1:25">
      <c r="A147" s="349"/>
      <c r="B147" s="349"/>
      <c r="P147" s="383"/>
      <c r="W147" s="389"/>
      <c r="X147" s="389"/>
      <c r="Y147" s="389"/>
    </row>
    <row r="148" spans="1:25">
      <c r="A148" s="349"/>
      <c r="B148" s="349"/>
      <c r="P148" s="383"/>
      <c r="W148" s="389"/>
      <c r="X148" s="389"/>
      <c r="Y148" s="389"/>
    </row>
    <row r="149" spans="1:25">
      <c r="A149" s="349"/>
      <c r="B149" s="349"/>
      <c r="P149" s="383"/>
      <c r="W149" s="389"/>
      <c r="X149" s="389"/>
      <c r="Y149" s="389"/>
    </row>
    <row r="150" spans="1:25">
      <c r="A150" s="349"/>
      <c r="B150" s="349"/>
      <c r="P150" s="383"/>
      <c r="W150" s="389"/>
      <c r="X150" s="389"/>
      <c r="Y150" s="389"/>
    </row>
    <row r="151" spans="1:25">
      <c r="A151" s="349"/>
      <c r="B151" s="349"/>
      <c r="P151" s="383"/>
      <c r="W151" s="389"/>
      <c r="X151" s="389"/>
      <c r="Y151" s="389"/>
    </row>
    <row r="152" spans="1:25">
      <c r="A152" s="349"/>
      <c r="B152" s="349"/>
      <c r="P152" s="383"/>
      <c r="W152" s="389"/>
      <c r="X152" s="389"/>
      <c r="Y152" s="389"/>
    </row>
    <row r="153" spans="1:25">
      <c r="A153" s="349"/>
      <c r="B153" s="349"/>
      <c r="P153" s="383"/>
      <c r="W153" s="389"/>
      <c r="X153" s="389"/>
      <c r="Y153" s="389"/>
    </row>
    <row r="154" spans="1:25">
      <c r="A154" s="349"/>
      <c r="B154" s="349"/>
      <c r="P154" s="383"/>
      <c r="W154" s="389"/>
      <c r="X154" s="389"/>
      <c r="Y154" s="389"/>
    </row>
    <row r="155" spans="1:25">
      <c r="A155" s="349"/>
      <c r="B155" s="349"/>
      <c r="P155" s="383"/>
      <c r="W155" s="389"/>
      <c r="X155" s="389"/>
      <c r="Y155" s="389"/>
    </row>
    <row r="156" spans="1:25">
      <c r="A156" s="349"/>
      <c r="B156" s="349"/>
      <c r="P156" s="383"/>
      <c r="W156" s="389"/>
      <c r="X156" s="389"/>
      <c r="Y156" s="389"/>
    </row>
    <row r="157" spans="1:25">
      <c r="A157" s="349"/>
      <c r="B157" s="349"/>
      <c r="P157" s="383"/>
      <c r="W157" s="389"/>
      <c r="X157" s="389"/>
      <c r="Y157" s="389"/>
    </row>
    <row r="158" spans="1:25">
      <c r="A158" s="349"/>
      <c r="B158" s="349"/>
      <c r="P158" s="383"/>
      <c r="W158" s="389"/>
      <c r="X158" s="389"/>
      <c r="Y158" s="389"/>
    </row>
    <row r="159" spans="1:25">
      <c r="A159" s="349"/>
      <c r="B159" s="349"/>
      <c r="P159" s="383"/>
      <c r="W159" s="389"/>
      <c r="X159" s="389"/>
      <c r="Y159" s="389"/>
    </row>
    <row r="160" spans="1:25">
      <c r="A160" s="349"/>
      <c r="B160" s="349"/>
      <c r="P160" s="383"/>
      <c r="W160" s="389"/>
      <c r="X160" s="389"/>
      <c r="Y160" s="389"/>
    </row>
    <row r="161" spans="1:25">
      <c r="A161" s="349"/>
      <c r="B161" s="349"/>
      <c r="P161" s="383"/>
      <c r="W161" s="389"/>
      <c r="X161" s="389"/>
      <c r="Y161" s="389"/>
    </row>
    <row r="162" spans="1:25">
      <c r="A162" s="349"/>
      <c r="B162" s="349"/>
      <c r="P162" s="383"/>
      <c r="W162" s="389"/>
      <c r="X162" s="389"/>
      <c r="Y162" s="389"/>
    </row>
    <row r="163" spans="1:25">
      <c r="A163" s="349"/>
      <c r="B163" s="349"/>
      <c r="P163" s="383"/>
      <c r="W163" s="389"/>
      <c r="X163" s="389"/>
      <c r="Y163" s="389"/>
    </row>
    <row r="164" spans="1:25">
      <c r="A164" s="349"/>
      <c r="B164" s="349"/>
      <c r="P164" s="383"/>
      <c r="W164" s="389"/>
      <c r="X164" s="389"/>
      <c r="Y164" s="389"/>
    </row>
    <row r="165" spans="1:25">
      <c r="A165" s="349"/>
      <c r="B165" s="349"/>
      <c r="P165" s="383"/>
      <c r="W165" s="389"/>
      <c r="X165" s="389"/>
      <c r="Y165" s="389"/>
    </row>
    <row r="166" spans="1:25">
      <c r="A166" s="349"/>
      <c r="B166" s="349"/>
      <c r="P166" s="383"/>
      <c r="W166" s="389"/>
      <c r="X166" s="389"/>
      <c r="Y166" s="389"/>
    </row>
    <row r="167" spans="1:25">
      <c r="A167" s="349"/>
      <c r="B167" s="349"/>
      <c r="P167" s="383"/>
      <c r="W167" s="389"/>
      <c r="X167" s="389"/>
      <c r="Y167" s="389"/>
    </row>
    <row r="168" spans="1:25">
      <c r="A168" s="349"/>
      <c r="B168" s="349"/>
      <c r="P168" s="383"/>
      <c r="W168" s="389"/>
      <c r="X168" s="389"/>
      <c r="Y168" s="389"/>
    </row>
    <row r="169" spans="1:25">
      <c r="A169" s="349"/>
      <c r="B169" s="349"/>
      <c r="P169" s="383"/>
      <c r="W169" s="389"/>
      <c r="X169" s="389"/>
      <c r="Y169" s="389"/>
    </row>
    <row r="170" spans="1:25">
      <c r="A170" s="349"/>
      <c r="B170" s="349"/>
      <c r="P170" s="383"/>
      <c r="W170" s="389"/>
      <c r="X170" s="389"/>
      <c r="Y170" s="389"/>
    </row>
    <row r="171" spans="1:25">
      <c r="A171" s="349"/>
      <c r="B171" s="349"/>
      <c r="P171" s="383"/>
      <c r="W171" s="389"/>
      <c r="X171" s="389"/>
      <c r="Y171" s="389"/>
    </row>
    <row r="172" spans="1:25">
      <c r="A172" s="349"/>
      <c r="B172" s="349"/>
      <c r="P172" s="383"/>
      <c r="W172" s="389"/>
      <c r="X172" s="389"/>
      <c r="Y172" s="389"/>
    </row>
    <row r="173" spans="1:25">
      <c r="A173" s="349"/>
      <c r="B173" s="349"/>
      <c r="P173" s="383"/>
      <c r="W173" s="389"/>
      <c r="X173" s="389"/>
      <c r="Y173" s="389"/>
    </row>
    <row r="174" spans="1:25">
      <c r="A174" s="349"/>
      <c r="B174" s="349"/>
      <c r="P174" s="383"/>
      <c r="W174" s="389"/>
      <c r="X174" s="389"/>
      <c r="Y174" s="389"/>
    </row>
    <row r="175" spans="1:25">
      <c r="A175" s="349"/>
      <c r="B175" s="349"/>
      <c r="P175" s="383"/>
      <c r="W175" s="389"/>
      <c r="X175" s="389"/>
      <c r="Y175" s="389"/>
    </row>
    <row r="176" spans="1:25">
      <c r="A176" s="349"/>
      <c r="B176" s="349"/>
      <c r="P176" s="383"/>
      <c r="W176" s="389"/>
      <c r="X176" s="389"/>
      <c r="Y176" s="389"/>
    </row>
    <row r="177" spans="1:25">
      <c r="A177" s="349"/>
      <c r="B177" s="349"/>
      <c r="P177" s="383"/>
      <c r="W177" s="389"/>
      <c r="X177" s="389"/>
      <c r="Y177" s="389"/>
    </row>
    <row r="178" spans="1:25">
      <c r="A178" s="349"/>
      <c r="B178" s="349"/>
      <c r="P178" s="383"/>
      <c r="W178" s="389"/>
      <c r="X178" s="389"/>
      <c r="Y178" s="389"/>
    </row>
    <row r="179" spans="1:25">
      <c r="A179" s="349"/>
      <c r="B179" s="349"/>
      <c r="P179" s="383"/>
      <c r="W179" s="389"/>
      <c r="X179" s="389"/>
      <c r="Y179" s="389"/>
    </row>
    <row r="180" spans="1:25">
      <c r="A180" s="349"/>
      <c r="B180" s="349"/>
      <c r="P180" s="383"/>
      <c r="W180" s="389"/>
      <c r="X180" s="389"/>
      <c r="Y180" s="389"/>
    </row>
    <row r="181" spans="1:25">
      <c r="A181" s="349"/>
      <c r="B181" s="349"/>
      <c r="P181" s="383"/>
      <c r="W181" s="389"/>
      <c r="X181" s="389"/>
      <c r="Y181" s="389"/>
    </row>
    <row r="182" spans="1:25">
      <c r="A182" s="349"/>
      <c r="B182" s="349"/>
      <c r="P182" s="383"/>
      <c r="W182" s="389"/>
      <c r="X182" s="389"/>
      <c r="Y182" s="389"/>
    </row>
    <row r="183" spans="1:25">
      <c r="A183" s="349"/>
      <c r="B183" s="349"/>
      <c r="P183" s="383"/>
      <c r="W183" s="389"/>
      <c r="X183" s="389"/>
      <c r="Y183" s="389"/>
    </row>
    <row r="184" spans="1:25">
      <c r="A184" s="349"/>
      <c r="B184" s="349"/>
      <c r="P184" s="383"/>
      <c r="W184" s="389"/>
      <c r="X184" s="389"/>
      <c r="Y184" s="389"/>
    </row>
    <row r="185" spans="1:25">
      <c r="A185" s="349"/>
      <c r="B185" s="349"/>
      <c r="P185" s="383"/>
      <c r="W185" s="389"/>
      <c r="X185" s="389"/>
      <c r="Y185" s="389"/>
    </row>
    <row r="186" spans="1:25">
      <c r="A186" s="349"/>
      <c r="B186" s="349"/>
      <c r="P186" s="383"/>
    </row>
    <row r="187" spans="1:25">
      <c r="A187" s="349"/>
      <c r="B187" s="349"/>
      <c r="P187" s="383"/>
    </row>
    <row r="188" spans="1:25">
      <c r="A188" s="349"/>
      <c r="B188" s="349"/>
      <c r="P188" s="383"/>
    </row>
    <row r="189" spans="1:25">
      <c r="A189" s="349"/>
      <c r="B189" s="349"/>
      <c r="P189" s="383"/>
    </row>
    <row r="190" spans="1:25">
      <c r="A190" s="349"/>
      <c r="B190" s="349"/>
      <c r="P190" s="383"/>
    </row>
    <row r="191" spans="1:25">
      <c r="A191" s="349"/>
      <c r="B191" s="349"/>
      <c r="P191" s="383"/>
    </row>
    <row r="192" spans="1:25">
      <c r="A192" s="349"/>
      <c r="B192" s="349"/>
      <c r="P192" s="383"/>
    </row>
    <row r="193" spans="1:22" ht="12">
      <c r="A193" s="349"/>
      <c r="B193" s="349"/>
      <c r="P193" s="383"/>
      <c r="Q193" s="349"/>
      <c r="R193" s="349"/>
      <c r="S193" s="349"/>
      <c r="T193" s="349"/>
      <c r="U193" s="349"/>
      <c r="V193" s="349"/>
    </row>
    <row r="194" spans="1:22" ht="12">
      <c r="A194" s="349"/>
      <c r="B194" s="349"/>
      <c r="P194" s="383"/>
      <c r="Q194" s="349"/>
      <c r="R194" s="349"/>
      <c r="S194" s="349"/>
      <c r="T194" s="349"/>
      <c r="U194" s="349"/>
      <c r="V194" s="349"/>
    </row>
    <row r="195" spans="1:22" ht="12">
      <c r="A195" s="349"/>
      <c r="B195" s="349"/>
      <c r="P195" s="383"/>
      <c r="Q195" s="349"/>
      <c r="R195" s="349"/>
      <c r="S195" s="349"/>
      <c r="T195" s="349"/>
      <c r="U195" s="349"/>
      <c r="V195" s="349"/>
    </row>
    <row r="196" spans="1:22" ht="12">
      <c r="A196" s="349"/>
      <c r="B196" s="349"/>
      <c r="P196" s="383"/>
      <c r="Q196" s="349"/>
      <c r="R196" s="349"/>
      <c r="S196" s="349"/>
      <c r="T196" s="349"/>
      <c r="U196" s="349"/>
      <c r="V196" s="349"/>
    </row>
    <row r="197" spans="1:22" ht="12">
      <c r="A197" s="349"/>
      <c r="B197" s="349"/>
      <c r="P197" s="383"/>
      <c r="Q197" s="349"/>
      <c r="R197" s="349"/>
      <c r="S197" s="349"/>
      <c r="T197" s="349"/>
      <c r="U197" s="349"/>
      <c r="V197" s="349"/>
    </row>
    <row r="198" spans="1:22" ht="12">
      <c r="A198" s="349"/>
      <c r="B198" s="349"/>
      <c r="P198" s="383"/>
      <c r="Q198" s="349"/>
      <c r="R198" s="349"/>
      <c r="S198" s="349"/>
      <c r="T198" s="349"/>
      <c r="U198" s="349"/>
      <c r="V198" s="349"/>
    </row>
    <row r="199" spans="1:22" ht="12">
      <c r="A199" s="349"/>
      <c r="B199" s="349"/>
      <c r="P199" s="383"/>
      <c r="Q199" s="349"/>
      <c r="R199" s="349"/>
      <c r="S199" s="349"/>
      <c r="T199" s="349"/>
      <c r="U199" s="349"/>
      <c r="V199" s="349"/>
    </row>
    <row r="200" spans="1:22" ht="12">
      <c r="A200" s="349"/>
      <c r="B200" s="349"/>
      <c r="P200" s="383"/>
      <c r="Q200" s="349"/>
      <c r="R200" s="349"/>
      <c r="S200" s="349"/>
      <c r="T200" s="349"/>
      <c r="U200" s="349"/>
      <c r="V200" s="349"/>
    </row>
    <row r="201" spans="1:22" ht="12">
      <c r="A201" s="349"/>
      <c r="B201" s="349"/>
      <c r="P201" s="383"/>
      <c r="Q201" s="349"/>
      <c r="R201" s="349"/>
      <c r="S201" s="349"/>
      <c r="T201" s="349"/>
      <c r="U201" s="349"/>
      <c r="V201" s="349"/>
    </row>
    <row r="202" spans="1:22" ht="12">
      <c r="A202" s="349"/>
      <c r="B202" s="349"/>
      <c r="P202" s="383"/>
      <c r="Q202" s="349"/>
      <c r="R202" s="349"/>
      <c r="S202" s="349"/>
      <c r="T202" s="349"/>
      <c r="U202" s="349"/>
      <c r="V202" s="349"/>
    </row>
    <row r="203" spans="1:22" ht="12">
      <c r="A203" s="349"/>
      <c r="B203" s="349"/>
      <c r="P203" s="383"/>
      <c r="Q203" s="349"/>
      <c r="R203" s="349"/>
      <c r="S203" s="349"/>
      <c r="T203" s="349"/>
      <c r="U203" s="349"/>
      <c r="V203" s="349"/>
    </row>
    <row r="204" spans="1:22" ht="12">
      <c r="A204" s="349"/>
      <c r="B204" s="349"/>
      <c r="P204" s="383"/>
      <c r="Q204" s="349"/>
      <c r="R204" s="349"/>
      <c r="S204" s="349"/>
      <c r="T204" s="349"/>
      <c r="U204" s="349"/>
      <c r="V204" s="349"/>
    </row>
    <row r="205" spans="1:22" ht="12">
      <c r="A205" s="349"/>
      <c r="B205" s="349"/>
      <c r="P205" s="383"/>
      <c r="Q205" s="349"/>
      <c r="R205" s="349"/>
      <c r="S205" s="349"/>
      <c r="T205" s="349"/>
      <c r="U205" s="349"/>
      <c r="V205" s="349"/>
    </row>
    <row r="206" spans="1:22" ht="12">
      <c r="A206" s="349"/>
      <c r="B206" s="349"/>
      <c r="P206" s="383"/>
      <c r="Q206" s="349"/>
      <c r="R206" s="349"/>
      <c r="S206" s="349"/>
      <c r="T206" s="349"/>
      <c r="U206" s="349"/>
      <c r="V206" s="349"/>
    </row>
    <row r="207" spans="1:22" ht="12">
      <c r="A207" s="349"/>
      <c r="B207" s="349"/>
      <c r="P207" s="383"/>
      <c r="Q207" s="349"/>
      <c r="R207" s="349"/>
      <c r="S207" s="349"/>
      <c r="T207" s="349"/>
      <c r="U207" s="349"/>
      <c r="V207" s="349"/>
    </row>
    <row r="208" spans="1:22" ht="12">
      <c r="A208" s="349"/>
      <c r="B208" s="349"/>
      <c r="P208" s="383"/>
      <c r="Q208" s="349"/>
      <c r="R208" s="349"/>
      <c r="S208" s="349"/>
      <c r="T208" s="349"/>
      <c r="U208" s="349"/>
      <c r="V208" s="349"/>
    </row>
    <row r="209" spans="1:22" ht="12">
      <c r="A209" s="349"/>
      <c r="B209" s="349"/>
      <c r="P209" s="383"/>
      <c r="Q209" s="349"/>
      <c r="R209" s="349"/>
      <c r="S209" s="349"/>
      <c r="T209" s="349"/>
      <c r="U209" s="349"/>
      <c r="V209" s="349"/>
    </row>
    <row r="210" spans="1:22" ht="12">
      <c r="A210" s="349"/>
      <c r="B210" s="349"/>
      <c r="P210" s="383"/>
      <c r="Q210" s="349"/>
      <c r="R210" s="349"/>
      <c r="S210" s="349"/>
      <c r="T210" s="349"/>
      <c r="U210" s="349"/>
      <c r="V210" s="349"/>
    </row>
    <row r="211" spans="1:22" ht="12">
      <c r="A211" s="349"/>
      <c r="B211" s="349"/>
      <c r="P211" s="383"/>
      <c r="Q211" s="349"/>
      <c r="R211" s="349"/>
      <c r="S211" s="349"/>
      <c r="T211" s="349"/>
      <c r="U211" s="349"/>
      <c r="V211" s="349"/>
    </row>
    <row r="212" spans="1:22" ht="12">
      <c r="A212" s="349"/>
      <c r="B212" s="349"/>
      <c r="P212" s="383"/>
      <c r="Q212" s="349"/>
      <c r="R212" s="349"/>
      <c r="S212" s="349"/>
      <c r="T212" s="349"/>
      <c r="U212" s="349"/>
      <c r="V212" s="349"/>
    </row>
    <row r="213" spans="1:22" ht="12">
      <c r="A213" s="349"/>
      <c r="B213" s="349"/>
      <c r="P213" s="383"/>
      <c r="Q213" s="349"/>
      <c r="R213" s="349"/>
      <c r="S213" s="349"/>
      <c r="T213" s="349"/>
      <c r="U213" s="349"/>
      <c r="V213" s="349"/>
    </row>
    <row r="214" spans="1:22" ht="12">
      <c r="A214" s="349"/>
      <c r="B214" s="349"/>
      <c r="P214" s="383"/>
      <c r="Q214" s="349"/>
      <c r="R214" s="349"/>
      <c r="S214" s="349"/>
      <c r="T214" s="349"/>
      <c r="U214" s="349"/>
      <c r="V214" s="349"/>
    </row>
    <row r="215" spans="1:22" ht="12">
      <c r="A215" s="349"/>
      <c r="B215" s="349"/>
      <c r="P215" s="383"/>
      <c r="Q215" s="349"/>
      <c r="R215" s="349"/>
      <c r="S215" s="349"/>
      <c r="T215" s="349"/>
      <c r="U215" s="349"/>
      <c r="V215" s="349"/>
    </row>
    <row r="216" spans="1:22" ht="12">
      <c r="A216" s="349"/>
      <c r="B216" s="349"/>
      <c r="P216" s="383"/>
      <c r="Q216" s="349"/>
      <c r="R216" s="349"/>
      <c r="S216" s="349"/>
      <c r="T216" s="349"/>
      <c r="U216" s="349"/>
      <c r="V216" s="349"/>
    </row>
    <row r="217" spans="1:22" ht="12">
      <c r="A217" s="349"/>
      <c r="B217" s="349"/>
      <c r="P217" s="383"/>
      <c r="Q217" s="349"/>
      <c r="R217" s="349"/>
      <c r="S217" s="349"/>
      <c r="T217" s="349"/>
      <c r="U217" s="349"/>
      <c r="V217" s="349"/>
    </row>
    <row r="218" spans="1:22" ht="12">
      <c r="A218" s="349"/>
      <c r="B218" s="349"/>
      <c r="P218" s="383"/>
      <c r="Q218" s="349"/>
      <c r="R218" s="349"/>
      <c r="S218" s="349"/>
      <c r="T218" s="349"/>
      <c r="U218" s="349"/>
      <c r="V218" s="349"/>
    </row>
    <row r="219" spans="1:22" ht="12">
      <c r="A219" s="349"/>
      <c r="B219" s="349"/>
      <c r="P219" s="383"/>
      <c r="Q219" s="349"/>
      <c r="R219" s="349"/>
      <c r="S219" s="349"/>
      <c r="T219" s="349"/>
      <c r="U219" s="349"/>
      <c r="V219" s="349"/>
    </row>
    <row r="220" spans="1:22" ht="12">
      <c r="A220" s="349"/>
      <c r="B220" s="349"/>
      <c r="P220" s="383"/>
      <c r="Q220" s="349"/>
      <c r="R220" s="349"/>
      <c r="S220" s="349"/>
      <c r="T220" s="349"/>
      <c r="U220" s="349"/>
      <c r="V220" s="349"/>
    </row>
    <row r="221" spans="1:22" ht="12">
      <c r="A221" s="349"/>
      <c r="B221" s="349"/>
      <c r="P221" s="383"/>
      <c r="Q221" s="349"/>
      <c r="R221" s="349"/>
      <c r="S221" s="349"/>
      <c r="T221" s="349"/>
      <c r="U221" s="349"/>
      <c r="V221" s="349"/>
    </row>
    <row r="222" spans="1:22" ht="12">
      <c r="A222" s="349"/>
      <c r="B222" s="349"/>
      <c r="P222" s="383"/>
      <c r="Q222" s="349"/>
      <c r="R222" s="349"/>
      <c r="S222" s="349"/>
      <c r="T222" s="349"/>
      <c r="U222" s="349"/>
      <c r="V222" s="349"/>
    </row>
    <row r="223" spans="1:22" ht="12">
      <c r="A223" s="349"/>
      <c r="B223" s="349"/>
      <c r="P223" s="383"/>
      <c r="Q223" s="349"/>
      <c r="R223" s="349"/>
      <c r="S223" s="349"/>
      <c r="T223" s="349"/>
      <c r="U223" s="349"/>
      <c r="V223" s="349"/>
    </row>
    <row r="224" spans="1:22" ht="12">
      <c r="A224" s="349"/>
      <c r="B224" s="349"/>
      <c r="P224" s="383"/>
      <c r="Q224" s="349"/>
      <c r="R224" s="349"/>
      <c r="S224" s="349"/>
      <c r="T224" s="349"/>
      <c r="U224" s="349"/>
      <c r="V224" s="349"/>
    </row>
    <row r="225" spans="1:22" ht="12">
      <c r="A225" s="349"/>
      <c r="B225" s="349"/>
      <c r="P225" s="383"/>
      <c r="Q225" s="349"/>
      <c r="R225" s="349"/>
      <c r="S225" s="349"/>
      <c r="T225" s="349"/>
      <c r="U225" s="349"/>
      <c r="V225" s="349"/>
    </row>
    <row r="226" spans="1:22" ht="12">
      <c r="A226" s="349"/>
      <c r="B226" s="349"/>
      <c r="P226" s="383"/>
      <c r="Q226" s="349"/>
      <c r="R226" s="349"/>
      <c r="S226" s="349"/>
      <c r="T226" s="349"/>
      <c r="U226" s="349"/>
      <c r="V226" s="349"/>
    </row>
    <row r="227" spans="1:22" ht="12">
      <c r="A227" s="349"/>
      <c r="B227" s="349"/>
      <c r="P227" s="383"/>
      <c r="Q227" s="349"/>
      <c r="R227" s="349"/>
      <c r="S227" s="349"/>
      <c r="T227" s="349"/>
      <c r="U227" s="349"/>
      <c r="V227" s="349"/>
    </row>
    <row r="228" spans="1:22" ht="12">
      <c r="A228" s="349"/>
      <c r="B228" s="349"/>
      <c r="P228" s="383"/>
      <c r="Q228" s="349"/>
      <c r="R228" s="349"/>
      <c r="S228" s="349"/>
      <c r="T228" s="349"/>
      <c r="U228" s="349"/>
      <c r="V228" s="349"/>
    </row>
    <row r="229" spans="1:22" ht="12">
      <c r="A229" s="349"/>
      <c r="B229" s="349"/>
      <c r="P229" s="383"/>
      <c r="Q229" s="349"/>
      <c r="R229" s="349"/>
      <c r="S229" s="349"/>
      <c r="T229" s="349"/>
      <c r="U229" s="349"/>
      <c r="V229" s="349"/>
    </row>
    <row r="230" spans="1:22" ht="12">
      <c r="A230" s="349"/>
      <c r="B230" s="349"/>
      <c r="P230" s="383"/>
      <c r="Q230" s="349"/>
      <c r="R230" s="349"/>
      <c r="S230" s="349"/>
      <c r="T230" s="349"/>
      <c r="U230" s="349"/>
      <c r="V230" s="349"/>
    </row>
    <row r="231" spans="1:22" ht="12">
      <c r="A231" s="349"/>
      <c r="B231" s="349"/>
      <c r="P231" s="383"/>
      <c r="Q231" s="349"/>
      <c r="R231" s="349"/>
      <c r="S231" s="349"/>
      <c r="T231" s="349"/>
      <c r="U231" s="349"/>
      <c r="V231" s="349"/>
    </row>
    <row r="232" spans="1:22" ht="12">
      <c r="A232" s="349"/>
      <c r="B232" s="349"/>
      <c r="P232" s="383"/>
      <c r="Q232" s="349"/>
      <c r="R232" s="349"/>
      <c r="S232" s="349"/>
      <c r="T232" s="349"/>
      <c r="U232" s="349"/>
      <c r="V232" s="349"/>
    </row>
    <row r="233" spans="1:22" ht="12">
      <c r="A233" s="349"/>
      <c r="B233" s="349"/>
      <c r="P233" s="383"/>
      <c r="Q233" s="349"/>
      <c r="R233" s="349"/>
      <c r="S233" s="349"/>
      <c r="T233" s="349"/>
      <c r="U233" s="349"/>
      <c r="V233" s="349"/>
    </row>
    <row r="234" spans="1:22" ht="12">
      <c r="A234" s="349"/>
      <c r="B234" s="349"/>
      <c r="P234" s="383"/>
      <c r="Q234" s="349"/>
      <c r="R234" s="349"/>
      <c r="S234" s="349"/>
      <c r="T234" s="349"/>
      <c r="U234" s="349"/>
      <c r="V234" s="349"/>
    </row>
    <row r="235" spans="1:22" ht="12">
      <c r="A235" s="349"/>
      <c r="B235" s="349"/>
      <c r="P235" s="383"/>
      <c r="Q235" s="349"/>
      <c r="R235" s="349"/>
      <c r="S235" s="349"/>
      <c r="T235" s="349"/>
      <c r="U235" s="349"/>
      <c r="V235" s="349"/>
    </row>
    <row r="236" spans="1:22" ht="12">
      <c r="A236" s="349"/>
      <c r="B236" s="349"/>
      <c r="P236" s="383"/>
      <c r="Q236" s="349"/>
      <c r="R236" s="349"/>
      <c r="S236" s="349"/>
      <c r="T236" s="349"/>
      <c r="U236" s="349"/>
      <c r="V236" s="349"/>
    </row>
    <row r="237" spans="1:22" ht="12">
      <c r="A237" s="349"/>
      <c r="B237" s="349"/>
      <c r="P237" s="383"/>
      <c r="Q237" s="349"/>
      <c r="R237" s="349"/>
      <c r="S237" s="349"/>
      <c r="T237" s="349"/>
      <c r="U237" s="349"/>
      <c r="V237" s="349"/>
    </row>
    <row r="238" spans="1:22" ht="12">
      <c r="A238" s="349"/>
      <c r="B238" s="349"/>
      <c r="P238" s="383"/>
      <c r="Q238" s="349"/>
      <c r="R238" s="349"/>
      <c r="S238" s="349"/>
      <c r="T238" s="349"/>
      <c r="U238" s="349"/>
      <c r="V238" s="349"/>
    </row>
    <row r="239" spans="1:22" ht="12">
      <c r="A239" s="349"/>
      <c r="B239" s="349"/>
      <c r="P239" s="383"/>
      <c r="Q239" s="349"/>
      <c r="R239" s="349"/>
      <c r="S239" s="349"/>
      <c r="T239" s="349"/>
      <c r="U239" s="349"/>
      <c r="V239" s="349"/>
    </row>
    <row r="240" spans="1:22" ht="12">
      <c r="A240" s="349"/>
      <c r="B240" s="349"/>
      <c r="P240" s="383"/>
      <c r="Q240" s="349"/>
      <c r="R240" s="349"/>
      <c r="S240" s="349"/>
      <c r="T240" s="349"/>
      <c r="U240" s="349"/>
      <c r="V240" s="349"/>
    </row>
    <row r="241" spans="1:22" ht="12">
      <c r="A241" s="349"/>
      <c r="B241" s="349"/>
      <c r="P241" s="383"/>
      <c r="Q241" s="349"/>
      <c r="R241" s="349"/>
      <c r="S241" s="349"/>
      <c r="T241" s="349"/>
      <c r="U241" s="349"/>
      <c r="V241" s="349"/>
    </row>
    <row r="242" spans="1:22" ht="12">
      <c r="A242" s="349"/>
      <c r="B242" s="349"/>
      <c r="P242" s="383"/>
      <c r="Q242" s="349"/>
      <c r="R242" s="349"/>
      <c r="S242" s="349"/>
      <c r="T242" s="349"/>
      <c r="U242" s="349"/>
      <c r="V242" s="349"/>
    </row>
    <row r="243" spans="1:22" ht="12">
      <c r="A243" s="349"/>
      <c r="B243" s="349"/>
      <c r="P243" s="383"/>
      <c r="Q243" s="349"/>
      <c r="R243" s="349"/>
      <c r="S243" s="349"/>
      <c r="T243" s="349"/>
      <c r="U243" s="349"/>
      <c r="V243" s="349"/>
    </row>
    <row r="244" spans="1:22" ht="12">
      <c r="A244" s="349"/>
      <c r="B244" s="349"/>
      <c r="P244" s="383"/>
      <c r="Q244" s="349"/>
      <c r="R244" s="349"/>
      <c r="S244" s="349"/>
      <c r="T244" s="349"/>
      <c r="U244" s="349"/>
      <c r="V244" s="349"/>
    </row>
    <row r="245" spans="1:22" ht="12">
      <c r="A245" s="349"/>
      <c r="B245" s="349"/>
      <c r="P245" s="383"/>
      <c r="Q245" s="349"/>
      <c r="R245" s="349"/>
      <c r="S245" s="349"/>
      <c r="T245" s="349"/>
      <c r="U245" s="349"/>
      <c r="V245" s="349"/>
    </row>
    <row r="246" spans="1:22" ht="12">
      <c r="A246" s="349"/>
      <c r="B246" s="349"/>
      <c r="P246" s="383"/>
      <c r="Q246" s="349"/>
      <c r="R246" s="349"/>
      <c r="S246" s="349"/>
      <c r="T246" s="349"/>
      <c r="U246" s="349"/>
      <c r="V246" s="349"/>
    </row>
    <row r="247" spans="1:22" ht="12">
      <c r="A247" s="349"/>
      <c r="B247" s="349"/>
      <c r="P247" s="383"/>
      <c r="Q247" s="349"/>
      <c r="R247" s="349"/>
      <c r="S247" s="349"/>
      <c r="T247" s="349"/>
      <c r="U247" s="349"/>
      <c r="V247" s="349"/>
    </row>
    <row r="248" spans="1:22" ht="12">
      <c r="A248" s="349"/>
      <c r="B248" s="349"/>
      <c r="P248" s="383"/>
      <c r="Q248" s="349"/>
      <c r="R248" s="349"/>
      <c r="S248" s="349"/>
      <c r="T248" s="349"/>
      <c r="U248" s="349"/>
      <c r="V248" s="349"/>
    </row>
    <row r="249" spans="1:22" ht="12">
      <c r="A249" s="349"/>
      <c r="B249" s="349"/>
      <c r="P249" s="383"/>
      <c r="Q249" s="349"/>
      <c r="R249" s="349"/>
      <c r="S249" s="349"/>
      <c r="T249" s="349"/>
      <c r="U249" s="349"/>
      <c r="V249" s="349"/>
    </row>
    <row r="250" spans="1:22" ht="12">
      <c r="A250" s="349"/>
      <c r="B250" s="349"/>
      <c r="P250" s="383"/>
      <c r="Q250" s="349"/>
      <c r="R250" s="349"/>
      <c r="S250" s="349"/>
      <c r="T250" s="349"/>
      <c r="U250" s="349"/>
      <c r="V250" s="349"/>
    </row>
    <row r="251" spans="1:22" ht="12">
      <c r="A251" s="349"/>
      <c r="B251" s="349"/>
      <c r="P251" s="383"/>
      <c r="Q251" s="349"/>
      <c r="R251" s="349"/>
      <c r="S251" s="349"/>
      <c r="T251" s="349"/>
      <c r="U251" s="349"/>
      <c r="V251" s="349"/>
    </row>
    <row r="252" spans="1:22" ht="12">
      <c r="A252" s="349"/>
      <c r="B252" s="349"/>
      <c r="P252" s="383"/>
      <c r="Q252" s="349"/>
      <c r="R252" s="349"/>
      <c r="S252" s="349"/>
      <c r="T252" s="349"/>
      <c r="U252" s="349"/>
      <c r="V252" s="349"/>
    </row>
    <row r="253" spans="1:22" ht="12">
      <c r="A253" s="349"/>
      <c r="B253" s="349"/>
      <c r="P253" s="383"/>
      <c r="Q253" s="349"/>
      <c r="R253" s="349"/>
      <c r="S253" s="349"/>
      <c r="T253" s="349"/>
      <c r="U253" s="349"/>
      <c r="V253" s="349"/>
    </row>
    <row r="254" spans="1:22" ht="12">
      <c r="A254" s="349"/>
      <c r="B254" s="349"/>
      <c r="P254" s="383"/>
      <c r="Q254" s="349"/>
      <c r="R254" s="349"/>
      <c r="S254" s="349"/>
      <c r="T254" s="349"/>
      <c r="U254" s="349"/>
      <c r="V254" s="349"/>
    </row>
    <row r="255" spans="1:22" ht="12">
      <c r="A255" s="349"/>
      <c r="B255" s="349"/>
      <c r="P255" s="383"/>
      <c r="Q255" s="349"/>
      <c r="R255" s="349"/>
      <c r="S255" s="349"/>
      <c r="T255" s="349"/>
      <c r="U255" s="349"/>
      <c r="V255" s="349"/>
    </row>
    <row r="256" spans="1:22" ht="12">
      <c r="A256" s="349"/>
      <c r="B256" s="349"/>
      <c r="P256" s="383"/>
      <c r="Q256" s="349"/>
      <c r="R256" s="349"/>
      <c r="S256" s="349"/>
      <c r="T256" s="349"/>
      <c r="U256" s="349"/>
      <c r="V256" s="349"/>
    </row>
    <row r="257" spans="1:22" ht="12">
      <c r="A257" s="349"/>
      <c r="B257" s="349"/>
      <c r="P257" s="383"/>
      <c r="Q257" s="349"/>
      <c r="R257" s="349"/>
      <c r="S257" s="349"/>
      <c r="T257" s="349"/>
      <c r="U257" s="349"/>
      <c r="V257" s="349"/>
    </row>
    <row r="258" spans="1:22" ht="12">
      <c r="A258" s="349"/>
      <c r="B258" s="349"/>
      <c r="P258" s="383"/>
      <c r="Q258" s="349"/>
      <c r="R258" s="349"/>
      <c r="S258" s="349"/>
      <c r="T258" s="349"/>
      <c r="U258" s="349"/>
      <c r="V258" s="349"/>
    </row>
    <row r="259" spans="1:22" ht="12">
      <c r="A259" s="349"/>
      <c r="B259" s="349"/>
      <c r="P259" s="383"/>
      <c r="Q259" s="349"/>
      <c r="R259" s="349"/>
      <c r="S259" s="349"/>
      <c r="T259" s="349"/>
      <c r="U259" s="349"/>
      <c r="V259" s="349"/>
    </row>
    <row r="260" spans="1:22" ht="12">
      <c r="A260" s="349"/>
      <c r="B260" s="349"/>
      <c r="P260" s="383"/>
      <c r="Q260" s="349"/>
      <c r="R260" s="349"/>
      <c r="S260" s="349"/>
      <c r="T260" s="349"/>
      <c r="U260" s="349"/>
      <c r="V260" s="349"/>
    </row>
    <row r="261" spans="1:22" ht="12">
      <c r="A261" s="349"/>
      <c r="B261" s="349"/>
      <c r="P261" s="383"/>
      <c r="Q261" s="349"/>
      <c r="R261" s="349"/>
      <c r="S261" s="349"/>
      <c r="T261" s="349"/>
      <c r="U261" s="349"/>
      <c r="V261" s="349"/>
    </row>
    <row r="262" spans="1:22" ht="12">
      <c r="A262" s="349"/>
      <c r="B262" s="349"/>
      <c r="P262" s="383"/>
      <c r="Q262" s="349"/>
      <c r="R262" s="349"/>
      <c r="S262" s="349"/>
      <c r="T262" s="349"/>
      <c r="U262" s="349"/>
      <c r="V262" s="349"/>
    </row>
    <row r="263" spans="1:22" ht="12">
      <c r="A263" s="349"/>
      <c r="B263" s="349"/>
      <c r="P263" s="383"/>
      <c r="Q263" s="349"/>
      <c r="R263" s="349"/>
      <c r="S263" s="349"/>
      <c r="T263" s="349"/>
      <c r="U263" s="349"/>
      <c r="V263" s="349"/>
    </row>
    <row r="264" spans="1:22" ht="12">
      <c r="A264" s="349"/>
      <c r="B264" s="349"/>
      <c r="P264" s="383"/>
      <c r="Q264" s="349"/>
      <c r="R264" s="349"/>
      <c r="S264" s="349"/>
      <c r="T264" s="349"/>
      <c r="U264" s="349"/>
      <c r="V264" s="349"/>
    </row>
    <row r="265" spans="1:22" ht="12">
      <c r="A265" s="349"/>
      <c r="B265" s="349"/>
      <c r="P265" s="383"/>
      <c r="Q265" s="349"/>
      <c r="R265" s="349"/>
      <c r="S265" s="349"/>
      <c r="T265" s="349"/>
      <c r="U265" s="349"/>
      <c r="V265" s="349"/>
    </row>
    <row r="266" spans="1:22" ht="12">
      <c r="A266" s="349"/>
      <c r="B266" s="349"/>
      <c r="P266" s="383"/>
      <c r="Q266" s="349"/>
      <c r="R266" s="349"/>
      <c r="S266" s="349"/>
      <c r="T266" s="349"/>
      <c r="U266" s="349"/>
      <c r="V266" s="349"/>
    </row>
    <row r="267" spans="1:22" ht="12">
      <c r="A267" s="349"/>
      <c r="B267" s="349"/>
      <c r="P267" s="383"/>
      <c r="Q267" s="349"/>
      <c r="R267" s="349"/>
      <c r="S267" s="349"/>
      <c r="T267" s="349"/>
      <c r="U267" s="349"/>
      <c r="V267" s="349"/>
    </row>
    <row r="268" spans="1:22" ht="12">
      <c r="A268" s="349"/>
      <c r="B268" s="349"/>
      <c r="P268" s="383"/>
      <c r="Q268" s="349"/>
      <c r="R268" s="349"/>
      <c r="S268" s="349"/>
      <c r="T268" s="349"/>
      <c r="U268" s="349"/>
      <c r="V268" s="349"/>
    </row>
    <row r="269" spans="1:22" ht="12">
      <c r="A269" s="349"/>
      <c r="B269" s="349"/>
      <c r="P269" s="383"/>
      <c r="Q269" s="349"/>
      <c r="R269" s="349"/>
      <c r="S269" s="349"/>
      <c r="T269" s="349"/>
      <c r="U269" s="349"/>
      <c r="V269" s="349"/>
    </row>
    <row r="270" spans="1:22" ht="12">
      <c r="A270" s="349"/>
      <c r="B270" s="349"/>
      <c r="P270" s="383"/>
      <c r="Q270" s="349"/>
      <c r="R270" s="349"/>
      <c r="S270" s="349"/>
      <c r="T270" s="349"/>
      <c r="U270" s="349"/>
      <c r="V270" s="349"/>
    </row>
    <row r="271" spans="1:22" ht="12">
      <c r="A271" s="349"/>
      <c r="B271" s="349"/>
      <c r="P271" s="383"/>
      <c r="Q271" s="349"/>
      <c r="R271" s="349"/>
      <c r="S271" s="349"/>
      <c r="T271" s="349"/>
      <c r="U271" s="349"/>
      <c r="V271" s="349"/>
    </row>
    <row r="272" spans="1:22" ht="12">
      <c r="A272" s="349"/>
      <c r="B272" s="349"/>
      <c r="P272" s="383"/>
      <c r="Q272" s="349"/>
      <c r="R272" s="349"/>
      <c r="S272" s="349"/>
      <c r="T272" s="349"/>
      <c r="U272" s="349"/>
      <c r="V272" s="349"/>
    </row>
    <row r="273" spans="1:22" ht="12">
      <c r="A273" s="349"/>
      <c r="B273" s="349"/>
      <c r="P273" s="383"/>
      <c r="Q273" s="349"/>
      <c r="R273" s="349"/>
      <c r="S273" s="349"/>
      <c r="T273" s="349"/>
      <c r="U273" s="349"/>
      <c r="V273" s="349"/>
    </row>
    <row r="274" spans="1:22" ht="12">
      <c r="A274" s="349"/>
      <c r="B274" s="349"/>
      <c r="P274" s="383"/>
      <c r="Q274" s="349"/>
      <c r="R274" s="349"/>
      <c r="S274" s="349"/>
      <c r="T274" s="349"/>
      <c r="U274" s="349"/>
      <c r="V274" s="349"/>
    </row>
    <row r="275" spans="1:22" ht="12">
      <c r="A275" s="349"/>
      <c r="B275" s="349"/>
      <c r="P275" s="383"/>
      <c r="Q275" s="349"/>
      <c r="R275" s="349"/>
      <c r="S275" s="349"/>
      <c r="T275" s="349"/>
      <c r="U275" s="349"/>
      <c r="V275" s="349"/>
    </row>
    <row r="276" spans="1:22" ht="12">
      <c r="A276" s="349"/>
      <c r="B276" s="349"/>
      <c r="P276" s="383"/>
      <c r="Q276" s="349"/>
      <c r="R276" s="349"/>
      <c r="S276" s="349"/>
      <c r="T276" s="349"/>
      <c r="U276" s="349"/>
      <c r="V276" s="349"/>
    </row>
    <row r="277" spans="1:22" ht="12">
      <c r="A277" s="349"/>
      <c r="B277" s="349"/>
      <c r="P277" s="383"/>
      <c r="Q277" s="349"/>
      <c r="R277" s="349"/>
      <c r="S277" s="349"/>
      <c r="T277" s="349"/>
      <c r="U277" s="349"/>
      <c r="V277" s="349"/>
    </row>
    <row r="278" spans="1:22" ht="12">
      <c r="A278" s="349"/>
      <c r="B278" s="349"/>
      <c r="P278" s="383"/>
      <c r="Q278" s="349"/>
      <c r="R278" s="349"/>
      <c r="S278" s="349"/>
      <c r="T278" s="349"/>
      <c r="U278" s="349"/>
      <c r="V278" s="349"/>
    </row>
    <row r="279" spans="1:22" ht="12">
      <c r="A279" s="349"/>
      <c r="B279" s="349"/>
      <c r="P279" s="383"/>
      <c r="Q279" s="349"/>
      <c r="R279" s="349"/>
      <c r="S279" s="349"/>
      <c r="T279" s="349"/>
      <c r="U279" s="349"/>
      <c r="V279" s="349"/>
    </row>
    <row r="280" spans="1:22" ht="12">
      <c r="A280" s="349"/>
      <c r="B280" s="349"/>
      <c r="P280" s="383"/>
      <c r="Q280" s="349"/>
      <c r="R280" s="349"/>
      <c r="S280" s="349"/>
      <c r="T280" s="349"/>
      <c r="U280" s="349"/>
      <c r="V280" s="349"/>
    </row>
    <row r="281" spans="1:22" ht="12">
      <c r="A281" s="349"/>
      <c r="B281" s="349"/>
      <c r="P281" s="383"/>
      <c r="Q281" s="349"/>
      <c r="R281" s="349"/>
      <c r="S281" s="349"/>
      <c r="T281" s="349"/>
      <c r="U281" s="349"/>
      <c r="V281" s="349"/>
    </row>
    <row r="282" spans="1:22" ht="12">
      <c r="A282" s="349"/>
      <c r="B282" s="349"/>
      <c r="P282" s="383"/>
      <c r="Q282" s="349"/>
      <c r="R282" s="349"/>
      <c r="S282" s="349"/>
      <c r="T282" s="349"/>
      <c r="U282" s="349"/>
      <c r="V282" s="349"/>
    </row>
    <row r="283" spans="1:22" ht="12">
      <c r="A283" s="349"/>
      <c r="B283" s="349"/>
      <c r="P283" s="383"/>
      <c r="Q283" s="349"/>
      <c r="R283" s="349"/>
      <c r="S283" s="349"/>
      <c r="T283" s="349"/>
      <c r="U283" s="349"/>
      <c r="V283" s="349"/>
    </row>
    <row r="284" spans="1:22" ht="12">
      <c r="A284" s="349"/>
      <c r="B284" s="349"/>
      <c r="P284" s="383"/>
      <c r="Q284" s="349"/>
      <c r="R284" s="349"/>
      <c r="S284" s="349"/>
      <c r="T284" s="349"/>
      <c r="U284" s="349"/>
      <c r="V284" s="349"/>
    </row>
    <row r="285" spans="1:22" ht="12">
      <c r="A285" s="349"/>
      <c r="B285" s="349"/>
      <c r="P285" s="383"/>
      <c r="Q285" s="349"/>
      <c r="R285" s="349"/>
      <c r="S285" s="349"/>
      <c r="T285" s="349"/>
      <c r="U285" s="349"/>
      <c r="V285" s="349"/>
    </row>
    <row r="286" spans="1:22" ht="12">
      <c r="A286" s="349"/>
      <c r="B286" s="349"/>
      <c r="P286" s="383"/>
      <c r="Q286" s="349"/>
      <c r="R286" s="349"/>
      <c r="S286" s="349"/>
      <c r="T286" s="349"/>
      <c r="U286" s="349"/>
      <c r="V286" s="349"/>
    </row>
    <row r="287" spans="1:22" ht="12">
      <c r="A287" s="349"/>
      <c r="B287" s="349"/>
      <c r="P287" s="383"/>
      <c r="Q287" s="349"/>
      <c r="R287" s="349"/>
      <c r="S287" s="349"/>
      <c r="T287" s="349"/>
      <c r="U287" s="349"/>
      <c r="V287" s="349"/>
    </row>
    <row r="288" spans="1:22" ht="12">
      <c r="A288" s="349"/>
      <c r="B288" s="349"/>
      <c r="P288" s="383"/>
      <c r="Q288" s="349"/>
      <c r="R288" s="349"/>
      <c r="S288" s="349"/>
      <c r="T288" s="349"/>
      <c r="U288" s="349"/>
      <c r="V288" s="349"/>
    </row>
    <row r="289" spans="1:22" ht="12">
      <c r="A289" s="349"/>
      <c r="B289" s="349"/>
      <c r="P289" s="383"/>
      <c r="Q289" s="349"/>
      <c r="R289" s="349"/>
      <c r="S289" s="349"/>
      <c r="T289" s="349"/>
      <c r="U289" s="349"/>
      <c r="V289" s="349"/>
    </row>
    <row r="290" spans="1:22" ht="12">
      <c r="A290" s="349"/>
      <c r="B290" s="349"/>
      <c r="P290" s="383"/>
      <c r="Q290" s="349"/>
      <c r="R290" s="349"/>
      <c r="S290" s="349"/>
      <c r="T290" s="349"/>
      <c r="U290" s="349"/>
      <c r="V290" s="349"/>
    </row>
    <row r="291" spans="1:22" ht="12">
      <c r="A291" s="349"/>
      <c r="B291" s="349"/>
      <c r="P291" s="383"/>
      <c r="Q291" s="349"/>
      <c r="R291" s="349"/>
      <c r="S291" s="349"/>
      <c r="T291" s="349"/>
      <c r="U291" s="349"/>
      <c r="V291" s="349"/>
    </row>
    <row r="292" spans="1:22" ht="12">
      <c r="A292" s="349"/>
      <c r="B292" s="349"/>
      <c r="P292" s="383"/>
      <c r="Q292" s="349"/>
      <c r="R292" s="349"/>
      <c r="S292" s="349"/>
      <c r="T292" s="349"/>
      <c r="U292" s="349"/>
      <c r="V292" s="349"/>
    </row>
    <row r="293" spans="1:22" ht="12">
      <c r="A293" s="349"/>
      <c r="B293" s="349"/>
      <c r="P293" s="383"/>
      <c r="Q293" s="349"/>
      <c r="R293" s="349"/>
      <c r="S293" s="349"/>
      <c r="T293" s="349"/>
      <c r="U293" s="349"/>
      <c r="V293" s="349"/>
    </row>
    <row r="294" spans="1:22" ht="12">
      <c r="A294" s="349"/>
      <c r="B294" s="349"/>
      <c r="P294" s="383"/>
      <c r="Q294" s="349"/>
      <c r="R294" s="349"/>
      <c r="S294" s="349"/>
      <c r="T294" s="349"/>
      <c r="U294" s="349"/>
      <c r="V294" s="349"/>
    </row>
    <row r="295" spans="1:22" ht="12">
      <c r="A295" s="349"/>
      <c r="B295" s="349"/>
      <c r="P295" s="383"/>
      <c r="Q295" s="349"/>
      <c r="R295" s="349"/>
      <c r="S295" s="349"/>
      <c r="T295" s="349"/>
      <c r="U295" s="349"/>
      <c r="V295" s="349"/>
    </row>
    <row r="296" spans="1:22" ht="12">
      <c r="A296" s="349"/>
      <c r="B296" s="349"/>
      <c r="P296" s="383"/>
      <c r="Q296" s="349"/>
      <c r="R296" s="349"/>
      <c r="S296" s="349"/>
      <c r="T296" s="349"/>
      <c r="U296" s="349"/>
      <c r="V296" s="349"/>
    </row>
    <row r="297" spans="1:22" ht="12">
      <c r="A297" s="349"/>
      <c r="B297" s="349"/>
      <c r="P297" s="383"/>
      <c r="Q297" s="349"/>
      <c r="R297" s="349"/>
      <c r="S297" s="349"/>
      <c r="T297" s="349"/>
      <c r="U297" s="349"/>
      <c r="V297" s="349"/>
    </row>
    <row r="298" spans="1:22" ht="12">
      <c r="A298" s="349"/>
      <c r="B298" s="349"/>
      <c r="P298" s="383"/>
      <c r="Q298" s="349"/>
      <c r="R298" s="349"/>
      <c r="S298" s="349"/>
      <c r="T298" s="349"/>
      <c r="U298" s="349"/>
      <c r="V298" s="349"/>
    </row>
    <row r="299" spans="1:22" ht="12">
      <c r="A299" s="349"/>
      <c r="B299" s="349"/>
      <c r="P299" s="383"/>
      <c r="Q299" s="349"/>
      <c r="R299" s="349"/>
      <c r="S299" s="349"/>
      <c r="T299" s="349"/>
      <c r="U299" s="349"/>
      <c r="V299" s="349"/>
    </row>
    <row r="300" spans="1:22" ht="12">
      <c r="A300" s="349"/>
      <c r="B300" s="349"/>
      <c r="P300" s="383"/>
      <c r="Q300" s="349"/>
      <c r="R300" s="349"/>
      <c r="S300" s="349"/>
      <c r="T300" s="349"/>
      <c r="U300" s="349"/>
      <c r="V300" s="349"/>
    </row>
    <row r="301" spans="1:22" ht="12">
      <c r="A301" s="349"/>
      <c r="B301" s="349"/>
      <c r="P301" s="383"/>
      <c r="Q301" s="349"/>
      <c r="R301" s="349"/>
      <c r="S301" s="349"/>
      <c r="T301" s="349"/>
      <c r="U301" s="349"/>
      <c r="V301" s="349"/>
    </row>
    <row r="302" spans="1:22" ht="12">
      <c r="A302" s="349"/>
      <c r="B302" s="349"/>
      <c r="P302" s="383"/>
      <c r="Q302" s="349"/>
      <c r="R302" s="349"/>
      <c r="S302" s="349"/>
      <c r="T302" s="349"/>
      <c r="U302" s="349"/>
      <c r="V302" s="349"/>
    </row>
    <row r="303" spans="1:22" ht="12">
      <c r="A303" s="349"/>
      <c r="B303" s="349"/>
      <c r="P303" s="383"/>
      <c r="Q303" s="349"/>
      <c r="R303" s="349"/>
      <c r="S303" s="349"/>
      <c r="T303" s="349"/>
      <c r="U303" s="349"/>
      <c r="V303" s="349"/>
    </row>
    <row r="304" spans="1:22" ht="12">
      <c r="A304" s="349"/>
      <c r="B304" s="349"/>
      <c r="P304" s="383"/>
      <c r="Q304" s="349"/>
      <c r="R304" s="349"/>
      <c r="S304" s="349"/>
      <c r="T304" s="349"/>
      <c r="U304" s="349"/>
      <c r="V304" s="349"/>
    </row>
    <row r="305" spans="1:22" ht="12">
      <c r="A305" s="349"/>
      <c r="B305" s="349"/>
      <c r="P305" s="383"/>
      <c r="Q305" s="349"/>
      <c r="R305" s="349"/>
      <c r="S305" s="349"/>
      <c r="T305" s="349"/>
      <c r="U305" s="349"/>
      <c r="V305" s="349"/>
    </row>
    <row r="306" spans="1:22" ht="12">
      <c r="A306" s="349"/>
      <c r="B306" s="349"/>
      <c r="P306" s="383"/>
      <c r="Q306" s="349"/>
      <c r="R306" s="349"/>
      <c r="S306" s="349"/>
      <c r="T306" s="349"/>
      <c r="U306" s="349"/>
      <c r="V306" s="349"/>
    </row>
    <row r="307" spans="1:22" ht="12">
      <c r="A307" s="349"/>
      <c r="B307" s="349"/>
      <c r="P307" s="383"/>
      <c r="Q307" s="349"/>
      <c r="R307" s="349"/>
      <c r="S307" s="349"/>
      <c r="T307" s="349"/>
      <c r="U307" s="349"/>
      <c r="V307" s="349"/>
    </row>
    <row r="308" spans="1:22" ht="12">
      <c r="A308" s="349"/>
      <c r="B308" s="349"/>
      <c r="P308" s="383"/>
      <c r="Q308" s="349"/>
      <c r="R308" s="349"/>
      <c r="S308" s="349"/>
      <c r="T308" s="349"/>
      <c r="U308" s="349"/>
      <c r="V308" s="349"/>
    </row>
    <row r="309" spans="1:22" ht="12">
      <c r="A309" s="349"/>
      <c r="B309" s="349"/>
      <c r="P309" s="383"/>
      <c r="Q309" s="349"/>
      <c r="R309" s="349"/>
      <c r="S309" s="349"/>
      <c r="T309" s="349"/>
      <c r="U309" s="349"/>
      <c r="V309" s="349"/>
    </row>
    <row r="310" spans="1:22" ht="12">
      <c r="A310" s="349"/>
      <c r="B310" s="349"/>
      <c r="P310" s="383"/>
      <c r="Q310" s="349"/>
      <c r="R310" s="349"/>
      <c r="S310" s="349"/>
      <c r="T310" s="349"/>
      <c r="U310" s="349"/>
      <c r="V310" s="349"/>
    </row>
    <row r="311" spans="1:22" ht="12">
      <c r="A311" s="349"/>
      <c r="B311" s="349"/>
      <c r="P311" s="383"/>
      <c r="Q311" s="349"/>
      <c r="R311" s="349"/>
      <c r="S311" s="349"/>
      <c r="T311" s="349"/>
      <c r="U311" s="349"/>
      <c r="V311" s="349"/>
    </row>
    <row r="312" spans="1:22" ht="12">
      <c r="A312" s="349"/>
      <c r="B312" s="349"/>
      <c r="P312" s="383"/>
      <c r="Q312" s="349"/>
      <c r="R312" s="349"/>
      <c r="S312" s="349"/>
      <c r="T312" s="349"/>
      <c r="U312" s="349"/>
      <c r="V312" s="349"/>
    </row>
    <row r="313" spans="1:22" ht="12">
      <c r="A313" s="349"/>
      <c r="B313" s="349"/>
      <c r="P313" s="383"/>
      <c r="Q313" s="349"/>
      <c r="R313" s="349"/>
      <c r="S313" s="349"/>
      <c r="T313" s="349"/>
      <c r="U313" s="349"/>
      <c r="V313" s="349"/>
    </row>
    <row r="314" spans="1:22" ht="12">
      <c r="A314" s="349"/>
      <c r="B314" s="349"/>
      <c r="P314" s="383"/>
      <c r="Q314" s="349"/>
      <c r="R314" s="349"/>
      <c r="S314" s="349"/>
      <c r="T314" s="349"/>
      <c r="U314" s="349"/>
      <c r="V314" s="349"/>
    </row>
    <row r="315" spans="1:22" ht="12">
      <c r="A315" s="349"/>
      <c r="B315" s="349"/>
      <c r="P315" s="383"/>
      <c r="Q315" s="349"/>
      <c r="R315" s="349"/>
      <c r="S315" s="349"/>
      <c r="T315" s="349"/>
      <c r="U315" s="349"/>
      <c r="V315" s="349"/>
    </row>
    <row r="316" spans="1:22" ht="12">
      <c r="A316" s="349"/>
      <c r="B316" s="349"/>
      <c r="P316" s="383"/>
      <c r="Q316" s="349"/>
      <c r="R316" s="349"/>
      <c r="S316" s="349"/>
      <c r="T316" s="349"/>
      <c r="U316" s="349"/>
      <c r="V316" s="349"/>
    </row>
    <row r="317" spans="1:22" ht="12">
      <c r="A317" s="349"/>
      <c r="B317" s="349"/>
      <c r="P317" s="383"/>
      <c r="Q317" s="349"/>
      <c r="R317" s="349"/>
      <c r="S317" s="349"/>
      <c r="T317" s="349"/>
      <c r="U317" s="349"/>
      <c r="V317" s="349"/>
    </row>
    <row r="318" spans="1:22" ht="12">
      <c r="A318" s="349"/>
      <c r="B318" s="349"/>
      <c r="P318" s="383"/>
      <c r="Q318" s="349"/>
      <c r="R318" s="349"/>
      <c r="S318" s="349"/>
      <c r="T318" s="349"/>
      <c r="U318" s="349"/>
      <c r="V318" s="349"/>
    </row>
    <row r="319" spans="1:22" ht="12">
      <c r="A319" s="349"/>
      <c r="B319" s="349"/>
      <c r="P319" s="383"/>
      <c r="Q319" s="349"/>
      <c r="R319" s="349"/>
      <c r="S319" s="349"/>
      <c r="T319" s="349"/>
      <c r="U319" s="349"/>
      <c r="V319" s="349"/>
    </row>
    <row r="320" spans="1:22" ht="12">
      <c r="A320" s="349"/>
      <c r="B320" s="349"/>
      <c r="P320" s="383"/>
      <c r="Q320" s="349"/>
      <c r="R320" s="349"/>
      <c r="S320" s="349"/>
      <c r="T320" s="349"/>
      <c r="U320" s="349"/>
      <c r="V320" s="349"/>
    </row>
    <row r="321" spans="1:22" ht="12">
      <c r="A321" s="349"/>
      <c r="B321" s="349"/>
      <c r="P321" s="383"/>
      <c r="Q321" s="349"/>
      <c r="R321" s="349"/>
      <c r="S321" s="349"/>
      <c r="T321" s="349"/>
      <c r="U321" s="349"/>
      <c r="V321" s="349"/>
    </row>
    <row r="322" spans="1:22" ht="12">
      <c r="A322" s="349"/>
      <c r="B322" s="349"/>
      <c r="P322" s="383"/>
      <c r="Q322" s="349"/>
      <c r="R322" s="349"/>
      <c r="S322" s="349"/>
      <c r="T322" s="349"/>
      <c r="U322" s="349"/>
      <c r="V322" s="349"/>
    </row>
    <row r="323" spans="1:22" ht="12">
      <c r="A323" s="349"/>
      <c r="B323" s="349"/>
      <c r="P323" s="383"/>
      <c r="Q323" s="349"/>
      <c r="R323" s="349"/>
      <c r="S323" s="349"/>
      <c r="T323" s="349"/>
      <c r="U323" s="349"/>
      <c r="V323" s="349"/>
    </row>
    <row r="324" spans="1:22" ht="12">
      <c r="A324" s="349"/>
      <c r="B324" s="349"/>
      <c r="P324" s="383"/>
      <c r="Q324" s="349"/>
      <c r="R324" s="349"/>
      <c r="S324" s="349"/>
      <c r="T324" s="349"/>
      <c r="U324" s="349"/>
      <c r="V324" s="349"/>
    </row>
    <row r="325" spans="1:22" ht="12">
      <c r="A325" s="349"/>
      <c r="B325" s="349"/>
      <c r="P325" s="383"/>
      <c r="Q325" s="349"/>
      <c r="R325" s="349"/>
      <c r="S325" s="349"/>
      <c r="T325" s="349"/>
      <c r="U325" s="349"/>
      <c r="V325" s="349"/>
    </row>
    <row r="326" spans="1:22" ht="12">
      <c r="A326" s="349"/>
      <c r="B326" s="349"/>
      <c r="P326" s="383"/>
      <c r="Q326" s="349"/>
      <c r="R326" s="349"/>
      <c r="S326" s="349"/>
      <c r="T326" s="349"/>
      <c r="U326" s="349"/>
      <c r="V326" s="349"/>
    </row>
    <row r="327" spans="1:22" ht="12">
      <c r="A327" s="349"/>
      <c r="B327" s="349"/>
      <c r="P327" s="383"/>
      <c r="Q327" s="349"/>
      <c r="R327" s="349"/>
      <c r="S327" s="349"/>
      <c r="T327" s="349"/>
      <c r="U327" s="349"/>
      <c r="V327" s="349"/>
    </row>
    <row r="328" spans="1:22" ht="12">
      <c r="A328" s="349"/>
      <c r="B328" s="349"/>
      <c r="P328" s="383"/>
      <c r="Q328" s="349"/>
      <c r="R328" s="349"/>
      <c r="S328" s="349"/>
      <c r="T328" s="349"/>
      <c r="U328" s="349"/>
      <c r="V328" s="349"/>
    </row>
    <row r="329" spans="1:22" ht="12">
      <c r="A329" s="349"/>
      <c r="B329" s="349"/>
      <c r="P329" s="383"/>
      <c r="Q329" s="349"/>
      <c r="R329" s="349"/>
      <c r="S329" s="349"/>
      <c r="T329" s="349"/>
      <c r="U329" s="349"/>
      <c r="V329" s="349"/>
    </row>
    <row r="330" spans="1:22" ht="12">
      <c r="A330" s="349"/>
      <c r="B330" s="349"/>
      <c r="P330" s="383"/>
      <c r="Q330" s="349"/>
      <c r="R330" s="349"/>
      <c r="S330" s="349"/>
      <c r="T330" s="349"/>
      <c r="U330" s="349"/>
      <c r="V330" s="349"/>
    </row>
    <row r="331" spans="1:22" ht="12">
      <c r="A331" s="349"/>
      <c r="B331" s="349"/>
      <c r="P331" s="383"/>
      <c r="Q331" s="349"/>
      <c r="R331" s="349"/>
      <c r="S331" s="349"/>
      <c r="T331" s="349"/>
      <c r="U331" s="349"/>
      <c r="V331" s="349"/>
    </row>
    <row r="332" spans="1:22" ht="12">
      <c r="A332" s="349"/>
      <c r="B332" s="349"/>
      <c r="P332" s="383"/>
      <c r="Q332" s="349"/>
      <c r="R332" s="349"/>
      <c r="S332" s="349"/>
      <c r="T332" s="349"/>
      <c r="U332" s="349"/>
      <c r="V332" s="349"/>
    </row>
    <row r="333" spans="1:22" ht="12">
      <c r="A333" s="349"/>
      <c r="B333" s="349"/>
      <c r="P333" s="383"/>
      <c r="Q333" s="349"/>
      <c r="R333" s="349"/>
      <c r="S333" s="349"/>
      <c r="T333" s="349"/>
      <c r="U333" s="349"/>
      <c r="V333" s="349"/>
    </row>
    <row r="334" spans="1:22" ht="12">
      <c r="A334" s="349"/>
      <c r="B334" s="349"/>
      <c r="P334" s="383"/>
      <c r="Q334" s="349"/>
      <c r="R334" s="349"/>
      <c r="S334" s="349"/>
      <c r="T334" s="349"/>
      <c r="U334" s="349"/>
      <c r="V334" s="349"/>
    </row>
    <row r="335" spans="1:22" ht="12">
      <c r="A335" s="349"/>
      <c r="B335" s="349"/>
      <c r="P335" s="383"/>
      <c r="Q335" s="349"/>
      <c r="R335" s="349"/>
      <c r="S335" s="349"/>
      <c r="T335" s="349"/>
      <c r="U335" s="349"/>
      <c r="V335" s="349"/>
    </row>
    <row r="336" spans="1:22" ht="12">
      <c r="A336" s="349"/>
      <c r="B336" s="349"/>
      <c r="P336" s="383"/>
      <c r="Q336" s="349"/>
      <c r="R336" s="349"/>
      <c r="S336" s="349"/>
      <c r="T336" s="349"/>
      <c r="U336" s="349"/>
      <c r="V336" s="349"/>
    </row>
    <row r="337" spans="1:22" ht="12">
      <c r="A337" s="349"/>
      <c r="B337" s="349"/>
      <c r="P337" s="383"/>
      <c r="Q337" s="349"/>
      <c r="R337" s="349"/>
      <c r="S337" s="349"/>
      <c r="T337" s="349"/>
      <c r="U337" s="349"/>
      <c r="V337" s="349"/>
    </row>
    <row r="338" spans="1:22" ht="12">
      <c r="A338" s="349"/>
      <c r="B338" s="349"/>
      <c r="P338" s="383"/>
      <c r="Q338" s="349"/>
      <c r="R338" s="349"/>
      <c r="S338" s="349"/>
      <c r="T338" s="349"/>
      <c r="U338" s="349"/>
      <c r="V338" s="349"/>
    </row>
    <row r="339" spans="1:22" ht="12">
      <c r="A339" s="349"/>
      <c r="B339" s="349"/>
      <c r="P339" s="383"/>
      <c r="Q339" s="349"/>
      <c r="R339" s="349"/>
      <c r="S339" s="349"/>
      <c r="T339" s="349"/>
      <c r="U339" s="349"/>
      <c r="V339" s="349"/>
    </row>
    <row r="340" spans="1:22" ht="12">
      <c r="A340" s="349"/>
      <c r="B340" s="349"/>
      <c r="P340" s="383"/>
      <c r="Q340" s="349"/>
      <c r="R340" s="349"/>
      <c r="S340" s="349"/>
      <c r="T340" s="349"/>
      <c r="U340" s="349"/>
      <c r="V340" s="349"/>
    </row>
    <row r="341" spans="1:22" ht="12">
      <c r="A341" s="349"/>
      <c r="B341" s="349"/>
      <c r="P341" s="383"/>
      <c r="Q341" s="349"/>
      <c r="R341" s="349"/>
      <c r="S341" s="349"/>
      <c r="T341" s="349"/>
      <c r="U341" s="349"/>
      <c r="V341" s="349"/>
    </row>
    <row r="342" spans="1:22" ht="12">
      <c r="A342" s="349"/>
      <c r="B342" s="349"/>
      <c r="P342" s="383"/>
      <c r="Q342" s="349"/>
      <c r="R342" s="349"/>
      <c r="S342" s="349"/>
      <c r="T342" s="349"/>
      <c r="U342" s="349"/>
      <c r="V342" s="349"/>
    </row>
    <row r="343" spans="1:22" ht="12">
      <c r="A343" s="349"/>
      <c r="B343" s="349"/>
      <c r="P343" s="383"/>
      <c r="Q343" s="349"/>
      <c r="R343" s="349"/>
      <c r="S343" s="349"/>
      <c r="T343" s="349"/>
      <c r="U343" s="349"/>
      <c r="V343" s="349"/>
    </row>
    <row r="344" spans="1:22" ht="12">
      <c r="A344" s="349"/>
      <c r="B344" s="349"/>
      <c r="P344" s="383"/>
      <c r="Q344" s="349"/>
      <c r="R344" s="349"/>
      <c r="S344" s="349"/>
      <c r="T344" s="349"/>
      <c r="U344" s="349"/>
      <c r="V344" s="349"/>
    </row>
    <row r="345" spans="1:22" ht="12">
      <c r="A345" s="349"/>
      <c r="B345" s="349"/>
      <c r="P345" s="383"/>
      <c r="Q345" s="349"/>
      <c r="R345" s="349"/>
      <c r="S345" s="349"/>
      <c r="T345" s="349"/>
      <c r="U345" s="349"/>
      <c r="V345" s="349"/>
    </row>
    <row r="346" spans="1:22" ht="12">
      <c r="A346" s="349"/>
      <c r="B346" s="349"/>
      <c r="P346" s="383"/>
      <c r="Q346" s="349"/>
      <c r="R346" s="349"/>
      <c r="S346" s="349"/>
      <c r="T346" s="349"/>
      <c r="U346" s="349"/>
      <c r="V346" s="349"/>
    </row>
    <row r="347" spans="1:22" ht="12">
      <c r="A347" s="349"/>
      <c r="B347" s="349"/>
      <c r="P347" s="383"/>
      <c r="Q347" s="349"/>
      <c r="R347" s="349"/>
      <c r="S347" s="349"/>
      <c r="T347" s="349"/>
      <c r="U347" s="349"/>
      <c r="V347" s="349"/>
    </row>
    <row r="348" spans="1:22" ht="12">
      <c r="A348" s="349"/>
      <c r="B348" s="349"/>
      <c r="P348" s="383"/>
      <c r="Q348" s="349"/>
      <c r="R348" s="349"/>
      <c r="S348" s="349"/>
      <c r="T348" s="349"/>
      <c r="U348" s="349"/>
      <c r="V348" s="349"/>
    </row>
    <row r="349" spans="1:22" ht="12">
      <c r="A349" s="349"/>
      <c r="B349" s="349"/>
      <c r="P349" s="383"/>
      <c r="Q349" s="349"/>
      <c r="R349" s="349"/>
      <c r="S349" s="349"/>
      <c r="T349" s="349"/>
      <c r="U349" s="349"/>
      <c r="V349" s="349"/>
    </row>
    <row r="350" spans="1:22" ht="12">
      <c r="A350" s="349"/>
      <c r="B350" s="349"/>
      <c r="P350" s="383"/>
      <c r="Q350" s="349"/>
      <c r="R350" s="349"/>
      <c r="S350" s="349"/>
      <c r="T350" s="349"/>
      <c r="U350" s="349"/>
      <c r="V350" s="349"/>
    </row>
    <row r="351" spans="1:22" ht="12">
      <c r="A351" s="349"/>
      <c r="B351" s="349"/>
      <c r="P351" s="383"/>
      <c r="Q351" s="349"/>
      <c r="R351" s="349"/>
      <c r="S351" s="349"/>
      <c r="T351" s="349"/>
      <c r="U351" s="349"/>
      <c r="V351" s="349"/>
    </row>
    <row r="352" spans="1:22" ht="12">
      <c r="A352" s="349"/>
      <c r="B352" s="349"/>
      <c r="P352" s="383"/>
      <c r="Q352" s="349"/>
      <c r="R352" s="349"/>
      <c r="S352" s="349"/>
      <c r="T352" s="349"/>
      <c r="U352" s="349"/>
      <c r="V352" s="349"/>
    </row>
    <row r="353" spans="1:22" ht="12">
      <c r="A353" s="349"/>
      <c r="B353" s="349"/>
      <c r="P353" s="383"/>
      <c r="Q353" s="349"/>
      <c r="R353" s="349"/>
      <c r="S353" s="349"/>
      <c r="T353" s="349"/>
      <c r="U353" s="349"/>
      <c r="V353" s="349"/>
    </row>
    <row r="354" spans="1:22" ht="12">
      <c r="A354" s="349"/>
      <c r="B354" s="349"/>
      <c r="P354" s="383"/>
      <c r="Q354" s="349"/>
      <c r="R354" s="349"/>
      <c r="S354" s="349"/>
      <c r="T354" s="349"/>
      <c r="U354" s="349"/>
      <c r="V354" s="349"/>
    </row>
    <row r="355" spans="1:22" ht="12">
      <c r="A355" s="349"/>
      <c r="B355" s="349"/>
      <c r="P355" s="383"/>
      <c r="Q355" s="349"/>
      <c r="R355" s="349"/>
      <c r="S355" s="349"/>
      <c r="T355" s="349"/>
      <c r="U355" s="349"/>
      <c r="V355" s="349"/>
    </row>
    <row r="356" spans="1:22" ht="12">
      <c r="A356" s="349"/>
      <c r="B356" s="349"/>
      <c r="P356" s="383"/>
      <c r="Q356" s="349"/>
      <c r="R356" s="349"/>
      <c r="S356" s="349"/>
      <c r="T356" s="349"/>
      <c r="U356" s="349"/>
      <c r="V356" s="349"/>
    </row>
    <row r="357" spans="1:22" ht="12">
      <c r="A357" s="349"/>
      <c r="B357" s="349"/>
      <c r="P357" s="383"/>
      <c r="Q357" s="349"/>
      <c r="R357" s="349"/>
      <c r="S357" s="349"/>
      <c r="T357" s="349"/>
      <c r="U357" s="349"/>
      <c r="V357" s="349"/>
    </row>
    <row r="358" spans="1:22" ht="12">
      <c r="A358" s="349"/>
      <c r="B358" s="349"/>
      <c r="P358" s="383"/>
      <c r="Q358" s="349"/>
      <c r="R358" s="349"/>
      <c r="S358" s="349"/>
      <c r="T358" s="349"/>
      <c r="U358" s="349"/>
      <c r="V358" s="349"/>
    </row>
    <row r="359" spans="1:22" ht="12">
      <c r="A359" s="349"/>
      <c r="B359" s="349"/>
      <c r="P359" s="383"/>
      <c r="Q359" s="349"/>
      <c r="R359" s="349"/>
      <c r="S359" s="349"/>
      <c r="T359" s="349"/>
      <c r="U359" s="349"/>
      <c r="V359" s="349"/>
    </row>
    <row r="360" spans="1:22" ht="12">
      <c r="A360" s="349"/>
      <c r="B360" s="349"/>
      <c r="P360" s="383"/>
      <c r="Q360" s="349"/>
      <c r="R360" s="349"/>
      <c r="S360" s="349"/>
      <c r="T360" s="349"/>
      <c r="U360" s="349"/>
      <c r="V360" s="349"/>
    </row>
    <row r="361" spans="1:22" ht="12">
      <c r="A361" s="349"/>
      <c r="B361" s="349"/>
      <c r="P361" s="383"/>
      <c r="Q361" s="349"/>
      <c r="R361" s="349"/>
      <c r="S361" s="349"/>
      <c r="T361" s="349"/>
      <c r="U361" s="349"/>
      <c r="V361" s="349"/>
    </row>
    <row r="362" spans="1:22" ht="12">
      <c r="A362" s="349"/>
      <c r="B362" s="349"/>
      <c r="P362" s="383"/>
      <c r="Q362" s="349"/>
      <c r="R362" s="349"/>
      <c r="S362" s="349"/>
      <c r="T362" s="349"/>
      <c r="U362" s="349"/>
      <c r="V362" s="349"/>
    </row>
    <row r="363" spans="1:22" ht="12">
      <c r="A363" s="349"/>
      <c r="B363" s="349"/>
      <c r="P363" s="383"/>
      <c r="Q363" s="349"/>
      <c r="R363" s="349"/>
      <c r="S363" s="349"/>
      <c r="T363" s="349"/>
      <c r="U363" s="349"/>
      <c r="V363" s="349"/>
    </row>
    <row r="364" spans="1:22" ht="12">
      <c r="A364" s="349"/>
      <c r="B364" s="349"/>
      <c r="P364" s="383"/>
      <c r="Q364" s="349"/>
      <c r="R364" s="349"/>
      <c r="S364" s="349"/>
      <c r="T364" s="349"/>
      <c r="U364" s="349"/>
      <c r="V364" s="349"/>
    </row>
    <row r="365" spans="1:22" ht="12">
      <c r="A365" s="349"/>
      <c r="B365" s="349"/>
      <c r="P365" s="383"/>
      <c r="Q365" s="349"/>
      <c r="R365" s="349"/>
      <c r="S365" s="349"/>
      <c r="T365" s="349"/>
      <c r="U365" s="349"/>
      <c r="V365" s="349"/>
    </row>
    <row r="366" spans="1:22" ht="12">
      <c r="A366" s="349"/>
      <c r="B366" s="349"/>
      <c r="P366" s="383"/>
      <c r="Q366" s="349"/>
      <c r="R366" s="349"/>
      <c r="S366" s="349"/>
      <c r="T366" s="349"/>
      <c r="U366" s="349"/>
      <c r="V366" s="349"/>
    </row>
    <row r="367" spans="1:22" ht="12">
      <c r="A367" s="349"/>
      <c r="B367" s="349"/>
      <c r="P367" s="383"/>
      <c r="Q367" s="349"/>
      <c r="R367" s="349"/>
      <c r="S367" s="349"/>
      <c r="T367" s="349"/>
      <c r="U367" s="349"/>
      <c r="V367" s="349"/>
    </row>
    <row r="368" spans="1:22" ht="12">
      <c r="A368" s="349"/>
      <c r="B368" s="349"/>
      <c r="P368" s="383"/>
      <c r="Q368" s="349"/>
      <c r="R368" s="349"/>
      <c r="S368" s="349"/>
      <c r="T368" s="349"/>
      <c r="U368" s="349"/>
      <c r="V368" s="349"/>
    </row>
    <row r="369" spans="1:22" ht="12">
      <c r="A369" s="349"/>
      <c r="B369" s="349"/>
      <c r="P369" s="383"/>
      <c r="Q369" s="349"/>
      <c r="R369" s="349"/>
      <c r="S369" s="349"/>
      <c r="T369" s="349"/>
      <c r="U369" s="349"/>
      <c r="V369" s="349"/>
    </row>
    <row r="370" spans="1:22" ht="12">
      <c r="A370" s="349"/>
      <c r="B370" s="349"/>
      <c r="P370" s="383"/>
      <c r="Q370" s="349"/>
      <c r="R370" s="349"/>
      <c r="S370" s="349"/>
      <c r="T370" s="349"/>
      <c r="U370" s="349"/>
      <c r="V370" s="349"/>
    </row>
    <row r="371" spans="1:22" ht="12">
      <c r="A371" s="349"/>
      <c r="B371" s="349"/>
      <c r="P371" s="383"/>
      <c r="Q371" s="349"/>
      <c r="R371" s="349"/>
      <c r="S371" s="349"/>
      <c r="T371" s="349"/>
      <c r="U371" s="349"/>
      <c r="V371" s="349"/>
    </row>
    <row r="372" spans="1:22" ht="12">
      <c r="A372" s="349"/>
      <c r="B372" s="349"/>
      <c r="P372" s="383"/>
      <c r="Q372" s="349"/>
      <c r="R372" s="349"/>
      <c r="S372" s="349"/>
      <c r="T372" s="349"/>
      <c r="U372" s="349"/>
      <c r="V372" s="349"/>
    </row>
    <row r="373" spans="1:22" ht="12">
      <c r="A373" s="349"/>
      <c r="B373" s="349"/>
      <c r="P373" s="383"/>
      <c r="Q373" s="349"/>
      <c r="R373" s="349"/>
      <c r="S373" s="349"/>
      <c r="T373" s="349"/>
      <c r="U373" s="349"/>
      <c r="V373" s="349"/>
    </row>
    <row r="374" spans="1:22" ht="12">
      <c r="A374" s="349"/>
      <c r="B374" s="349"/>
      <c r="P374" s="383"/>
      <c r="Q374" s="349"/>
      <c r="R374" s="349"/>
      <c r="S374" s="349"/>
      <c r="T374" s="349"/>
      <c r="U374" s="349"/>
      <c r="V374" s="349"/>
    </row>
    <row r="375" spans="1:22" ht="12">
      <c r="A375" s="349"/>
      <c r="B375" s="349"/>
      <c r="P375" s="383"/>
      <c r="Q375" s="349"/>
      <c r="R375" s="349"/>
      <c r="S375" s="349"/>
      <c r="T375" s="349"/>
      <c r="U375" s="349"/>
      <c r="V375" s="349"/>
    </row>
    <row r="376" spans="1:22" ht="12">
      <c r="A376" s="349"/>
      <c r="B376" s="349"/>
      <c r="P376" s="383"/>
      <c r="Q376" s="349"/>
      <c r="R376" s="349"/>
      <c r="S376" s="349"/>
      <c r="T376" s="349"/>
      <c r="U376" s="349"/>
      <c r="V376" s="349"/>
    </row>
    <row r="377" spans="1:22" ht="12">
      <c r="A377" s="349"/>
      <c r="B377" s="349"/>
      <c r="P377" s="383"/>
      <c r="Q377" s="349"/>
      <c r="R377" s="349"/>
      <c r="S377" s="349"/>
      <c r="T377" s="349"/>
      <c r="U377" s="349"/>
      <c r="V377" s="349"/>
    </row>
    <row r="378" spans="1:22" ht="12">
      <c r="A378" s="349"/>
      <c r="B378" s="349"/>
      <c r="P378" s="383"/>
      <c r="Q378" s="349"/>
      <c r="R378" s="349"/>
      <c r="S378" s="349"/>
      <c r="T378" s="349"/>
      <c r="U378" s="349"/>
      <c r="V378" s="349"/>
    </row>
    <row r="379" spans="1:22" ht="12">
      <c r="A379" s="349"/>
      <c r="B379" s="349"/>
      <c r="P379" s="383"/>
      <c r="Q379" s="349"/>
      <c r="R379" s="349"/>
      <c r="S379" s="349"/>
      <c r="T379" s="349"/>
      <c r="U379" s="349"/>
      <c r="V379" s="349"/>
    </row>
    <row r="380" spans="1:22" ht="12">
      <c r="A380" s="349"/>
      <c r="B380" s="349"/>
      <c r="P380" s="383"/>
      <c r="Q380" s="349"/>
      <c r="R380" s="349"/>
      <c r="S380" s="349"/>
      <c r="T380" s="349"/>
      <c r="U380" s="349"/>
      <c r="V380" s="349"/>
    </row>
    <row r="381" spans="1:22" ht="12">
      <c r="A381" s="349"/>
      <c r="B381" s="349"/>
      <c r="P381" s="383"/>
      <c r="Q381" s="349"/>
      <c r="R381" s="349"/>
      <c r="S381" s="349"/>
      <c r="T381" s="349"/>
      <c r="U381" s="349"/>
      <c r="V381" s="349"/>
    </row>
    <row r="382" spans="1:22" ht="12">
      <c r="A382" s="349"/>
      <c r="B382" s="349"/>
      <c r="P382" s="383"/>
      <c r="Q382" s="349"/>
      <c r="R382" s="349"/>
      <c r="S382" s="349"/>
      <c r="T382" s="349"/>
      <c r="U382" s="349"/>
      <c r="V382" s="349"/>
    </row>
    <row r="383" spans="1:22" ht="12">
      <c r="A383" s="349"/>
      <c r="B383" s="349"/>
      <c r="P383" s="383"/>
      <c r="Q383" s="349"/>
      <c r="R383" s="349"/>
      <c r="S383" s="349"/>
      <c r="T383" s="349"/>
      <c r="U383" s="349"/>
      <c r="V383" s="349"/>
    </row>
    <row r="384" spans="1:22" ht="12">
      <c r="A384" s="349"/>
      <c r="B384" s="349"/>
      <c r="P384" s="383"/>
      <c r="Q384" s="349"/>
      <c r="R384" s="349"/>
      <c r="S384" s="349"/>
      <c r="T384" s="349"/>
      <c r="U384" s="349"/>
      <c r="V384" s="349"/>
    </row>
    <row r="385" spans="1:22" ht="12">
      <c r="A385" s="349"/>
      <c r="B385" s="349"/>
      <c r="P385" s="383"/>
      <c r="Q385" s="349"/>
      <c r="R385" s="349"/>
      <c r="S385" s="349"/>
      <c r="T385" s="349"/>
      <c r="U385" s="349"/>
      <c r="V385" s="349"/>
    </row>
    <row r="386" spans="1:22" ht="12">
      <c r="A386" s="349"/>
      <c r="B386" s="349"/>
      <c r="P386" s="383"/>
      <c r="Q386" s="349"/>
      <c r="R386" s="349"/>
      <c r="S386" s="349"/>
      <c r="T386" s="349"/>
      <c r="U386" s="349"/>
      <c r="V386" s="349"/>
    </row>
    <row r="387" spans="1:22" ht="12">
      <c r="A387" s="349"/>
      <c r="B387" s="349"/>
      <c r="P387" s="383"/>
      <c r="Q387" s="349"/>
      <c r="R387" s="349"/>
      <c r="S387" s="349"/>
      <c r="T387" s="349"/>
      <c r="U387" s="349"/>
      <c r="V387" s="349"/>
    </row>
    <row r="388" spans="1:22" ht="12">
      <c r="A388" s="349"/>
      <c r="B388" s="349"/>
      <c r="P388" s="383"/>
      <c r="Q388" s="349"/>
      <c r="R388" s="349"/>
      <c r="S388" s="349"/>
      <c r="T388" s="349"/>
      <c r="U388" s="349"/>
      <c r="V388" s="349"/>
    </row>
    <row r="389" spans="1:22" ht="12">
      <c r="A389" s="349"/>
      <c r="B389" s="349"/>
      <c r="P389" s="383"/>
      <c r="Q389" s="349"/>
      <c r="R389" s="349"/>
      <c r="S389" s="349"/>
      <c r="T389" s="349"/>
      <c r="U389" s="349"/>
      <c r="V389" s="349"/>
    </row>
    <row r="390" spans="1:22" ht="12">
      <c r="A390" s="349"/>
      <c r="B390" s="349"/>
      <c r="P390" s="383"/>
      <c r="Q390" s="349"/>
      <c r="R390" s="349"/>
      <c r="S390" s="349"/>
      <c r="T390" s="349"/>
      <c r="U390" s="349"/>
      <c r="V390" s="349"/>
    </row>
    <row r="391" spans="1:22" ht="12">
      <c r="A391" s="349"/>
      <c r="B391" s="349"/>
      <c r="P391" s="383"/>
      <c r="Q391" s="349"/>
      <c r="R391" s="349"/>
      <c r="S391" s="349"/>
      <c r="T391" s="349"/>
      <c r="U391" s="349"/>
      <c r="V391" s="349"/>
    </row>
    <row r="392" spans="1:22" ht="12">
      <c r="A392" s="349"/>
      <c r="B392" s="349"/>
      <c r="P392" s="383"/>
      <c r="Q392" s="349"/>
      <c r="R392" s="349"/>
      <c r="S392" s="349"/>
      <c r="T392" s="349"/>
      <c r="U392" s="349"/>
      <c r="V392" s="349"/>
    </row>
    <row r="393" spans="1:22" ht="12">
      <c r="A393" s="349"/>
      <c r="B393" s="349"/>
      <c r="P393" s="383"/>
      <c r="Q393" s="349"/>
      <c r="R393" s="349"/>
      <c r="S393" s="349"/>
      <c r="T393" s="349"/>
      <c r="U393" s="349"/>
      <c r="V393" s="349"/>
    </row>
    <row r="394" spans="1:22" ht="12">
      <c r="A394" s="349"/>
      <c r="B394" s="349"/>
      <c r="P394" s="383"/>
      <c r="Q394" s="349"/>
      <c r="R394" s="349"/>
      <c r="S394" s="349"/>
      <c r="T394" s="349"/>
      <c r="U394" s="349"/>
      <c r="V394" s="349"/>
    </row>
    <row r="395" spans="1:22" ht="12">
      <c r="A395" s="349"/>
      <c r="B395" s="349"/>
      <c r="P395" s="383"/>
      <c r="Q395" s="349"/>
      <c r="R395" s="349"/>
      <c r="S395" s="349"/>
      <c r="T395" s="349"/>
      <c r="U395" s="349"/>
      <c r="V395" s="349"/>
    </row>
    <row r="396" spans="1:22" ht="12">
      <c r="A396" s="349"/>
      <c r="B396" s="349"/>
      <c r="P396" s="383"/>
      <c r="Q396" s="349"/>
      <c r="R396" s="349"/>
      <c r="S396" s="349"/>
      <c r="T396" s="349"/>
      <c r="U396" s="349"/>
      <c r="V396" s="349"/>
    </row>
    <row r="397" spans="1:22" ht="12">
      <c r="A397" s="349"/>
      <c r="B397" s="349"/>
      <c r="P397" s="383"/>
      <c r="Q397" s="349"/>
      <c r="R397" s="349"/>
      <c r="S397" s="349"/>
      <c r="T397" s="349"/>
      <c r="U397" s="349"/>
      <c r="V397" s="349"/>
    </row>
    <row r="398" spans="1:22" ht="12">
      <c r="A398" s="349"/>
      <c r="B398" s="349"/>
      <c r="P398" s="383"/>
      <c r="Q398" s="349"/>
      <c r="R398" s="349"/>
      <c r="S398" s="349"/>
      <c r="T398" s="349"/>
      <c r="U398" s="349"/>
      <c r="V398" s="349"/>
    </row>
    <row r="399" spans="1:22" ht="12">
      <c r="A399" s="349"/>
      <c r="B399" s="349"/>
      <c r="P399" s="383"/>
      <c r="Q399" s="349"/>
      <c r="R399" s="349"/>
      <c r="S399" s="349"/>
      <c r="T399" s="349"/>
      <c r="U399" s="349"/>
      <c r="V399" s="349"/>
    </row>
    <row r="400" spans="1:22" ht="12">
      <c r="A400" s="349"/>
      <c r="B400" s="349"/>
      <c r="P400" s="383"/>
      <c r="Q400" s="349"/>
      <c r="R400" s="349"/>
      <c r="S400" s="349"/>
      <c r="T400" s="349"/>
      <c r="U400" s="349"/>
      <c r="V400" s="349"/>
    </row>
    <row r="401" spans="1:22" ht="12">
      <c r="A401" s="349"/>
      <c r="B401" s="349"/>
      <c r="P401" s="383"/>
      <c r="Q401" s="349"/>
      <c r="R401" s="349"/>
      <c r="S401" s="349"/>
      <c r="T401" s="349"/>
      <c r="U401" s="349"/>
      <c r="V401" s="349"/>
    </row>
    <row r="402" spans="1:22" ht="12">
      <c r="A402" s="349"/>
      <c r="B402" s="349"/>
      <c r="P402" s="383"/>
      <c r="Q402" s="349"/>
      <c r="R402" s="349"/>
      <c r="S402" s="349"/>
      <c r="T402" s="349"/>
      <c r="U402" s="349"/>
      <c r="V402" s="349"/>
    </row>
    <row r="403" spans="1:22" ht="12">
      <c r="A403" s="349"/>
      <c r="B403" s="349"/>
      <c r="P403" s="383"/>
      <c r="Q403" s="349"/>
      <c r="R403" s="349"/>
      <c r="S403" s="349"/>
      <c r="T403" s="349"/>
      <c r="U403" s="349"/>
      <c r="V403" s="349"/>
    </row>
    <row r="404" spans="1:22" ht="12">
      <c r="A404" s="349"/>
      <c r="B404" s="349"/>
      <c r="P404" s="383"/>
      <c r="Q404" s="349"/>
      <c r="R404" s="349"/>
      <c r="S404" s="349"/>
      <c r="T404" s="349"/>
      <c r="U404" s="349"/>
      <c r="V404" s="349"/>
    </row>
    <row r="405" spans="1:22" ht="12">
      <c r="A405" s="349"/>
      <c r="B405" s="349"/>
      <c r="P405" s="383"/>
      <c r="Q405" s="349"/>
      <c r="R405" s="349"/>
      <c r="S405" s="349"/>
      <c r="T405" s="349"/>
      <c r="U405" s="349"/>
      <c r="V405" s="349"/>
    </row>
    <row r="406" spans="1:22" ht="12">
      <c r="A406" s="349"/>
      <c r="B406" s="349"/>
      <c r="P406" s="383"/>
      <c r="Q406" s="349"/>
      <c r="R406" s="349"/>
      <c r="S406" s="349"/>
      <c r="T406" s="349"/>
      <c r="U406" s="349"/>
      <c r="V406" s="349"/>
    </row>
    <row r="407" spans="1:22" ht="12">
      <c r="A407" s="349"/>
      <c r="B407" s="349"/>
      <c r="P407" s="383"/>
      <c r="Q407" s="349"/>
      <c r="R407" s="349"/>
      <c r="S407" s="349"/>
      <c r="T407" s="349"/>
      <c r="U407" s="349"/>
      <c r="V407" s="349"/>
    </row>
    <row r="408" spans="1:22" ht="12">
      <c r="A408" s="349"/>
      <c r="B408" s="349"/>
      <c r="P408" s="383"/>
      <c r="Q408" s="349"/>
      <c r="R408" s="349"/>
      <c r="S408" s="349"/>
      <c r="T408" s="349"/>
      <c r="U408" s="349"/>
      <c r="V408" s="349"/>
    </row>
    <row r="409" spans="1:22" ht="12">
      <c r="A409" s="349"/>
      <c r="B409" s="349"/>
      <c r="P409" s="383"/>
      <c r="Q409" s="349"/>
      <c r="R409" s="349"/>
      <c r="S409" s="349"/>
      <c r="T409" s="349"/>
      <c r="U409" s="349"/>
      <c r="V409" s="349"/>
    </row>
    <row r="410" spans="1:22" ht="12">
      <c r="A410" s="349"/>
      <c r="B410" s="349"/>
      <c r="P410" s="383"/>
      <c r="Q410" s="349"/>
      <c r="R410" s="349"/>
      <c r="S410" s="349"/>
      <c r="T410" s="349"/>
      <c r="U410" s="349"/>
      <c r="V410" s="349"/>
    </row>
    <row r="411" spans="1:22" ht="12">
      <c r="A411" s="349"/>
      <c r="B411" s="349"/>
      <c r="P411" s="383"/>
      <c r="Q411" s="349"/>
      <c r="R411" s="349"/>
      <c r="S411" s="349"/>
      <c r="T411" s="349"/>
      <c r="U411" s="349"/>
      <c r="V411" s="349"/>
    </row>
    <row r="412" spans="1:22" ht="12">
      <c r="A412" s="349"/>
      <c r="B412" s="349"/>
      <c r="P412" s="383"/>
      <c r="Q412" s="349"/>
      <c r="R412" s="349"/>
      <c r="S412" s="349"/>
      <c r="T412" s="349"/>
      <c r="U412" s="349"/>
      <c r="V412" s="349"/>
    </row>
    <row r="413" spans="1:22" ht="12">
      <c r="A413" s="349"/>
      <c r="B413" s="349"/>
      <c r="P413" s="383"/>
      <c r="Q413" s="349"/>
      <c r="R413" s="349"/>
      <c r="S413" s="349"/>
      <c r="T413" s="349"/>
      <c r="U413" s="349"/>
      <c r="V413" s="349"/>
    </row>
    <row r="414" spans="1:22" ht="12">
      <c r="A414" s="349"/>
      <c r="B414" s="349"/>
      <c r="P414" s="383"/>
      <c r="Q414" s="349"/>
      <c r="R414" s="349"/>
      <c r="S414" s="349"/>
      <c r="T414" s="349"/>
      <c r="U414" s="349"/>
      <c r="V414" s="349"/>
    </row>
    <row r="415" spans="1:22" ht="12">
      <c r="A415" s="349"/>
      <c r="B415" s="349"/>
      <c r="P415" s="383"/>
      <c r="Q415" s="349"/>
      <c r="R415" s="349"/>
      <c r="S415" s="349"/>
      <c r="T415" s="349"/>
      <c r="U415" s="349"/>
      <c r="V415" s="349"/>
    </row>
    <row r="416" spans="1:22" ht="12">
      <c r="A416" s="349"/>
      <c r="B416" s="349"/>
      <c r="P416" s="383"/>
      <c r="Q416" s="349"/>
      <c r="R416" s="349"/>
      <c r="S416" s="349"/>
      <c r="T416" s="349"/>
      <c r="U416" s="349"/>
      <c r="V416" s="349"/>
    </row>
    <row r="417" spans="1:22" ht="12">
      <c r="A417" s="349"/>
      <c r="B417" s="349"/>
      <c r="P417" s="383"/>
      <c r="Q417" s="349"/>
      <c r="R417" s="349"/>
      <c r="S417" s="349"/>
      <c r="T417" s="349"/>
      <c r="U417" s="349"/>
      <c r="V417" s="349"/>
    </row>
    <row r="418" spans="1:22" ht="12">
      <c r="A418" s="349"/>
      <c r="B418" s="349"/>
      <c r="P418" s="383"/>
      <c r="Q418" s="349"/>
      <c r="R418" s="349"/>
      <c r="S418" s="349"/>
      <c r="T418" s="349"/>
      <c r="U418" s="349"/>
      <c r="V418" s="349"/>
    </row>
    <row r="419" spans="1:22" ht="12">
      <c r="A419" s="349"/>
      <c r="B419" s="349"/>
      <c r="P419" s="383"/>
      <c r="Q419" s="349"/>
      <c r="R419" s="349"/>
      <c r="S419" s="349"/>
      <c r="T419" s="349"/>
      <c r="U419" s="349"/>
      <c r="V419" s="349"/>
    </row>
    <row r="420" spans="1:22" ht="12">
      <c r="A420" s="349"/>
      <c r="B420" s="349"/>
      <c r="P420" s="383"/>
      <c r="Q420" s="349"/>
      <c r="R420" s="349"/>
      <c r="S420" s="349"/>
      <c r="T420" s="349"/>
      <c r="U420" s="349"/>
      <c r="V420" s="349"/>
    </row>
    <row r="421" spans="1:22" ht="12">
      <c r="A421" s="349"/>
      <c r="B421" s="349"/>
      <c r="P421" s="383"/>
      <c r="Q421" s="349"/>
      <c r="R421" s="349"/>
      <c r="S421" s="349"/>
      <c r="T421" s="349"/>
      <c r="U421" s="349"/>
      <c r="V421" s="349"/>
    </row>
    <row r="422" spans="1:22" ht="12">
      <c r="A422" s="349"/>
      <c r="B422" s="349"/>
      <c r="P422" s="383"/>
      <c r="Q422" s="349"/>
      <c r="R422" s="349"/>
      <c r="S422" s="349"/>
      <c r="T422" s="349"/>
      <c r="U422" s="349"/>
      <c r="V422" s="349"/>
    </row>
    <row r="423" spans="1:22" ht="12">
      <c r="A423" s="349"/>
      <c r="B423" s="349"/>
      <c r="P423" s="383"/>
      <c r="Q423" s="349"/>
      <c r="R423" s="349"/>
      <c r="S423" s="349"/>
      <c r="T423" s="349"/>
      <c r="U423" s="349"/>
      <c r="V423" s="349"/>
    </row>
    <row r="424" spans="1:22" ht="12">
      <c r="A424" s="349"/>
      <c r="B424" s="349"/>
      <c r="P424" s="383"/>
      <c r="Q424" s="349"/>
      <c r="R424" s="349"/>
      <c r="S424" s="349"/>
      <c r="T424" s="349"/>
      <c r="U424" s="349"/>
      <c r="V424" s="349"/>
    </row>
    <row r="425" spans="1:22" ht="12">
      <c r="A425" s="349"/>
      <c r="B425" s="349"/>
      <c r="P425" s="383"/>
      <c r="Q425" s="349"/>
      <c r="R425" s="349"/>
      <c r="S425" s="349"/>
      <c r="T425" s="349"/>
      <c r="U425" s="349"/>
      <c r="V425" s="349"/>
    </row>
    <row r="426" spans="1:22" ht="12">
      <c r="A426" s="349"/>
      <c r="B426" s="349"/>
      <c r="P426" s="383"/>
      <c r="Q426" s="349"/>
      <c r="R426" s="349"/>
      <c r="S426" s="349"/>
      <c r="T426" s="349"/>
      <c r="U426" s="349"/>
      <c r="V426" s="349"/>
    </row>
    <row r="427" spans="1:22" ht="12">
      <c r="A427" s="349"/>
      <c r="B427" s="349"/>
      <c r="P427" s="383"/>
      <c r="Q427" s="349"/>
      <c r="R427" s="349"/>
      <c r="S427" s="349"/>
      <c r="T427" s="349"/>
      <c r="U427" s="349"/>
      <c r="V427" s="349"/>
    </row>
    <row r="428" spans="1:22" ht="12">
      <c r="A428" s="349"/>
      <c r="B428" s="349"/>
      <c r="P428" s="383"/>
      <c r="Q428" s="349"/>
      <c r="R428" s="349"/>
      <c r="S428" s="349"/>
      <c r="T428" s="349"/>
      <c r="U428" s="349"/>
      <c r="V428" s="349"/>
    </row>
    <row r="429" spans="1:22" ht="12">
      <c r="A429" s="349"/>
      <c r="B429" s="349"/>
      <c r="P429" s="383"/>
      <c r="Q429" s="349"/>
      <c r="R429" s="349"/>
      <c r="S429" s="349"/>
      <c r="T429" s="349"/>
      <c r="U429" s="349"/>
      <c r="V429" s="349"/>
    </row>
    <row r="430" spans="1:22" ht="12">
      <c r="A430" s="349"/>
      <c r="B430" s="349"/>
      <c r="P430" s="383"/>
      <c r="Q430" s="349"/>
      <c r="R430" s="349"/>
      <c r="S430" s="349"/>
      <c r="T430" s="349"/>
      <c r="U430" s="349"/>
      <c r="V430" s="349"/>
    </row>
    <row r="431" spans="1:22" ht="12">
      <c r="A431" s="349"/>
      <c r="B431" s="349"/>
      <c r="P431" s="383"/>
      <c r="Q431" s="349"/>
      <c r="R431" s="349"/>
      <c r="S431" s="349"/>
      <c r="T431" s="349"/>
      <c r="U431" s="349"/>
      <c r="V431" s="349"/>
    </row>
    <row r="432" spans="1:22" ht="12">
      <c r="A432" s="349"/>
      <c r="B432" s="349"/>
      <c r="P432" s="383"/>
      <c r="Q432" s="349"/>
      <c r="R432" s="349"/>
      <c r="S432" s="349"/>
      <c r="T432" s="349"/>
      <c r="U432" s="349"/>
      <c r="V432" s="349"/>
    </row>
    <row r="433" spans="1:22" ht="12">
      <c r="A433" s="349"/>
      <c r="B433" s="349"/>
      <c r="P433" s="383"/>
      <c r="Q433" s="349"/>
      <c r="R433" s="349"/>
      <c r="S433" s="349"/>
      <c r="T433" s="349"/>
      <c r="U433" s="349"/>
      <c r="V433" s="349"/>
    </row>
    <row r="434" spans="1:22" ht="12">
      <c r="A434" s="349"/>
      <c r="B434" s="349"/>
      <c r="P434" s="383"/>
      <c r="Q434" s="349"/>
      <c r="R434" s="349"/>
      <c r="S434" s="349"/>
      <c r="T434" s="349"/>
      <c r="U434" s="349"/>
      <c r="V434" s="349"/>
    </row>
    <row r="435" spans="1:22" ht="12">
      <c r="A435" s="349"/>
      <c r="B435" s="349"/>
      <c r="P435" s="383"/>
      <c r="Q435" s="349"/>
      <c r="R435" s="349"/>
      <c r="S435" s="349"/>
      <c r="T435" s="349"/>
      <c r="U435" s="349"/>
      <c r="V435" s="349"/>
    </row>
    <row r="436" spans="1:22" ht="12">
      <c r="A436" s="349"/>
      <c r="B436" s="349"/>
      <c r="P436" s="383"/>
      <c r="Q436" s="349"/>
      <c r="R436" s="349"/>
      <c r="S436" s="349"/>
      <c r="T436" s="349"/>
      <c r="U436" s="349"/>
      <c r="V436" s="349"/>
    </row>
    <row r="437" spans="1:22" ht="12">
      <c r="A437" s="349"/>
      <c r="B437" s="349"/>
      <c r="P437" s="383"/>
      <c r="Q437" s="349"/>
      <c r="R437" s="349"/>
      <c r="S437" s="349"/>
      <c r="T437" s="349"/>
      <c r="U437" s="349"/>
      <c r="V437" s="349"/>
    </row>
    <row r="438" spans="1:22" ht="12">
      <c r="A438" s="349"/>
      <c r="B438" s="349"/>
      <c r="P438" s="383"/>
      <c r="Q438" s="349"/>
      <c r="R438" s="349"/>
      <c r="S438" s="349"/>
      <c r="T438" s="349"/>
      <c r="U438" s="349"/>
      <c r="V438" s="349"/>
    </row>
    <row r="439" spans="1:22" ht="12">
      <c r="A439" s="349"/>
      <c r="B439" s="349"/>
      <c r="P439" s="383"/>
      <c r="Q439" s="349"/>
      <c r="R439" s="349"/>
      <c r="S439" s="349"/>
      <c r="T439" s="349"/>
      <c r="U439" s="349"/>
      <c r="V439" s="349"/>
    </row>
    <row r="440" spans="1:22" ht="12">
      <c r="A440" s="349"/>
      <c r="B440" s="349"/>
      <c r="P440" s="383"/>
      <c r="Q440" s="349"/>
      <c r="R440" s="349"/>
      <c r="S440" s="349"/>
      <c r="T440" s="349"/>
      <c r="U440" s="349"/>
      <c r="V440" s="349"/>
    </row>
    <row r="441" spans="1:22" ht="12">
      <c r="A441" s="349"/>
      <c r="B441" s="349"/>
      <c r="P441" s="383"/>
      <c r="Q441" s="349"/>
      <c r="R441" s="349"/>
      <c r="S441" s="349"/>
      <c r="T441" s="349"/>
      <c r="U441" s="349"/>
      <c r="V441" s="349"/>
    </row>
    <row r="442" spans="1:22" ht="12">
      <c r="A442" s="349"/>
      <c r="B442" s="349"/>
      <c r="P442" s="383"/>
      <c r="Q442" s="349"/>
      <c r="R442" s="349"/>
      <c r="S442" s="349"/>
      <c r="T442" s="349"/>
      <c r="U442" s="349"/>
      <c r="V442" s="349"/>
    </row>
    <row r="443" spans="1:22" ht="12">
      <c r="A443" s="349"/>
      <c r="B443" s="349"/>
      <c r="P443" s="383"/>
      <c r="Q443" s="349"/>
      <c r="R443" s="349"/>
      <c r="S443" s="349"/>
      <c r="T443" s="349"/>
      <c r="U443" s="349"/>
      <c r="V443" s="349"/>
    </row>
    <row r="444" spans="1:22" ht="12">
      <c r="A444" s="349"/>
      <c r="B444" s="349"/>
      <c r="P444" s="383"/>
      <c r="Q444" s="349"/>
      <c r="R444" s="349"/>
      <c r="S444" s="349"/>
      <c r="T444" s="349"/>
      <c r="U444" s="349"/>
      <c r="V444" s="349"/>
    </row>
    <row r="445" spans="1:22" ht="12">
      <c r="A445" s="349"/>
      <c r="B445" s="349"/>
      <c r="P445" s="383"/>
      <c r="Q445" s="349"/>
      <c r="R445" s="349"/>
      <c r="S445" s="349"/>
      <c r="T445" s="349"/>
      <c r="U445" s="349"/>
      <c r="V445" s="349"/>
    </row>
    <row r="446" spans="1:22" ht="12">
      <c r="A446" s="349"/>
      <c r="B446" s="349"/>
      <c r="P446" s="383"/>
      <c r="Q446" s="349"/>
      <c r="R446" s="349"/>
      <c r="S446" s="349"/>
      <c r="T446" s="349"/>
      <c r="U446" s="349"/>
      <c r="V446" s="349"/>
    </row>
    <row r="447" spans="1:22" ht="12">
      <c r="A447" s="349"/>
      <c r="B447" s="349"/>
      <c r="P447" s="383"/>
      <c r="Q447" s="349"/>
      <c r="R447" s="349"/>
      <c r="S447" s="349"/>
      <c r="T447" s="349"/>
      <c r="U447" s="349"/>
      <c r="V447" s="349"/>
    </row>
    <row r="448" spans="1:22" ht="12">
      <c r="A448" s="349"/>
      <c r="B448" s="349"/>
      <c r="P448" s="383"/>
      <c r="Q448" s="349"/>
      <c r="R448" s="349"/>
      <c r="S448" s="349"/>
      <c r="T448" s="349"/>
      <c r="U448" s="349"/>
      <c r="V448" s="349"/>
    </row>
    <row r="449" spans="1:22" ht="12">
      <c r="A449" s="349"/>
      <c r="B449" s="349"/>
      <c r="P449" s="383"/>
      <c r="Q449" s="349"/>
      <c r="R449" s="349"/>
      <c r="S449" s="349"/>
      <c r="T449" s="349"/>
      <c r="U449" s="349"/>
      <c r="V449" s="349"/>
    </row>
    <row r="450" spans="1:22" ht="12">
      <c r="A450" s="349"/>
      <c r="B450" s="349"/>
      <c r="P450" s="383"/>
      <c r="Q450" s="349"/>
      <c r="R450" s="349"/>
      <c r="S450" s="349"/>
      <c r="T450" s="349"/>
      <c r="U450" s="349"/>
      <c r="V450" s="349"/>
    </row>
    <row r="451" spans="1:22" ht="12">
      <c r="A451" s="349"/>
      <c r="B451" s="349"/>
      <c r="P451" s="383"/>
      <c r="Q451" s="349"/>
      <c r="R451" s="349"/>
      <c r="S451" s="349"/>
      <c r="T451" s="349"/>
      <c r="U451" s="349"/>
      <c r="V451" s="349"/>
    </row>
    <row r="452" spans="1:22" ht="12">
      <c r="A452" s="349"/>
      <c r="B452" s="349"/>
      <c r="P452" s="383"/>
      <c r="Q452" s="349"/>
      <c r="R452" s="349"/>
      <c r="S452" s="349"/>
      <c r="T452" s="349"/>
      <c r="U452" s="349"/>
      <c r="V452" s="349"/>
    </row>
    <row r="453" spans="1:22" ht="12">
      <c r="A453" s="349"/>
      <c r="B453" s="349"/>
      <c r="P453" s="383"/>
      <c r="Q453" s="349"/>
      <c r="R453" s="349"/>
      <c r="S453" s="349"/>
      <c r="T453" s="349"/>
      <c r="U453" s="349"/>
      <c r="V453" s="349"/>
    </row>
    <row r="454" spans="1:22" ht="12">
      <c r="A454" s="349"/>
      <c r="B454" s="349"/>
      <c r="P454" s="383"/>
      <c r="Q454" s="349"/>
      <c r="R454" s="349"/>
      <c r="S454" s="349"/>
      <c r="T454" s="349"/>
      <c r="U454" s="349"/>
      <c r="V454" s="349"/>
    </row>
    <row r="455" spans="1:22" ht="12">
      <c r="A455" s="349"/>
      <c r="B455" s="349"/>
      <c r="P455" s="383"/>
      <c r="Q455" s="349"/>
      <c r="R455" s="349"/>
      <c r="S455" s="349"/>
      <c r="T455" s="349"/>
      <c r="U455" s="349"/>
      <c r="V455" s="349"/>
    </row>
    <row r="456" spans="1:22" ht="12">
      <c r="A456" s="349"/>
      <c r="B456" s="349"/>
      <c r="P456" s="383"/>
      <c r="Q456" s="349"/>
      <c r="R456" s="349"/>
      <c r="S456" s="349"/>
      <c r="T456" s="349"/>
      <c r="U456" s="349"/>
      <c r="V456" s="349"/>
    </row>
    <row r="457" spans="1:22" ht="12">
      <c r="A457" s="349"/>
      <c r="B457" s="349"/>
      <c r="P457" s="383"/>
      <c r="Q457" s="349"/>
      <c r="R457" s="349"/>
      <c r="S457" s="349"/>
      <c r="T457" s="349"/>
      <c r="U457" s="349"/>
      <c r="V457" s="349"/>
    </row>
    <row r="458" spans="1:22" ht="12">
      <c r="A458" s="349"/>
      <c r="B458" s="349"/>
      <c r="P458" s="383"/>
      <c r="Q458" s="349"/>
      <c r="R458" s="349"/>
      <c r="S458" s="349"/>
      <c r="T458" s="349"/>
      <c r="U458" s="349"/>
      <c r="V458" s="349"/>
    </row>
    <row r="459" spans="1:22" ht="12">
      <c r="A459" s="349"/>
      <c r="B459" s="349"/>
      <c r="P459" s="383"/>
      <c r="Q459" s="349"/>
      <c r="R459" s="349"/>
      <c r="S459" s="349"/>
      <c r="T459" s="349"/>
      <c r="U459" s="349"/>
      <c r="V459" s="349"/>
    </row>
    <row r="460" spans="1:22" ht="12">
      <c r="A460" s="349"/>
      <c r="B460" s="349"/>
      <c r="P460" s="383"/>
      <c r="Q460" s="349"/>
      <c r="R460" s="349"/>
      <c r="S460" s="349"/>
      <c r="T460" s="349"/>
      <c r="U460" s="349"/>
      <c r="V460" s="349"/>
    </row>
    <row r="461" spans="1:22" ht="12">
      <c r="A461" s="349"/>
      <c r="B461" s="349"/>
      <c r="P461" s="383"/>
      <c r="Q461" s="349"/>
      <c r="R461" s="349"/>
      <c r="S461" s="349"/>
      <c r="T461" s="349"/>
      <c r="U461" s="349"/>
      <c r="V461" s="349"/>
    </row>
    <row r="462" spans="1:22" ht="12">
      <c r="A462" s="349"/>
      <c r="B462" s="349"/>
      <c r="P462" s="383"/>
      <c r="Q462" s="349"/>
      <c r="R462" s="349"/>
      <c r="S462" s="349"/>
      <c r="T462" s="349"/>
      <c r="U462" s="349"/>
      <c r="V462" s="349"/>
    </row>
    <row r="463" spans="1:22" ht="12">
      <c r="A463" s="349"/>
      <c r="B463" s="349"/>
      <c r="P463" s="383"/>
      <c r="Q463" s="349"/>
      <c r="R463" s="349"/>
      <c r="S463" s="349"/>
      <c r="T463" s="349"/>
      <c r="U463" s="349"/>
      <c r="V463" s="349"/>
    </row>
    <row r="464" spans="1:22" ht="12">
      <c r="A464" s="349"/>
      <c r="B464" s="349"/>
      <c r="P464" s="383"/>
      <c r="Q464" s="349"/>
      <c r="R464" s="349"/>
      <c r="S464" s="349"/>
      <c r="T464" s="349"/>
      <c r="U464" s="349"/>
      <c r="V464" s="349"/>
    </row>
    <row r="465" spans="1:22" ht="12">
      <c r="A465" s="349"/>
      <c r="B465" s="349"/>
      <c r="P465" s="383"/>
      <c r="Q465" s="349"/>
      <c r="R465" s="349"/>
      <c r="S465" s="349"/>
      <c r="T465" s="349"/>
      <c r="U465" s="349"/>
      <c r="V465" s="349"/>
    </row>
    <row r="466" spans="1:22" ht="12">
      <c r="A466" s="349"/>
      <c r="B466" s="349"/>
      <c r="P466" s="383"/>
      <c r="Q466" s="349"/>
      <c r="R466" s="349"/>
      <c r="S466" s="349"/>
      <c r="T466" s="349"/>
      <c r="U466" s="349"/>
      <c r="V466" s="349"/>
    </row>
    <row r="467" spans="1:22" ht="12">
      <c r="A467" s="349"/>
      <c r="B467" s="349"/>
      <c r="P467" s="383"/>
      <c r="Q467" s="349"/>
      <c r="R467" s="349"/>
      <c r="S467" s="349"/>
      <c r="T467" s="349"/>
      <c r="U467" s="349"/>
      <c r="V467" s="349"/>
    </row>
    <row r="468" spans="1:22" ht="12">
      <c r="A468" s="349"/>
      <c r="B468" s="349"/>
      <c r="P468" s="383"/>
      <c r="Q468" s="349"/>
      <c r="R468" s="349"/>
      <c r="S468" s="349"/>
      <c r="T468" s="349"/>
      <c r="U468" s="349"/>
      <c r="V468" s="349"/>
    </row>
    <row r="469" spans="1:22" ht="12">
      <c r="A469" s="349"/>
      <c r="B469" s="349"/>
      <c r="P469" s="383"/>
      <c r="Q469" s="349"/>
      <c r="R469" s="349"/>
      <c r="S469" s="349"/>
      <c r="T469" s="349"/>
      <c r="U469" s="349"/>
      <c r="V469" s="349"/>
    </row>
    <row r="470" spans="1:22" ht="12">
      <c r="A470" s="349"/>
      <c r="B470" s="349"/>
      <c r="P470" s="383"/>
      <c r="Q470" s="349"/>
      <c r="R470" s="349"/>
      <c r="S470" s="349"/>
      <c r="T470" s="349"/>
      <c r="U470" s="349"/>
      <c r="V470" s="349"/>
    </row>
    <row r="471" spans="1:22" ht="12">
      <c r="A471" s="349"/>
      <c r="B471" s="349"/>
      <c r="P471" s="383"/>
      <c r="Q471" s="349"/>
      <c r="R471" s="349"/>
      <c r="S471" s="349"/>
      <c r="T471" s="349"/>
      <c r="U471" s="349"/>
      <c r="V471" s="349"/>
    </row>
    <row r="472" spans="1:22" ht="12">
      <c r="A472" s="349"/>
      <c r="B472" s="349"/>
      <c r="P472" s="383"/>
      <c r="Q472" s="349"/>
      <c r="R472" s="349"/>
      <c r="S472" s="349"/>
      <c r="T472" s="349"/>
      <c r="U472" s="349"/>
      <c r="V472" s="349"/>
    </row>
    <row r="473" spans="1:22" ht="12">
      <c r="A473" s="349"/>
      <c r="B473" s="349"/>
      <c r="P473" s="383"/>
      <c r="Q473" s="349"/>
      <c r="R473" s="349"/>
      <c r="S473" s="349"/>
      <c r="T473" s="349"/>
      <c r="U473" s="349"/>
      <c r="V473" s="349"/>
    </row>
    <row r="474" spans="1:22" ht="12">
      <c r="A474" s="349"/>
      <c r="B474" s="349"/>
      <c r="P474" s="383"/>
      <c r="Q474" s="349"/>
      <c r="R474" s="349"/>
      <c r="S474" s="349"/>
      <c r="T474" s="349"/>
      <c r="U474" s="349"/>
      <c r="V474" s="349"/>
    </row>
    <row r="475" spans="1:22" ht="12">
      <c r="A475" s="349"/>
      <c r="B475" s="349"/>
      <c r="P475" s="383"/>
      <c r="Q475" s="349"/>
      <c r="R475" s="349"/>
      <c r="S475" s="349"/>
      <c r="T475" s="349"/>
      <c r="U475" s="349"/>
      <c r="V475" s="349"/>
    </row>
    <row r="476" spans="1:22" ht="12">
      <c r="A476" s="349"/>
      <c r="B476" s="349"/>
      <c r="P476" s="383"/>
      <c r="Q476" s="349"/>
      <c r="R476" s="349"/>
      <c r="S476" s="349"/>
      <c r="T476" s="349"/>
      <c r="U476" s="349"/>
      <c r="V476" s="349"/>
    </row>
    <row r="477" spans="1:22" ht="12">
      <c r="A477" s="349"/>
      <c r="B477" s="349"/>
      <c r="P477" s="383"/>
      <c r="Q477" s="349"/>
      <c r="R477" s="349"/>
      <c r="S477" s="349"/>
      <c r="T477" s="349"/>
      <c r="U477" s="349"/>
      <c r="V477" s="349"/>
    </row>
    <row r="478" spans="1:22" ht="12">
      <c r="A478" s="349"/>
      <c r="B478" s="349"/>
      <c r="P478" s="383"/>
      <c r="Q478" s="349"/>
      <c r="R478" s="349"/>
      <c r="S478" s="349"/>
      <c r="T478" s="349"/>
      <c r="U478" s="349"/>
      <c r="V478" s="349"/>
    </row>
    <row r="479" spans="1:22" ht="12">
      <c r="A479" s="349"/>
      <c r="B479" s="349"/>
      <c r="P479" s="383"/>
      <c r="Q479" s="349"/>
      <c r="R479" s="349"/>
      <c r="S479" s="349"/>
      <c r="T479" s="349"/>
      <c r="U479" s="349"/>
      <c r="V479" s="349"/>
    </row>
    <row r="480" spans="1:22" ht="12">
      <c r="A480" s="349"/>
      <c r="B480" s="349"/>
      <c r="P480" s="383"/>
      <c r="Q480" s="349"/>
      <c r="R480" s="349"/>
      <c r="S480" s="349"/>
      <c r="T480" s="349"/>
      <c r="U480" s="349"/>
      <c r="V480" s="349"/>
    </row>
    <row r="481" spans="1:22" ht="12">
      <c r="A481" s="349"/>
      <c r="B481" s="349"/>
      <c r="P481" s="383"/>
      <c r="Q481" s="349"/>
      <c r="R481" s="349"/>
      <c r="S481" s="349"/>
      <c r="T481" s="349"/>
      <c r="U481" s="349"/>
      <c r="V481" s="349"/>
    </row>
    <row r="482" spans="1:22" ht="12">
      <c r="A482" s="349"/>
      <c r="B482" s="349"/>
      <c r="P482" s="383"/>
      <c r="Q482" s="349"/>
      <c r="R482" s="349"/>
      <c r="S482" s="349"/>
      <c r="T482" s="349"/>
      <c r="U482" s="349"/>
      <c r="V482" s="349"/>
    </row>
    <row r="483" spans="1:22" ht="12">
      <c r="A483" s="349"/>
      <c r="B483" s="349"/>
      <c r="P483" s="383"/>
      <c r="Q483" s="349"/>
      <c r="R483" s="349"/>
      <c r="S483" s="349"/>
      <c r="T483" s="349"/>
      <c r="U483" s="349"/>
      <c r="V483" s="349"/>
    </row>
    <row r="484" spans="1:22" ht="12">
      <c r="A484" s="349"/>
      <c r="B484" s="349"/>
      <c r="P484" s="383"/>
      <c r="Q484" s="349"/>
      <c r="R484" s="349"/>
      <c r="S484" s="349"/>
      <c r="T484" s="349"/>
      <c r="U484" s="349"/>
      <c r="V484" s="349"/>
    </row>
    <row r="485" spans="1:22" ht="12">
      <c r="A485" s="349"/>
      <c r="B485" s="349"/>
      <c r="P485" s="383"/>
      <c r="Q485" s="349"/>
      <c r="R485" s="349"/>
      <c r="S485" s="349"/>
      <c r="T485" s="349"/>
      <c r="U485" s="349"/>
      <c r="V485" s="349"/>
    </row>
    <row r="486" spans="1:22" ht="12">
      <c r="A486" s="349"/>
      <c r="B486" s="349"/>
      <c r="P486" s="383"/>
      <c r="Q486" s="349"/>
      <c r="R486" s="349"/>
      <c r="S486" s="349"/>
      <c r="T486" s="349"/>
      <c r="U486" s="349"/>
      <c r="V486" s="349"/>
    </row>
    <row r="487" spans="1:22" ht="12">
      <c r="A487" s="349"/>
      <c r="B487" s="349"/>
      <c r="P487" s="383"/>
      <c r="Q487" s="349"/>
      <c r="R487" s="349"/>
      <c r="S487" s="349"/>
      <c r="T487" s="349"/>
      <c r="U487" s="349"/>
      <c r="V487" s="349"/>
    </row>
    <row r="488" spans="1:22" ht="12">
      <c r="A488" s="349"/>
      <c r="B488" s="349"/>
      <c r="P488" s="383"/>
      <c r="Q488" s="349"/>
      <c r="R488" s="349"/>
      <c r="S488" s="349"/>
      <c r="T488" s="349"/>
      <c r="U488" s="349"/>
      <c r="V488" s="349"/>
    </row>
    <row r="489" spans="1:22" ht="12">
      <c r="A489" s="349"/>
      <c r="B489" s="349"/>
      <c r="P489" s="383"/>
      <c r="Q489" s="349"/>
      <c r="R489" s="349"/>
      <c r="S489" s="349"/>
      <c r="T489" s="349"/>
      <c r="U489" s="349"/>
      <c r="V489" s="349"/>
    </row>
    <row r="490" spans="1:22" ht="12">
      <c r="A490" s="349"/>
      <c r="B490" s="349"/>
      <c r="P490" s="383"/>
      <c r="Q490" s="349"/>
      <c r="R490" s="349"/>
      <c r="S490" s="349"/>
      <c r="T490" s="349"/>
      <c r="U490" s="349"/>
      <c r="V490" s="349"/>
    </row>
    <row r="491" spans="1:22" ht="12">
      <c r="A491" s="349"/>
      <c r="B491" s="349"/>
      <c r="P491" s="383"/>
      <c r="Q491" s="349"/>
      <c r="R491" s="349"/>
      <c r="S491" s="349"/>
      <c r="T491" s="349"/>
      <c r="U491" s="349"/>
      <c r="V491" s="349"/>
    </row>
    <row r="492" spans="1:22" ht="12">
      <c r="A492" s="349"/>
      <c r="B492" s="349"/>
      <c r="P492" s="383"/>
      <c r="Q492" s="349"/>
      <c r="R492" s="349"/>
      <c r="S492" s="349"/>
      <c r="T492" s="349"/>
      <c r="U492" s="349"/>
      <c r="V492" s="349"/>
    </row>
    <row r="493" spans="1:22" ht="12">
      <c r="A493" s="349"/>
      <c r="B493" s="349"/>
      <c r="P493" s="383"/>
      <c r="Q493" s="349"/>
      <c r="R493" s="349"/>
      <c r="S493" s="349"/>
      <c r="T493" s="349"/>
      <c r="U493" s="349"/>
      <c r="V493" s="349"/>
    </row>
    <row r="494" spans="1:22" ht="12">
      <c r="A494" s="349"/>
      <c r="B494" s="349"/>
      <c r="P494" s="383"/>
      <c r="Q494" s="349"/>
      <c r="R494" s="349"/>
      <c r="S494" s="349"/>
      <c r="T494" s="349"/>
      <c r="U494" s="349"/>
      <c r="V494" s="349"/>
    </row>
    <row r="495" spans="1:22" ht="12">
      <c r="A495" s="349"/>
      <c r="B495" s="349"/>
      <c r="P495" s="383"/>
      <c r="Q495" s="349"/>
      <c r="R495" s="349"/>
      <c r="S495" s="349"/>
      <c r="T495" s="349"/>
      <c r="U495" s="349"/>
      <c r="V495" s="349"/>
    </row>
    <row r="496" spans="1:22" ht="12">
      <c r="A496" s="349"/>
      <c r="B496" s="349"/>
      <c r="P496" s="383"/>
      <c r="Q496" s="349"/>
      <c r="R496" s="349"/>
      <c r="S496" s="349"/>
      <c r="T496" s="349"/>
      <c r="U496" s="349"/>
      <c r="V496" s="349"/>
    </row>
    <row r="497" spans="1:22" ht="12">
      <c r="A497" s="349"/>
      <c r="B497" s="349"/>
      <c r="P497" s="383"/>
      <c r="Q497" s="349"/>
      <c r="R497" s="349"/>
      <c r="S497" s="349"/>
      <c r="T497" s="349"/>
      <c r="U497" s="349"/>
      <c r="V497" s="349"/>
    </row>
    <row r="498" spans="1:22" ht="12">
      <c r="A498" s="349"/>
      <c r="B498" s="349"/>
      <c r="P498" s="383"/>
      <c r="Q498" s="349"/>
      <c r="R498" s="349"/>
      <c r="S498" s="349"/>
      <c r="T498" s="349"/>
      <c r="U498" s="349"/>
      <c r="V498" s="349"/>
    </row>
    <row r="499" spans="1:22" ht="12">
      <c r="A499" s="349"/>
      <c r="B499" s="349"/>
      <c r="P499" s="383"/>
      <c r="Q499" s="349"/>
      <c r="R499" s="349"/>
      <c r="S499" s="349"/>
      <c r="T499" s="349"/>
      <c r="U499" s="349"/>
      <c r="V499" s="349"/>
    </row>
    <row r="500" spans="1:22" ht="12">
      <c r="A500" s="349"/>
      <c r="B500" s="349"/>
      <c r="P500" s="383"/>
      <c r="Q500" s="349"/>
      <c r="R500" s="349"/>
      <c r="S500" s="349"/>
      <c r="T500" s="349"/>
      <c r="U500" s="349"/>
      <c r="V500" s="349"/>
    </row>
    <row r="501" spans="1:22" ht="12">
      <c r="A501" s="349"/>
      <c r="B501" s="349"/>
      <c r="P501" s="383"/>
      <c r="Q501" s="349"/>
      <c r="R501" s="349"/>
      <c r="S501" s="349"/>
      <c r="T501" s="349"/>
      <c r="U501" s="349"/>
      <c r="V501" s="349"/>
    </row>
    <row r="502" spans="1:22" ht="12">
      <c r="A502" s="349"/>
      <c r="B502" s="349"/>
      <c r="P502" s="383"/>
      <c r="Q502" s="349"/>
      <c r="R502" s="349"/>
      <c r="S502" s="349"/>
      <c r="T502" s="349"/>
      <c r="U502" s="349"/>
      <c r="V502" s="349"/>
    </row>
    <row r="503" spans="1:22" ht="12">
      <c r="A503" s="349"/>
      <c r="B503" s="349"/>
      <c r="P503" s="383"/>
      <c r="Q503" s="349"/>
      <c r="R503" s="349"/>
      <c r="S503" s="349"/>
      <c r="T503" s="349"/>
      <c r="U503" s="349"/>
      <c r="V503" s="349"/>
    </row>
    <row r="504" spans="1:22" ht="12">
      <c r="A504" s="349"/>
      <c r="B504" s="349"/>
      <c r="P504" s="383"/>
      <c r="Q504" s="349"/>
      <c r="R504" s="349"/>
      <c r="S504" s="349"/>
      <c r="T504" s="349"/>
      <c r="U504" s="349"/>
      <c r="V504" s="349"/>
    </row>
    <row r="505" spans="1:22" ht="12">
      <c r="A505" s="349"/>
      <c r="B505" s="349"/>
      <c r="P505" s="383"/>
      <c r="Q505" s="349"/>
      <c r="R505" s="349"/>
      <c r="S505" s="349"/>
      <c r="T505" s="349"/>
      <c r="U505" s="349"/>
      <c r="V505" s="349"/>
    </row>
    <row r="506" spans="1:22" ht="12">
      <c r="A506" s="349"/>
      <c r="B506" s="349"/>
      <c r="P506" s="383"/>
      <c r="Q506" s="349"/>
      <c r="R506" s="349"/>
      <c r="S506" s="349"/>
      <c r="T506" s="349"/>
      <c r="U506" s="349"/>
      <c r="V506" s="349"/>
    </row>
    <row r="507" spans="1:22" ht="12">
      <c r="A507" s="349"/>
      <c r="B507" s="349"/>
      <c r="P507" s="383"/>
      <c r="Q507" s="349"/>
      <c r="R507" s="349"/>
      <c r="S507" s="349"/>
      <c r="T507" s="349"/>
      <c r="U507" s="349"/>
      <c r="V507" s="349"/>
    </row>
    <row r="508" spans="1:22" ht="12">
      <c r="A508" s="349"/>
      <c r="B508" s="349"/>
      <c r="P508" s="383"/>
      <c r="Q508" s="349"/>
      <c r="R508" s="349"/>
      <c r="S508" s="349"/>
      <c r="T508" s="349"/>
      <c r="U508" s="349"/>
      <c r="V508" s="349"/>
    </row>
    <row r="509" spans="1:22" ht="12">
      <c r="A509" s="349"/>
      <c r="B509" s="349"/>
      <c r="P509" s="383"/>
      <c r="Q509" s="349"/>
      <c r="R509" s="349"/>
      <c r="S509" s="349"/>
      <c r="T509" s="349"/>
      <c r="U509" s="349"/>
      <c r="V509" s="349"/>
    </row>
    <row r="510" spans="1:22" ht="12">
      <c r="A510" s="349"/>
      <c r="B510" s="349"/>
      <c r="P510" s="383"/>
      <c r="Q510" s="349"/>
      <c r="R510" s="349"/>
      <c r="S510" s="349"/>
      <c r="T510" s="349"/>
      <c r="U510" s="349"/>
      <c r="V510" s="349"/>
    </row>
    <row r="511" spans="1:22" ht="12">
      <c r="A511" s="349"/>
      <c r="B511" s="349"/>
      <c r="P511" s="383"/>
      <c r="Q511" s="349"/>
      <c r="R511" s="349"/>
      <c r="S511" s="349"/>
      <c r="T511" s="349"/>
      <c r="U511" s="349"/>
      <c r="V511" s="349"/>
    </row>
    <row r="512" spans="1:22" ht="12">
      <c r="A512" s="349"/>
      <c r="B512" s="349"/>
      <c r="P512" s="383"/>
      <c r="Q512" s="349"/>
      <c r="R512" s="349"/>
      <c r="S512" s="349"/>
      <c r="T512" s="349"/>
      <c r="U512" s="349"/>
      <c r="V512" s="349"/>
    </row>
    <row r="513" spans="1:22" ht="12">
      <c r="A513" s="349"/>
      <c r="B513" s="349"/>
      <c r="P513" s="383"/>
      <c r="Q513" s="349"/>
      <c r="R513" s="349"/>
      <c r="S513" s="349"/>
      <c r="T513" s="349"/>
      <c r="U513" s="349"/>
      <c r="V513" s="349"/>
    </row>
    <row r="514" spans="1:22" ht="12">
      <c r="A514" s="349"/>
      <c r="B514" s="349"/>
      <c r="P514" s="383"/>
      <c r="Q514" s="349"/>
      <c r="R514" s="349"/>
      <c r="S514" s="349"/>
      <c r="T514" s="349"/>
      <c r="U514" s="349"/>
      <c r="V514" s="349"/>
    </row>
    <row r="515" spans="1:22" ht="12">
      <c r="A515" s="349"/>
      <c r="B515" s="349"/>
      <c r="P515" s="383"/>
      <c r="Q515" s="349"/>
      <c r="R515" s="349"/>
      <c r="S515" s="349"/>
      <c r="T515" s="349"/>
      <c r="U515" s="349"/>
      <c r="V515" s="349"/>
    </row>
    <row r="516" spans="1:22" ht="12">
      <c r="A516" s="349"/>
      <c r="B516" s="349"/>
      <c r="P516" s="383"/>
      <c r="Q516" s="349"/>
      <c r="R516" s="349"/>
      <c r="S516" s="349"/>
      <c r="T516" s="349"/>
      <c r="U516" s="349"/>
      <c r="V516" s="349"/>
    </row>
    <row r="517" spans="1:22" ht="12">
      <c r="A517" s="349"/>
      <c r="B517" s="349"/>
      <c r="P517" s="383"/>
      <c r="Q517" s="349"/>
      <c r="R517" s="349"/>
      <c r="S517" s="349"/>
      <c r="T517" s="349"/>
      <c r="U517" s="349"/>
      <c r="V517" s="349"/>
    </row>
    <row r="518" spans="1:22" ht="12">
      <c r="A518" s="349"/>
      <c r="B518" s="349"/>
      <c r="P518" s="383"/>
      <c r="Q518" s="349"/>
      <c r="R518" s="349"/>
      <c r="S518" s="349"/>
      <c r="T518" s="349"/>
      <c r="U518" s="349"/>
      <c r="V518" s="349"/>
    </row>
    <row r="519" spans="1:22" ht="12">
      <c r="A519" s="349"/>
      <c r="B519" s="349"/>
      <c r="P519" s="383"/>
      <c r="Q519" s="349"/>
      <c r="R519" s="349"/>
      <c r="S519" s="349"/>
      <c r="T519" s="349"/>
      <c r="U519" s="349"/>
      <c r="V519" s="349"/>
    </row>
    <row r="520" spans="1:22" ht="12">
      <c r="A520" s="349"/>
      <c r="B520" s="349"/>
      <c r="P520" s="383"/>
      <c r="Q520" s="349"/>
      <c r="R520" s="349"/>
      <c r="S520" s="349"/>
      <c r="T520" s="349"/>
      <c r="U520" s="349"/>
      <c r="V520" s="349"/>
    </row>
    <row r="521" spans="1:22" ht="12">
      <c r="A521" s="349"/>
      <c r="B521" s="349"/>
      <c r="P521" s="383"/>
      <c r="Q521" s="349"/>
      <c r="R521" s="349"/>
      <c r="S521" s="349"/>
      <c r="T521" s="349"/>
      <c r="U521" s="349"/>
      <c r="V521" s="349"/>
    </row>
    <row r="522" spans="1:22" ht="12">
      <c r="A522" s="349"/>
      <c r="B522" s="349"/>
      <c r="P522" s="383"/>
      <c r="Q522" s="349"/>
      <c r="R522" s="349"/>
      <c r="S522" s="349"/>
      <c r="T522" s="349"/>
      <c r="U522" s="349"/>
      <c r="V522" s="349"/>
    </row>
    <row r="523" spans="1:22" ht="12">
      <c r="A523" s="349"/>
      <c r="B523" s="349"/>
      <c r="P523" s="383"/>
      <c r="Q523" s="349"/>
      <c r="R523" s="349"/>
      <c r="S523" s="349"/>
      <c r="T523" s="349"/>
      <c r="U523" s="349"/>
      <c r="V523" s="349"/>
    </row>
    <row r="524" spans="1:22" ht="12">
      <c r="A524" s="349"/>
      <c r="B524" s="349"/>
      <c r="P524" s="383"/>
      <c r="Q524" s="349"/>
      <c r="R524" s="349"/>
      <c r="S524" s="349"/>
      <c r="T524" s="349"/>
      <c r="U524" s="349"/>
      <c r="V524" s="349"/>
    </row>
    <row r="525" spans="1:22" ht="12">
      <c r="A525" s="349"/>
      <c r="B525" s="349"/>
      <c r="P525" s="383"/>
      <c r="Q525" s="349"/>
      <c r="R525" s="349"/>
      <c r="S525" s="349"/>
      <c r="T525" s="349"/>
      <c r="U525" s="349"/>
      <c r="V525" s="349"/>
    </row>
    <row r="526" spans="1:22" ht="12">
      <c r="A526" s="349"/>
      <c r="B526" s="349"/>
      <c r="P526" s="383"/>
      <c r="Q526" s="349"/>
      <c r="R526" s="349"/>
      <c r="S526" s="349"/>
      <c r="T526" s="349"/>
      <c r="U526" s="349"/>
      <c r="V526" s="349"/>
    </row>
    <row r="527" spans="1:22" ht="12">
      <c r="A527" s="349"/>
      <c r="B527" s="349"/>
      <c r="P527" s="383"/>
      <c r="Q527" s="349"/>
      <c r="R527" s="349"/>
      <c r="S527" s="349"/>
      <c r="T527" s="349"/>
      <c r="U527" s="349"/>
      <c r="V527" s="349"/>
    </row>
    <row r="528" spans="1:22" ht="12">
      <c r="A528" s="349"/>
      <c r="B528" s="349"/>
      <c r="P528" s="383"/>
      <c r="Q528" s="349"/>
      <c r="R528" s="349"/>
      <c r="S528" s="349"/>
      <c r="T528" s="349"/>
      <c r="U528" s="349"/>
      <c r="V528" s="349"/>
    </row>
    <row r="529" spans="1:22" ht="12">
      <c r="A529" s="349"/>
      <c r="B529" s="349"/>
      <c r="P529" s="383"/>
      <c r="Q529" s="349"/>
      <c r="R529" s="349"/>
      <c r="S529" s="349"/>
      <c r="T529" s="349"/>
      <c r="U529" s="349"/>
      <c r="V529" s="349"/>
    </row>
    <row r="530" spans="1:22" ht="12">
      <c r="A530" s="349"/>
      <c r="B530" s="349"/>
      <c r="P530" s="383"/>
      <c r="Q530" s="349"/>
      <c r="R530" s="349"/>
      <c r="S530" s="349"/>
      <c r="T530" s="349"/>
      <c r="U530" s="349"/>
      <c r="V530" s="349"/>
    </row>
    <row r="531" spans="1:22" ht="12">
      <c r="A531" s="349"/>
      <c r="B531" s="349"/>
      <c r="P531" s="383"/>
      <c r="Q531" s="349"/>
      <c r="R531" s="349"/>
      <c r="S531" s="349"/>
      <c r="T531" s="349"/>
      <c r="U531" s="349"/>
      <c r="V531" s="349"/>
    </row>
    <row r="532" spans="1:22" ht="12">
      <c r="A532" s="349"/>
      <c r="B532" s="349"/>
      <c r="P532" s="383"/>
      <c r="Q532" s="349"/>
      <c r="R532" s="349"/>
      <c r="S532" s="349"/>
      <c r="T532" s="349"/>
      <c r="U532" s="349"/>
      <c r="V532" s="349"/>
    </row>
    <row r="533" spans="1:22" ht="12">
      <c r="A533" s="349"/>
      <c r="B533" s="349"/>
      <c r="P533" s="383"/>
      <c r="Q533" s="349"/>
      <c r="R533" s="349"/>
      <c r="S533" s="349"/>
      <c r="T533" s="349"/>
      <c r="U533" s="349"/>
      <c r="V533" s="349"/>
    </row>
    <row r="534" spans="1:22" ht="12">
      <c r="A534" s="349"/>
      <c r="B534" s="349"/>
      <c r="P534" s="383"/>
      <c r="Q534" s="349"/>
      <c r="R534" s="349"/>
      <c r="S534" s="349"/>
      <c r="T534" s="349"/>
      <c r="U534" s="349"/>
      <c r="V534" s="349"/>
    </row>
    <row r="535" spans="1:22" ht="12">
      <c r="A535" s="349"/>
      <c r="B535" s="349"/>
      <c r="P535" s="383"/>
      <c r="Q535" s="349"/>
      <c r="R535" s="349"/>
      <c r="S535" s="349"/>
      <c r="T535" s="349"/>
      <c r="U535" s="349"/>
      <c r="V535" s="349"/>
    </row>
    <row r="536" spans="1:22" ht="12">
      <c r="A536" s="349"/>
      <c r="B536" s="349"/>
      <c r="P536" s="383"/>
      <c r="Q536" s="349"/>
      <c r="R536" s="349"/>
      <c r="S536" s="349"/>
      <c r="T536" s="349"/>
      <c r="U536" s="349"/>
      <c r="V536" s="349"/>
    </row>
    <row r="537" spans="1:22" ht="12">
      <c r="A537" s="349"/>
      <c r="B537" s="349"/>
      <c r="P537" s="383"/>
      <c r="Q537" s="349"/>
      <c r="R537" s="349"/>
      <c r="S537" s="349"/>
      <c r="T537" s="349"/>
      <c r="U537" s="349"/>
      <c r="V537" s="349"/>
    </row>
    <row r="538" spans="1:22" ht="12">
      <c r="A538" s="349"/>
      <c r="B538" s="349"/>
      <c r="P538" s="383"/>
      <c r="Q538" s="349"/>
      <c r="R538" s="349"/>
      <c r="S538" s="349"/>
      <c r="T538" s="349"/>
      <c r="U538" s="349"/>
      <c r="V538" s="349"/>
    </row>
    <row r="539" spans="1:22" ht="12">
      <c r="A539" s="349"/>
      <c r="B539" s="349"/>
      <c r="P539" s="383"/>
      <c r="Q539" s="349"/>
      <c r="R539" s="349"/>
      <c r="S539" s="349"/>
      <c r="T539" s="349"/>
      <c r="U539" s="349"/>
      <c r="V539" s="349"/>
    </row>
    <row r="540" spans="1:22" ht="12">
      <c r="A540" s="349"/>
      <c r="B540" s="349"/>
      <c r="P540" s="383"/>
      <c r="Q540" s="349"/>
      <c r="R540" s="349"/>
      <c r="S540" s="349"/>
      <c r="T540" s="349"/>
      <c r="U540" s="349"/>
      <c r="V540" s="349"/>
    </row>
    <row r="541" spans="1:22" ht="12">
      <c r="A541" s="349"/>
      <c r="B541" s="349"/>
      <c r="P541" s="383"/>
      <c r="Q541" s="349"/>
      <c r="R541" s="349"/>
      <c r="S541" s="349"/>
      <c r="T541" s="349"/>
      <c r="U541" s="349"/>
      <c r="V541" s="349"/>
    </row>
    <row r="542" spans="1:22" ht="12">
      <c r="A542" s="349"/>
      <c r="B542" s="349"/>
      <c r="P542" s="383"/>
      <c r="Q542" s="349"/>
      <c r="R542" s="349"/>
      <c r="S542" s="349"/>
      <c r="T542" s="349"/>
      <c r="U542" s="349"/>
      <c r="V542" s="349"/>
    </row>
    <row r="543" spans="1:22" ht="12">
      <c r="A543" s="349"/>
      <c r="B543" s="349"/>
      <c r="P543" s="383"/>
      <c r="Q543" s="349"/>
      <c r="R543" s="349"/>
      <c r="S543" s="349"/>
      <c r="T543" s="349"/>
      <c r="U543" s="349"/>
      <c r="V543" s="349"/>
    </row>
    <row r="544" spans="1:22" ht="12">
      <c r="A544" s="349"/>
      <c r="B544" s="349"/>
      <c r="P544" s="383"/>
      <c r="Q544" s="349"/>
      <c r="R544" s="349"/>
      <c r="S544" s="349"/>
      <c r="T544" s="349"/>
      <c r="U544" s="349"/>
      <c r="V544" s="349"/>
    </row>
    <row r="545" spans="1:22" ht="12">
      <c r="A545" s="349"/>
      <c r="B545" s="349"/>
      <c r="P545" s="383"/>
      <c r="Q545" s="349"/>
      <c r="R545" s="349"/>
      <c r="S545" s="349"/>
      <c r="T545" s="349"/>
      <c r="U545" s="349"/>
      <c r="V545" s="349"/>
    </row>
    <row r="546" spans="1:22" ht="12">
      <c r="A546" s="349"/>
      <c r="B546" s="349"/>
      <c r="P546" s="383"/>
      <c r="Q546" s="349"/>
      <c r="R546" s="349"/>
      <c r="S546" s="349"/>
      <c r="T546" s="349"/>
      <c r="U546" s="349"/>
      <c r="V546" s="349"/>
    </row>
    <row r="547" spans="1:22" ht="12">
      <c r="A547" s="349"/>
      <c r="B547" s="349"/>
      <c r="P547" s="383"/>
      <c r="Q547" s="349"/>
      <c r="R547" s="349"/>
      <c r="S547" s="349"/>
      <c r="T547" s="349"/>
      <c r="U547" s="349"/>
      <c r="V547" s="349"/>
    </row>
    <row r="548" spans="1:22" ht="12">
      <c r="A548" s="349"/>
      <c r="B548" s="349"/>
      <c r="P548" s="383"/>
      <c r="Q548" s="349"/>
      <c r="R548" s="349"/>
      <c r="S548" s="349"/>
      <c r="T548" s="349"/>
      <c r="U548" s="349"/>
      <c r="V548" s="349"/>
    </row>
    <row r="549" spans="1:22" ht="12">
      <c r="A549" s="349"/>
      <c r="B549" s="349"/>
      <c r="P549" s="383"/>
      <c r="Q549" s="349"/>
      <c r="R549" s="349"/>
      <c r="S549" s="349"/>
      <c r="T549" s="349"/>
      <c r="U549" s="349"/>
      <c r="V549" s="349"/>
    </row>
    <row r="550" spans="1:22" ht="12">
      <c r="A550" s="349"/>
      <c r="B550" s="349"/>
      <c r="P550" s="383"/>
      <c r="Q550" s="349"/>
      <c r="R550" s="349"/>
      <c r="S550" s="349"/>
      <c r="T550" s="349"/>
      <c r="U550" s="349"/>
      <c r="V550" s="349"/>
    </row>
    <row r="551" spans="1:22" ht="12">
      <c r="A551" s="349"/>
      <c r="B551" s="349"/>
      <c r="P551" s="383"/>
      <c r="Q551" s="349"/>
      <c r="R551" s="349"/>
      <c r="S551" s="349"/>
      <c r="T551" s="349"/>
      <c r="U551" s="349"/>
      <c r="V551" s="349"/>
    </row>
    <row r="552" spans="1:22" ht="12">
      <c r="A552" s="349"/>
      <c r="B552" s="349"/>
      <c r="P552" s="383"/>
      <c r="Q552" s="349"/>
      <c r="R552" s="349"/>
      <c r="S552" s="349"/>
      <c r="T552" s="349"/>
      <c r="U552" s="349"/>
      <c r="V552" s="349"/>
    </row>
    <row r="553" spans="1:22" ht="12">
      <c r="A553" s="349"/>
      <c r="B553" s="349"/>
      <c r="P553" s="383"/>
      <c r="Q553" s="349"/>
      <c r="R553" s="349"/>
      <c r="S553" s="349"/>
      <c r="T553" s="349"/>
      <c r="U553" s="349"/>
      <c r="V553" s="349"/>
    </row>
    <row r="554" spans="1:22" ht="12">
      <c r="A554" s="349"/>
      <c r="B554" s="349"/>
      <c r="P554" s="383"/>
      <c r="Q554" s="349"/>
      <c r="R554" s="349"/>
      <c r="S554" s="349"/>
      <c r="T554" s="349"/>
      <c r="U554" s="349"/>
      <c r="V554" s="349"/>
    </row>
    <row r="555" spans="1:22" ht="12">
      <c r="A555" s="349"/>
      <c r="B555" s="349"/>
      <c r="P555" s="383"/>
      <c r="Q555" s="349"/>
      <c r="R555" s="349"/>
      <c r="S555" s="349"/>
      <c r="T555" s="349"/>
      <c r="U555" s="349"/>
      <c r="V555" s="349"/>
    </row>
    <row r="556" spans="1:22" ht="12">
      <c r="A556" s="349"/>
      <c r="B556" s="349"/>
      <c r="P556" s="383"/>
      <c r="Q556" s="349"/>
      <c r="R556" s="349"/>
      <c r="S556" s="349"/>
      <c r="T556" s="349"/>
      <c r="U556" s="349"/>
      <c r="V556" s="349"/>
    </row>
    <row r="557" spans="1:22" ht="12">
      <c r="A557" s="349"/>
      <c r="B557" s="349"/>
      <c r="P557" s="383"/>
      <c r="Q557" s="349"/>
      <c r="R557" s="349"/>
      <c r="S557" s="349"/>
      <c r="T557" s="349"/>
      <c r="U557" s="349"/>
      <c r="V557" s="349"/>
    </row>
    <row r="558" spans="1:22" ht="12">
      <c r="A558" s="349"/>
      <c r="B558" s="349"/>
      <c r="P558" s="383"/>
      <c r="Q558" s="349"/>
      <c r="R558" s="349"/>
      <c r="S558" s="349"/>
      <c r="T558" s="349"/>
      <c r="U558" s="349"/>
      <c r="V558" s="349"/>
    </row>
    <row r="559" spans="1:22" ht="12">
      <c r="A559" s="349"/>
      <c r="B559" s="349"/>
      <c r="P559" s="383"/>
      <c r="Q559" s="349"/>
      <c r="R559" s="349"/>
      <c r="S559" s="349"/>
      <c r="T559" s="349"/>
      <c r="U559" s="349"/>
      <c r="V559" s="349"/>
    </row>
    <row r="560" spans="1:22" ht="12">
      <c r="A560" s="349"/>
      <c r="B560" s="349"/>
      <c r="P560" s="383"/>
      <c r="Q560" s="349"/>
      <c r="R560" s="349"/>
      <c r="S560" s="349"/>
      <c r="T560" s="349"/>
      <c r="U560" s="349"/>
      <c r="V560" s="349"/>
    </row>
    <row r="561" spans="1:22" ht="12">
      <c r="A561" s="349"/>
      <c r="B561" s="349"/>
      <c r="P561" s="383"/>
      <c r="Q561" s="349"/>
      <c r="R561" s="349"/>
      <c r="S561" s="349"/>
      <c r="T561" s="349"/>
      <c r="U561" s="349"/>
      <c r="V561" s="349"/>
    </row>
    <row r="562" spans="1:22" ht="12">
      <c r="A562" s="349"/>
      <c r="B562" s="349"/>
      <c r="P562" s="383"/>
      <c r="Q562" s="349"/>
      <c r="R562" s="349"/>
      <c r="S562" s="349"/>
      <c r="T562" s="349"/>
      <c r="U562" s="349"/>
      <c r="V562" s="349"/>
    </row>
    <row r="563" spans="1:22" ht="12">
      <c r="A563" s="349"/>
      <c r="B563" s="349"/>
      <c r="P563" s="383"/>
      <c r="Q563" s="349"/>
      <c r="R563" s="349"/>
      <c r="S563" s="349"/>
      <c r="T563" s="349"/>
      <c r="U563" s="349"/>
      <c r="V563" s="349"/>
    </row>
    <row r="564" spans="1:22" ht="12">
      <c r="A564" s="349"/>
      <c r="B564" s="349"/>
      <c r="P564" s="383"/>
      <c r="Q564" s="349"/>
      <c r="R564" s="349"/>
      <c r="S564" s="349"/>
      <c r="T564" s="349"/>
      <c r="U564" s="349"/>
      <c r="V564" s="349"/>
    </row>
    <row r="565" spans="1:22" ht="12">
      <c r="A565" s="349"/>
      <c r="B565" s="349"/>
      <c r="P565" s="383"/>
      <c r="Q565" s="349"/>
      <c r="R565" s="349"/>
      <c r="S565" s="349"/>
      <c r="T565" s="349"/>
      <c r="U565" s="349"/>
      <c r="V565" s="349"/>
    </row>
    <row r="566" spans="1:22" ht="12">
      <c r="A566" s="349"/>
      <c r="B566" s="349"/>
      <c r="P566" s="383"/>
      <c r="Q566" s="349"/>
      <c r="R566" s="349"/>
      <c r="S566" s="349"/>
      <c r="T566" s="349"/>
      <c r="U566" s="349"/>
      <c r="V566" s="349"/>
    </row>
    <row r="567" spans="1:22" ht="12">
      <c r="A567" s="349"/>
      <c r="B567" s="349"/>
      <c r="P567" s="383"/>
      <c r="Q567" s="349"/>
      <c r="R567" s="349"/>
      <c r="S567" s="349"/>
      <c r="T567" s="349"/>
      <c r="U567" s="349"/>
      <c r="V567" s="349"/>
    </row>
    <row r="568" spans="1:22" ht="12">
      <c r="A568" s="349"/>
      <c r="B568" s="349"/>
      <c r="P568" s="383"/>
      <c r="Q568" s="349"/>
      <c r="R568" s="349"/>
      <c r="S568" s="349"/>
      <c r="T568" s="349"/>
      <c r="U568" s="349"/>
      <c r="V568" s="349"/>
    </row>
    <row r="569" spans="1:22" ht="12">
      <c r="A569" s="349"/>
      <c r="B569" s="349"/>
      <c r="P569" s="383"/>
      <c r="Q569" s="349"/>
      <c r="R569" s="349"/>
      <c r="S569" s="349"/>
      <c r="T569" s="349"/>
      <c r="U569" s="349"/>
      <c r="V569" s="349"/>
    </row>
    <row r="570" spans="1:22" ht="12">
      <c r="A570" s="349"/>
      <c r="B570" s="349"/>
      <c r="P570" s="383"/>
      <c r="Q570" s="349"/>
      <c r="R570" s="349"/>
      <c r="S570" s="349"/>
      <c r="T570" s="349"/>
      <c r="U570" s="349"/>
      <c r="V570" s="349"/>
    </row>
    <row r="571" spans="1:22" ht="12">
      <c r="A571" s="349"/>
      <c r="B571" s="349"/>
      <c r="P571" s="383"/>
      <c r="Q571" s="349"/>
      <c r="R571" s="349"/>
      <c r="S571" s="349"/>
      <c r="T571" s="349"/>
      <c r="U571" s="349"/>
      <c r="V571" s="349"/>
    </row>
    <row r="572" spans="1:22" ht="12">
      <c r="A572" s="349"/>
      <c r="B572" s="349"/>
      <c r="P572" s="383"/>
      <c r="Q572" s="349"/>
      <c r="R572" s="349"/>
      <c r="S572" s="349"/>
      <c r="T572" s="349"/>
      <c r="U572" s="349"/>
      <c r="V572" s="349"/>
    </row>
    <row r="573" spans="1:22" ht="12">
      <c r="A573" s="349"/>
      <c r="B573" s="349"/>
      <c r="P573" s="383"/>
      <c r="Q573" s="349"/>
      <c r="R573" s="349"/>
      <c r="S573" s="349"/>
      <c r="T573" s="349"/>
      <c r="U573" s="349"/>
      <c r="V573" s="349"/>
    </row>
    <row r="574" spans="1:22" ht="12">
      <c r="A574" s="349"/>
      <c r="B574" s="349"/>
      <c r="P574" s="383"/>
      <c r="Q574" s="349"/>
      <c r="R574" s="349"/>
      <c r="S574" s="349"/>
      <c r="T574" s="349"/>
      <c r="U574" s="349"/>
      <c r="V574" s="349"/>
    </row>
    <row r="575" spans="1:22" ht="12">
      <c r="A575" s="349"/>
      <c r="B575" s="349"/>
      <c r="P575" s="383"/>
      <c r="Q575" s="349"/>
      <c r="R575" s="349"/>
      <c r="S575" s="349"/>
      <c r="T575" s="349"/>
      <c r="U575" s="349"/>
      <c r="V575" s="349"/>
    </row>
    <row r="576" spans="1:22" ht="12">
      <c r="A576" s="349"/>
      <c r="B576" s="349"/>
      <c r="P576" s="383"/>
      <c r="Q576" s="349"/>
      <c r="R576" s="349"/>
      <c r="S576" s="349"/>
      <c r="T576" s="349"/>
      <c r="U576" s="349"/>
      <c r="V576" s="349"/>
    </row>
    <row r="577" spans="1:22" ht="12">
      <c r="A577" s="349"/>
      <c r="B577" s="349"/>
      <c r="P577" s="383"/>
      <c r="Q577" s="349"/>
      <c r="R577" s="349"/>
      <c r="S577" s="349"/>
      <c r="T577" s="349"/>
      <c r="U577" s="349"/>
      <c r="V577" s="349"/>
    </row>
    <row r="578" spans="1:22" ht="12">
      <c r="A578" s="349"/>
      <c r="B578" s="349"/>
      <c r="P578" s="383"/>
      <c r="Q578" s="349"/>
      <c r="R578" s="349"/>
      <c r="S578" s="349"/>
      <c r="T578" s="349"/>
      <c r="U578" s="349"/>
      <c r="V578" s="349"/>
    </row>
    <row r="579" spans="1:22" ht="12">
      <c r="A579" s="349"/>
      <c r="B579" s="349"/>
      <c r="P579" s="383"/>
      <c r="Q579" s="349"/>
      <c r="R579" s="349"/>
      <c r="S579" s="349"/>
      <c r="T579" s="349"/>
      <c r="U579" s="349"/>
      <c r="V579" s="349"/>
    </row>
    <row r="580" spans="1:22" ht="12">
      <c r="A580" s="349"/>
      <c r="B580" s="349"/>
      <c r="P580" s="383"/>
      <c r="Q580" s="349"/>
      <c r="R580" s="349"/>
      <c r="S580" s="349"/>
      <c r="T580" s="349"/>
      <c r="U580" s="349"/>
      <c r="V580" s="349"/>
    </row>
    <row r="581" spans="1:22" ht="12">
      <c r="A581" s="349"/>
      <c r="B581" s="349"/>
      <c r="P581" s="383"/>
      <c r="Q581" s="349"/>
      <c r="R581" s="349"/>
      <c r="S581" s="349"/>
      <c r="T581" s="349"/>
      <c r="U581" s="349"/>
      <c r="V581" s="349"/>
    </row>
    <row r="582" spans="1:22" ht="12">
      <c r="A582" s="349"/>
      <c r="B582" s="349"/>
      <c r="P582" s="383"/>
      <c r="Q582" s="349"/>
      <c r="R582" s="349"/>
      <c r="S582" s="349"/>
      <c r="T582" s="349"/>
      <c r="U582" s="349"/>
      <c r="V582" s="349"/>
    </row>
    <row r="583" spans="1:22" ht="12">
      <c r="A583" s="349"/>
      <c r="B583" s="349"/>
      <c r="P583" s="383"/>
      <c r="Q583" s="349"/>
      <c r="R583" s="349"/>
      <c r="S583" s="349"/>
      <c r="T583" s="349"/>
      <c r="U583" s="349"/>
      <c r="V583" s="349"/>
    </row>
    <row r="584" spans="1:22" ht="12">
      <c r="A584" s="349"/>
      <c r="B584" s="349"/>
      <c r="P584" s="383"/>
      <c r="Q584" s="349"/>
      <c r="R584" s="349"/>
      <c r="S584" s="349"/>
      <c r="T584" s="349"/>
      <c r="U584" s="349"/>
      <c r="V584" s="349"/>
    </row>
    <row r="585" spans="1:22" ht="12">
      <c r="A585" s="349"/>
      <c r="B585" s="349"/>
      <c r="P585" s="383"/>
      <c r="Q585" s="349"/>
      <c r="R585" s="349"/>
      <c r="S585" s="349"/>
      <c r="T585" s="349"/>
      <c r="U585" s="349"/>
      <c r="V585" s="349"/>
    </row>
    <row r="586" spans="1:22" ht="12">
      <c r="A586" s="349"/>
      <c r="B586" s="349"/>
      <c r="P586" s="383"/>
      <c r="Q586" s="349"/>
      <c r="R586" s="349"/>
      <c r="S586" s="349"/>
      <c r="T586" s="349"/>
      <c r="U586" s="349"/>
      <c r="V586" s="349"/>
    </row>
    <row r="587" spans="1:22" ht="12">
      <c r="A587" s="349"/>
      <c r="B587" s="349"/>
      <c r="P587" s="383"/>
      <c r="Q587" s="349"/>
      <c r="R587" s="349"/>
      <c r="S587" s="349"/>
      <c r="T587" s="349"/>
      <c r="U587" s="349"/>
      <c r="V587" s="349"/>
    </row>
    <row r="588" spans="1:22" ht="12">
      <c r="A588" s="349"/>
      <c r="B588" s="349"/>
      <c r="P588" s="383"/>
      <c r="Q588" s="349"/>
      <c r="R588" s="349"/>
      <c r="S588" s="349"/>
      <c r="T588" s="349"/>
      <c r="U588" s="349"/>
      <c r="V588" s="349"/>
    </row>
    <row r="589" spans="1:22" ht="12">
      <c r="A589" s="349"/>
      <c r="B589" s="349"/>
      <c r="P589" s="383"/>
      <c r="Q589" s="349"/>
      <c r="R589" s="349"/>
      <c r="S589" s="349"/>
      <c r="T589" s="349"/>
      <c r="U589" s="349"/>
      <c r="V589" s="349"/>
    </row>
    <row r="590" spans="1:22" ht="12">
      <c r="A590" s="349"/>
      <c r="B590" s="349"/>
      <c r="P590" s="383"/>
      <c r="Q590" s="349"/>
      <c r="R590" s="349"/>
      <c r="S590" s="349"/>
      <c r="T590" s="349"/>
      <c r="U590" s="349"/>
      <c r="V590" s="349"/>
    </row>
    <row r="591" spans="1:22" ht="12">
      <c r="A591" s="349"/>
      <c r="B591" s="349"/>
      <c r="P591" s="383"/>
      <c r="Q591" s="349"/>
      <c r="R591" s="349"/>
      <c r="S591" s="349"/>
      <c r="T591" s="349"/>
      <c r="U591" s="349"/>
      <c r="V591" s="349"/>
    </row>
    <row r="592" spans="1:22" ht="12">
      <c r="A592" s="349"/>
      <c r="B592" s="349"/>
      <c r="P592" s="383"/>
      <c r="Q592" s="349"/>
      <c r="R592" s="349"/>
      <c r="S592" s="349"/>
      <c r="T592" s="349"/>
      <c r="U592" s="349"/>
      <c r="V592" s="349"/>
    </row>
    <row r="593" spans="1:22" ht="12">
      <c r="A593" s="349"/>
      <c r="B593" s="349"/>
      <c r="P593" s="383"/>
      <c r="Q593" s="349"/>
      <c r="R593" s="349"/>
      <c r="S593" s="349"/>
      <c r="T593" s="349"/>
      <c r="U593" s="349"/>
      <c r="V593" s="349"/>
    </row>
    <row r="594" spans="1:22" ht="12">
      <c r="A594" s="349"/>
      <c r="B594" s="349"/>
      <c r="P594" s="383"/>
      <c r="Q594" s="349"/>
      <c r="R594" s="349"/>
      <c r="S594" s="349"/>
      <c r="T594" s="349"/>
      <c r="U594" s="349"/>
      <c r="V594" s="349"/>
    </row>
    <row r="595" spans="1:22" ht="12">
      <c r="A595" s="349"/>
      <c r="B595" s="349"/>
      <c r="P595" s="383"/>
      <c r="Q595" s="349"/>
      <c r="R595" s="349"/>
      <c r="S595" s="349"/>
      <c r="T595" s="349"/>
      <c r="U595" s="349"/>
      <c r="V595" s="349"/>
    </row>
    <row r="596" spans="1:22" ht="12">
      <c r="A596" s="349"/>
      <c r="B596" s="349"/>
      <c r="P596" s="383"/>
      <c r="Q596" s="349"/>
      <c r="R596" s="349"/>
      <c r="S596" s="349"/>
      <c r="T596" s="349"/>
      <c r="U596" s="349"/>
      <c r="V596" s="349"/>
    </row>
    <row r="597" spans="1:22" ht="12">
      <c r="A597" s="349"/>
      <c r="B597" s="349"/>
      <c r="P597" s="383"/>
      <c r="Q597" s="349"/>
      <c r="R597" s="349"/>
      <c r="S597" s="349"/>
      <c r="T597" s="349"/>
      <c r="U597" s="349"/>
      <c r="V597" s="349"/>
    </row>
    <row r="598" spans="1:22" ht="12">
      <c r="A598" s="349"/>
      <c r="B598" s="349"/>
      <c r="P598" s="383"/>
      <c r="Q598" s="349"/>
      <c r="R598" s="349"/>
      <c r="S598" s="349"/>
      <c r="T598" s="349"/>
      <c r="U598" s="349"/>
      <c r="V598" s="349"/>
    </row>
    <row r="599" spans="1:22" ht="12">
      <c r="A599" s="349"/>
      <c r="B599" s="349"/>
      <c r="P599" s="383"/>
      <c r="Q599" s="349"/>
      <c r="R599" s="349"/>
      <c r="S599" s="349"/>
      <c r="T599" s="349"/>
      <c r="U599" s="349"/>
      <c r="V599" s="349"/>
    </row>
    <row r="600" spans="1:22" ht="12">
      <c r="A600" s="349"/>
      <c r="B600" s="349"/>
      <c r="P600" s="383"/>
      <c r="Q600" s="349"/>
      <c r="R600" s="349"/>
      <c r="S600" s="349"/>
      <c r="T600" s="349"/>
      <c r="U600" s="349"/>
      <c r="V600" s="349"/>
    </row>
    <row r="601" spans="1:22" ht="12">
      <c r="A601" s="349"/>
      <c r="B601" s="349"/>
      <c r="P601" s="383"/>
      <c r="Q601" s="349"/>
      <c r="R601" s="349"/>
      <c r="S601" s="349"/>
      <c r="T601" s="349"/>
      <c r="U601" s="349"/>
      <c r="V601" s="349"/>
    </row>
    <row r="602" spans="1:22" ht="12">
      <c r="A602" s="349"/>
      <c r="B602" s="349"/>
      <c r="P602" s="383"/>
      <c r="Q602" s="349"/>
      <c r="R602" s="349"/>
      <c r="S602" s="349"/>
      <c r="T602" s="349"/>
      <c r="U602" s="349"/>
      <c r="V602" s="349"/>
    </row>
    <row r="603" spans="1:22" ht="12">
      <c r="A603" s="349"/>
      <c r="B603" s="349"/>
      <c r="P603" s="383"/>
      <c r="Q603" s="349"/>
      <c r="R603" s="349"/>
      <c r="S603" s="349"/>
      <c r="T603" s="349"/>
      <c r="U603" s="349"/>
      <c r="V603" s="349"/>
    </row>
    <row r="604" spans="1:22" ht="12">
      <c r="A604" s="349"/>
      <c r="B604" s="349"/>
      <c r="P604" s="383"/>
      <c r="Q604" s="349"/>
      <c r="R604" s="349"/>
      <c r="S604" s="349"/>
      <c r="T604" s="349"/>
      <c r="U604" s="349"/>
      <c r="V604" s="349"/>
    </row>
    <row r="605" spans="1:22" ht="12">
      <c r="A605" s="349"/>
      <c r="B605" s="349"/>
      <c r="P605" s="383"/>
      <c r="Q605" s="349"/>
      <c r="R605" s="349"/>
      <c r="S605" s="349"/>
      <c r="T605" s="349"/>
      <c r="U605" s="349"/>
      <c r="V605" s="349"/>
    </row>
    <row r="606" spans="1:22" ht="12">
      <c r="A606" s="349"/>
      <c r="B606" s="349"/>
      <c r="P606" s="383"/>
      <c r="Q606" s="349"/>
      <c r="R606" s="349"/>
      <c r="S606" s="349"/>
      <c r="T606" s="349"/>
      <c r="U606" s="349"/>
      <c r="V606" s="349"/>
    </row>
    <row r="607" spans="1:22" ht="12">
      <c r="A607" s="349"/>
      <c r="B607" s="349"/>
      <c r="P607" s="383"/>
      <c r="Q607" s="349"/>
      <c r="R607" s="349"/>
      <c r="S607" s="349"/>
      <c r="T607" s="349"/>
      <c r="U607" s="349"/>
      <c r="V607" s="349"/>
    </row>
    <row r="608" spans="1:22" ht="12">
      <c r="A608" s="349"/>
      <c r="B608" s="349"/>
      <c r="P608" s="383"/>
      <c r="Q608" s="349"/>
      <c r="R608" s="349"/>
      <c r="S608" s="349"/>
      <c r="T608" s="349"/>
      <c r="U608" s="349"/>
      <c r="V608" s="349"/>
    </row>
    <row r="609" spans="1:22" ht="12">
      <c r="A609" s="349"/>
      <c r="B609" s="349"/>
      <c r="P609" s="383"/>
      <c r="Q609" s="349"/>
      <c r="R609" s="349"/>
      <c r="S609" s="349"/>
      <c r="T609" s="349"/>
      <c r="U609" s="349"/>
      <c r="V609" s="349"/>
    </row>
    <row r="610" spans="1:22" ht="12">
      <c r="A610" s="349"/>
      <c r="B610" s="349"/>
      <c r="P610" s="383"/>
      <c r="Q610" s="349"/>
      <c r="R610" s="349"/>
      <c r="S610" s="349"/>
      <c r="T610" s="349"/>
      <c r="U610" s="349"/>
      <c r="V610" s="349"/>
    </row>
    <row r="611" spans="1:22" ht="12">
      <c r="A611" s="349"/>
      <c r="B611" s="349"/>
      <c r="P611" s="383"/>
      <c r="Q611" s="349"/>
      <c r="R611" s="349"/>
      <c r="S611" s="349"/>
      <c r="T611" s="349"/>
      <c r="U611" s="349"/>
      <c r="V611" s="349"/>
    </row>
    <row r="612" spans="1:22" ht="12">
      <c r="A612" s="349"/>
      <c r="B612" s="349"/>
      <c r="P612" s="383"/>
      <c r="Q612" s="349"/>
      <c r="R612" s="349"/>
      <c r="S612" s="349"/>
      <c r="T612" s="349"/>
      <c r="U612" s="349"/>
      <c r="V612" s="349"/>
    </row>
    <row r="613" spans="1:22" ht="12">
      <c r="A613" s="349"/>
      <c r="B613" s="349"/>
      <c r="P613" s="383"/>
      <c r="Q613" s="349"/>
      <c r="R613" s="349"/>
      <c r="S613" s="349"/>
      <c r="T613" s="349"/>
      <c r="U613" s="349"/>
      <c r="V613" s="349"/>
    </row>
    <row r="614" spans="1:22" ht="12">
      <c r="A614" s="349"/>
      <c r="B614" s="349"/>
      <c r="P614" s="383"/>
      <c r="Q614" s="349"/>
      <c r="R614" s="349"/>
      <c r="S614" s="349"/>
      <c r="T614" s="349"/>
      <c r="U614" s="349"/>
      <c r="V614" s="349"/>
    </row>
    <row r="615" spans="1:22" ht="12">
      <c r="A615" s="349"/>
      <c r="B615" s="349"/>
      <c r="P615" s="383"/>
      <c r="Q615" s="349"/>
      <c r="R615" s="349"/>
      <c r="S615" s="349"/>
      <c r="T615" s="349"/>
      <c r="U615" s="349"/>
      <c r="V615" s="349"/>
    </row>
    <row r="616" spans="1:22" ht="12">
      <c r="A616" s="349"/>
      <c r="B616" s="349"/>
      <c r="P616" s="383"/>
      <c r="Q616" s="349"/>
      <c r="R616" s="349"/>
      <c r="S616" s="349"/>
      <c r="T616" s="349"/>
      <c r="U616" s="349"/>
      <c r="V616" s="349"/>
    </row>
    <row r="617" spans="1:22" ht="12">
      <c r="A617" s="349"/>
      <c r="B617" s="349"/>
      <c r="P617" s="383"/>
      <c r="Q617" s="349"/>
      <c r="R617" s="349"/>
      <c r="S617" s="349"/>
      <c r="T617" s="349"/>
      <c r="U617" s="349"/>
      <c r="V617" s="349"/>
    </row>
    <row r="618" spans="1:22" ht="12">
      <c r="A618" s="349"/>
      <c r="B618" s="349"/>
      <c r="P618" s="383"/>
      <c r="Q618" s="349"/>
      <c r="R618" s="349"/>
      <c r="S618" s="349"/>
      <c r="T618" s="349"/>
      <c r="U618" s="349"/>
      <c r="V618" s="349"/>
    </row>
    <row r="619" spans="1:22" ht="12">
      <c r="A619" s="349"/>
      <c r="B619" s="349"/>
      <c r="P619" s="383"/>
      <c r="Q619" s="349"/>
      <c r="R619" s="349"/>
      <c r="S619" s="349"/>
      <c r="T619" s="349"/>
      <c r="U619" s="349"/>
      <c r="V619" s="349"/>
    </row>
    <row r="620" spans="1:22" ht="12">
      <c r="A620" s="349"/>
      <c r="B620" s="349"/>
      <c r="P620" s="383"/>
      <c r="Q620" s="349"/>
      <c r="R620" s="349"/>
      <c r="S620" s="349"/>
      <c r="T620" s="349"/>
      <c r="U620" s="349"/>
      <c r="V620" s="349"/>
    </row>
    <row r="621" spans="1:22" ht="12">
      <c r="A621" s="349"/>
      <c r="B621" s="349"/>
      <c r="P621" s="383"/>
      <c r="Q621" s="349"/>
      <c r="R621" s="349"/>
      <c r="S621" s="349"/>
      <c r="T621" s="349"/>
      <c r="U621" s="349"/>
      <c r="V621" s="349"/>
    </row>
    <row r="622" spans="1:22" ht="12">
      <c r="A622" s="349"/>
      <c r="B622" s="349"/>
      <c r="P622" s="383"/>
      <c r="Q622" s="349"/>
      <c r="R622" s="349"/>
      <c r="S622" s="349"/>
      <c r="T622" s="349"/>
      <c r="U622" s="349"/>
      <c r="V622" s="349"/>
    </row>
    <row r="623" spans="1:22" ht="12">
      <c r="A623" s="349"/>
      <c r="B623" s="349"/>
      <c r="P623" s="383"/>
      <c r="Q623" s="349"/>
      <c r="R623" s="349"/>
      <c r="S623" s="349"/>
      <c r="T623" s="349"/>
      <c r="U623" s="349"/>
      <c r="V623" s="349"/>
    </row>
    <row r="624" spans="1:22" ht="12">
      <c r="A624" s="349"/>
      <c r="B624" s="349"/>
      <c r="P624" s="383"/>
      <c r="Q624" s="349"/>
      <c r="R624" s="349"/>
      <c r="S624" s="349"/>
      <c r="T624" s="349"/>
      <c r="U624" s="349"/>
      <c r="V624" s="349"/>
    </row>
    <row r="625" spans="1:22" ht="12">
      <c r="A625" s="349"/>
      <c r="B625" s="349"/>
      <c r="P625" s="383"/>
      <c r="Q625" s="349"/>
      <c r="R625" s="349"/>
      <c r="S625" s="349"/>
      <c r="T625" s="349"/>
      <c r="U625" s="349"/>
      <c r="V625" s="349"/>
    </row>
    <row r="626" spans="1:22" ht="12">
      <c r="A626" s="349"/>
      <c r="B626" s="349"/>
      <c r="P626" s="383"/>
      <c r="Q626" s="349"/>
      <c r="R626" s="349"/>
      <c r="S626" s="349"/>
      <c r="T626" s="349"/>
      <c r="U626" s="349"/>
      <c r="V626" s="349"/>
    </row>
    <row r="627" spans="1:22" ht="12">
      <c r="A627" s="349"/>
      <c r="B627" s="349"/>
      <c r="P627" s="383"/>
      <c r="Q627" s="349"/>
      <c r="R627" s="349"/>
      <c r="S627" s="349"/>
      <c r="T627" s="349"/>
      <c r="U627" s="349"/>
      <c r="V627" s="349"/>
    </row>
    <row r="628" spans="1:22" ht="12">
      <c r="A628" s="349"/>
      <c r="B628" s="349"/>
      <c r="P628" s="383"/>
      <c r="Q628" s="349"/>
      <c r="R628" s="349"/>
      <c r="S628" s="349"/>
      <c r="T628" s="349"/>
      <c r="U628" s="349"/>
      <c r="V628" s="349"/>
    </row>
    <row r="629" spans="1:22" ht="12">
      <c r="A629" s="349"/>
      <c r="B629" s="349"/>
      <c r="P629" s="383"/>
      <c r="Q629" s="349"/>
      <c r="R629" s="349"/>
      <c r="S629" s="349"/>
      <c r="T629" s="349"/>
      <c r="U629" s="349"/>
      <c r="V629" s="349"/>
    </row>
    <row r="630" spans="1:22" ht="12">
      <c r="A630" s="349"/>
      <c r="B630" s="349"/>
      <c r="P630" s="383"/>
      <c r="Q630" s="349"/>
      <c r="R630" s="349"/>
      <c r="S630" s="349"/>
      <c r="T630" s="349"/>
      <c r="U630" s="349"/>
      <c r="V630" s="349"/>
    </row>
    <row r="631" spans="1:22" ht="12">
      <c r="A631" s="349"/>
      <c r="B631" s="349"/>
      <c r="P631" s="383"/>
      <c r="Q631" s="349"/>
      <c r="R631" s="349"/>
      <c r="S631" s="349"/>
      <c r="T631" s="349"/>
      <c r="U631" s="349"/>
      <c r="V631" s="349"/>
    </row>
    <row r="632" spans="1:22" ht="12">
      <c r="A632" s="349"/>
      <c r="B632" s="349"/>
      <c r="P632" s="383"/>
      <c r="Q632" s="349"/>
      <c r="R632" s="349"/>
      <c r="S632" s="349"/>
      <c r="T632" s="349"/>
      <c r="U632" s="349"/>
      <c r="V632" s="349"/>
    </row>
    <row r="633" spans="1:22" ht="12">
      <c r="A633" s="349"/>
      <c r="B633" s="349"/>
      <c r="P633" s="383"/>
      <c r="Q633" s="349"/>
      <c r="R633" s="349"/>
      <c r="S633" s="349"/>
      <c r="T633" s="349"/>
      <c r="U633" s="349"/>
      <c r="V633" s="349"/>
    </row>
    <row r="634" spans="1:22" ht="12">
      <c r="A634" s="349"/>
      <c r="B634" s="349"/>
      <c r="P634" s="383"/>
      <c r="Q634" s="349"/>
      <c r="R634" s="349"/>
      <c r="S634" s="349"/>
      <c r="T634" s="349"/>
      <c r="U634" s="349"/>
      <c r="V634" s="349"/>
    </row>
    <row r="635" spans="1:22" ht="12">
      <c r="A635" s="349"/>
      <c r="B635" s="349"/>
      <c r="P635" s="383"/>
      <c r="Q635" s="349"/>
      <c r="R635" s="349"/>
      <c r="S635" s="349"/>
      <c r="T635" s="349"/>
      <c r="U635" s="349"/>
      <c r="V635" s="349"/>
    </row>
    <row r="636" spans="1:22" ht="12">
      <c r="A636" s="349"/>
      <c r="B636" s="349"/>
      <c r="P636" s="383"/>
      <c r="Q636" s="349"/>
      <c r="R636" s="349"/>
      <c r="S636" s="349"/>
      <c r="T636" s="349"/>
      <c r="U636" s="349"/>
      <c r="V636" s="349"/>
    </row>
    <row r="637" spans="1:22" ht="12">
      <c r="A637" s="349"/>
      <c r="B637" s="349"/>
      <c r="P637" s="383"/>
      <c r="Q637" s="349"/>
      <c r="R637" s="349"/>
      <c r="S637" s="349"/>
      <c r="T637" s="349"/>
      <c r="U637" s="349"/>
      <c r="V637" s="349"/>
    </row>
    <row r="638" spans="1:22" ht="12">
      <c r="A638" s="349"/>
      <c r="B638" s="349"/>
      <c r="P638" s="383"/>
      <c r="Q638" s="349"/>
      <c r="R638" s="349"/>
      <c r="S638" s="349"/>
      <c r="T638" s="349"/>
      <c r="U638" s="349"/>
      <c r="V638" s="349"/>
    </row>
    <row r="639" spans="1:22" ht="12">
      <c r="A639" s="349"/>
      <c r="B639" s="349"/>
      <c r="P639" s="383"/>
      <c r="Q639" s="349"/>
      <c r="R639" s="349"/>
      <c r="S639" s="349"/>
      <c r="T639" s="349"/>
      <c r="U639" s="349"/>
      <c r="V639" s="349"/>
    </row>
    <row r="640" spans="1:22" ht="12">
      <c r="A640" s="349"/>
      <c r="B640" s="349"/>
      <c r="P640" s="383"/>
      <c r="Q640" s="349"/>
      <c r="R640" s="349"/>
      <c r="S640" s="349"/>
      <c r="T640" s="349"/>
      <c r="U640" s="349"/>
      <c r="V640" s="349"/>
    </row>
    <row r="641" spans="1:22" ht="12">
      <c r="A641" s="349"/>
      <c r="B641" s="349"/>
      <c r="P641" s="383"/>
      <c r="Q641" s="349"/>
      <c r="R641" s="349"/>
      <c r="S641" s="349"/>
      <c r="T641" s="349"/>
      <c r="U641" s="349"/>
      <c r="V641" s="349"/>
    </row>
    <row r="642" spans="1:22" ht="12">
      <c r="A642" s="349"/>
      <c r="B642" s="349"/>
      <c r="P642" s="383"/>
      <c r="Q642" s="349"/>
      <c r="R642" s="349"/>
      <c r="S642" s="349"/>
      <c r="T642" s="349"/>
      <c r="U642" s="349"/>
      <c r="V642" s="349"/>
    </row>
    <row r="643" spans="1:22" ht="12">
      <c r="A643" s="349"/>
      <c r="B643" s="349"/>
      <c r="P643" s="383"/>
      <c r="Q643" s="349"/>
      <c r="R643" s="349"/>
      <c r="S643" s="349"/>
      <c r="T643" s="349"/>
      <c r="U643" s="349"/>
      <c r="V643" s="349"/>
    </row>
    <row r="644" spans="1:22" ht="12">
      <c r="A644" s="349"/>
      <c r="B644" s="349"/>
      <c r="P644" s="383"/>
      <c r="Q644" s="349"/>
      <c r="R644" s="349"/>
      <c r="S644" s="349"/>
      <c r="T644" s="349"/>
      <c r="U644" s="349"/>
      <c r="V644" s="349"/>
    </row>
    <row r="645" spans="1:22" ht="12">
      <c r="A645" s="349"/>
      <c r="B645" s="349"/>
      <c r="P645" s="383"/>
      <c r="Q645" s="349"/>
      <c r="R645" s="349"/>
      <c r="S645" s="349"/>
      <c r="T645" s="349"/>
      <c r="U645" s="349"/>
      <c r="V645" s="349"/>
    </row>
    <row r="646" spans="1:22" ht="12">
      <c r="A646" s="349"/>
      <c r="B646" s="349"/>
      <c r="P646" s="383"/>
      <c r="Q646" s="349"/>
      <c r="R646" s="349"/>
      <c r="S646" s="349"/>
      <c r="T646" s="349"/>
      <c r="U646" s="349"/>
      <c r="V646" s="349"/>
    </row>
    <row r="647" spans="1:22" ht="12">
      <c r="A647" s="349"/>
      <c r="B647" s="349"/>
      <c r="P647" s="383"/>
      <c r="Q647" s="349"/>
      <c r="R647" s="349"/>
      <c r="S647" s="349"/>
      <c r="T647" s="349"/>
      <c r="U647" s="349"/>
      <c r="V647" s="349"/>
    </row>
    <row r="648" spans="1:22" ht="12">
      <c r="A648" s="349"/>
      <c r="B648" s="349"/>
      <c r="P648" s="383"/>
      <c r="Q648" s="349"/>
      <c r="R648" s="349"/>
      <c r="S648" s="349"/>
      <c r="T648" s="349"/>
      <c r="U648" s="349"/>
      <c r="V648" s="349"/>
    </row>
    <row r="649" spans="1:22" ht="12">
      <c r="A649" s="349"/>
      <c r="B649" s="349"/>
      <c r="P649" s="383"/>
      <c r="Q649" s="349"/>
      <c r="R649" s="349"/>
      <c r="S649" s="349"/>
      <c r="T649" s="349"/>
      <c r="U649" s="349"/>
      <c r="V649" s="349"/>
    </row>
    <row r="650" spans="1:22" ht="12">
      <c r="A650" s="349"/>
      <c r="B650" s="349"/>
      <c r="P650" s="383"/>
      <c r="Q650" s="349"/>
      <c r="R650" s="349"/>
      <c r="S650" s="349"/>
      <c r="T650" s="349"/>
      <c r="U650" s="349"/>
      <c r="V650" s="349"/>
    </row>
    <row r="651" spans="1:22" ht="12">
      <c r="A651" s="349"/>
      <c r="B651" s="349"/>
      <c r="P651" s="383"/>
      <c r="Q651" s="349"/>
      <c r="R651" s="349"/>
      <c r="S651" s="349"/>
      <c r="T651" s="349"/>
      <c r="U651" s="349"/>
      <c r="V651" s="349"/>
    </row>
    <row r="652" spans="1:22" ht="12">
      <c r="A652" s="349"/>
      <c r="B652" s="349"/>
      <c r="P652" s="383"/>
      <c r="Q652" s="349"/>
      <c r="R652" s="349"/>
      <c r="S652" s="349"/>
      <c r="T652" s="349"/>
      <c r="U652" s="349"/>
      <c r="V652" s="349"/>
    </row>
    <row r="653" spans="1:22" ht="12">
      <c r="A653" s="349"/>
      <c r="B653" s="349"/>
      <c r="P653" s="383"/>
      <c r="Q653" s="349"/>
      <c r="R653" s="349"/>
      <c r="S653" s="349"/>
      <c r="T653" s="349"/>
      <c r="U653" s="349"/>
      <c r="V653" s="349"/>
    </row>
    <row r="654" spans="1:22" ht="12">
      <c r="A654" s="349"/>
      <c r="B654" s="349"/>
      <c r="P654" s="383"/>
      <c r="Q654" s="349"/>
      <c r="R654" s="349"/>
      <c r="S654" s="349"/>
      <c r="T654" s="349"/>
      <c r="U654" s="349"/>
      <c r="V654" s="349"/>
    </row>
    <row r="655" spans="1:22" ht="12">
      <c r="A655" s="349"/>
      <c r="B655" s="349"/>
      <c r="P655" s="383"/>
      <c r="Q655" s="349"/>
      <c r="R655" s="349"/>
      <c r="S655" s="349"/>
      <c r="T655" s="349"/>
      <c r="U655" s="349"/>
      <c r="V655" s="349"/>
    </row>
    <row r="656" spans="1:22" ht="12">
      <c r="A656" s="349"/>
      <c r="B656" s="349"/>
      <c r="P656" s="383"/>
      <c r="Q656" s="349"/>
      <c r="R656" s="349"/>
      <c r="S656" s="349"/>
      <c r="T656" s="349"/>
      <c r="U656" s="349"/>
      <c r="V656" s="349"/>
    </row>
    <row r="657" spans="1:22" ht="12">
      <c r="A657" s="349"/>
      <c r="B657" s="349"/>
      <c r="P657" s="383"/>
      <c r="Q657" s="349"/>
      <c r="R657" s="349"/>
      <c r="S657" s="349"/>
      <c r="T657" s="349"/>
      <c r="U657" s="349"/>
      <c r="V657" s="349"/>
    </row>
    <row r="658" spans="1:22" ht="12">
      <c r="A658" s="349"/>
      <c r="B658" s="349"/>
      <c r="P658" s="383"/>
      <c r="Q658" s="349"/>
      <c r="R658" s="349"/>
      <c r="S658" s="349"/>
      <c r="T658" s="349"/>
      <c r="U658" s="349"/>
      <c r="V658" s="349"/>
    </row>
    <row r="659" spans="1:22" ht="12">
      <c r="A659" s="349"/>
      <c r="B659" s="349"/>
      <c r="P659" s="383"/>
      <c r="Q659" s="349"/>
      <c r="R659" s="349"/>
      <c r="S659" s="349"/>
      <c r="T659" s="349"/>
      <c r="U659" s="349"/>
      <c r="V659" s="349"/>
    </row>
    <row r="660" spans="1:22" ht="12">
      <c r="A660" s="349"/>
      <c r="B660" s="349"/>
      <c r="P660" s="383"/>
      <c r="Q660" s="349"/>
      <c r="R660" s="349"/>
      <c r="S660" s="349"/>
      <c r="T660" s="349"/>
      <c r="U660" s="349"/>
      <c r="V660" s="349"/>
    </row>
    <row r="661" spans="1:22" ht="12">
      <c r="A661" s="349"/>
      <c r="B661" s="349"/>
      <c r="P661" s="383"/>
      <c r="Q661" s="349"/>
      <c r="R661" s="349"/>
      <c r="S661" s="349"/>
      <c r="T661" s="349"/>
      <c r="U661" s="349"/>
      <c r="V661" s="349"/>
    </row>
    <row r="662" spans="1:22" ht="12">
      <c r="A662" s="349"/>
      <c r="B662" s="349"/>
      <c r="P662" s="383"/>
      <c r="Q662" s="349"/>
      <c r="R662" s="349"/>
      <c r="S662" s="349"/>
      <c r="T662" s="349"/>
      <c r="U662" s="349"/>
      <c r="V662" s="349"/>
    </row>
    <row r="663" spans="1:22" ht="12">
      <c r="A663" s="349"/>
      <c r="B663" s="349"/>
      <c r="P663" s="383"/>
      <c r="Q663" s="349"/>
      <c r="R663" s="349"/>
      <c r="S663" s="349"/>
      <c r="T663" s="349"/>
      <c r="U663" s="349"/>
      <c r="V663" s="349"/>
    </row>
    <row r="664" spans="1:22" ht="12">
      <c r="A664" s="349"/>
      <c r="B664" s="349"/>
      <c r="P664" s="383"/>
      <c r="Q664" s="349"/>
      <c r="R664" s="349"/>
      <c r="S664" s="349"/>
      <c r="T664" s="349"/>
      <c r="U664" s="349"/>
      <c r="V664" s="349"/>
    </row>
    <row r="665" spans="1:22" ht="12">
      <c r="A665" s="349"/>
      <c r="B665" s="349"/>
      <c r="P665" s="383"/>
      <c r="Q665" s="349"/>
      <c r="R665" s="349"/>
      <c r="S665" s="349"/>
      <c r="T665" s="349"/>
      <c r="U665" s="349"/>
      <c r="V665" s="349"/>
    </row>
    <row r="666" spans="1:22" ht="12">
      <c r="A666" s="349"/>
      <c r="B666" s="349"/>
      <c r="P666" s="383"/>
      <c r="Q666" s="349"/>
      <c r="R666" s="349"/>
      <c r="S666" s="349"/>
      <c r="T666" s="349"/>
      <c r="U666" s="349"/>
      <c r="V666" s="349"/>
    </row>
    <row r="667" spans="1:22" ht="12">
      <c r="A667" s="349"/>
      <c r="B667" s="349"/>
      <c r="P667" s="383"/>
      <c r="Q667" s="349"/>
      <c r="R667" s="349"/>
      <c r="S667" s="349"/>
      <c r="T667" s="349"/>
      <c r="U667" s="349"/>
      <c r="V667" s="349"/>
    </row>
    <row r="668" spans="1:22" ht="12">
      <c r="A668" s="349"/>
      <c r="B668" s="349"/>
      <c r="P668" s="383"/>
      <c r="Q668" s="349"/>
      <c r="R668" s="349"/>
      <c r="S668" s="349"/>
      <c r="T668" s="349"/>
      <c r="U668" s="349"/>
      <c r="V668" s="349"/>
    </row>
    <row r="669" spans="1:22" ht="12">
      <c r="A669" s="349"/>
      <c r="B669" s="349"/>
      <c r="P669" s="383"/>
      <c r="Q669" s="349"/>
      <c r="R669" s="349"/>
      <c r="S669" s="349"/>
      <c r="T669" s="349"/>
      <c r="U669" s="349"/>
      <c r="V669" s="349"/>
    </row>
    <row r="670" spans="1:22" ht="12">
      <c r="A670" s="349"/>
      <c r="B670" s="349"/>
      <c r="P670" s="383"/>
      <c r="Q670" s="349"/>
      <c r="R670" s="349"/>
      <c r="S670" s="349"/>
      <c r="T670" s="349"/>
      <c r="U670" s="349"/>
      <c r="V670" s="349"/>
    </row>
    <row r="671" spans="1:22" ht="12">
      <c r="A671" s="349"/>
      <c r="B671" s="349"/>
      <c r="P671" s="383"/>
      <c r="Q671" s="349"/>
      <c r="R671" s="349"/>
      <c r="S671" s="349"/>
      <c r="T671" s="349"/>
      <c r="U671" s="349"/>
      <c r="V671" s="349"/>
    </row>
    <row r="672" spans="1:22" ht="12">
      <c r="A672" s="349"/>
      <c r="B672" s="349"/>
      <c r="P672" s="383"/>
      <c r="Q672" s="349"/>
      <c r="R672" s="349"/>
      <c r="S672" s="349"/>
      <c r="T672" s="349"/>
      <c r="U672" s="349"/>
      <c r="V672" s="349"/>
    </row>
    <row r="673" spans="1:22" ht="12">
      <c r="A673" s="349"/>
      <c r="B673" s="349"/>
      <c r="P673" s="383"/>
      <c r="Q673" s="349"/>
      <c r="R673" s="349"/>
      <c r="S673" s="349"/>
      <c r="T673" s="349"/>
      <c r="U673" s="349"/>
      <c r="V673" s="349"/>
    </row>
    <row r="674" spans="1:22" ht="12">
      <c r="A674" s="349"/>
      <c r="B674" s="349"/>
      <c r="P674" s="383"/>
      <c r="Q674" s="349"/>
      <c r="R674" s="349"/>
      <c r="S674" s="349"/>
      <c r="T674" s="349"/>
      <c r="U674" s="349"/>
      <c r="V674" s="349"/>
    </row>
    <row r="675" spans="1:22" ht="12">
      <c r="A675" s="349"/>
      <c r="B675" s="349"/>
      <c r="P675" s="383"/>
      <c r="Q675" s="349"/>
      <c r="R675" s="349"/>
      <c r="S675" s="349"/>
      <c r="T675" s="349"/>
      <c r="U675" s="349"/>
      <c r="V675" s="349"/>
    </row>
    <row r="676" spans="1:22" ht="12">
      <c r="A676" s="349"/>
      <c r="B676" s="349"/>
      <c r="P676" s="383"/>
      <c r="Q676" s="349"/>
      <c r="R676" s="349"/>
      <c r="S676" s="349"/>
      <c r="T676" s="349"/>
      <c r="U676" s="349"/>
      <c r="V676" s="349"/>
    </row>
    <row r="677" spans="1:22" ht="12">
      <c r="A677" s="349"/>
      <c r="B677" s="349"/>
      <c r="P677" s="383"/>
      <c r="Q677" s="349"/>
      <c r="R677" s="349"/>
      <c r="S677" s="349"/>
      <c r="T677" s="349"/>
      <c r="U677" s="349"/>
      <c r="V677" s="349"/>
    </row>
    <row r="678" spans="1:22" ht="12">
      <c r="A678" s="349"/>
      <c r="B678" s="349"/>
      <c r="P678" s="383"/>
      <c r="Q678" s="349"/>
      <c r="R678" s="349"/>
      <c r="S678" s="349"/>
      <c r="T678" s="349"/>
      <c r="U678" s="349"/>
      <c r="V678" s="349"/>
    </row>
    <row r="679" spans="1:22" ht="12">
      <c r="A679" s="349"/>
      <c r="B679" s="349"/>
      <c r="P679" s="383"/>
      <c r="Q679" s="349"/>
      <c r="R679" s="349"/>
      <c r="S679" s="349"/>
      <c r="T679" s="349"/>
      <c r="U679" s="349"/>
      <c r="V679" s="349"/>
    </row>
    <row r="680" spans="1:22" ht="12">
      <c r="A680" s="349"/>
      <c r="B680" s="349"/>
      <c r="P680" s="383"/>
      <c r="Q680" s="349"/>
      <c r="R680" s="349"/>
      <c r="S680" s="349"/>
      <c r="T680" s="349"/>
      <c r="U680" s="349"/>
      <c r="V680" s="349"/>
    </row>
    <row r="681" spans="1:22" ht="12">
      <c r="A681" s="349"/>
      <c r="B681" s="349"/>
      <c r="P681" s="383"/>
      <c r="Q681" s="349"/>
      <c r="R681" s="349"/>
      <c r="S681" s="349"/>
      <c r="T681" s="349"/>
      <c r="U681" s="349"/>
      <c r="V681" s="349"/>
    </row>
    <row r="682" spans="1:22" ht="12">
      <c r="A682" s="349"/>
      <c r="B682" s="349"/>
      <c r="P682" s="383"/>
      <c r="Q682" s="349"/>
      <c r="R682" s="349"/>
      <c r="S682" s="349"/>
      <c r="T682" s="349"/>
      <c r="U682" s="349"/>
      <c r="V682" s="349"/>
    </row>
    <row r="683" spans="1:22" ht="12">
      <c r="A683" s="349"/>
      <c r="B683" s="349"/>
      <c r="P683" s="383"/>
      <c r="Q683" s="349"/>
      <c r="R683" s="349"/>
      <c r="S683" s="349"/>
      <c r="T683" s="349"/>
      <c r="U683" s="349"/>
      <c r="V683" s="349"/>
    </row>
    <row r="684" spans="1:22" ht="12">
      <c r="A684" s="349"/>
      <c r="B684" s="349"/>
      <c r="P684" s="383"/>
      <c r="Q684" s="349"/>
      <c r="R684" s="349"/>
      <c r="S684" s="349"/>
      <c r="T684" s="349"/>
      <c r="U684" s="349"/>
      <c r="V684" s="349"/>
    </row>
    <row r="685" spans="1:22" ht="12">
      <c r="A685" s="349"/>
      <c r="B685" s="349"/>
      <c r="P685" s="383"/>
      <c r="Q685" s="349"/>
      <c r="R685" s="349"/>
      <c r="S685" s="349"/>
      <c r="T685" s="349"/>
      <c r="U685" s="349"/>
      <c r="V685" s="349"/>
    </row>
    <row r="686" spans="1:22" ht="12">
      <c r="A686" s="349"/>
      <c r="B686" s="349"/>
      <c r="P686" s="383"/>
      <c r="Q686" s="349"/>
      <c r="R686" s="349"/>
      <c r="S686" s="349"/>
      <c r="T686" s="349"/>
      <c r="U686" s="349"/>
      <c r="V686" s="349"/>
    </row>
    <row r="687" spans="1:22" ht="12">
      <c r="A687" s="349"/>
      <c r="B687" s="349"/>
      <c r="P687" s="383"/>
      <c r="Q687" s="349"/>
      <c r="R687" s="349"/>
      <c r="S687" s="349"/>
      <c r="T687" s="349"/>
      <c r="U687" s="349"/>
      <c r="V687" s="349"/>
    </row>
    <row r="688" spans="1:22" ht="12">
      <c r="A688" s="349"/>
      <c r="B688" s="349"/>
      <c r="P688" s="383"/>
      <c r="Q688" s="349"/>
      <c r="R688" s="349"/>
      <c r="S688" s="349"/>
      <c r="T688" s="349"/>
      <c r="U688" s="349"/>
      <c r="V688" s="349"/>
    </row>
    <row r="689" spans="1:22" ht="12">
      <c r="A689" s="349"/>
      <c r="B689" s="349"/>
      <c r="P689" s="383"/>
      <c r="Q689" s="349"/>
      <c r="R689" s="349"/>
      <c r="S689" s="349"/>
      <c r="T689" s="349"/>
      <c r="U689" s="349"/>
      <c r="V689" s="349"/>
    </row>
    <row r="690" spans="1:22" ht="12">
      <c r="A690" s="349"/>
      <c r="B690" s="349"/>
      <c r="P690" s="383"/>
      <c r="Q690" s="349"/>
      <c r="R690" s="349"/>
      <c r="S690" s="349"/>
      <c r="T690" s="349"/>
      <c r="U690" s="349"/>
      <c r="V690" s="349"/>
    </row>
    <row r="691" spans="1:22" ht="12">
      <c r="A691" s="349"/>
      <c r="B691" s="349"/>
      <c r="P691" s="383"/>
      <c r="Q691" s="349"/>
      <c r="R691" s="349"/>
      <c r="S691" s="349"/>
      <c r="T691" s="349"/>
      <c r="U691" s="349"/>
      <c r="V691" s="349"/>
    </row>
    <row r="692" spans="1:22" ht="12">
      <c r="A692" s="349"/>
      <c r="B692" s="349"/>
      <c r="P692" s="383"/>
      <c r="Q692" s="349"/>
      <c r="R692" s="349"/>
      <c r="S692" s="349"/>
      <c r="T692" s="349"/>
      <c r="U692" s="349"/>
      <c r="V692" s="349"/>
    </row>
    <row r="693" spans="1:22" ht="12">
      <c r="A693" s="349"/>
      <c r="B693" s="349"/>
      <c r="P693" s="383"/>
      <c r="Q693" s="349"/>
      <c r="R693" s="349"/>
      <c r="S693" s="349"/>
      <c r="T693" s="349"/>
      <c r="U693" s="349"/>
      <c r="V693" s="349"/>
    </row>
    <row r="694" spans="1:22" ht="12">
      <c r="A694" s="349"/>
      <c r="B694" s="349"/>
      <c r="P694" s="383"/>
      <c r="Q694" s="349"/>
      <c r="R694" s="349"/>
      <c r="S694" s="349"/>
      <c r="T694" s="349"/>
      <c r="U694" s="349"/>
      <c r="V694" s="349"/>
    </row>
    <row r="695" spans="1:22" ht="12">
      <c r="A695" s="349"/>
      <c r="B695" s="349"/>
      <c r="P695" s="383"/>
      <c r="Q695" s="349"/>
      <c r="R695" s="349"/>
      <c r="S695" s="349"/>
      <c r="T695" s="349"/>
      <c r="U695" s="349"/>
      <c r="V695" s="349"/>
    </row>
    <row r="696" spans="1:22" ht="12">
      <c r="A696" s="349"/>
      <c r="B696" s="349"/>
      <c r="P696" s="383"/>
      <c r="Q696" s="349"/>
      <c r="R696" s="349"/>
      <c r="S696" s="349"/>
      <c r="T696" s="349"/>
      <c r="U696" s="349"/>
      <c r="V696" s="349"/>
    </row>
    <row r="697" spans="1:22" ht="12">
      <c r="A697" s="349"/>
      <c r="B697" s="349"/>
      <c r="P697" s="383"/>
      <c r="Q697" s="349"/>
      <c r="R697" s="349"/>
      <c r="S697" s="349"/>
      <c r="T697" s="349"/>
      <c r="U697" s="349"/>
      <c r="V697" s="349"/>
    </row>
    <row r="698" spans="1:22" ht="12">
      <c r="A698" s="349"/>
      <c r="B698" s="349"/>
      <c r="P698" s="383"/>
      <c r="Q698" s="349"/>
      <c r="R698" s="349"/>
      <c r="S698" s="349"/>
      <c r="T698" s="349"/>
      <c r="U698" s="349"/>
      <c r="V698" s="349"/>
    </row>
    <row r="699" spans="1:22" ht="12">
      <c r="A699" s="349"/>
      <c r="B699" s="349"/>
      <c r="P699" s="383"/>
      <c r="Q699" s="349"/>
      <c r="R699" s="349"/>
      <c r="S699" s="349"/>
      <c r="T699" s="349"/>
      <c r="U699" s="349"/>
      <c r="V699" s="349"/>
    </row>
    <row r="700" spans="1:22" ht="12">
      <c r="A700" s="349"/>
      <c r="B700" s="349"/>
      <c r="P700" s="383"/>
      <c r="Q700" s="349"/>
      <c r="R700" s="349"/>
      <c r="S700" s="349"/>
      <c r="T700" s="349"/>
      <c r="U700" s="349"/>
      <c r="V700" s="349"/>
    </row>
    <row r="701" spans="1:22" ht="12">
      <c r="A701" s="349"/>
      <c r="B701" s="349"/>
      <c r="P701" s="383"/>
      <c r="Q701" s="349"/>
      <c r="R701" s="349"/>
      <c r="S701" s="349"/>
      <c r="T701" s="349"/>
      <c r="U701" s="349"/>
      <c r="V701" s="349"/>
    </row>
    <row r="702" spans="1:22" ht="12">
      <c r="A702" s="349"/>
      <c r="B702" s="349"/>
      <c r="P702" s="383"/>
      <c r="Q702" s="349"/>
      <c r="R702" s="349"/>
      <c r="S702" s="349"/>
      <c r="T702" s="349"/>
      <c r="U702" s="349"/>
      <c r="V702" s="349"/>
    </row>
    <row r="703" spans="1:22" ht="12">
      <c r="A703" s="349"/>
      <c r="B703" s="349"/>
      <c r="P703" s="383"/>
      <c r="Q703" s="349"/>
      <c r="R703" s="349"/>
      <c r="S703" s="349"/>
      <c r="T703" s="349"/>
      <c r="U703" s="349"/>
      <c r="V703" s="349"/>
    </row>
    <row r="704" spans="1:22" ht="12">
      <c r="A704" s="349"/>
      <c r="B704" s="349"/>
      <c r="P704" s="383"/>
      <c r="Q704" s="349"/>
      <c r="R704" s="349"/>
      <c r="S704" s="349"/>
      <c r="T704" s="349"/>
      <c r="U704" s="349"/>
      <c r="V704" s="349"/>
    </row>
    <row r="705" spans="1:22" ht="12">
      <c r="A705" s="349"/>
      <c r="B705" s="349"/>
      <c r="P705" s="383"/>
      <c r="Q705" s="349"/>
      <c r="R705" s="349"/>
      <c r="S705" s="349"/>
      <c r="T705" s="349"/>
      <c r="U705" s="349"/>
      <c r="V705" s="349"/>
    </row>
    <row r="706" spans="1:22" ht="12">
      <c r="A706" s="349"/>
      <c r="B706" s="349"/>
      <c r="P706" s="383"/>
      <c r="Q706" s="349"/>
      <c r="R706" s="349"/>
      <c r="S706" s="349"/>
      <c r="T706" s="349"/>
      <c r="U706" s="349"/>
      <c r="V706" s="349"/>
    </row>
    <row r="707" spans="1:22" ht="12">
      <c r="A707" s="349"/>
      <c r="B707" s="349"/>
      <c r="P707" s="383"/>
      <c r="Q707" s="349"/>
      <c r="R707" s="349"/>
      <c r="S707" s="349"/>
      <c r="T707" s="349"/>
      <c r="U707" s="349"/>
      <c r="V707" s="349"/>
    </row>
    <row r="708" spans="1:22" ht="12">
      <c r="A708" s="349"/>
      <c r="B708" s="349"/>
      <c r="P708" s="383"/>
      <c r="Q708" s="349"/>
      <c r="R708" s="349"/>
      <c r="S708" s="349"/>
      <c r="T708" s="349"/>
      <c r="U708" s="349"/>
      <c r="V708" s="349"/>
    </row>
    <row r="709" spans="1:22" ht="12">
      <c r="A709" s="349"/>
      <c r="B709" s="349"/>
      <c r="P709" s="383"/>
      <c r="Q709" s="349"/>
      <c r="R709" s="349"/>
      <c r="S709" s="349"/>
      <c r="T709" s="349"/>
      <c r="U709" s="349"/>
      <c r="V709" s="349"/>
    </row>
    <row r="710" spans="1:22" ht="12">
      <c r="A710" s="349"/>
      <c r="B710" s="349"/>
      <c r="P710" s="383"/>
      <c r="Q710" s="349"/>
      <c r="R710" s="349"/>
      <c r="S710" s="349"/>
      <c r="T710" s="349"/>
      <c r="U710" s="349"/>
      <c r="V710" s="349"/>
    </row>
    <row r="711" spans="1:22" ht="12">
      <c r="A711" s="349"/>
      <c r="B711" s="349"/>
      <c r="P711" s="383"/>
      <c r="Q711" s="349"/>
      <c r="R711" s="349"/>
      <c r="S711" s="349"/>
      <c r="T711" s="349"/>
      <c r="U711" s="349"/>
      <c r="V711" s="349"/>
    </row>
    <row r="712" spans="1:22" ht="12">
      <c r="A712" s="349"/>
      <c r="B712" s="349"/>
      <c r="P712" s="383"/>
      <c r="Q712" s="349"/>
      <c r="R712" s="349"/>
      <c r="S712" s="349"/>
      <c r="T712" s="349"/>
      <c r="U712" s="349"/>
      <c r="V712" s="349"/>
    </row>
    <row r="713" spans="1:22" ht="12">
      <c r="A713" s="349"/>
      <c r="B713" s="349"/>
      <c r="P713" s="383"/>
      <c r="Q713" s="349"/>
      <c r="R713" s="349"/>
      <c r="S713" s="349"/>
      <c r="T713" s="349"/>
      <c r="U713" s="349"/>
      <c r="V713" s="349"/>
    </row>
    <row r="714" spans="1:22" ht="12">
      <c r="A714" s="349"/>
      <c r="B714" s="349"/>
      <c r="P714" s="383"/>
      <c r="Q714" s="349"/>
      <c r="R714" s="349"/>
      <c r="S714" s="349"/>
      <c r="T714" s="349"/>
      <c r="U714" s="349"/>
      <c r="V714" s="349"/>
    </row>
    <row r="715" spans="1:22" ht="12">
      <c r="A715" s="349"/>
      <c r="B715" s="349"/>
      <c r="P715" s="383"/>
      <c r="Q715" s="349"/>
      <c r="R715" s="349"/>
      <c r="S715" s="349"/>
      <c r="T715" s="349"/>
      <c r="U715" s="349"/>
      <c r="V715" s="349"/>
    </row>
    <row r="716" spans="1:22" ht="12">
      <c r="A716" s="349"/>
      <c r="B716" s="349"/>
      <c r="P716" s="383"/>
      <c r="Q716" s="349"/>
      <c r="R716" s="349"/>
      <c r="S716" s="349"/>
      <c r="T716" s="349"/>
      <c r="U716" s="349"/>
      <c r="V716" s="349"/>
    </row>
    <row r="717" spans="1:22" ht="12">
      <c r="A717" s="349"/>
      <c r="B717" s="349"/>
      <c r="P717" s="383"/>
      <c r="Q717" s="349"/>
      <c r="R717" s="349"/>
      <c r="S717" s="349"/>
      <c r="T717" s="349"/>
      <c r="U717" s="349"/>
      <c r="V717" s="349"/>
    </row>
    <row r="718" spans="1:22" ht="12">
      <c r="A718" s="349"/>
      <c r="B718" s="349"/>
      <c r="P718" s="383"/>
      <c r="Q718" s="349"/>
      <c r="R718" s="349"/>
      <c r="S718" s="349"/>
      <c r="T718" s="349"/>
      <c r="U718" s="349"/>
      <c r="V718" s="349"/>
    </row>
    <row r="719" spans="1:22" ht="12">
      <c r="A719" s="349"/>
      <c r="B719" s="349"/>
      <c r="P719" s="383"/>
      <c r="Q719" s="349"/>
      <c r="R719" s="349"/>
      <c r="S719" s="349"/>
      <c r="T719" s="349"/>
      <c r="U719" s="349"/>
      <c r="V719" s="349"/>
    </row>
    <row r="720" spans="1:22" ht="12">
      <c r="A720" s="349"/>
      <c r="B720" s="349"/>
      <c r="P720" s="383"/>
      <c r="Q720" s="349"/>
      <c r="R720" s="349"/>
      <c r="S720" s="349"/>
      <c r="T720" s="349"/>
      <c r="U720" s="349"/>
      <c r="V720" s="349"/>
    </row>
    <row r="721" spans="1:22" ht="12">
      <c r="A721" s="349"/>
      <c r="B721" s="349"/>
      <c r="P721" s="383"/>
      <c r="Q721" s="349"/>
      <c r="R721" s="349"/>
      <c r="S721" s="349"/>
      <c r="T721" s="349"/>
      <c r="U721" s="349"/>
      <c r="V721" s="349"/>
    </row>
    <row r="722" spans="1:22" ht="12">
      <c r="A722" s="349"/>
      <c r="B722" s="349"/>
      <c r="P722" s="383"/>
      <c r="Q722" s="349"/>
      <c r="R722" s="349"/>
      <c r="S722" s="349"/>
      <c r="T722" s="349"/>
      <c r="U722" s="349"/>
      <c r="V722" s="349"/>
    </row>
    <row r="723" spans="1:22" ht="12">
      <c r="A723" s="349"/>
      <c r="B723" s="349"/>
      <c r="P723" s="383"/>
      <c r="Q723" s="349"/>
      <c r="R723" s="349"/>
      <c r="S723" s="349"/>
      <c r="T723" s="349"/>
      <c r="U723" s="349"/>
      <c r="V723" s="349"/>
    </row>
    <row r="724" spans="1:22" ht="12">
      <c r="A724" s="349"/>
      <c r="B724" s="349"/>
      <c r="P724" s="383"/>
      <c r="Q724" s="349"/>
      <c r="R724" s="349"/>
      <c r="S724" s="349"/>
      <c r="T724" s="349"/>
      <c r="U724" s="349"/>
      <c r="V724" s="349"/>
    </row>
    <row r="725" spans="1:22" ht="12">
      <c r="A725" s="349"/>
      <c r="B725" s="349"/>
      <c r="P725" s="383"/>
      <c r="Q725" s="349"/>
      <c r="R725" s="349"/>
      <c r="S725" s="349"/>
      <c r="T725" s="349"/>
      <c r="U725" s="349"/>
      <c r="V725" s="349"/>
    </row>
    <row r="726" spans="1:22" ht="12">
      <c r="A726" s="349"/>
      <c r="B726" s="349"/>
      <c r="P726" s="383"/>
      <c r="Q726" s="349"/>
      <c r="R726" s="349"/>
      <c r="S726" s="349"/>
      <c r="T726" s="349"/>
      <c r="U726" s="349"/>
      <c r="V726" s="349"/>
    </row>
    <row r="727" spans="1:22" ht="12">
      <c r="A727" s="349"/>
      <c r="B727" s="349"/>
      <c r="P727" s="383"/>
      <c r="Q727" s="349"/>
      <c r="R727" s="349"/>
      <c r="S727" s="349"/>
      <c r="T727" s="349"/>
      <c r="U727" s="349"/>
      <c r="V727" s="349"/>
    </row>
    <row r="728" spans="1:22" ht="12">
      <c r="A728" s="349"/>
      <c r="B728" s="349"/>
      <c r="P728" s="383"/>
      <c r="Q728" s="349"/>
      <c r="R728" s="349"/>
      <c r="S728" s="349"/>
      <c r="T728" s="349"/>
      <c r="U728" s="349"/>
      <c r="V728" s="349"/>
    </row>
    <row r="729" spans="1:22" ht="12">
      <c r="A729" s="349"/>
      <c r="B729" s="349"/>
      <c r="P729" s="383"/>
      <c r="Q729" s="349"/>
      <c r="R729" s="349"/>
      <c r="S729" s="349"/>
      <c r="T729" s="349"/>
      <c r="U729" s="349"/>
      <c r="V729" s="349"/>
    </row>
    <row r="730" spans="1:22" ht="12">
      <c r="A730" s="349"/>
      <c r="B730" s="349"/>
      <c r="P730" s="383"/>
      <c r="Q730" s="349"/>
      <c r="R730" s="349"/>
      <c r="S730" s="349"/>
      <c r="T730" s="349"/>
      <c r="U730" s="349"/>
      <c r="V730" s="349"/>
    </row>
    <row r="731" spans="1:22" ht="12">
      <c r="A731" s="349"/>
      <c r="B731" s="349"/>
      <c r="P731" s="383"/>
      <c r="Q731" s="349"/>
      <c r="R731" s="349"/>
      <c r="S731" s="349"/>
      <c r="T731" s="349"/>
      <c r="U731" s="349"/>
      <c r="V731" s="349"/>
    </row>
    <row r="732" spans="1:22" ht="12">
      <c r="A732" s="349"/>
      <c r="B732" s="349"/>
      <c r="P732" s="383"/>
      <c r="Q732" s="349"/>
      <c r="R732" s="349"/>
      <c r="S732" s="349"/>
      <c r="T732" s="349"/>
      <c r="U732" s="349"/>
      <c r="V732" s="349"/>
    </row>
    <row r="733" spans="1:22" ht="12">
      <c r="A733" s="349"/>
      <c r="B733" s="349"/>
      <c r="P733" s="383"/>
      <c r="Q733" s="349"/>
      <c r="R733" s="349"/>
      <c r="S733" s="349"/>
      <c r="T733" s="349"/>
      <c r="U733" s="349"/>
      <c r="V733" s="349"/>
    </row>
    <row r="734" spans="1:22" ht="12">
      <c r="A734" s="349"/>
      <c r="B734" s="349"/>
      <c r="P734" s="383"/>
      <c r="Q734" s="349"/>
      <c r="R734" s="349"/>
      <c r="S734" s="349"/>
      <c r="T734" s="349"/>
      <c r="U734" s="349"/>
      <c r="V734" s="349"/>
    </row>
    <row r="735" spans="1:22" ht="12">
      <c r="A735" s="349"/>
      <c r="B735" s="349"/>
      <c r="P735" s="383"/>
      <c r="Q735" s="349"/>
      <c r="R735" s="349"/>
      <c r="S735" s="349"/>
      <c r="T735" s="349"/>
      <c r="U735" s="349"/>
      <c r="V735" s="349"/>
    </row>
    <row r="736" spans="1:22" ht="12">
      <c r="A736" s="349"/>
      <c r="B736" s="349"/>
      <c r="P736" s="383"/>
      <c r="Q736" s="349"/>
      <c r="R736" s="349"/>
      <c r="S736" s="349"/>
      <c r="T736" s="349"/>
      <c r="U736" s="349"/>
      <c r="V736" s="349"/>
    </row>
    <row r="737" spans="1:22" ht="12">
      <c r="A737" s="349"/>
      <c r="B737" s="349"/>
      <c r="P737" s="383"/>
      <c r="Q737" s="349"/>
      <c r="R737" s="349"/>
      <c r="S737" s="349"/>
      <c r="T737" s="349"/>
      <c r="U737" s="349"/>
      <c r="V737" s="349"/>
    </row>
    <row r="738" spans="1:22" ht="12">
      <c r="A738" s="349"/>
      <c r="B738" s="349"/>
      <c r="P738" s="383"/>
      <c r="Q738" s="349"/>
      <c r="R738" s="349"/>
      <c r="S738" s="349"/>
      <c r="T738" s="349"/>
      <c r="U738" s="349"/>
      <c r="V738" s="349"/>
    </row>
    <row r="739" spans="1:22" ht="12">
      <c r="A739" s="349"/>
      <c r="B739" s="349"/>
      <c r="P739" s="383"/>
      <c r="Q739" s="349"/>
      <c r="R739" s="349"/>
      <c r="S739" s="349"/>
      <c r="T739" s="349"/>
      <c r="U739" s="349"/>
      <c r="V739" s="349"/>
    </row>
    <row r="740" spans="1:22" ht="12">
      <c r="A740" s="349"/>
      <c r="B740" s="349"/>
      <c r="P740" s="383"/>
      <c r="Q740" s="349"/>
      <c r="R740" s="349"/>
      <c r="S740" s="349"/>
      <c r="T740" s="349"/>
      <c r="U740" s="349"/>
      <c r="V740" s="349"/>
    </row>
    <row r="741" spans="1:22" ht="12">
      <c r="A741" s="349"/>
      <c r="B741" s="349"/>
      <c r="P741" s="383"/>
      <c r="Q741" s="349"/>
      <c r="R741" s="349"/>
      <c r="S741" s="349"/>
      <c r="T741" s="349"/>
      <c r="U741" s="349"/>
      <c r="V741" s="349"/>
    </row>
    <row r="742" spans="1:22" ht="12">
      <c r="A742" s="349"/>
      <c r="B742" s="349"/>
      <c r="P742" s="383"/>
      <c r="Q742" s="349"/>
      <c r="R742" s="349"/>
      <c r="S742" s="349"/>
      <c r="T742" s="349"/>
      <c r="U742" s="349"/>
      <c r="V742" s="349"/>
    </row>
    <row r="743" spans="1:22" ht="12">
      <c r="A743" s="349"/>
      <c r="B743" s="349"/>
      <c r="P743" s="383"/>
      <c r="Q743" s="349"/>
      <c r="R743" s="349"/>
      <c r="S743" s="349"/>
      <c r="T743" s="349"/>
      <c r="U743" s="349"/>
      <c r="V743" s="349"/>
    </row>
    <row r="744" spans="1:22" ht="12">
      <c r="A744" s="349"/>
      <c r="B744" s="349"/>
      <c r="P744" s="383"/>
      <c r="Q744" s="349"/>
      <c r="R744" s="349"/>
      <c r="S744" s="349"/>
      <c r="T744" s="349"/>
      <c r="U744" s="349"/>
      <c r="V744" s="349"/>
    </row>
    <row r="745" spans="1:22" ht="12">
      <c r="A745" s="349"/>
      <c r="B745" s="349"/>
      <c r="P745" s="383"/>
      <c r="Q745" s="349"/>
      <c r="R745" s="349"/>
      <c r="S745" s="349"/>
      <c r="T745" s="349"/>
      <c r="U745" s="349"/>
      <c r="V745" s="349"/>
    </row>
    <row r="746" spans="1:22" ht="12">
      <c r="A746" s="349"/>
      <c r="B746" s="349"/>
      <c r="P746" s="383"/>
      <c r="Q746" s="349"/>
      <c r="R746" s="349"/>
      <c r="S746" s="349"/>
      <c r="T746" s="349"/>
      <c r="U746" s="349"/>
      <c r="V746" s="349"/>
    </row>
    <row r="747" spans="1:22" ht="12">
      <c r="A747" s="349"/>
      <c r="B747" s="349"/>
      <c r="P747" s="383"/>
      <c r="Q747" s="349"/>
      <c r="R747" s="349"/>
      <c r="S747" s="349"/>
      <c r="T747" s="349"/>
      <c r="U747" s="349"/>
      <c r="V747" s="349"/>
    </row>
    <row r="748" spans="1:22" ht="12">
      <c r="A748" s="349"/>
      <c r="B748" s="349"/>
      <c r="P748" s="383"/>
      <c r="Q748" s="349"/>
      <c r="R748" s="349"/>
      <c r="S748" s="349"/>
      <c r="T748" s="349"/>
      <c r="U748" s="349"/>
      <c r="V748" s="349"/>
    </row>
    <row r="749" spans="1:22" ht="12">
      <c r="A749" s="349"/>
      <c r="B749" s="349"/>
      <c r="P749" s="383"/>
      <c r="Q749" s="349"/>
      <c r="R749" s="349"/>
      <c r="S749" s="349"/>
      <c r="T749" s="349"/>
      <c r="U749" s="349"/>
      <c r="V749" s="349"/>
    </row>
    <row r="750" spans="1:22" ht="12">
      <c r="A750" s="349"/>
      <c r="B750" s="349"/>
      <c r="P750" s="383"/>
      <c r="Q750" s="349"/>
      <c r="R750" s="349"/>
      <c r="S750" s="349"/>
      <c r="T750" s="349"/>
      <c r="U750" s="349"/>
      <c r="V750" s="349"/>
    </row>
    <row r="751" spans="1:22" ht="12">
      <c r="A751" s="349"/>
      <c r="B751" s="349"/>
      <c r="P751" s="383"/>
      <c r="Q751" s="349"/>
      <c r="R751" s="349"/>
      <c r="S751" s="349"/>
      <c r="T751" s="349"/>
      <c r="U751" s="349"/>
      <c r="V751" s="349"/>
    </row>
    <row r="752" spans="1:22" ht="12">
      <c r="A752" s="349"/>
      <c r="B752" s="349"/>
      <c r="P752" s="383"/>
      <c r="Q752" s="349"/>
      <c r="R752" s="349"/>
      <c r="S752" s="349"/>
      <c r="T752" s="349"/>
      <c r="U752" s="349"/>
      <c r="V752" s="349"/>
    </row>
    <row r="753" spans="1:22" ht="12">
      <c r="A753" s="349"/>
      <c r="B753" s="349"/>
      <c r="P753" s="383"/>
      <c r="Q753" s="349"/>
      <c r="R753" s="349"/>
      <c r="S753" s="349"/>
      <c r="T753" s="349"/>
      <c r="U753" s="349"/>
      <c r="V753" s="349"/>
    </row>
    <row r="754" spans="1:22" ht="12">
      <c r="A754" s="349"/>
      <c r="B754" s="349"/>
      <c r="P754" s="383"/>
      <c r="Q754" s="349"/>
      <c r="R754" s="349"/>
      <c r="S754" s="349"/>
      <c r="T754" s="349"/>
      <c r="U754" s="349"/>
      <c r="V754" s="349"/>
    </row>
    <row r="755" spans="1:22" ht="12">
      <c r="A755" s="349"/>
      <c r="B755" s="349"/>
      <c r="P755" s="383"/>
      <c r="Q755" s="349"/>
      <c r="R755" s="349"/>
      <c r="S755" s="349"/>
      <c r="T755" s="349"/>
      <c r="U755" s="349"/>
      <c r="V755" s="349"/>
    </row>
    <row r="756" spans="1:22" ht="12">
      <c r="A756" s="349"/>
      <c r="B756" s="349"/>
      <c r="P756" s="383"/>
      <c r="Q756" s="349"/>
      <c r="R756" s="349"/>
      <c r="S756" s="349"/>
      <c r="T756" s="349"/>
      <c r="U756" s="349"/>
      <c r="V756" s="349"/>
    </row>
    <row r="757" spans="1:22" ht="12">
      <c r="A757" s="349"/>
      <c r="B757" s="349"/>
      <c r="P757" s="383"/>
      <c r="Q757" s="349"/>
      <c r="R757" s="349"/>
      <c r="S757" s="349"/>
      <c r="T757" s="349"/>
      <c r="U757" s="349"/>
      <c r="V757" s="349"/>
    </row>
    <row r="758" spans="1:22" ht="12">
      <c r="A758" s="349"/>
      <c r="B758" s="349"/>
      <c r="P758" s="383"/>
      <c r="Q758" s="349"/>
      <c r="R758" s="349"/>
      <c r="S758" s="349"/>
      <c r="T758" s="349"/>
      <c r="U758" s="349"/>
      <c r="V758" s="349"/>
    </row>
    <row r="759" spans="1:22" ht="12">
      <c r="A759" s="349"/>
      <c r="B759" s="349"/>
      <c r="P759" s="383"/>
      <c r="Q759" s="349"/>
      <c r="R759" s="349"/>
      <c r="S759" s="349"/>
      <c r="T759" s="349"/>
      <c r="U759" s="349"/>
      <c r="V759" s="349"/>
    </row>
    <row r="760" spans="1:22" ht="12">
      <c r="A760" s="349"/>
      <c r="B760" s="349"/>
      <c r="P760" s="383"/>
      <c r="Q760" s="349"/>
      <c r="R760" s="349"/>
      <c r="S760" s="349"/>
      <c r="T760" s="349"/>
      <c r="U760" s="349"/>
      <c r="V760" s="349"/>
    </row>
    <row r="761" spans="1:22" ht="12">
      <c r="A761" s="349"/>
      <c r="B761" s="349"/>
      <c r="P761" s="383"/>
      <c r="Q761" s="349"/>
      <c r="R761" s="349"/>
      <c r="S761" s="349"/>
      <c r="T761" s="349"/>
      <c r="U761" s="349"/>
      <c r="V761" s="349"/>
    </row>
    <row r="762" spans="1:22" ht="12">
      <c r="A762" s="349"/>
      <c r="B762" s="349"/>
      <c r="P762" s="383"/>
      <c r="Q762" s="349"/>
      <c r="R762" s="349"/>
      <c r="S762" s="349"/>
      <c r="T762" s="349"/>
      <c r="U762" s="349"/>
      <c r="V762" s="349"/>
    </row>
    <row r="763" spans="1:22" ht="12">
      <c r="A763" s="349"/>
      <c r="B763" s="349"/>
      <c r="P763" s="383"/>
      <c r="Q763" s="349"/>
      <c r="R763" s="349"/>
      <c r="S763" s="349"/>
      <c r="T763" s="349"/>
      <c r="U763" s="349"/>
      <c r="V763" s="349"/>
    </row>
    <row r="764" spans="1:22" ht="12">
      <c r="A764" s="349"/>
      <c r="B764" s="349"/>
      <c r="P764" s="383"/>
      <c r="Q764" s="349"/>
      <c r="R764" s="349"/>
      <c r="S764" s="349"/>
      <c r="T764" s="349"/>
      <c r="U764" s="349"/>
      <c r="V764" s="349"/>
    </row>
    <row r="765" spans="1:22" ht="12">
      <c r="A765" s="349"/>
      <c r="B765" s="349"/>
      <c r="P765" s="383"/>
      <c r="Q765" s="349"/>
      <c r="R765" s="349"/>
      <c r="S765" s="349"/>
      <c r="T765" s="349"/>
      <c r="U765" s="349"/>
      <c r="V765" s="349"/>
    </row>
    <row r="766" spans="1:22" ht="12">
      <c r="A766" s="349"/>
      <c r="B766" s="349"/>
      <c r="P766" s="383"/>
      <c r="Q766" s="349"/>
      <c r="R766" s="349"/>
      <c r="S766" s="349"/>
      <c r="T766" s="349"/>
      <c r="U766" s="349"/>
      <c r="V766" s="349"/>
    </row>
    <row r="767" spans="1:22" ht="12">
      <c r="A767" s="349"/>
      <c r="B767" s="349"/>
      <c r="P767" s="383"/>
      <c r="Q767" s="349"/>
      <c r="R767" s="349"/>
      <c r="S767" s="349"/>
      <c r="T767" s="349"/>
      <c r="U767" s="349"/>
      <c r="V767" s="349"/>
    </row>
    <row r="768" spans="1:22" ht="12">
      <c r="A768" s="349"/>
      <c r="B768" s="349"/>
      <c r="P768" s="383"/>
      <c r="Q768" s="349"/>
      <c r="R768" s="349"/>
      <c r="S768" s="349"/>
      <c r="T768" s="349"/>
      <c r="U768" s="349"/>
      <c r="V768" s="349"/>
    </row>
    <row r="769" spans="1:22" ht="12">
      <c r="A769" s="349"/>
      <c r="B769" s="349"/>
      <c r="P769" s="383"/>
      <c r="Q769" s="349"/>
      <c r="R769" s="349"/>
      <c r="S769" s="349"/>
      <c r="T769" s="349"/>
      <c r="U769" s="349"/>
      <c r="V769" s="349"/>
    </row>
    <row r="770" spans="1:22" ht="12">
      <c r="A770" s="349"/>
      <c r="B770" s="349"/>
      <c r="P770" s="383"/>
      <c r="Q770" s="349"/>
      <c r="R770" s="349"/>
      <c r="S770" s="349"/>
      <c r="T770" s="349"/>
      <c r="U770" s="349"/>
      <c r="V770" s="349"/>
    </row>
    <row r="771" spans="1:22" ht="12">
      <c r="A771" s="349"/>
      <c r="B771" s="349"/>
      <c r="P771" s="383"/>
      <c r="Q771" s="349"/>
      <c r="R771" s="349"/>
      <c r="S771" s="349"/>
      <c r="T771" s="349"/>
      <c r="U771" s="349"/>
      <c r="V771" s="349"/>
    </row>
    <row r="772" spans="1:22" ht="12">
      <c r="A772" s="349"/>
      <c r="B772" s="349"/>
      <c r="P772" s="383"/>
      <c r="Q772" s="349"/>
      <c r="R772" s="349"/>
      <c r="S772" s="349"/>
      <c r="T772" s="349"/>
      <c r="U772" s="349"/>
      <c r="V772" s="349"/>
    </row>
    <row r="773" spans="1:22" ht="12">
      <c r="A773" s="349"/>
      <c r="B773" s="349"/>
      <c r="P773" s="383"/>
      <c r="Q773" s="349"/>
      <c r="R773" s="349"/>
      <c r="S773" s="349"/>
      <c r="T773" s="349"/>
      <c r="U773" s="349"/>
      <c r="V773" s="349"/>
    </row>
    <row r="774" spans="1:22" ht="12">
      <c r="A774" s="349"/>
      <c r="B774" s="349"/>
      <c r="P774" s="383"/>
      <c r="Q774" s="349"/>
      <c r="R774" s="349"/>
      <c r="S774" s="349"/>
      <c r="T774" s="349"/>
      <c r="U774" s="349"/>
      <c r="V774" s="349"/>
    </row>
    <row r="775" spans="1:22" ht="12">
      <c r="A775" s="349"/>
      <c r="B775" s="349"/>
      <c r="P775" s="383"/>
      <c r="Q775" s="349"/>
      <c r="R775" s="349"/>
      <c r="S775" s="349"/>
      <c r="T775" s="349"/>
      <c r="U775" s="349"/>
      <c r="V775" s="349"/>
    </row>
    <row r="776" spans="1:22" ht="12">
      <c r="A776" s="349"/>
      <c r="B776" s="349"/>
      <c r="P776" s="383"/>
      <c r="Q776" s="349"/>
      <c r="R776" s="349"/>
      <c r="S776" s="349"/>
      <c r="T776" s="349"/>
      <c r="U776" s="349"/>
      <c r="V776" s="349"/>
    </row>
    <row r="777" spans="1:22" ht="12">
      <c r="A777" s="349"/>
      <c r="B777" s="349"/>
      <c r="P777" s="383"/>
      <c r="Q777" s="349"/>
      <c r="R777" s="349"/>
      <c r="S777" s="349"/>
      <c r="T777" s="349"/>
      <c r="U777" s="349"/>
      <c r="V777" s="349"/>
    </row>
    <row r="778" spans="1:22" ht="12">
      <c r="A778" s="349"/>
      <c r="B778" s="349"/>
      <c r="P778" s="383"/>
      <c r="Q778" s="349"/>
      <c r="R778" s="349"/>
      <c r="S778" s="349"/>
      <c r="T778" s="349"/>
      <c r="U778" s="349"/>
      <c r="V778" s="349"/>
    </row>
    <row r="779" spans="1:22" ht="12">
      <c r="A779" s="349"/>
      <c r="B779" s="349"/>
      <c r="P779" s="383"/>
      <c r="Q779" s="349"/>
      <c r="R779" s="349"/>
      <c r="S779" s="349"/>
      <c r="T779" s="349"/>
      <c r="U779" s="349"/>
      <c r="V779" s="349"/>
    </row>
    <row r="780" spans="1:22" ht="12">
      <c r="A780" s="349"/>
      <c r="B780" s="349"/>
      <c r="P780" s="383"/>
      <c r="Q780" s="349"/>
      <c r="R780" s="349"/>
      <c r="S780" s="349"/>
      <c r="T780" s="349"/>
      <c r="U780" s="349"/>
      <c r="V780" s="349"/>
    </row>
    <row r="781" spans="1:22" ht="12">
      <c r="A781" s="349"/>
      <c r="B781" s="349"/>
      <c r="P781" s="383"/>
      <c r="Q781" s="349"/>
      <c r="R781" s="349"/>
      <c r="S781" s="349"/>
      <c r="T781" s="349"/>
      <c r="U781" s="349"/>
      <c r="V781" s="349"/>
    </row>
    <row r="782" spans="1:22" ht="12">
      <c r="A782" s="349"/>
      <c r="B782" s="349"/>
      <c r="P782" s="383"/>
      <c r="Q782" s="349"/>
      <c r="R782" s="349"/>
      <c r="S782" s="349"/>
      <c r="T782" s="349"/>
      <c r="U782" s="349"/>
      <c r="V782" s="349"/>
    </row>
    <row r="783" spans="1:22" ht="12">
      <c r="A783" s="349"/>
      <c r="B783" s="349"/>
      <c r="P783" s="383"/>
      <c r="Q783" s="349"/>
      <c r="R783" s="349"/>
      <c r="S783" s="349"/>
      <c r="T783" s="349"/>
      <c r="U783" s="349"/>
      <c r="V783" s="349"/>
    </row>
    <row r="784" spans="1:22" ht="12">
      <c r="A784" s="349"/>
      <c r="B784" s="349"/>
      <c r="P784" s="383"/>
      <c r="Q784" s="349"/>
      <c r="R784" s="349"/>
      <c r="S784" s="349"/>
      <c r="T784" s="349"/>
      <c r="U784" s="349"/>
      <c r="V784" s="349"/>
    </row>
    <row r="785" spans="1:22" ht="12">
      <c r="A785" s="349"/>
      <c r="B785" s="349"/>
      <c r="P785" s="383"/>
      <c r="Q785" s="349"/>
      <c r="R785" s="349"/>
      <c r="S785" s="349"/>
      <c r="T785" s="349"/>
      <c r="U785" s="349"/>
      <c r="V785" s="349"/>
    </row>
    <row r="786" spans="1:22" ht="12">
      <c r="A786" s="349"/>
      <c r="B786" s="349"/>
      <c r="P786" s="383"/>
      <c r="Q786" s="349"/>
      <c r="R786" s="349"/>
      <c r="S786" s="349"/>
      <c r="T786" s="349"/>
      <c r="U786" s="349"/>
      <c r="V786" s="349"/>
    </row>
    <row r="787" spans="1:22" ht="12">
      <c r="A787" s="349"/>
      <c r="B787" s="349"/>
      <c r="P787" s="383"/>
      <c r="Q787" s="349"/>
      <c r="R787" s="349"/>
      <c r="S787" s="349"/>
      <c r="T787" s="349"/>
      <c r="U787" s="349"/>
      <c r="V787" s="349"/>
    </row>
    <row r="788" spans="1:22" ht="12">
      <c r="A788" s="349"/>
      <c r="B788" s="349"/>
      <c r="P788" s="383"/>
      <c r="Q788" s="349"/>
      <c r="R788" s="349"/>
      <c r="S788" s="349"/>
      <c r="T788" s="349"/>
      <c r="U788" s="349"/>
      <c r="V788" s="349"/>
    </row>
    <row r="789" spans="1:22" ht="12">
      <c r="A789" s="349"/>
      <c r="B789" s="349"/>
      <c r="P789" s="383"/>
      <c r="Q789" s="349"/>
      <c r="R789" s="349"/>
      <c r="S789" s="349"/>
      <c r="T789" s="349"/>
      <c r="U789" s="349"/>
      <c r="V789" s="349"/>
    </row>
    <row r="790" spans="1:22" ht="12">
      <c r="A790" s="349"/>
      <c r="B790" s="349"/>
      <c r="P790" s="383"/>
      <c r="Q790" s="349"/>
      <c r="R790" s="349"/>
      <c r="S790" s="349"/>
      <c r="T790" s="349"/>
      <c r="U790" s="349"/>
      <c r="V790" s="349"/>
    </row>
    <row r="791" spans="1:22" ht="12">
      <c r="A791" s="349"/>
      <c r="B791" s="349"/>
      <c r="P791" s="383"/>
      <c r="Q791" s="349"/>
      <c r="R791" s="349"/>
      <c r="S791" s="349"/>
      <c r="T791" s="349"/>
      <c r="U791" s="349"/>
      <c r="V791" s="349"/>
    </row>
    <row r="792" spans="1:22" ht="12">
      <c r="A792" s="349"/>
      <c r="B792" s="349"/>
      <c r="P792" s="383"/>
      <c r="Q792" s="349"/>
      <c r="R792" s="349"/>
      <c r="S792" s="349"/>
      <c r="T792" s="349"/>
      <c r="U792" s="349"/>
      <c r="V792" s="349"/>
    </row>
    <row r="793" spans="1:22" ht="12">
      <c r="A793" s="349"/>
      <c r="B793" s="349"/>
      <c r="P793" s="383"/>
      <c r="Q793" s="349"/>
      <c r="R793" s="349"/>
      <c r="S793" s="349"/>
      <c r="T793" s="349"/>
      <c r="U793" s="349"/>
      <c r="V793" s="349"/>
    </row>
    <row r="794" spans="1:22" ht="12">
      <c r="A794" s="349"/>
      <c r="B794" s="349"/>
      <c r="P794" s="383"/>
      <c r="Q794" s="349"/>
      <c r="R794" s="349"/>
      <c r="S794" s="349"/>
      <c r="T794" s="349"/>
      <c r="U794" s="349"/>
      <c r="V794" s="349"/>
    </row>
    <row r="795" spans="1:22" ht="12">
      <c r="A795" s="349"/>
      <c r="B795" s="349"/>
      <c r="P795" s="383"/>
      <c r="Q795" s="349"/>
      <c r="R795" s="349"/>
      <c r="S795" s="349"/>
      <c r="T795" s="349"/>
      <c r="U795" s="349"/>
      <c r="V795" s="349"/>
    </row>
    <row r="796" spans="1:22" ht="12">
      <c r="A796" s="349"/>
      <c r="B796" s="349"/>
      <c r="P796" s="383"/>
      <c r="Q796" s="349"/>
      <c r="R796" s="349"/>
      <c r="S796" s="349"/>
      <c r="T796" s="349"/>
      <c r="U796" s="349"/>
      <c r="V796" s="349"/>
    </row>
    <row r="797" spans="1:22" ht="12">
      <c r="A797" s="349"/>
      <c r="B797" s="349"/>
      <c r="P797" s="383"/>
      <c r="Q797" s="349"/>
      <c r="R797" s="349"/>
      <c r="S797" s="349"/>
      <c r="T797" s="349"/>
      <c r="U797" s="349"/>
      <c r="V797" s="349"/>
    </row>
    <row r="798" spans="1:22" ht="12">
      <c r="A798" s="349"/>
      <c r="B798" s="349"/>
      <c r="P798" s="383"/>
      <c r="Q798" s="349"/>
      <c r="R798" s="349"/>
      <c r="S798" s="349"/>
      <c r="T798" s="349"/>
      <c r="U798" s="349"/>
      <c r="V798" s="349"/>
    </row>
    <row r="799" spans="1:22" ht="12">
      <c r="A799" s="349"/>
      <c r="B799" s="349"/>
      <c r="P799" s="383"/>
      <c r="Q799" s="349"/>
      <c r="R799" s="349"/>
      <c r="S799" s="349"/>
      <c r="T799" s="349"/>
      <c r="U799" s="349"/>
      <c r="V799" s="349"/>
    </row>
    <row r="800" spans="1:22" ht="12">
      <c r="A800" s="349"/>
      <c r="B800" s="349"/>
      <c r="P800" s="383"/>
      <c r="Q800" s="349"/>
      <c r="R800" s="349"/>
      <c r="S800" s="349"/>
      <c r="T800" s="349"/>
      <c r="U800" s="349"/>
      <c r="V800" s="349"/>
    </row>
    <row r="801" spans="1:22" ht="12">
      <c r="A801" s="349"/>
      <c r="B801" s="349"/>
      <c r="P801" s="383"/>
      <c r="Q801" s="349"/>
      <c r="R801" s="349"/>
      <c r="S801" s="349"/>
      <c r="T801" s="349"/>
      <c r="U801" s="349"/>
      <c r="V801" s="349"/>
    </row>
    <row r="802" spans="1:22" ht="12">
      <c r="A802" s="349"/>
      <c r="B802" s="349"/>
      <c r="P802" s="383"/>
      <c r="Q802" s="349"/>
      <c r="R802" s="349"/>
      <c r="S802" s="349"/>
      <c r="T802" s="349"/>
      <c r="U802" s="349"/>
      <c r="V802" s="349"/>
    </row>
    <row r="803" spans="1:22" ht="12">
      <c r="A803" s="349"/>
      <c r="B803" s="349"/>
      <c r="P803" s="383"/>
      <c r="Q803" s="349"/>
      <c r="R803" s="349"/>
      <c r="S803" s="349"/>
      <c r="T803" s="349"/>
      <c r="U803" s="349"/>
      <c r="V803" s="349"/>
    </row>
    <row r="804" spans="1:22" ht="12">
      <c r="A804" s="349"/>
      <c r="B804" s="349"/>
      <c r="P804" s="383"/>
      <c r="Q804" s="349"/>
      <c r="R804" s="349"/>
      <c r="S804" s="349"/>
      <c r="T804" s="349"/>
      <c r="U804" s="349"/>
      <c r="V804" s="349"/>
    </row>
    <row r="805" spans="1:22" ht="12">
      <c r="A805" s="349"/>
      <c r="B805" s="349"/>
      <c r="P805" s="383"/>
      <c r="Q805" s="349"/>
      <c r="R805" s="349"/>
      <c r="S805" s="349"/>
      <c r="T805" s="349"/>
      <c r="U805" s="349"/>
      <c r="V805" s="349"/>
    </row>
    <row r="806" spans="1:22" ht="12">
      <c r="A806" s="349"/>
      <c r="B806" s="349"/>
      <c r="P806" s="383"/>
      <c r="Q806" s="349"/>
      <c r="R806" s="349"/>
      <c r="S806" s="349"/>
      <c r="T806" s="349"/>
      <c r="U806" s="349"/>
      <c r="V806" s="349"/>
    </row>
    <row r="807" spans="1:22" ht="12">
      <c r="A807" s="349"/>
      <c r="B807" s="349"/>
      <c r="P807" s="383"/>
      <c r="Q807" s="349"/>
      <c r="R807" s="349"/>
      <c r="S807" s="349"/>
      <c r="T807" s="349"/>
      <c r="U807" s="349"/>
      <c r="V807" s="349"/>
    </row>
    <row r="808" spans="1:22" ht="12">
      <c r="A808" s="349"/>
      <c r="B808" s="349"/>
      <c r="P808" s="383"/>
      <c r="Q808" s="349"/>
      <c r="R808" s="349"/>
      <c r="S808" s="349"/>
      <c r="T808" s="349"/>
      <c r="U808" s="349"/>
      <c r="V808" s="349"/>
    </row>
    <row r="809" spans="1:22" ht="12">
      <c r="A809" s="349"/>
      <c r="B809" s="349"/>
      <c r="P809" s="383"/>
      <c r="Q809" s="349"/>
      <c r="R809" s="349"/>
      <c r="S809" s="349"/>
      <c r="T809" s="349"/>
      <c r="U809" s="349"/>
      <c r="V809" s="349"/>
    </row>
    <row r="810" spans="1:22" ht="12">
      <c r="A810" s="349"/>
      <c r="B810" s="349"/>
      <c r="P810" s="383"/>
      <c r="Q810" s="349"/>
      <c r="R810" s="349"/>
      <c r="S810" s="349"/>
      <c r="T810" s="349"/>
      <c r="U810" s="349"/>
      <c r="V810" s="349"/>
    </row>
    <row r="811" spans="1:22" ht="12">
      <c r="A811" s="349"/>
      <c r="B811" s="349"/>
      <c r="P811" s="383"/>
      <c r="Q811" s="349"/>
      <c r="R811" s="349"/>
      <c r="S811" s="349"/>
      <c r="T811" s="349"/>
      <c r="U811" s="349"/>
      <c r="V811" s="349"/>
    </row>
    <row r="812" spans="1:22" ht="12">
      <c r="A812" s="349"/>
      <c r="B812" s="349"/>
      <c r="P812" s="383"/>
      <c r="Q812" s="349"/>
      <c r="R812" s="349"/>
      <c r="S812" s="349"/>
      <c r="T812" s="349"/>
      <c r="U812" s="349"/>
      <c r="V812" s="349"/>
    </row>
    <row r="813" spans="1:22" ht="12">
      <c r="A813" s="349"/>
      <c r="B813" s="349"/>
      <c r="P813" s="383"/>
      <c r="Q813" s="349"/>
      <c r="R813" s="349"/>
      <c r="S813" s="349"/>
      <c r="T813" s="349"/>
      <c r="U813" s="349"/>
      <c r="V813" s="349"/>
    </row>
    <row r="814" spans="1:22" ht="12">
      <c r="A814" s="349"/>
      <c r="B814" s="349"/>
      <c r="P814" s="383"/>
      <c r="Q814" s="349"/>
      <c r="R814" s="349"/>
      <c r="S814" s="349"/>
      <c r="T814" s="349"/>
      <c r="U814" s="349"/>
      <c r="V814" s="349"/>
    </row>
    <row r="815" spans="1:22" ht="12">
      <c r="A815" s="349"/>
      <c r="B815" s="349"/>
      <c r="P815" s="383"/>
      <c r="Q815" s="349"/>
      <c r="R815" s="349"/>
      <c r="S815" s="349"/>
      <c r="T815" s="349"/>
      <c r="U815" s="349"/>
      <c r="V815" s="349"/>
    </row>
    <row r="816" spans="1:22" ht="12">
      <c r="A816" s="349"/>
      <c r="B816" s="349"/>
      <c r="P816" s="383"/>
      <c r="Q816" s="349"/>
      <c r="R816" s="349"/>
      <c r="S816" s="349"/>
      <c r="T816" s="349"/>
      <c r="U816" s="349"/>
      <c r="V816" s="349"/>
    </row>
    <row r="817" spans="1:22" ht="12">
      <c r="A817" s="349"/>
      <c r="B817" s="349"/>
      <c r="P817" s="383"/>
      <c r="Q817" s="349"/>
      <c r="R817" s="349"/>
      <c r="S817" s="349"/>
      <c r="T817" s="349"/>
      <c r="U817" s="349"/>
      <c r="V817" s="349"/>
    </row>
    <row r="818" spans="1:22" ht="12">
      <c r="A818" s="349"/>
      <c r="B818" s="349"/>
      <c r="P818" s="383"/>
      <c r="Q818" s="349"/>
      <c r="R818" s="349"/>
      <c r="S818" s="349"/>
      <c r="T818" s="349"/>
      <c r="U818" s="349"/>
      <c r="V818" s="349"/>
    </row>
    <row r="819" spans="1:22" ht="12">
      <c r="A819" s="349"/>
      <c r="B819" s="349"/>
      <c r="P819" s="383"/>
      <c r="Q819" s="349"/>
      <c r="R819" s="349"/>
      <c r="S819" s="349"/>
      <c r="T819" s="349"/>
      <c r="U819" s="349"/>
      <c r="V819" s="349"/>
    </row>
    <row r="820" spans="1:22" ht="12">
      <c r="A820" s="349"/>
      <c r="B820" s="349"/>
      <c r="P820" s="383"/>
      <c r="Q820" s="349"/>
      <c r="R820" s="349"/>
      <c r="S820" s="349"/>
      <c r="T820" s="349"/>
      <c r="U820" s="349"/>
      <c r="V820" s="349"/>
    </row>
    <row r="821" spans="1:22" ht="12">
      <c r="A821" s="349"/>
      <c r="B821" s="349"/>
      <c r="P821" s="383"/>
      <c r="Q821" s="349"/>
      <c r="R821" s="349"/>
      <c r="S821" s="349"/>
      <c r="T821" s="349"/>
      <c r="U821" s="349"/>
      <c r="V821" s="349"/>
    </row>
    <row r="822" spans="1:22" ht="12">
      <c r="A822" s="349"/>
      <c r="B822" s="349"/>
      <c r="P822" s="383"/>
      <c r="Q822" s="349"/>
      <c r="R822" s="349"/>
      <c r="S822" s="349"/>
      <c r="T822" s="349"/>
      <c r="U822" s="349"/>
      <c r="V822" s="349"/>
    </row>
    <row r="823" spans="1:22" ht="12">
      <c r="A823" s="349"/>
      <c r="B823" s="349"/>
      <c r="P823" s="383"/>
      <c r="Q823" s="349"/>
      <c r="R823" s="349"/>
      <c r="S823" s="349"/>
      <c r="T823" s="349"/>
      <c r="U823" s="349"/>
      <c r="V823" s="349"/>
    </row>
    <row r="824" spans="1:22" ht="12">
      <c r="A824" s="349"/>
      <c r="B824" s="349"/>
      <c r="P824" s="383"/>
      <c r="Q824" s="349"/>
      <c r="R824" s="349"/>
      <c r="S824" s="349"/>
      <c r="T824" s="349"/>
      <c r="U824" s="349"/>
      <c r="V824" s="349"/>
    </row>
    <row r="825" spans="1:22" ht="12">
      <c r="A825" s="349"/>
      <c r="B825" s="349"/>
      <c r="P825" s="383"/>
      <c r="Q825" s="349"/>
      <c r="R825" s="349"/>
      <c r="S825" s="349"/>
      <c r="T825" s="349"/>
      <c r="U825" s="349"/>
      <c r="V825" s="349"/>
    </row>
    <row r="826" spans="1:22" ht="12">
      <c r="A826" s="349"/>
      <c r="B826" s="349"/>
      <c r="P826" s="383"/>
      <c r="Q826" s="349"/>
      <c r="R826" s="349"/>
      <c r="S826" s="349"/>
      <c r="T826" s="349"/>
      <c r="U826" s="349"/>
      <c r="V826" s="349"/>
    </row>
    <row r="827" spans="1:22" ht="12">
      <c r="A827" s="349"/>
      <c r="B827" s="349"/>
      <c r="P827" s="383"/>
      <c r="Q827" s="349"/>
      <c r="R827" s="349"/>
      <c r="S827" s="349"/>
      <c r="T827" s="349"/>
      <c r="U827" s="349"/>
      <c r="V827" s="349"/>
    </row>
    <row r="828" spans="1:22" ht="12">
      <c r="A828" s="349"/>
      <c r="B828" s="349"/>
      <c r="P828" s="383"/>
      <c r="Q828" s="349"/>
      <c r="R828" s="349"/>
      <c r="S828" s="349"/>
      <c r="T828" s="349"/>
      <c r="U828" s="349"/>
      <c r="V828" s="349"/>
    </row>
    <row r="829" spans="1:22" ht="12">
      <c r="A829" s="349"/>
      <c r="B829" s="349"/>
      <c r="P829" s="383"/>
      <c r="Q829" s="349"/>
      <c r="R829" s="349"/>
      <c r="S829" s="349"/>
      <c r="T829" s="349"/>
      <c r="U829" s="349"/>
      <c r="V829" s="349"/>
    </row>
    <row r="830" spans="1:22" ht="12">
      <c r="A830" s="349"/>
      <c r="B830" s="349"/>
      <c r="P830" s="383"/>
      <c r="Q830" s="349"/>
      <c r="R830" s="349"/>
      <c r="S830" s="349"/>
      <c r="T830" s="349"/>
      <c r="U830" s="349"/>
      <c r="V830" s="349"/>
    </row>
    <row r="831" spans="1:22" ht="12">
      <c r="A831" s="349"/>
      <c r="B831" s="349"/>
      <c r="P831" s="383"/>
      <c r="Q831" s="349"/>
      <c r="R831" s="349"/>
      <c r="S831" s="349"/>
      <c r="T831" s="349"/>
      <c r="U831" s="349"/>
      <c r="V831" s="349"/>
    </row>
    <row r="832" spans="1:22" ht="12">
      <c r="A832" s="349"/>
      <c r="B832" s="349"/>
      <c r="P832" s="383"/>
      <c r="Q832" s="349"/>
      <c r="R832" s="349"/>
      <c r="S832" s="349"/>
      <c r="T832" s="349"/>
      <c r="U832" s="349"/>
      <c r="V832" s="349"/>
    </row>
    <row r="833" spans="1:22" ht="12">
      <c r="A833" s="349"/>
      <c r="B833" s="349"/>
      <c r="P833" s="383"/>
      <c r="Q833" s="349"/>
      <c r="R833" s="349"/>
      <c r="S833" s="349"/>
      <c r="T833" s="349"/>
      <c r="U833" s="349"/>
      <c r="V833" s="349"/>
    </row>
    <row r="834" spans="1:22" ht="12">
      <c r="A834" s="349"/>
      <c r="B834" s="349"/>
      <c r="P834" s="383"/>
      <c r="Q834" s="349"/>
      <c r="R834" s="349"/>
      <c r="S834" s="349"/>
      <c r="T834" s="349"/>
      <c r="U834" s="349"/>
      <c r="V834" s="349"/>
    </row>
    <row r="835" spans="1:22" ht="12">
      <c r="A835" s="349"/>
      <c r="B835" s="349"/>
      <c r="P835" s="383"/>
      <c r="Q835" s="349"/>
      <c r="R835" s="349"/>
      <c r="S835" s="349"/>
      <c r="T835" s="349"/>
      <c r="U835" s="349"/>
      <c r="V835" s="349"/>
    </row>
    <row r="836" spans="1:22" ht="12">
      <c r="A836" s="349"/>
      <c r="B836" s="349"/>
      <c r="P836" s="383"/>
      <c r="Q836" s="349"/>
      <c r="R836" s="349"/>
      <c r="S836" s="349"/>
      <c r="T836" s="349"/>
      <c r="U836" s="349"/>
      <c r="V836" s="349"/>
    </row>
    <row r="837" spans="1:22" ht="12">
      <c r="A837" s="349"/>
      <c r="B837" s="349"/>
      <c r="P837" s="383"/>
      <c r="Q837" s="349"/>
      <c r="R837" s="349"/>
      <c r="S837" s="349"/>
      <c r="T837" s="349"/>
      <c r="U837" s="349"/>
      <c r="V837" s="349"/>
    </row>
    <row r="838" spans="1:22" ht="12">
      <c r="A838" s="349"/>
      <c r="B838" s="349"/>
      <c r="P838" s="383"/>
      <c r="Q838" s="349"/>
      <c r="R838" s="349"/>
      <c r="S838" s="349"/>
      <c r="T838" s="349"/>
      <c r="U838" s="349"/>
      <c r="V838" s="349"/>
    </row>
    <row r="839" spans="1:22" ht="12">
      <c r="A839" s="349"/>
      <c r="B839" s="349"/>
      <c r="P839" s="383"/>
      <c r="Q839" s="349"/>
      <c r="R839" s="349"/>
      <c r="S839" s="349"/>
      <c r="T839" s="349"/>
      <c r="U839" s="349"/>
      <c r="V839" s="349"/>
    </row>
    <row r="840" spans="1:22" ht="12">
      <c r="A840" s="349"/>
      <c r="B840" s="349"/>
      <c r="P840" s="383"/>
      <c r="Q840" s="349"/>
      <c r="R840" s="349"/>
      <c r="S840" s="349"/>
      <c r="T840" s="349"/>
      <c r="U840" s="349"/>
      <c r="V840" s="349"/>
    </row>
    <row r="841" spans="1:22" ht="12">
      <c r="A841" s="349"/>
      <c r="B841" s="349"/>
      <c r="P841" s="383"/>
      <c r="Q841" s="349"/>
      <c r="R841" s="349"/>
      <c r="S841" s="349"/>
      <c r="T841" s="349"/>
      <c r="U841" s="349"/>
      <c r="V841" s="349"/>
    </row>
    <row r="842" spans="1:22" ht="12">
      <c r="A842" s="349"/>
      <c r="B842" s="349"/>
      <c r="P842" s="383"/>
      <c r="Q842" s="349"/>
      <c r="R842" s="349"/>
      <c r="S842" s="349"/>
      <c r="T842" s="349"/>
      <c r="U842" s="349"/>
      <c r="V842" s="349"/>
    </row>
    <row r="843" spans="1:22" ht="12">
      <c r="A843" s="349"/>
      <c r="B843" s="349"/>
      <c r="P843" s="383"/>
      <c r="Q843" s="349"/>
      <c r="R843" s="349"/>
      <c r="S843" s="349"/>
      <c r="T843" s="349"/>
      <c r="U843" s="349"/>
      <c r="V843" s="349"/>
    </row>
    <row r="844" spans="1:22" ht="12">
      <c r="A844" s="349"/>
      <c r="B844" s="349"/>
      <c r="P844" s="383"/>
      <c r="Q844" s="349"/>
      <c r="R844" s="349"/>
      <c r="S844" s="349"/>
      <c r="T844" s="349"/>
      <c r="U844" s="349"/>
      <c r="V844" s="349"/>
    </row>
    <row r="845" spans="1:22" ht="12">
      <c r="A845" s="349"/>
      <c r="B845" s="349"/>
      <c r="P845" s="383"/>
      <c r="Q845" s="349"/>
      <c r="R845" s="349"/>
      <c r="S845" s="349"/>
      <c r="T845" s="349"/>
      <c r="U845" s="349"/>
      <c r="V845" s="349"/>
    </row>
    <row r="846" spans="1:22" ht="12">
      <c r="A846" s="349"/>
      <c r="B846" s="349"/>
      <c r="P846" s="383"/>
      <c r="Q846" s="349"/>
      <c r="R846" s="349"/>
      <c r="S846" s="349"/>
      <c r="T846" s="349"/>
      <c r="U846" s="349"/>
      <c r="V846" s="349"/>
    </row>
    <row r="847" spans="1:22" ht="12">
      <c r="A847" s="349"/>
      <c r="B847" s="349"/>
      <c r="P847" s="383"/>
      <c r="Q847" s="349"/>
      <c r="R847" s="349"/>
      <c r="S847" s="349"/>
      <c r="T847" s="349"/>
      <c r="U847" s="349"/>
      <c r="V847" s="349"/>
    </row>
    <row r="848" spans="1:22" ht="12">
      <c r="A848" s="349"/>
      <c r="B848" s="349"/>
      <c r="P848" s="383"/>
      <c r="Q848" s="349"/>
      <c r="R848" s="349"/>
      <c r="S848" s="349"/>
      <c r="T848" s="349"/>
      <c r="U848" s="349"/>
      <c r="V848" s="349"/>
    </row>
    <row r="849" spans="1:22" ht="12">
      <c r="A849" s="349"/>
      <c r="B849" s="349"/>
      <c r="P849" s="383"/>
      <c r="Q849" s="349"/>
      <c r="R849" s="349"/>
      <c r="S849" s="349"/>
      <c r="T849" s="349"/>
      <c r="U849" s="349"/>
      <c r="V849" s="349"/>
    </row>
    <row r="850" spans="1:22" ht="12">
      <c r="A850" s="349"/>
      <c r="B850" s="349"/>
      <c r="P850" s="383"/>
      <c r="Q850" s="349"/>
      <c r="R850" s="349"/>
      <c r="S850" s="349"/>
      <c r="T850" s="349"/>
      <c r="U850" s="349"/>
      <c r="V850" s="349"/>
    </row>
    <row r="851" spans="1:22" ht="12">
      <c r="A851" s="349"/>
      <c r="B851" s="349"/>
      <c r="P851" s="383"/>
      <c r="Q851" s="349"/>
      <c r="R851" s="349"/>
      <c r="S851" s="349"/>
      <c r="T851" s="349"/>
      <c r="U851" s="349"/>
      <c r="V851" s="349"/>
    </row>
    <row r="852" spans="1:22" ht="12">
      <c r="A852" s="349"/>
      <c r="B852" s="349"/>
      <c r="P852" s="383"/>
      <c r="Q852" s="349"/>
      <c r="R852" s="349"/>
      <c r="S852" s="349"/>
      <c r="T852" s="349"/>
      <c r="U852" s="349"/>
      <c r="V852" s="349"/>
    </row>
    <row r="853" spans="1:22" ht="12">
      <c r="A853" s="349"/>
      <c r="B853" s="349"/>
      <c r="P853" s="383"/>
      <c r="Q853" s="349"/>
      <c r="R853" s="349"/>
      <c r="S853" s="349"/>
      <c r="T853" s="349"/>
      <c r="U853" s="349"/>
      <c r="V853" s="349"/>
    </row>
    <row r="854" spans="1:22" ht="12">
      <c r="A854" s="349"/>
      <c r="B854" s="349"/>
      <c r="P854" s="383"/>
      <c r="Q854" s="349"/>
      <c r="R854" s="349"/>
      <c r="S854" s="349"/>
      <c r="T854" s="349"/>
      <c r="U854" s="349"/>
      <c r="V854" s="349"/>
    </row>
    <row r="855" spans="1:22" ht="12">
      <c r="A855" s="349"/>
      <c r="B855" s="349"/>
      <c r="P855" s="383"/>
      <c r="Q855" s="349"/>
      <c r="R855" s="349"/>
      <c r="S855" s="349"/>
      <c r="T855" s="349"/>
      <c r="U855" s="349"/>
      <c r="V855" s="349"/>
    </row>
    <row r="856" spans="1:22" ht="12">
      <c r="A856" s="349"/>
      <c r="B856" s="349"/>
      <c r="P856" s="383"/>
      <c r="Q856" s="349"/>
      <c r="R856" s="349"/>
      <c r="S856" s="349"/>
      <c r="T856" s="349"/>
      <c r="U856" s="349"/>
      <c r="V856" s="349"/>
    </row>
    <row r="857" spans="1:22" ht="12">
      <c r="A857" s="349"/>
      <c r="B857" s="349"/>
      <c r="P857" s="383"/>
      <c r="Q857" s="349"/>
      <c r="R857" s="349"/>
      <c r="S857" s="349"/>
      <c r="T857" s="349"/>
      <c r="U857" s="349"/>
      <c r="V857" s="349"/>
    </row>
    <row r="858" spans="1:22" ht="12">
      <c r="A858" s="349"/>
      <c r="B858" s="349"/>
      <c r="P858" s="383"/>
      <c r="Q858" s="349"/>
      <c r="R858" s="349"/>
      <c r="S858" s="349"/>
      <c r="T858" s="349"/>
      <c r="U858" s="349"/>
      <c r="V858" s="349"/>
    </row>
    <row r="859" spans="1:22" ht="12">
      <c r="A859" s="349"/>
      <c r="B859" s="349"/>
      <c r="P859" s="383"/>
      <c r="Q859" s="349"/>
      <c r="R859" s="349"/>
      <c r="S859" s="349"/>
      <c r="T859" s="349"/>
      <c r="U859" s="349"/>
      <c r="V859" s="349"/>
    </row>
    <row r="860" spans="1:22" ht="12">
      <c r="A860" s="349"/>
      <c r="B860" s="349"/>
      <c r="P860" s="383"/>
      <c r="Q860" s="349"/>
      <c r="R860" s="349"/>
      <c r="S860" s="349"/>
      <c r="T860" s="349"/>
      <c r="U860" s="349"/>
      <c r="V860" s="349"/>
    </row>
    <row r="861" spans="1:22" ht="12">
      <c r="A861" s="349"/>
      <c r="B861" s="349"/>
      <c r="P861" s="383"/>
      <c r="Q861" s="349"/>
      <c r="R861" s="349"/>
      <c r="S861" s="349"/>
      <c r="T861" s="349"/>
      <c r="U861" s="349"/>
      <c r="V861" s="349"/>
    </row>
    <row r="862" spans="1:22" ht="12">
      <c r="A862" s="349"/>
      <c r="B862" s="349"/>
      <c r="P862" s="383"/>
      <c r="Q862" s="349"/>
      <c r="R862" s="349"/>
      <c r="S862" s="349"/>
      <c r="T862" s="349"/>
      <c r="U862" s="349"/>
      <c r="V862" s="349"/>
    </row>
    <row r="863" spans="1:22" ht="12">
      <c r="A863" s="349"/>
      <c r="B863" s="349"/>
      <c r="P863" s="383"/>
      <c r="Q863" s="349"/>
      <c r="R863" s="349"/>
      <c r="S863" s="349"/>
      <c r="T863" s="349"/>
      <c r="U863" s="349"/>
      <c r="V863" s="349"/>
    </row>
    <row r="864" spans="1:22" ht="12">
      <c r="A864" s="349"/>
      <c r="B864" s="349"/>
      <c r="P864" s="383"/>
      <c r="Q864" s="349"/>
      <c r="R864" s="349"/>
      <c r="S864" s="349"/>
      <c r="T864" s="349"/>
      <c r="U864" s="349"/>
      <c r="V864" s="349"/>
    </row>
    <row r="865" spans="1:22" ht="12">
      <c r="A865" s="349"/>
      <c r="B865" s="349"/>
      <c r="P865" s="383"/>
      <c r="Q865" s="349"/>
      <c r="R865" s="349"/>
      <c r="S865" s="349"/>
      <c r="T865" s="349"/>
      <c r="U865" s="349"/>
      <c r="V865" s="349"/>
    </row>
    <row r="866" spans="1:22" ht="12">
      <c r="A866" s="349"/>
      <c r="B866" s="349"/>
      <c r="P866" s="383"/>
      <c r="Q866" s="349"/>
      <c r="R866" s="349"/>
      <c r="S866" s="349"/>
      <c r="T866" s="349"/>
      <c r="U866" s="349"/>
      <c r="V866" s="349"/>
    </row>
    <row r="867" spans="1:22" ht="12">
      <c r="A867" s="349"/>
      <c r="B867" s="349"/>
      <c r="P867" s="383"/>
      <c r="Q867" s="349"/>
      <c r="R867" s="349"/>
      <c r="S867" s="349"/>
      <c r="T867" s="349"/>
      <c r="U867" s="349"/>
      <c r="V867" s="349"/>
    </row>
    <row r="868" spans="1:22" ht="12">
      <c r="A868" s="349"/>
      <c r="B868" s="349"/>
      <c r="P868" s="383"/>
      <c r="Q868" s="349"/>
      <c r="R868" s="349"/>
      <c r="S868" s="349"/>
      <c r="T868" s="349"/>
      <c r="U868" s="349"/>
      <c r="V868" s="349"/>
    </row>
    <row r="869" spans="1:22" ht="12">
      <c r="A869" s="349"/>
      <c r="B869" s="349"/>
      <c r="P869" s="383"/>
      <c r="Q869" s="349"/>
      <c r="R869" s="349"/>
      <c r="S869" s="349"/>
      <c r="T869" s="349"/>
      <c r="U869" s="349"/>
      <c r="V869" s="349"/>
    </row>
    <row r="870" spans="1:22" ht="12">
      <c r="A870" s="349"/>
      <c r="B870" s="349"/>
      <c r="P870" s="383"/>
      <c r="Q870" s="349"/>
      <c r="R870" s="349"/>
      <c r="S870" s="349"/>
      <c r="T870" s="349"/>
      <c r="U870" s="349"/>
      <c r="V870" s="349"/>
    </row>
    <row r="871" spans="1:22" ht="12">
      <c r="A871" s="349"/>
      <c r="B871" s="349"/>
      <c r="P871" s="383"/>
      <c r="Q871" s="349"/>
      <c r="R871" s="349"/>
      <c r="S871" s="349"/>
      <c r="T871" s="349"/>
      <c r="U871" s="349"/>
      <c r="V871" s="349"/>
    </row>
    <row r="872" spans="1:22" ht="12">
      <c r="A872" s="349"/>
      <c r="B872" s="349"/>
      <c r="P872" s="383"/>
      <c r="Q872" s="349"/>
      <c r="R872" s="349"/>
      <c r="S872" s="349"/>
      <c r="T872" s="349"/>
      <c r="U872" s="349"/>
      <c r="V872" s="349"/>
    </row>
    <row r="873" spans="1:22" ht="12">
      <c r="A873" s="349"/>
      <c r="B873" s="349"/>
      <c r="P873" s="383"/>
      <c r="Q873" s="349"/>
      <c r="R873" s="349"/>
      <c r="S873" s="349"/>
      <c r="T873" s="349"/>
      <c r="U873" s="349"/>
      <c r="V873" s="349"/>
    </row>
    <row r="874" spans="1:22" ht="12">
      <c r="A874" s="349"/>
      <c r="B874" s="349"/>
      <c r="P874" s="383"/>
      <c r="Q874" s="349"/>
      <c r="R874" s="349"/>
      <c r="S874" s="349"/>
      <c r="T874" s="349"/>
      <c r="U874" s="349"/>
      <c r="V874" s="349"/>
    </row>
    <row r="875" spans="1:22" ht="12">
      <c r="A875" s="349"/>
      <c r="B875" s="349"/>
      <c r="P875" s="383"/>
      <c r="Q875" s="349"/>
      <c r="R875" s="349"/>
      <c r="S875" s="349"/>
      <c r="T875" s="349"/>
      <c r="U875" s="349"/>
      <c r="V875" s="349"/>
    </row>
    <row r="876" spans="1:22" ht="12">
      <c r="A876" s="349"/>
      <c r="B876" s="349"/>
      <c r="P876" s="383"/>
      <c r="Q876" s="349"/>
      <c r="R876" s="349"/>
      <c r="S876" s="349"/>
      <c r="T876" s="349"/>
      <c r="U876" s="349"/>
      <c r="V876" s="349"/>
    </row>
    <row r="877" spans="1:22" ht="12">
      <c r="A877" s="349"/>
      <c r="B877" s="349"/>
      <c r="P877" s="383"/>
      <c r="Q877" s="349"/>
      <c r="R877" s="349"/>
      <c r="S877" s="349"/>
      <c r="T877" s="349"/>
      <c r="U877" s="349"/>
      <c r="V877" s="349"/>
    </row>
    <row r="878" spans="1:22" ht="12">
      <c r="A878" s="349"/>
      <c r="B878" s="349"/>
      <c r="P878" s="383"/>
      <c r="Q878" s="349"/>
      <c r="R878" s="349"/>
      <c r="S878" s="349"/>
      <c r="T878" s="349"/>
      <c r="U878" s="349"/>
      <c r="V878" s="349"/>
    </row>
    <row r="879" spans="1:22" ht="12">
      <c r="A879" s="349"/>
      <c r="B879" s="349"/>
      <c r="P879" s="383"/>
      <c r="Q879" s="349"/>
      <c r="R879" s="349"/>
      <c r="S879" s="349"/>
      <c r="T879" s="349"/>
      <c r="U879" s="349"/>
      <c r="V879" s="349"/>
    </row>
    <row r="880" spans="1:22" ht="12">
      <c r="A880" s="349"/>
      <c r="B880" s="349"/>
      <c r="P880" s="383"/>
      <c r="Q880" s="349"/>
      <c r="R880" s="349"/>
      <c r="S880" s="349"/>
      <c r="T880" s="349"/>
      <c r="U880" s="349"/>
      <c r="V880" s="349"/>
    </row>
    <row r="881" spans="1:22" ht="12">
      <c r="A881" s="349"/>
      <c r="B881" s="349"/>
      <c r="P881" s="383"/>
      <c r="Q881" s="349"/>
      <c r="R881" s="349"/>
      <c r="S881" s="349"/>
      <c r="T881" s="349"/>
      <c r="U881" s="349"/>
      <c r="V881" s="349"/>
    </row>
    <row r="882" spans="1:22" ht="12">
      <c r="A882" s="349"/>
      <c r="B882" s="349"/>
      <c r="P882" s="383"/>
      <c r="Q882" s="349"/>
      <c r="R882" s="349"/>
      <c r="S882" s="349"/>
      <c r="T882" s="349"/>
      <c r="U882" s="349"/>
      <c r="V882" s="349"/>
    </row>
    <row r="883" spans="1:22" ht="12">
      <c r="A883" s="349"/>
      <c r="B883" s="349"/>
      <c r="P883" s="383"/>
      <c r="Q883" s="349"/>
      <c r="R883" s="349"/>
      <c r="S883" s="349"/>
      <c r="T883" s="349"/>
      <c r="U883" s="349"/>
      <c r="V883" s="349"/>
    </row>
    <row r="884" spans="1:22" ht="12">
      <c r="A884" s="349"/>
      <c r="B884" s="349"/>
      <c r="P884" s="383"/>
      <c r="Q884" s="349"/>
      <c r="R884" s="349"/>
      <c r="S884" s="349"/>
      <c r="T884" s="349"/>
      <c r="U884" s="349"/>
      <c r="V884" s="349"/>
    </row>
    <row r="885" spans="1:22" ht="12">
      <c r="A885" s="349"/>
      <c r="B885" s="349"/>
      <c r="P885" s="383"/>
      <c r="Q885" s="349"/>
      <c r="R885" s="349"/>
      <c r="S885" s="349"/>
      <c r="T885" s="349"/>
      <c r="U885" s="349"/>
      <c r="V885" s="349"/>
    </row>
    <row r="886" spans="1:22" ht="12">
      <c r="A886" s="349"/>
      <c r="B886" s="349"/>
      <c r="P886" s="383"/>
      <c r="Q886" s="349"/>
      <c r="R886" s="349"/>
      <c r="S886" s="349"/>
      <c r="T886" s="349"/>
      <c r="U886" s="349"/>
      <c r="V886" s="349"/>
    </row>
    <row r="887" spans="1:22" ht="12">
      <c r="A887" s="349"/>
      <c r="B887" s="349"/>
      <c r="P887" s="383"/>
      <c r="Q887" s="349"/>
      <c r="R887" s="349"/>
      <c r="S887" s="349"/>
      <c r="T887" s="349"/>
      <c r="U887" s="349"/>
      <c r="V887" s="349"/>
    </row>
    <row r="888" spans="1:22" ht="12">
      <c r="A888" s="349"/>
      <c r="B888" s="349"/>
      <c r="P888" s="383"/>
      <c r="Q888" s="349"/>
      <c r="R888" s="349"/>
      <c r="S888" s="349"/>
      <c r="T888" s="349"/>
      <c r="U888" s="349"/>
      <c r="V888" s="349"/>
    </row>
    <row r="889" spans="1:22" ht="12">
      <c r="A889" s="349"/>
      <c r="B889" s="349"/>
      <c r="P889" s="383"/>
      <c r="Q889" s="349"/>
      <c r="R889" s="349"/>
      <c r="S889" s="349"/>
      <c r="T889" s="349"/>
      <c r="U889" s="349"/>
      <c r="V889" s="349"/>
    </row>
    <row r="890" spans="1:22" ht="12">
      <c r="A890" s="349"/>
      <c r="B890" s="349"/>
      <c r="P890" s="383"/>
      <c r="Q890" s="349"/>
      <c r="R890" s="349"/>
      <c r="S890" s="349"/>
      <c r="T890" s="349"/>
      <c r="U890" s="349"/>
      <c r="V890" s="349"/>
    </row>
    <row r="891" spans="1:22" ht="12">
      <c r="A891" s="349"/>
      <c r="B891" s="349"/>
      <c r="P891" s="383"/>
      <c r="Q891" s="349"/>
      <c r="R891" s="349"/>
      <c r="S891" s="349"/>
      <c r="T891" s="349"/>
      <c r="U891" s="349"/>
      <c r="V891" s="349"/>
    </row>
    <row r="892" spans="1:22" ht="12">
      <c r="A892" s="349"/>
      <c r="B892" s="349"/>
      <c r="P892" s="383"/>
      <c r="Q892" s="349"/>
      <c r="R892" s="349"/>
      <c r="S892" s="349"/>
      <c r="T892" s="349"/>
      <c r="U892" s="349"/>
      <c r="V892" s="349"/>
    </row>
    <row r="893" spans="1:22" ht="12">
      <c r="A893" s="349"/>
      <c r="B893" s="349"/>
      <c r="P893" s="383"/>
      <c r="Q893" s="349"/>
      <c r="R893" s="349"/>
      <c r="S893" s="349"/>
      <c r="T893" s="349"/>
      <c r="U893" s="349"/>
      <c r="V893" s="349"/>
    </row>
    <row r="894" spans="1:22" ht="12">
      <c r="A894" s="349"/>
      <c r="B894" s="349"/>
      <c r="P894" s="383"/>
      <c r="Q894" s="349"/>
      <c r="R894" s="349"/>
      <c r="S894" s="349"/>
      <c r="T894" s="349"/>
      <c r="U894" s="349"/>
      <c r="V894" s="349"/>
    </row>
    <row r="895" spans="1:22" ht="12">
      <c r="A895" s="349"/>
      <c r="B895" s="349"/>
      <c r="P895" s="383"/>
      <c r="Q895" s="349"/>
      <c r="R895" s="349"/>
      <c r="S895" s="349"/>
      <c r="T895" s="349"/>
      <c r="U895" s="349"/>
      <c r="V895" s="349"/>
    </row>
    <row r="896" spans="1:22" ht="12">
      <c r="A896" s="349"/>
      <c r="B896" s="349"/>
      <c r="P896" s="383"/>
      <c r="Q896" s="349"/>
      <c r="R896" s="349"/>
      <c r="S896" s="349"/>
      <c r="T896" s="349"/>
      <c r="U896" s="349"/>
      <c r="V896" s="349"/>
    </row>
    <row r="897" spans="1:22" ht="12">
      <c r="A897" s="349"/>
      <c r="B897" s="349"/>
      <c r="P897" s="383"/>
      <c r="Q897" s="349"/>
      <c r="R897" s="349"/>
      <c r="S897" s="349"/>
      <c r="T897" s="349"/>
      <c r="U897" s="349"/>
      <c r="V897" s="349"/>
    </row>
    <row r="898" spans="1:22" ht="12">
      <c r="A898" s="349"/>
      <c r="B898" s="349"/>
      <c r="P898" s="383"/>
      <c r="Q898" s="349"/>
      <c r="R898" s="349"/>
      <c r="S898" s="349"/>
      <c r="T898" s="349"/>
      <c r="U898" s="349"/>
      <c r="V898" s="349"/>
    </row>
    <row r="899" spans="1:22" ht="12">
      <c r="A899" s="349"/>
      <c r="B899" s="349"/>
      <c r="P899" s="383"/>
      <c r="Q899" s="349"/>
      <c r="R899" s="349"/>
      <c r="S899" s="349"/>
      <c r="T899" s="349"/>
      <c r="U899" s="349"/>
      <c r="V899" s="349"/>
    </row>
    <row r="900" spans="1:22" ht="12">
      <c r="A900" s="349"/>
      <c r="B900" s="349"/>
      <c r="P900" s="383"/>
      <c r="Q900" s="349"/>
      <c r="R900" s="349"/>
      <c r="S900" s="349"/>
      <c r="T900" s="349"/>
      <c r="U900" s="349"/>
      <c r="V900" s="349"/>
    </row>
    <row r="901" spans="1:22" ht="12">
      <c r="A901" s="349"/>
      <c r="B901" s="349"/>
      <c r="P901" s="383"/>
      <c r="Q901" s="349"/>
      <c r="R901" s="349"/>
      <c r="S901" s="349"/>
      <c r="T901" s="349"/>
      <c r="U901" s="349"/>
      <c r="V901" s="349"/>
    </row>
    <row r="902" spans="1:22" ht="12">
      <c r="A902" s="349"/>
      <c r="B902" s="349"/>
      <c r="P902" s="383"/>
      <c r="Q902" s="349"/>
      <c r="R902" s="349"/>
      <c r="S902" s="349"/>
      <c r="T902" s="349"/>
      <c r="U902" s="349"/>
      <c r="V902" s="349"/>
    </row>
    <row r="903" spans="1:22" ht="12">
      <c r="A903" s="349"/>
      <c r="B903" s="349"/>
      <c r="P903" s="383"/>
      <c r="Q903" s="349"/>
      <c r="R903" s="349"/>
      <c r="S903" s="349"/>
      <c r="T903" s="349"/>
      <c r="U903" s="349"/>
      <c r="V903" s="349"/>
    </row>
    <row r="904" spans="1:22" ht="12">
      <c r="A904" s="349"/>
      <c r="B904" s="349"/>
      <c r="P904" s="383"/>
      <c r="Q904" s="349"/>
      <c r="R904" s="349"/>
      <c r="S904" s="349"/>
      <c r="T904" s="349"/>
      <c r="U904" s="349"/>
      <c r="V904" s="349"/>
    </row>
    <row r="905" spans="1:22" ht="12">
      <c r="A905" s="349"/>
      <c r="B905" s="349"/>
      <c r="P905" s="383"/>
      <c r="Q905" s="349"/>
      <c r="R905" s="349"/>
      <c r="S905" s="349"/>
      <c r="T905" s="349"/>
      <c r="U905" s="349"/>
      <c r="V905" s="349"/>
    </row>
    <row r="906" spans="1:22" ht="12">
      <c r="A906" s="349"/>
      <c r="B906" s="349"/>
      <c r="P906" s="383"/>
      <c r="Q906" s="349"/>
      <c r="R906" s="349"/>
      <c r="S906" s="349"/>
      <c r="T906" s="349"/>
      <c r="U906" s="349"/>
      <c r="V906" s="349"/>
    </row>
    <row r="907" spans="1:22" ht="12">
      <c r="A907" s="349"/>
      <c r="B907" s="349"/>
      <c r="P907" s="383"/>
      <c r="Q907" s="349"/>
      <c r="R907" s="349"/>
      <c r="S907" s="349"/>
      <c r="T907" s="349"/>
      <c r="U907" s="349"/>
      <c r="V907" s="349"/>
    </row>
    <row r="908" spans="1:22" ht="12">
      <c r="A908" s="349"/>
      <c r="B908" s="349"/>
      <c r="P908" s="383"/>
      <c r="Q908" s="349"/>
      <c r="R908" s="349"/>
      <c r="S908" s="349"/>
      <c r="T908" s="349"/>
      <c r="U908" s="349"/>
      <c r="V908" s="349"/>
    </row>
    <row r="909" spans="1:22" ht="12">
      <c r="A909" s="349"/>
      <c r="B909" s="349"/>
      <c r="P909" s="383"/>
      <c r="Q909" s="349"/>
      <c r="R909" s="349"/>
      <c r="S909" s="349"/>
      <c r="T909" s="349"/>
      <c r="U909" s="349"/>
      <c r="V909" s="349"/>
    </row>
    <row r="910" spans="1:22" ht="12">
      <c r="A910" s="349"/>
      <c r="B910" s="349"/>
      <c r="P910" s="383"/>
      <c r="Q910" s="349"/>
      <c r="R910" s="349"/>
      <c r="S910" s="349"/>
      <c r="T910" s="349"/>
      <c r="U910" s="349"/>
      <c r="V910" s="349"/>
    </row>
    <row r="911" spans="1:22" ht="12">
      <c r="A911" s="349"/>
      <c r="B911" s="349"/>
      <c r="P911" s="383"/>
      <c r="Q911" s="349"/>
      <c r="R911" s="349"/>
      <c r="S911" s="349"/>
      <c r="T911" s="349"/>
      <c r="U911" s="349"/>
      <c r="V911" s="349"/>
    </row>
    <row r="912" spans="1:22" ht="12">
      <c r="A912" s="349"/>
      <c r="B912" s="349"/>
      <c r="P912" s="383"/>
      <c r="Q912" s="349"/>
      <c r="R912" s="349"/>
      <c r="S912" s="349"/>
      <c r="T912" s="349"/>
      <c r="U912" s="349"/>
      <c r="V912" s="349"/>
    </row>
    <row r="913" spans="1:22" ht="12">
      <c r="A913" s="349"/>
      <c r="B913" s="349"/>
      <c r="P913" s="383"/>
      <c r="Q913" s="349"/>
      <c r="R913" s="349"/>
      <c r="S913" s="349"/>
      <c r="T913" s="349"/>
      <c r="U913" s="349"/>
      <c r="V913" s="349"/>
    </row>
    <row r="914" spans="1:22" ht="12">
      <c r="A914" s="349"/>
      <c r="B914" s="349"/>
      <c r="P914" s="383"/>
      <c r="Q914" s="349"/>
      <c r="R914" s="349"/>
      <c r="S914" s="349"/>
      <c r="T914" s="349"/>
      <c r="U914" s="349"/>
      <c r="V914" s="349"/>
    </row>
    <row r="915" spans="1:22" ht="12">
      <c r="A915" s="349"/>
      <c r="B915" s="349"/>
      <c r="P915" s="383"/>
      <c r="Q915" s="349"/>
      <c r="R915" s="349"/>
      <c r="S915" s="349"/>
      <c r="T915" s="349"/>
      <c r="U915" s="349"/>
      <c r="V915" s="349"/>
    </row>
    <row r="916" spans="1:22" ht="12">
      <c r="A916" s="349"/>
      <c r="B916" s="349"/>
      <c r="P916" s="383"/>
      <c r="Q916" s="349"/>
      <c r="R916" s="349"/>
      <c r="S916" s="349"/>
      <c r="T916" s="349"/>
      <c r="U916" s="349"/>
      <c r="V916" s="349"/>
    </row>
    <row r="917" spans="1:22" ht="12">
      <c r="A917" s="349"/>
      <c r="B917" s="349"/>
      <c r="P917" s="383"/>
      <c r="Q917" s="349"/>
      <c r="R917" s="349"/>
      <c r="S917" s="349"/>
      <c r="T917" s="349"/>
      <c r="U917" s="349"/>
      <c r="V917" s="349"/>
    </row>
    <row r="918" spans="1:22" ht="12">
      <c r="A918" s="349"/>
      <c r="B918" s="349"/>
      <c r="P918" s="383"/>
      <c r="Q918" s="349"/>
      <c r="R918" s="349"/>
      <c r="S918" s="349"/>
      <c r="T918" s="349"/>
      <c r="U918" s="349"/>
      <c r="V918" s="349"/>
    </row>
    <row r="919" spans="1:22" ht="12">
      <c r="A919" s="349"/>
      <c r="B919" s="349"/>
      <c r="P919" s="383"/>
      <c r="Q919" s="349"/>
      <c r="R919" s="349"/>
      <c r="S919" s="349"/>
      <c r="T919" s="349"/>
      <c r="U919" s="349"/>
      <c r="V919" s="349"/>
    </row>
    <row r="920" spans="1:22" ht="12">
      <c r="A920" s="349"/>
      <c r="B920" s="349"/>
      <c r="P920" s="383"/>
      <c r="Q920" s="349"/>
      <c r="R920" s="349"/>
      <c r="S920" s="349"/>
      <c r="T920" s="349"/>
      <c r="U920" s="349"/>
      <c r="V920" s="349"/>
    </row>
    <row r="921" spans="1:22" ht="12">
      <c r="A921" s="349"/>
      <c r="B921" s="349"/>
      <c r="P921" s="383"/>
      <c r="Q921" s="349"/>
      <c r="R921" s="349"/>
      <c r="S921" s="349"/>
      <c r="T921" s="349"/>
      <c r="U921" s="349"/>
      <c r="V921" s="349"/>
    </row>
    <row r="922" spans="1:22" ht="12">
      <c r="A922" s="349"/>
      <c r="B922" s="349"/>
      <c r="P922" s="383"/>
      <c r="Q922" s="349"/>
      <c r="R922" s="349"/>
      <c r="S922" s="349"/>
      <c r="T922" s="349"/>
      <c r="U922" s="349"/>
      <c r="V922" s="349"/>
    </row>
    <row r="923" spans="1:22" ht="12">
      <c r="A923" s="349"/>
      <c r="B923" s="349"/>
      <c r="P923" s="383"/>
      <c r="Q923" s="349"/>
      <c r="R923" s="349"/>
      <c r="S923" s="349"/>
      <c r="T923" s="349"/>
      <c r="U923" s="349"/>
      <c r="V923" s="349"/>
    </row>
    <row r="924" spans="1:22" ht="12">
      <c r="A924" s="349"/>
      <c r="B924" s="349"/>
      <c r="P924" s="383"/>
      <c r="Q924" s="349"/>
      <c r="R924" s="349"/>
      <c r="S924" s="349"/>
      <c r="T924" s="349"/>
      <c r="U924" s="349"/>
      <c r="V924" s="349"/>
    </row>
    <row r="925" spans="1:22" ht="12">
      <c r="A925" s="349"/>
      <c r="B925" s="349"/>
      <c r="P925" s="383"/>
      <c r="Q925" s="349"/>
      <c r="R925" s="349"/>
      <c r="S925" s="349"/>
      <c r="T925" s="349"/>
      <c r="U925" s="349"/>
      <c r="V925" s="349"/>
    </row>
    <row r="926" spans="1:22" ht="12">
      <c r="A926" s="349"/>
      <c r="B926" s="349"/>
      <c r="P926" s="383"/>
      <c r="Q926" s="349"/>
      <c r="R926" s="349"/>
      <c r="S926" s="349"/>
      <c r="T926" s="349"/>
      <c r="U926" s="349"/>
      <c r="V926" s="349"/>
    </row>
    <row r="927" spans="1:22" ht="12">
      <c r="A927" s="349"/>
      <c r="B927" s="349"/>
      <c r="P927" s="383"/>
      <c r="Q927" s="349"/>
      <c r="R927" s="349"/>
      <c r="S927" s="349"/>
      <c r="T927" s="349"/>
      <c r="U927" s="349"/>
      <c r="V927" s="349"/>
    </row>
    <row r="928" spans="1:22" ht="12">
      <c r="A928" s="349"/>
      <c r="B928" s="349"/>
      <c r="P928" s="383"/>
      <c r="Q928" s="349"/>
      <c r="R928" s="349"/>
      <c r="S928" s="349"/>
      <c r="T928" s="349"/>
      <c r="U928" s="349"/>
      <c r="V928" s="349"/>
    </row>
    <row r="929" spans="1:22" ht="12">
      <c r="A929" s="349"/>
      <c r="B929" s="349"/>
      <c r="P929" s="383"/>
      <c r="Q929" s="349"/>
      <c r="R929" s="349"/>
      <c r="S929" s="349"/>
      <c r="T929" s="349"/>
      <c r="U929" s="349"/>
      <c r="V929" s="349"/>
    </row>
    <row r="930" spans="1:22" ht="12">
      <c r="A930" s="349"/>
      <c r="B930" s="349"/>
      <c r="P930" s="383"/>
      <c r="Q930" s="349"/>
      <c r="R930" s="349"/>
      <c r="S930" s="349"/>
      <c r="T930" s="349"/>
      <c r="U930" s="349"/>
      <c r="V930" s="349"/>
    </row>
    <row r="931" spans="1:22" ht="12">
      <c r="A931" s="349"/>
      <c r="B931" s="349"/>
      <c r="P931" s="383"/>
      <c r="Q931" s="349"/>
      <c r="R931" s="349"/>
      <c r="S931" s="349"/>
      <c r="T931" s="349"/>
      <c r="U931" s="349"/>
      <c r="V931" s="349"/>
    </row>
    <row r="932" spans="1:22" ht="12">
      <c r="A932" s="349"/>
      <c r="B932" s="349"/>
      <c r="P932" s="383"/>
      <c r="Q932" s="349"/>
      <c r="R932" s="349"/>
      <c r="S932" s="349"/>
      <c r="T932" s="349"/>
      <c r="U932" s="349"/>
      <c r="V932" s="349"/>
    </row>
    <row r="933" spans="1:22" ht="12">
      <c r="A933" s="349"/>
      <c r="B933" s="349"/>
      <c r="P933" s="383"/>
      <c r="Q933" s="349"/>
      <c r="R933" s="349"/>
      <c r="S933" s="349"/>
      <c r="T933" s="349"/>
      <c r="U933" s="349"/>
      <c r="V933" s="349"/>
    </row>
    <row r="934" spans="1:22" ht="12">
      <c r="A934" s="349"/>
      <c r="B934" s="349"/>
      <c r="P934" s="383"/>
      <c r="Q934" s="349"/>
      <c r="R934" s="349"/>
      <c r="S934" s="349"/>
      <c r="T934" s="349"/>
      <c r="U934" s="349"/>
      <c r="V934" s="349"/>
    </row>
    <row r="935" spans="1:22" ht="12">
      <c r="A935" s="349"/>
      <c r="B935" s="349"/>
      <c r="P935" s="383"/>
      <c r="Q935" s="349"/>
      <c r="R935" s="349"/>
      <c r="S935" s="349"/>
      <c r="T935" s="349"/>
      <c r="U935" s="349"/>
      <c r="V935" s="349"/>
    </row>
    <row r="936" spans="1:22" ht="12">
      <c r="A936" s="349"/>
      <c r="B936" s="349"/>
      <c r="P936" s="383"/>
      <c r="Q936" s="349"/>
      <c r="R936" s="349"/>
      <c r="S936" s="349"/>
      <c r="T936" s="349"/>
      <c r="U936" s="349"/>
      <c r="V936" s="349"/>
    </row>
    <row r="937" spans="1:22" ht="12">
      <c r="A937" s="349"/>
      <c r="B937" s="349"/>
      <c r="P937" s="383"/>
      <c r="Q937" s="349"/>
      <c r="R937" s="349"/>
      <c r="S937" s="349"/>
      <c r="T937" s="349"/>
      <c r="U937" s="349"/>
      <c r="V937" s="349"/>
    </row>
    <row r="938" spans="1:22" ht="12">
      <c r="A938" s="349"/>
      <c r="B938" s="349"/>
      <c r="P938" s="383"/>
      <c r="Q938" s="349"/>
      <c r="R938" s="349"/>
      <c r="S938" s="349"/>
      <c r="T938" s="349"/>
      <c r="U938" s="349"/>
      <c r="V938" s="349"/>
    </row>
    <row r="939" spans="1:22" ht="12">
      <c r="A939" s="349"/>
      <c r="B939" s="349"/>
      <c r="P939" s="383"/>
      <c r="Q939" s="349"/>
      <c r="R939" s="349"/>
      <c r="S939" s="349"/>
      <c r="T939" s="349"/>
      <c r="U939" s="349"/>
      <c r="V939" s="349"/>
    </row>
    <row r="940" spans="1:22" ht="12">
      <c r="A940" s="349"/>
      <c r="B940" s="349"/>
      <c r="P940" s="383"/>
      <c r="Q940" s="349"/>
      <c r="R940" s="349"/>
      <c r="S940" s="349"/>
      <c r="T940" s="349"/>
      <c r="U940" s="349"/>
      <c r="V940" s="349"/>
    </row>
    <row r="941" spans="1:22" ht="12">
      <c r="A941" s="349"/>
      <c r="B941" s="349"/>
      <c r="P941" s="383"/>
      <c r="Q941" s="349"/>
      <c r="R941" s="349"/>
      <c r="S941" s="349"/>
      <c r="T941" s="349"/>
      <c r="U941" s="349"/>
      <c r="V941" s="349"/>
    </row>
    <row r="942" spans="1:22" ht="12">
      <c r="A942" s="349"/>
      <c r="B942" s="349"/>
      <c r="P942" s="383"/>
      <c r="Q942" s="349"/>
      <c r="R942" s="349"/>
      <c r="S942" s="349"/>
      <c r="T942" s="349"/>
      <c r="U942" s="349"/>
      <c r="V942" s="349"/>
    </row>
    <row r="943" spans="1:22" ht="12">
      <c r="A943" s="349"/>
      <c r="B943" s="349"/>
      <c r="P943" s="383"/>
      <c r="Q943" s="349"/>
      <c r="R943" s="349"/>
      <c r="S943" s="349"/>
      <c r="T943" s="349"/>
      <c r="U943" s="349"/>
      <c r="V943" s="349"/>
    </row>
    <row r="944" spans="1:22" ht="12">
      <c r="A944" s="349"/>
      <c r="B944" s="349"/>
      <c r="P944" s="383"/>
      <c r="Q944" s="349"/>
      <c r="R944" s="349"/>
      <c r="S944" s="349"/>
      <c r="T944" s="349"/>
      <c r="U944" s="349"/>
      <c r="V944" s="349"/>
    </row>
    <row r="945" spans="1:22" ht="12">
      <c r="A945" s="349"/>
      <c r="B945" s="349"/>
      <c r="P945" s="383"/>
      <c r="Q945" s="349"/>
      <c r="R945" s="349"/>
      <c r="S945" s="349"/>
      <c r="T945" s="349"/>
      <c r="U945" s="349"/>
      <c r="V945" s="349"/>
    </row>
    <row r="946" spans="1:22" ht="12">
      <c r="A946" s="349"/>
      <c r="B946" s="349"/>
      <c r="P946" s="383"/>
      <c r="Q946" s="349"/>
      <c r="R946" s="349"/>
      <c r="S946" s="349"/>
      <c r="T946" s="349"/>
      <c r="U946" s="349"/>
      <c r="V946" s="349"/>
    </row>
    <row r="947" spans="1:22" ht="12">
      <c r="A947" s="349"/>
      <c r="B947" s="349"/>
      <c r="P947" s="383"/>
      <c r="Q947" s="349"/>
      <c r="R947" s="349"/>
      <c r="S947" s="349"/>
      <c r="T947" s="349"/>
      <c r="U947" s="349"/>
      <c r="V947" s="349"/>
    </row>
    <row r="948" spans="1:22" ht="12">
      <c r="A948" s="349"/>
      <c r="B948" s="349"/>
      <c r="P948" s="383"/>
      <c r="Q948" s="349"/>
      <c r="R948" s="349"/>
      <c r="S948" s="349"/>
      <c r="T948" s="349"/>
      <c r="U948" s="349"/>
      <c r="V948" s="349"/>
    </row>
    <row r="949" spans="1:22" ht="12">
      <c r="A949" s="349"/>
      <c r="B949" s="349"/>
      <c r="P949" s="383"/>
      <c r="Q949" s="349"/>
      <c r="R949" s="349"/>
      <c r="S949" s="349"/>
      <c r="T949" s="349"/>
      <c r="U949" s="349"/>
      <c r="V949" s="349"/>
    </row>
    <row r="950" spans="1:22" ht="12">
      <c r="A950" s="349"/>
      <c r="B950" s="349"/>
      <c r="P950" s="383"/>
      <c r="Q950" s="349"/>
      <c r="R950" s="349"/>
      <c r="S950" s="349"/>
      <c r="T950" s="349"/>
      <c r="U950" s="349"/>
      <c r="V950" s="349"/>
    </row>
    <row r="951" spans="1:22" ht="12">
      <c r="A951" s="349"/>
      <c r="B951" s="349"/>
      <c r="P951" s="383"/>
      <c r="Q951" s="349"/>
      <c r="R951" s="349"/>
      <c r="S951" s="349"/>
      <c r="T951" s="349"/>
      <c r="U951" s="349"/>
      <c r="V951" s="349"/>
    </row>
    <row r="952" spans="1:22" ht="12">
      <c r="A952" s="349"/>
      <c r="B952" s="349"/>
      <c r="P952" s="383"/>
      <c r="Q952" s="349"/>
      <c r="R952" s="349"/>
      <c r="S952" s="349"/>
      <c r="T952" s="349"/>
      <c r="U952" s="349"/>
      <c r="V952" s="349"/>
    </row>
    <row r="953" spans="1:22" ht="12">
      <c r="A953" s="349"/>
      <c r="B953" s="349"/>
      <c r="P953" s="383"/>
      <c r="Q953" s="349"/>
      <c r="R953" s="349"/>
      <c r="S953" s="349"/>
      <c r="T953" s="349"/>
      <c r="U953" s="349"/>
      <c r="V953" s="349"/>
    </row>
    <row r="954" spans="1:22" ht="12">
      <c r="A954" s="349"/>
      <c r="B954" s="349"/>
      <c r="P954" s="383"/>
      <c r="Q954" s="349"/>
      <c r="R954" s="349"/>
      <c r="S954" s="349"/>
      <c r="T954" s="349"/>
      <c r="U954" s="349"/>
      <c r="V954" s="349"/>
    </row>
    <row r="955" spans="1:22" ht="12">
      <c r="A955" s="349"/>
      <c r="B955" s="349"/>
      <c r="P955" s="383"/>
      <c r="Q955" s="349"/>
      <c r="R955" s="349"/>
      <c r="S955" s="349"/>
      <c r="T955" s="349"/>
      <c r="U955" s="349"/>
      <c r="V955" s="349"/>
    </row>
    <row r="956" spans="1:22" ht="12">
      <c r="A956" s="349"/>
      <c r="B956" s="349"/>
      <c r="P956" s="383"/>
      <c r="Q956" s="349"/>
      <c r="R956" s="349"/>
      <c r="S956" s="349"/>
      <c r="T956" s="349"/>
      <c r="U956" s="349"/>
      <c r="V956" s="349"/>
    </row>
    <row r="957" spans="1:22" ht="12">
      <c r="A957" s="349"/>
      <c r="B957" s="349"/>
      <c r="P957" s="383"/>
      <c r="Q957" s="349"/>
      <c r="R957" s="349"/>
      <c r="S957" s="349"/>
      <c r="T957" s="349"/>
      <c r="U957" s="349"/>
      <c r="V957" s="349"/>
    </row>
    <row r="958" spans="1:22" ht="12">
      <c r="A958" s="349"/>
      <c r="B958" s="349"/>
      <c r="P958" s="383"/>
      <c r="Q958" s="349"/>
      <c r="R958" s="349"/>
      <c r="S958" s="349"/>
      <c r="T958" s="349"/>
      <c r="U958" s="349"/>
      <c r="V958" s="349"/>
    </row>
    <row r="959" spans="1:22" ht="12">
      <c r="A959" s="349"/>
      <c r="B959" s="349"/>
      <c r="P959" s="383"/>
      <c r="Q959" s="349"/>
      <c r="R959" s="349"/>
      <c r="S959" s="349"/>
      <c r="T959" s="349"/>
      <c r="U959" s="349"/>
      <c r="V959" s="349"/>
    </row>
    <row r="960" spans="1:22" ht="12">
      <c r="A960" s="349"/>
      <c r="B960" s="349"/>
      <c r="P960" s="383"/>
      <c r="Q960" s="349"/>
      <c r="R960" s="349"/>
      <c r="S960" s="349"/>
      <c r="T960" s="349"/>
      <c r="U960" s="349"/>
      <c r="V960" s="349"/>
    </row>
    <row r="961" spans="1:22" ht="12">
      <c r="A961" s="349"/>
      <c r="B961" s="349"/>
      <c r="P961" s="383"/>
      <c r="Q961" s="349"/>
      <c r="R961" s="349"/>
      <c r="S961" s="349"/>
      <c r="T961" s="349"/>
      <c r="U961" s="349"/>
      <c r="V961" s="349"/>
    </row>
    <row r="962" spans="1:22" ht="12">
      <c r="A962" s="349"/>
      <c r="B962" s="349"/>
      <c r="P962" s="383"/>
      <c r="Q962" s="349"/>
      <c r="R962" s="349"/>
      <c r="S962" s="349"/>
      <c r="T962" s="349"/>
      <c r="U962" s="349"/>
      <c r="V962" s="349"/>
    </row>
    <row r="963" spans="1:22" ht="12">
      <c r="A963" s="349"/>
      <c r="B963" s="349"/>
      <c r="P963" s="383"/>
      <c r="Q963" s="349"/>
      <c r="R963" s="349"/>
      <c r="S963" s="349"/>
      <c r="T963" s="349"/>
      <c r="U963" s="349"/>
      <c r="V963" s="349"/>
    </row>
    <row r="964" spans="1:22" ht="12">
      <c r="A964" s="349"/>
      <c r="B964" s="349"/>
      <c r="P964" s="383"/>
      <c r="Q964" s="349"/>
      <c r="R964" s="349"/>
      <c r="S964" s="349"/>
      <c r="T964" s="349"/>
      <c r="U964" s="349"/>
      <c r="V964" s="349"/>
    </row>
    <row r="965" spans="1:22" ht="12">
      <c r="A965" s="349"/>
      <c r="B965" s="349"/>
      <c r="P965" s="383"/>
      <c r="Q965" s="349"/>
      <c r="R965" s="349"/>
      <c r="S965" s="349"/>
      <c r="T965" s="349"/>
      <c r="U965" s="349"/>
      <c r="V965" s="349"/>
    </row>
    <row r="966" spans="1:22" ht="12">
      <c r="A966" s="349"/>
      <c r="B966" s="349"/>
      <c r="P966" s="383"/>
      <c r="Q966" s="349"/>
      <c r="R966" s="349"/>
      <c r="S966" s="349"/>
      <c r="T966" s="349"/>
      <c r="U966" s="349"/>
      <c r="V966" s="349"/>
    </row>
    <row r="967" spans="1:22" ht="12">
      <c r="A967" s="349"/>
      <c r="B967" s="349"/>
      <c r="P967" s="383"/>
      <c r="Q967" s="349"/>
      <c r="R967" s="349"/>
      <c r="S967" s="349"/>
      <c r="T967" s="349"/>
      <c r="U967" s="349"/>
      <c r="V967" s="349"/>
    </row>
    <row r="968" spans="1:22" ht="12">
      <c r="A968" s="349"/>
      <c r="B968" s="349"/>
      <c r="P968" s="383"/>
      <c r="Q968" s="349"/>
      <c r="R968" s="349"/>
      <c r="S968" s="349"/>
      <c r="T968" s="349"/>
      <c r="U968" s="349"/>
      <c r="V968" s="349"/>
    </row>
    <row r="969" spans="1:22" ht="12">
      <c r="A969" s="349"/>
      <c r="B969" s="349"/>
      <c r="P969" s="383"/>
      <c r="Q969" s="349"/>
      <c r="R969" s="349"/>
      <c r="S969" s="349"/>
      <c r="T969" s="349"/>
      <c r="U969" s="349"/>
      <c r="V969" s="349"/>
    </row>
    <row r="970" spans="1:22" ht="12">
      <c r="A970" s="349"/>
      <c r="B970" s="349"/>
      <c r="P970" s="383"/>
      <c r="Q970" s="349"/>
      <c r="R970" s="349"/>
      <c r="S970" s="349"/>
      <c r="T970" s="349"/>
      <c r="U970" s="349"/>
      <c r="V970" s="349"/>
    </row>
    <row r="971" spans="1:22" ht="12">
      <c r="A971" s="349"/>
      <c r="B971" s="349"/>
      <c r="P971" s="383"/>
      <c r="Q971" s="349"/>
      <c r="R971" s="349"/>
      <c r="S971" s="349"/>
      <c r="T971" s="349"/>
      <c r="U971" s="349"/>
      <c r="V971" s="349"/>
    </row>
    <row r="972" spans="1:22" ht="12">
      <c r="A972" s="349"/>
      <c r="B972" s="349"/>
      <c r="P972" s="383"/>
      <c r="Q972" s="349"/>
      <c r="R972" s="349"/>
      <c r="S972" s="349"/>
      <c r="T972" s="349"/>
      <c r="U972" s="349"/>
      <c r="V972" s="349"/>
    </row>
    <row r="973" spans="1:22" ht="12">
      <c r="A973" s="349"/>
      <c r="B973" s="349"/>
      <c r="P973" s="383"/>
      <c r="Q973" s="349"/>
      <c r="R973" s="349"/>
      <c r="S973" s="349"/>
      <c r="T973" s="349"/>
      <c r="U973" s="349"/>
      <c r="V973" s="349"/>
    </row>
    <row r="974" spans="1:22" ht="12">
      <c r="A974" s="349"/>
      <c r="B974" s="349"/>
      <c r="P974" s="383"/>
      <c r="Q974" s="349"/>
      <c r="R974" s="349"/>
      <c r="S974" s="349"/>
      <c r="T974" s="349"/>
      <c r="U974" s="349"/>
      <c r="V974" s="349"/>
    </row>
    <row r="975" spans="1:22" ht="12">
      <c r="A975" s="349"/>
      <c r="B975" s="349"/>
      <c r="P975" s="383"/>
      <c r="Q975" s="349"/>
      <c r="R975" s="349"/>
      <c r="S975" s="349"/>
      <c r="T975" s="349"/>
      <c r="U975" s="349"/>
      <c r="V975" s="349"/>
    </row>
    <row r="976" spans="1:22" ht="12">
      <c r="A976" s="349"/>
      <c r="B976" s="349"/>
      <c r="P976" s="383"/>
      <c r="Q976" s="349"/>
      <c r="R976" s="349"/>
      <c r="S976" s="349"/>
      <c r="T976" s="349"/>
      <c r="U976" s="349"/>
      <c r="V976" s="349"/>
    </row>
    <row r="977" spans="1:22" ht="12">
      <c r="A977" s="349"/>
      <c r="B977" s="349"/>
      <c r="P977" s="383"/>
      <c r="Q977" s="349"/>
      <c r="R977" s="349"/>
      <c r="S977" s="349"/>
      <c r="T977" s="349"/>
      <c r="U977" s="349"/>
      <c r="V977" s="349"/>
    </row>
    <row r="978" spans="1:22" ht="12">
      <c r="A978" s="349"/>
      <c r="B978" s="349"/>
      <c r="P978" s="383"/>
      <c r="Q978" s="349"/>
      <c r="R978" s="349"/>
      <c r="S978" s="349"/>
      <c r="T978" s="349"/>
      <c r="U978" s="349"/>
      <c r="V978" s="349"/>
    </row>
    <row r="979" spans="1:22" ht="12">
      <c r="A979" s="349"/>
      <c r="B979" s="349"/>
      <c r="P979" s="383"/>
      <c r="Q979" s="349"/>
      <c r="R979" s="349"/>
      <c r="S979" s="349"/>
      <c r="T979" s="349"/>
      <c r="U979" s="349"/>
      <c r="V979" s="349"/>
    </row>
    <row r="980" spans="1:22" ht="12">
      <c r="A980" s="349"/>
      <c r="B980" s="349"/>
      <c r="P980" s="383"/>
      <c r="Q980" s="349"/>
      <c r="R980" s="349"/>
      <c r="S980" s="349"/>
      <c r="T980" s="349"/>
      <c r="U980" s="349"/>
      <c r="V980" s="349"/>
    </row>
    <row r="981" spans="1:22" ht="12">
      <c r="A981" s="349"/>
      <c r="B981" s="349"/>
      <c r="P981" s="383"/>
      <c r="Q981" s="349"/>
      <c r="R981" s="349"/>
      <c r="S981" s="349"/>
      <c r="T981" s="349"/>
      <c r="U981" s="349"/>
      <c r="V981" s="349"/>
    </row>
    <row r="982" spans="1:22" ht="12">
      <c r="A982" s="349"/>
      <c r="B982" s="349"/>
      <c r="P982" s="383"/>
      <c r="Q982" s="349"/>
      <c r="R982" s="349"/>
      <c r="S982" s="349"/>
      <c r="T982" s="349"/>
      <c r="U982" s="349"/>
      <c r="V982" s="349"/>
    </row>
    <row r="983" spans="1:22" ht="12">
      <c r="A983" s="349"/>
      <c r="B983" s="349"/>
      <c r="P983" s="383"/>
      <c r="Q983" s="349"/>
      <c r="R983" s="349"/>
      <c r="S983" s="349"/>
      <c r="T983" s="349"/>
      <c r="U983" s="349"/>
      <c r="V983" s="349"/>
    </row>
    <row r="984" spans="1:22" ht="12">
      <c r="A984" s="349"/>
      <c r="B984" s="349"/>
      <c r="P984" s="383"/>
      <c r="Q984" s="349"/>
      <c r="R984" s="349"/>
      <c r="S984" s="349"/>
      <c r="T984" s="349"/>
      <c r="U984" s="349"/>
      <c r="V984" s="349"/>
    </row>
    <row r="985" spans="1:22" ht="12">
      <c r="A985" s="349"/>
      <c r="B985" s="349"/>
      <c r="P985" s="383"/>
      <c r="Q985" s="349"/>
      <c r="R985" s="349"/>
      <c r="S985" s="349"/>
      <c r="T985" s="349"/>
      <c r="U985" s="349"/>
      <c r="V985" s="349"/>
    </row>
    <row r="986" spans="1:22" ht="12">
      <c r="A986" s="349"/>
      <c r="B986" s="349"/>
      <c r="P986" s="383"/>
      <c r="Q986" s="349"/>
      <c r="R986" s="349"/>
      <c r="S986" s="349"/>
      <c r="T986" s="349"/>
      <c r="U986" s="349"/>
      <c r="V986" s="349"/>
    </row>
    <row r="987" spans="1:22" ht="12">
      <c r="A987" s="349"/>
      <c r="B987" s="349"/>
      <c r="P987" s="383"/>
      <c r="Q987" s="349"/>
      <c r="R987" s="349"/>
      <c r="S987" s="349"/>
      <c r="T987" s="349"/>
      <c r="U987" s="349"/>
      <c r="V987" s="349"/>
    </row>
    <row r="988" spans="1:22" ht="12">
      <c r="A988" s="349"/>
      <c r="B988" s="349"/>
      <c r="P988" s="383"/>
      <c r="Q988" s="349"/>
      <c r="R988" s="349"/>
      <c r="S988" s="349"/>
      <c r="T988" s="349"/>
      <c r="U988" s="349"/>
      <c r="V988" s="349"/>
    </row>
    <row r="989" spans="1:22" ht="12">
      <c r="A989" s="349"/>
      <c r="B989" s="349"/>
      <c r="P989" s="383"/>
      <c r="Q989" s="349"/>
      <c r="R989" s="349"/>
      <c r="S989" s="349"/>
      <c r="T989" s="349"/>
      <c r="U989" s="349"/>
      <c r="V989" s="349"/>
    </row>
    <row r="990" spans="1:22" ht="12">
      <c r="A990" s="349"/>
      <c r="B990" s="349"/>
      <c r="P990" s="383"/>
      <c r="Q990" s="349"/>
      <c r="R990" s="349"/>
      <c r="S990" s="349"/>
      <c r="T990" s="349"/>
      <c r="U990" s="349"/>
      <c r="V990" s="349"/>
    </row>
    <row r="991" spans="1:22" ht="12">
      <c r="A991" s="349"/>
      <c r="B991" s="349"/>
      <c r="P991" s="383"/>
      <c r="Q991" s="349"/>
      <c r="R991" s="349"/>
      <c r="S991" s="349"/>
      <c r="T991" s="349"/>
      <c r="U991" s="349"/>
      <c r="V991" s="349"/>
    </row>
    <row r="992" spans="1:22" ht="12">
      <c r="A992" s="349"/>
      <c r="B992" s="349"/>
      <c r="P992" s="383"/>
      <c r="Q992" s="349"/>
      <c r="R992" s="349"/>
      <c r="S992" s="349"/>
      <c r="T992" s="349"/>
      <c r="U992" s="349"/>
      <c r="V992" s="349"/>
    </row>
    <row r="993" spans="1:22" ht="12">
      <c r="A993" s="349"/>
      <c r="B993" s="349"/>
      <c r="P993" s="383"/>
      <c r="Q993" s="349"/>
      <c r="R993" s="349"/>
      <c r="S993" s="349"/>
      <c r="T993" s="349"/>
      <c r="U993" s="349"/>
      <c r="V993" s="349"/>
    </row>
    <row r="994" spans="1:22" ht="12">
      <c r="A994" s="349"/>
      <c r="B994" s="349"/>
      <c r="P994" s="383"/>
      <c r="Q994" s="349"/>
      <c r="R994" s="349"/>
      <c r="S994" s="349"/>
      <c r="T994" s="349"/>
      <c r="U994" s="349"/>
      <c r="V994" s="349"/>
    </row>
    <row r="995" spans="1:22" ht="12">
      <c r="A995" s="349"/>
      <c r="B995" s="349"/>
      <c r="P995" s="383"/>
      <c r="Q995" s="349"/>
      <c r="R995" s="349"/>
      <c r="S995" s="349"/>
      <c r="T995" s="349"/>
      <c r="U995" s="349"/>
      <c r="V995" s="349"/>
    </row>
    <row r="996" spans="1:22" ht="12">
      <c r="A996" s="349"/>
      <c r="B996" s="349"/>
      <c r="P996" s="383"/>
      <c r="Q996" s="349"/>
      <c r="R996" s="349"/>
      <c r="S996" s="349"/>
      <c r="T996" s="349"/>
      <c r="U996" s="349"/>
      <c r="V996" s="349"/>
    </row>
    <row r="997" spans="1:22" ht="12">
      <c r="A997" s="349"/>
      <c r="B997" s="349"/>
      <c r="P997" s="383"/>
      <c r="Q997" s="349"/>
      <c r="R997" s="349"/>
      <c r="S997" s="349"/>
      <c r="T997" s="349"/>
      <c r="U997" s="349"/>
      <c r="V997" s="349"/>
    </row>
    <row r="998" spans="1:22" ht="12">
      <c r="A998" s="349"/>
      <c r="B998" s="349"/>
      <c r="P998" s="383"/>
      <c r="Q998" s="349"/>
      <c r="R998" s="349"/>
      <c r="S998" s="349"/>
      <c r="T998" s="349"/>
      <c r="U998" s="349"/>
      <c r="V998" s="349"/>
    </row>
    <row r="999" spans="1:22" ht="12">
      <c r="A999" s="349"/>
      <c r="B999" s="349"/>
      <c r="P999" s="383"/>
      <c r="Q999" s="349"/>
      <c r="R999" s="349"/>
      <c r="S999" s="349"/>
      <c r="T999" s="349"/>
      <c r="U999" s="349"/>
      <c r="V999" s="349"/>
    </row>
    <row r="1000" spans="1:22" ht="12">
      <c r="A1000" s="349"/>
      <c r="B1000" s="349"/>
      <c r="P1000" s="383"/>
      <c r="Q1000" s="349"/>
      <c r="R1000" s="349"/>
      <c r="S1000" s="349"/>
      <c r="T1000" s="349"/>
      <c r="U1000" s="349"/>
      <c r="V1000" s="349"/>
    </row>
    <row r="1001" spans="1:22" ht="12">
      <c r="A1001" s="349"/>
      <c r="B1001" s="349"/>
      <c r="P1001" s="383"/>
      <c r="Q1001" s="349"/>
      <c r="R1001" s="349"/>
      <c r="S1001" s="349"/>
      <c r="T1001" s="349"/>
      <c r="U1001" s="349"/>
      <c r="V1001" s="349"/>
    </row>
    <row r="1002" spans="1:22" ht="12">
      <c r="A1002" s="349"/>
      <c r="B1002" s="349"/>
      <c r="P1002" s="383"/>
      <c r="Q1002" s="349"/>
      <c r="R1002" s="349"/>
      <c r="S1002" s="349"/>
      <c r="T1002" s="349"/>
      <c r="U1002" s="349"/>
      <c r="V1002" s="349"/>
    </row>
    <row r="1003" spans="1:22" ht="12">
      <c r="A1003" s="349"/>
      <c r="B1003" s="349"/>
      <c r="P1003" s="383"/>
      <c r="Q1003" s="349"/>
      <c r="R1003" s="349"/>
      <c r="S1003" s="349"/>
      <c r="T1003" s="349"/>
      <c r="U1003" s="349"/>
      <c r="V1003" s="349"/>
    </row>
    <row r="1004" spans="1:22" ht="12">
      <c r="A1004" s="349"/>
      <c r="B1004" s="349"/>
      <c r="P1004" s="383"/>
      <c r="Q1004" s="349"/>
      <c r="R1004" s="349"/>
      <c r="S1004" s="349"/>
      <c r="T1004" s="349"/>
      <c r="U1004" s="349"/>
      <c r="V1004" s="349"/>
    </row>
    <row r="1005" spans="1:22" ht="12">
      <c r="A1005" s="349"/>
      <c r="B1005" s="349"/>
      <c r="P1005" s="383"/>
      <c r="Q1005" s="349"/>
      <c r="R1005" s="349"/>
      <c r="S1005" s="349"/>
      <c r="T1005" s="349"/>
      <c r="U1005" s="349"/>
      <c r="V1005" s="349"/>
    </row>
    <row r="1006" spans="1:22" ht="12">
      <c r="A1006" s="349"/>
      <c r="B1006" s="349"/>
      <c r="P1006" s="383"/>
      <c r="Q1006" s="349"/>
      <c r="R1006" s="349"/>
      <c r="S1006" s="349"/>
      <c r="T1006" s="349"/>
      <c r="U1006" s="349"/>
      <c r="V1006" s="349"/>
    </row>
    <row r="1007" spans="1:22" ht="12">
      <c r="A1007" s="349"/>
      <c r="B1007" s="349"/>
      <c r="P1007" s="383"/>
      <c r="Q1007" s="349"/>
      <c r="R1007" s="349"/>
      <c r="S1007" s="349"/>
      <c r="T1007" s="349"/>
      <c r="U1007" s="349"/>
      <c r="V1007" s="349"/>
    </row>
    <row r="1008" spans="1:22" ht="12">
      <c r="A1008" s="349"/>
      <c r="B1008" s="349"/>
      <c r="P1008" s="383"/>
      <c r="Q1008" s="349"/>
      <c r="R1008" s="349"/>
      <c r="S1008" s="349"/>
      <c r="T1008" s="349"/>
      <c r="U1008" s="349"/>
      <c r="V1008" s="349"/>
    </row>
    <row r="1009" spans="1:22" ht="12">
      <c r="A1009" s="349"/>
      <c r="B1009" s="349"/>
      <c r="P1009" s="383"/>
      <c r="Q1009" s="349"/>
      <c r="R1009" s="349"/>
      <c r="S1009" s="349"/>
      <c r="T1009" s="349"/>
      <c r="U1009" s="349"/>
      <c r="V1009" s="349"/>
    </row>
    <row r="1010" spans="1:22" ht="12">
      <c r="A1010" s="349"/>
      <c r="B1010" s="349"/>
      <c r="P1010" s="383"/>
      <c r="Q1010" s="349"/>
      <c r="R1010" s="349"/>
      <c r="S1010" s="349"/>
      <c r="T1010" s="349"/>
      <c r="U1010" s="349"/>
      <c r="V1010" s="349"/>
    </row>
    <row r="1011" spans="1:22" ht="12">
      <c r="A1011" s="349"/>
      <c r="B1011" s="349"/>
      <c r="P1011" s="383"/>
      <c r="Q1011" s="349"/>
      <c r="R1011" s="349"/>
      <c r="S1011" s="349"/>
      <c r="T1011" s="349"/>
      <c r="U1011" s="349"/>
      <c r="V1011" s="349"/>
    </row>
    <row r="1012" spans="1:22" ht="12">
      <c r="A1012" s="349"/>
      <c r="B1012" s="349"/>
      <c r="P1012" s="383"/>
      <c r="Q1012" s="349"/>
      <c r="R1012" s="349"/>
      <c r="S1012" s="349"/>
      <c r="T1012" s="349"/>
      <c r="U1012" s="349"/>
      <c r="V1012" s="349"/>
    </row>
    <row r="1013" spans="1:22" ht="12">
      <c r="A1013" s="349"/>
      <c r="B1013" s="349"/>
      <c r="P1013" s="383"/>
      <c r="Q1013" s="349"/>
      <c r="R1013" s="349"/>
      <c r="S1013" s="349"/>
      <c r="T1013" s="349"/>
      <c r="U1013" s="349"/>
      <c r="V1013" s="349"/>
    </row>
    <row r="1014" spans="1:22" ht="12">
      <c r="A1014" s="349"/>
      <c r="B1014" s="349"/>
      <c r="P1014" s="383"/>
      <c r="Q1014" s="349"/>
      <c r="R1014" s="349"/>
      <c r="S1014" s="349"/>
      <c r="T1014" s="349"/>
      <c r="U1014" s="349"/>
      <c r="V1014" s="349"/>
    </row>
    <row r="1015" spans="1:22" ht="12">
      <c r="A1015" s="349"/>
      <c r="B1015" s="349"/>
      <c r="P1015" s="383"/>
      <c r="Q1015" s="349"/>
      <c r="R1015" s="349"/>
      <c r="S1015" s="349"/>
      <c r="T1015" s="349"/>
      <c r="U1015" s="349"/>
      <c r="V1015" s="349"/>
    </row>
    <row r="1016" spans="1:22" ht="12">
      <c r="A1016" s="349"/>
      <c r="B1016" s="349"/>
      <c r="P1016" s="383"/>
      <c r="Q1016" s="349"/>
      <c r="R1016" s="349"/>
      <c r="S1016" s="349"/>
      <c r="T1016" s="349"/>
      <c r="U1016" s="349"/>
      <c r="V1016" s="349"/>
    </row>
    <row r="1017" spans="1:22" ht="12">
      <c r="A1017" s="349"/>
      <c r="B1017" s="349"/>
      <c r="P1017" s="383"/>
      <c r="Q1017" s="349"/>
      <c r="R1017" s="349"/>
      <c r="S1017" s="349"/>
      <c r="T1017" s="349"/>
      <c r="U1017" s="349"/>
      <c r="V1017" s="349"/>
    </row>
    <row r="1018" spans="1:22" ht="12">
      <c r="A1018" s="349"/>
      <c r="B1018" s="349"/>
      <c r="P1018" s="383"/>
      <c r="Q1018" s="349"/>
      <c r="R1018" s="349"/>
      <c r="S1018" s="349"/>
      <c r="T1018" s="349"/>
      <c r="U1018" s="349"/>
      <c r="V1018" s="349"/>
    </row>
    <row r="1019" spans="1:22" ht="12">
      <c r="A1019" s="349"/>
      <c r="B1019" s="349"/>
      <c r="P1019" s="383"/>
      <c r="Q1019" s="349"/>
      <c r="R1019" s="349"/>
      <c r="S1019" s="349"/>
      <c r="T1019" s="349"/>
      <c r="U1019" s="349"/>
      <c r="V1019" s="349"/>
    </row>
    <row r="1020" spans="1:22" ht="12">
      <c r="A1020" s="349"/>
      <c r="B1020" s="349"/>
      <c r="P1020" s="383"/>
      <c r="Q1020" s="349"/>
      <c r="R1020" s="349"/>
      <c r="S1020" s="349"/>
      <c r="T1020" s="349"/>
      <c r="U1020" s="349"/>
      <c r="V1020" s="349"/>
    </row>
    <row r="1021" spans="1:22" ht="12">
      <c r="A1021" s="349"/>
      <c r="B1021" s="349"/>
      <c r="P1021" s="383"/>
      <c r="Q1021" s="349"/>
      <c r="R1021" s="349"/>
      <c r="S1021" s="349"/>
      <c r="T1021" s="349"/>
      <c r="U1021" s="349"/>
      <c r="V1021" s="349"/>
    </row>
    <row r="1022" spans="1:22" ht="12">
      <c r="A1022" s="349"/>
      <c r="B1022" s="349"/>
      <c r="P1022" s="383"/>
      <c r="Q1022" s="349"/>
      <c r="R1022" s="349"/>
      <c r="S1022" s="349"/>
      <c r="T1022" s="349"/>
      <c r="U1022" s="349"/>
      <c r="V1022" s="349"/>
    </row>
    <row r="1023" spans="1:22" ht="12">
      <c r="A1023" s="349"/>
      <c r="B1023" s="349"/>
      <c r="P1023" s="383"/>
      <c r="Q1023" s="349"/>
      <c r="R1023" s="349"/>
      <c r="S1023" s="349"/>
      <c r="T1023" s="349"/>
      <c r="U1023" s="349"/>
      <c r="V1023" s="349"/>
    </row>
    <row r="1024" spans="1:22" ht="12">
      <c r="A1024" s="349"/>
      <c r="B1024" s="349"/>
      <c r="P1024" s="383"/>
      <c r="Q1024" s="349"/>
      <c r="R1024" s="349"/>
      <c r="S1024" s="349"/>
      <c r="T1024" s="349"/>
      <c r="U1024" s="349"/>
      <c r="V1024" s="349"/>
    </row>
    <row r="1025" spans="1:22" ht="12">
      <c r="A1025" s="349"/>
      <c r="B1025" s="349"/>
      <c r="P1025" s="383"/>
      <c r="Q1025" s="349"/>
      <c r="R1025" s="349"/>
      <c r="S1025" s="349"/>
      <c r="T1025" s="349"/>
      <c r="U1025" s="349"/>
      <c r="V1025" s="349"/>
    </row>
    <row r="1026" spans="1:22" ht="12">
      <c r="A1026" s="349"/>
      <c r="B1026" s="349"/>
      <c r="P1026" s="383"/>
      <c r="Q1026" s="349"/>
      <c r="R1026" s="349"/>
      <c r="S1026" s="349"/>
      <c r="T1026" s="349"/>
      <c r="U1026" s="349"/>
      <c r="V1026" s="349"/>
    </row>
    <row r="1027" spans="1:22" ht="12">
      <c r="A1027" s="349"/>
      <c r="B1027" s="349"/>
      <c r="P1027" s="383"/>
      <c r="Q1027" s="349"/>
      <c r="R1027" s="349"/>
      <c r="S1027" s="349"/>
      <c r="T1027" s="349"/>
      <c r="U1027" s="349"/>
      <c r="V1027" s="349"/>
    </row>
    <row r="1028" spans="1:22" ht="12">
      <c r="A1028" s="349"/>
      <c r="B1028" s="349"/>
      <c r="P1028" s="383"/>
      <c r="Q1028" s="349"/>
      <c r="R1028" s="349"/>
      <c r="S1028" s="349"/>
      <c r="T1028" s="349"/>
      <c r="U1028" s="349"/>
      <c r="V1028" s="349"/>
    </row>
    <row r="1029" spans="1:22" ht="12">
      <c r="A1029" s="349"/>
      <c r="B1029" s="349"/>
      <c r="P1029" s="383"/>
      <c r="Q1029" s="349"/>
      <c r="R1029" s="349"/>
      <c r="S1029" s="349"/>
      <c r="T1029" s="349"/>
      <c r="U1029" s="349"/>
      <c r="V1029" s="349"/>
    </row>
    <row r="1030" spans="1:22" ht="12">
      <c r="A1030" s="349"/>
      <c r="B1030" s="349"/>
      <c r="P1030" s="383"/>
      <c r="Q1030" s="349"/>
      <c r="R1030" s="349"/>
      <c r="S1030" s="349"/>
      <c r="T1030" s="349"/>
      <c r="U1030" s="349"/>
      <c r="V1030" s="349"/>
    </row>
    <row r="1031" spans="1:22" ht="12">
      <c r="A1031" s="349"/>
      <c r="B1031" s="349"/>
      <c r="P1031" s="383"/>
      <c r="Q1031" s="349"/>
      <c r="R1031" s="349"/>
      <c r="S1031" s="349"/>
      <c r="T1031" s="349"/>
      <c r="U1031" s="349"/>
      <c r="V1031" s="349"/>
    </row>
    <row r="1032" spans="1:22" ht="12">
      <c r="A1032" s="349"/>
      <c r="B1032" s="349"/>
      <c r="P1032" s="383"/>
      <c r="Q1032" s="349"/>
      <c r="R1032" s="349"/>
      <c r="S1032" s="349"/>
      <c r="T1032" s="349"/>
      <c r="U1032" s="349"/>
      <c r="V1032" s="349"/>
    </row>
    <row r="1033" spans="1:22" ht="12">
      <c r="A1033" s="349"/>
      <c r="B1033" s="349"/>
      <c r="P1033" s="383"/>
      <c r="Q1033" s="349"/>
      <c r="R1033" s="349"/>
      <c r="S1033" s="349"/>
      <c r="T1033" s="349"/>
      <c r="U1033" s="349"/>
      <c r="V1033" s="349"/>
    </row>
    <row r="1034" spans="1:22" ht="12">
      <c r="A1034" s="349"/>
      <c r="B1034" s="349"/>
      <c r="P1034" s="383"/>
      <c r="Q1034" s="349"/>
      <c r="R1034" s="349"/>
      <c r="S1034" s="349"/>
      <c r="T1034" s="349"/>
      <c r="U1034" s="349"/>
      <c r="V1034" s="349"/>
    </row>
    <row r="1035" spans="1:22" ht="12">
      <c r="A1035" s="349"/>
      <c r="B1035" s="349"/>
      <c r="P1035" s="383"/>
      <c r="Q1035" s="349"/>
      <c r="R1035" s="349"/>
      <c r="S1035" s="349"/>
      <c r="T1035" s="349"/>
      <c r="U1035" s="349"/>
      <c r="V1035" s="349"/>
    </row>
    <row r="1036" spans="1:22" ht="12">
      <c r="A1036" s="349"/>
      <c r="B1036" s="349"/>
      <c r="P1036" s="383"/>
      <c r="Q1036" s="349"/>
      <c r="R1036" s="349"/>
      <c r="S1036" s="349"/>
      <c r="T1036" s="349"/>
      <c r="U1036" s="349"/>
      <c r="V1036" s="349"/>
    </row>
    <row r="1037" spans="1:22" ht="12">
      <c r="A1037" s="349"/>
      <c r="B1037" s="349"/>
      <c r="P1037" s="383"/>
      <c r="Q1037" s="349"/>
      <c r="R1037" s="349"/>
      <c r="S1037" s="349"/>
      <c r="T1037" s="349"/>
      <c r="U1037" s="349"/>
      <c r="V1037" s="349"/>
    </row>
    <row r="1038" spans="1:22" ht="12">
      <c r="A1038" s="349"/>
      <c r="B1038" s="349"/>
      <c r="P1038" s="383"/>
      <c r="Q1038" s="349"/>
      <c r="R1038" s="349"/>
      <c r="S1038" s="349"/>
      <c r="T1038" s="349"/>
      <c r="U1038" s="349"/>
      <c r="V1038" s="349"/>
    </row>
    <row r="1039" spans="1:22" ht="12">
      <c r="A1039" s="349"/>
      <c r="B1039" s="349"/>
      <c r="P1039" s="383"/>
      <c r="Q1039" s="349"/>
      <c r="R1039" s="349"/>
      <c r="S1039" s="349"/>
      <c r="T1039" s="349"/>
      <c r="U1039" s="349"/>
      <c r="V1039" s="349"/>
    </row>
    <row r="1040" spans="1:22" ht="12">
      <c r="A1040" s="349"/>
      <c r="B1040" s="349"/>
      <c r="P1040" s="383"/>
      <c r="Q1040" s="349"/>
      <c r="R1040" s="349"/>
      <c r="S1040" s="349"/>
      <c r="T1040" s="349"/>
      <c r="U1040" s="349"/>
      <c r="V1040" s="349"/>
    </row>
    <row r="1041" spans="1:22" ht="12">
      <c r="A1041" s="349"/>
      <c r="B1041" s="349"/>
      <c r="P1041" s="383"/>
      <c r="Q1041" s="349"/>
      <c r="R1041" s="349"/>
      <c r="S1041" s="349"/>
      <c r="T1041" s="349"/>
      <c r="U1041" s="349"/>
      <c r="V1041" s="349"/>
    </row>
    <row r="1042" spans="1:22" ht="12">
      <c r="A1042" s="349"/>
      <c r="B1042" s="349"/>
      <c r="P1042" s="383"/>
      <c r="Q1042" s="349"/>
      <c r="R1042" s="349"/>
      <c r="S1042" s="349"/>
      <c r="T1042" s="349"/>
      <c r="U1042" s="349"/>
      <c r="V1042" s="349"/>
    </row>
    <row r="1043" spans="1:22" ht="12">
      <c r="A1043" s="349"/>
      <c r="B1043" s="349"/>
      <c r="P1043" s="383"/>
      <c r="Q1043" s="349"/>
      <c r="R1043" s="349"/>
      <c r="S1043" s="349"/>
      <c r="T1043" s="349"/>
      <c r="U1043" s="349"/>
      <c r="V1043" s="349"/>
    </row>
    <row r="1044" spans="1:22" ht="12">
      <c r="A1044" s="349"/>
      <c r="B1044" s="349"/>
      <c r="P1044" s="383"/>
      <c r="Q1044" s="349"/>
      <c r="R1044" s="349"/>
      <c r="S1044" s="349"/>
      <c r="T1044" s="349"/>
      <c r="U1044" s="349"/>
      <c r="V1044" s="349"/>
    </row>
    <row r="1045" spans="1:22" ht="12">
      <c r="A1045" s="349"/>
      <c r="B1045" s="349"/>
      <c r="P1045" s="383"/>
      <c r="Q1045" s="349"/>
      <c r="R1045" s="349"/>
      <c r="S1045" s="349"/>
      <c r="T1045" s="349"/>
      <c r="U1045" s="349"/>
      <c r="V1045" s="349"/>
    </row>
    <row r="1046" spans="1:22" ht="12">
      <c r="A1046" s="349"/>
      <c r="B1046" s="349"/>
      <c r="P1046" s="383"/>
      <c r="Q1046" s="349"/>
      <c r="R1046" s="349"/>
      <c r="S1046" s="349"/>
      <c r="T1046" s="349"/>
      <c r="U1046" s="349"/>
      <c r="V1046" s="349"/>
    </row>
    <row r="1047" spans="1:22" ht="12">
      <c r="A1047" s="349"/>
      <c r="B1047" s="349"/>
      <c r="P1047" s="383"/>
      <c r="Q1047" s="349"/>
      <c r="R1047" s="349"/>
      <c r="S1047" s="349"/>
      <c r="T1047" s="349"/>
      <c r="U1047" s="349"/>
      <c r="V1047" s="349"/>
    </row>
    <row r="1048" spans="1:22" ht="12">
      <c r="A1048" s="349"/>
      <c r="B1048" s="349"/>
      <c r="P1048" s="383"/>
      <c r="Q1048" s="349"/>
      <c r="R1048" s="349"/>
      <c r="S1048" s="349"/>
      <c r="T1048" s="349"/>
      <c r="U1048" s="349"/>
      <c r="V1048" s="349"/>
    </row>
    <row r="1049" spans="1:22" ht="12">
      <c r="A1049" s="349"/>
      <c r="B1049" s="349"/>
      <c r="P1049" s="383"/>
      <c r="Q1049" s="349"/>
      <c r="R1049" s="349"/>
      <c r="S1049" s="349"/>
      <c r="T1049" s="349"/>
      <c r="U1049" s="349"/>
      <c r="V1049" s="349"/>
    </row>
    <row r="1050" spans="1:22" ht="12">
      <c r="A1050" s="349"/>
      <c r="B1050" s="349"/>
      <c r="P1050" s="383"/>
      <c r="Q1050" s="349"/>
      <c r="R1050" s="349"/>
      <c r="S1050" s="349"/>
      <c r="T1050" s="349"/>
      <c r="U1050" s="349"/>
      <c r="V1050" s="349"/>
    </row>
    <row r="1051" spans="1:22" ht="12">
      <c r="A1051" s="349"/>
      <c r="B1051" s="349"/>
      <c r="P1051" s="383"/>
      <c r="Q1051" s="349"/>
      <c r="R1051" s="349"/>
      <c r="S1051" s="349"/>
      <c r="T1051" s="349"/>
      <c r="U1051" s="349"/>
      <c r="V1051" s="349"/>
    </row>
    <row r="1052" spans="1:22" ht="12">
      <c r="A1052" s="349"/>
      <c r="B1052" s="349"/>
      <c r="P1052" s="383"/>
      <c r="Q1052" s="349"/>
      <c r="R1052" s="349"/>
      <c r="S1052" s="349"/>
      <c r="T1052" s="349"/>
      <c r="U1052" s="349"/>
      <c r="V1052" s="349"/>
    </row>
    <row r="1053" spans="1:22" ht="12">
      <c r="A1053" s="349"/>
      <c r="B1053" s="349"/>
      <c r="P1053" s="383"/>
      <c r="Q1053" s="349"/>
      <c r="R1053" s="349"/>
      <c r="S1053" s="349"/>
      <c r="T1053" s="349"/>
      <c r="U1053" s="349"/>
      <c r="V1053" s="349"/>
    </row>
    <row r="1054" spans="1:22" ht="12">
      <c r="A1054" s="349"/>
      <c r="B1054" s="349"/>
      <c r="P1054" s="383"/>
      <c r="Q1054" s="349"/>
      <c r="R1054" s="349"/>
      <c r="S1054" s="349"/>
      <c r="T1054" s="349"/>
      <c r="U1054" s="349"/>
      <c r="V1054" s="349"/>
    </row>
    <row r="1055" spans="1:22" ht="12">
      <c r="A1055" s="349"/>
      <c r="B1055" s="349"/>
      <c r="P1055" s="383"/>
      <c r="Q1055" s="349"/>
      <c r="R1055" s="349"/>
      <c r="S1055" s="349"/>
      <c r="T1055" s="349"/>
      <c r="U1055" s="349"/>
      <c r="V1055" s="349"/>
    </row>
    <row r="1056" spans="1:22" ht="12">
      <c r="A1056" s="349"/>
      <c r="B1056" s="349"/>
      <c r="P1056" s="383"/>
      <c r="Q1056" s="349"/>
      <c r="R1056" s="349"/>
      <c r="S1056" s="349"/>
      <c r="T1056" s="349"/>
      <c r="U1056" s="349"/>
      <c r="V1056" s="349"/>
    </row>
    <row r="1057" spans="1:22" ht="12">
      <c r="A1057" s="349"/>
      <c r="B1057" s="349"/>
      <c r="P1057" s="383"/>
      <c r="Q1057" s="349"/>
      <c r="R1057" s="349"/>
      <c r="S1057" s="349"/>
      <c r="T1057" s="349"/>
      <c r="U1057" s="349"/>
      <c r="V1057" s="349"/>
    </row>
    <row r="1058" spans="1:22" ht="12">
      <c r="A1058" s="349"/>
      <c r="B1058" s="349"/>
      <c r="P1058" s="383"/>
      <c r="Q1058" s="349"/>
      <c r="R1058" s="349"/>
      <c r="S1058" s="349"/>
      <c r="T1058" s="349"/>
      <c r="U1058" s="349"/>
      <c r="V1058" s="349"/>
    </row>
    <row r="1059" spans="1:22" ht="12">
      <c r="A1059" s="349"/>
      <c r="B1059" s="349"/>
      <c r="P1059" s="383"/>
      <c r="Q1059" s="349"/>
      <c r="R1059" s="349"/>
      <c r="S1059" s="349"/>
      <c r="T1059" s="349"/>
      <c r="U1059" s="349"/>
      <c r="V1059" s="349"/>
    </row>
    <row r="1060" spans="1:22" ht="12">
      <c r="A1060" s="349"/>
      <c r="B1060" s="349"/>
      <c r="P1060" s="383"/>
      <c r="Q1060" s="349"/>
      <c r="R1060" s="349"/>
      <c r="S1060" s="349"/>
      <c r="T1060" s="349"/>
      <c r="U1060" s="349"/>
      <c r="V1060" s="349"/>
    </row>
    <row r="1061" spans="1:22" ht="12">
      <c r="A1061" s="349"/>
      <c r="B1061" s="349"/>
      <c r="P1061" s="383"/>
      <c r="Q1061" s="349"/>
      <c r="R1061" s="349"/>
      <c r="S1061" s="349"/>
      <c r="T1061" s="349"/>
      <c r="U1061" s="349"/>
      <c r="V1061" s="349"/>
    </row>
    <row r="1062" spans="1:22" ht="12">
      <c r="A1062" s="349"/>
      <c r="B1062" s="349"/>
      <c r="P1062" s="383"/>
      <c r="Q1062" s="349"/>
      <c r="R1062" s="349"/>
      <c r="S1062" s="349"/>
      <c r="T1062" s="349"/>
      <c r="U1062" s="349"/>
      <c r="V1062" s="349"/>
    </row>
    <row r="1063" spans="1:22" ht="12">
      <c r="A1063" s="349"/>
      <c r="B1063" s="349"/>
      <c r="P1063" s="383"/>
      <c r="Q1063" s="349"/>
      <c r="R1063" s="349"/>
      <c r="S1063" s="349"/>
      <c r="T1063" s="349"/>
      <c r="U1063" s="349"/>
      <c r="V1063" s="349"/>
    </row>
    <row r="1064" spans="1:22" ht="12">
      <c r="A1064" s="349"/>
      <c r="B1064" s="349"/>
      <c r="P1064" s="383"/>
      <c r="Q1064" s="349"/>
      <c r="R1064" s="349"/>
      <c r="S1064" s="349"/>
      <c r="T1064" s="349"/>
      <c r="U1064" s="349"/>
      <c r="V1064" s="349"/>
    </row>
    <row r="1065" spans="1:22" ht="12">
      <c r="A1065" s="349"/>
      <c r="B1065" s="349"/>
      <c r="P1065" s="383"/>
      <c r="Q1065" s="349"/>
      <c r="R1065" s="349"/>
      <c r="S1065" s="349"/>
      <c r="T1065" s="349"/>
      <c r="U1065" s="349"/>
      <c r="V1065" s="349"/>
    </row>
    <row r="1066" spans="1:22" ht="12">
      <c r="A1066" s="349"/>
      <c r="B1066" s="349"/>
      <c r="P1066" s="383"/>
      <c r="Q1066" s="349"/>
      <c r="R1066" s="349"/>
      <c r="S1066" s="349"/>
      <c r="T1066" s="349"/>
      <c r="U1066" s="349"/>
      <c r="V1066" s="349"/>
    </row>
    <row r="1067" spans="1:22" ht="12">
      <c r="A1067" s="349"/>
      <c r="B1067" s="349"/>
      <c r="P1067" s="383"/>
      <c r="Q1067" s="349"/>
      <c r="R1067" s="349"/>
      <c r="S1067" s="349"/>
      <c r="T1067" s="349"/>
      <c r="U1067" s="349"/>
      <c r="V1067" s="349"/>
    </row>
    <row r="1068" spans="1:22" ht="12">
      <c r="A1068" s="349"/>
      <c r="B1068" s="349"/>
      <c r="P1068" s="383"/>
      <c r="Q1068" s="349"/>
      <c r="R1068" s="349"/>
      <c r="S1068" s="349"/>
      <c r="T1068" s="349"/>
      <c r="U1068" s="349"/>
      <c r="V1068" s="349"/>
    </row>
    <row r="1069" spans="1:22" ht="12">
      <c r="A1069" s="349"/>
      <c r="B1069" s="349"/>
      <c r="P1069" s="383"/>
      <c r="Q1069" s="349"/>
      <c r="R1069" s="349"/>
      <c r="S1069" s="349"/>
      <c r="T1069" s="349"/>
      <c r="U1069" s="349"/>
      <c r="V1069" s="349"/>
    </row>
    <row r="1070" spans="1:22" ht="12">
      <c r="A1070" s="349"/>
      <c r="B1070" s="349"/>
      <c r="P1070" s="383"/>
      <c r="Q1070" s="349"/>
      <c r="R1070" s="349"/>
      <c r="S1070" s="349"/>
      <c r="T1070" s="349"/>
      <c r="U1070" s="349"/>
      <c r="V1070" s="349"/>
    </row>
    <row r="1071" spans="1:22" ht="12">
      <c r="A1071" s="349"/>
      <c r="B1071" s="349"/>
      <c r="P1071" s="383"/>
      <c r="Q1071" s="349"/>
      <c r="R1071" s="349"/>
      <c r="S1071" s="349"/>
      <c r="T1071" s="349"/>
      <c r="U1071" s="349"/>
      <c r="V1071" s="349"/>
    </row>
    <row r="1072" spans="1:22" ht="12">
      <c r="A1072" s="349"/>
      <c r="B1072" s="349"/>
      <c r="P1072" s="383"/>
      <c r="Q1072" s="349"/>
      <c r="R1072" s="349"/>
      <c r="S1072" s="349"/>
      <c r="T1072" s="349"/>
      <c r="U1072" s="349"/>
      <c r="V1072" s="349"/>
    </row>
    <row r="1073" spans="1:22" ht="12">
      <c r="A1073" s="349"/>
      <c r="B1073" s="349"/>
      <c r="P1073" s="383"/>
      <c r="Q1073" s="349"/>
      <c r="R1073" s="349"/>
      <c r="S1073" s="349"/>
      <c r="T1073" s="349"/>
      <c r="U1073" s="349"/>
      <c r="V1073" s="349"/>
    </row>
    <row r="1074" spans="1:22" ht="12">
      <c r="A1074" s="349"/>
      <c r="B1074" s="349"/>
      <c r="P1074" s="383"/>
      <c r="Q1074" s="349"/>
      <c r="R1074" s="349"/>
      <c r="S1074" s="349"/>
      <c r="T1074" s="349"/>
      <c r="U1074" s="349"/>
      <c r="V1074" s="349"/>
    </row>
    <row r="1075" spans="1:22" ht="12">
      <c r="A1075" s="349"/>
      <c r="B1075" s="349"/>
      <c r="P1075" s="383"/>
      <c r="Q1075" s="349"/>
      <c r="R1075" s="349"/>
      <c r="S1075" s="349"/>
      <c r="T1075" s="349"/>
      <c r="U1075" s="349"/>
      <c r="V1075" s="349"/>
    </row>
    <row r="1076" spans="1:22" ht="12">
      <c r="A1076" s="349"/>
      <c r="B1076" s="349"/>
      <c r="P1076" s="383"/>
      <c r="Q1076" s="349"/>
      <c r="R1076" s="349"/>
      <c r="S1076" s="349"/>
      <c r="T1076" s="349"/>
      <c r="U1076" s="349"/>
      <c r="V1076" s="349"/>
    </row>
    <row r="1077" spans="1:22" ht="12">
      <c r="A1077" s="349"/>
      <c r="B1077" s="349"/>
      <c r="P1077" s="383"/>
      <c r="Q1077" s="349"/>
      <c r="R1077" s="349"/>
      <c r="S1077" s="349"/>
      <c r="T1077" s="349"/>
      <c r="U1077" s="349"/>
      <c r="V1077" s="349"/>
    </row>
    <row r="1078" spans="1:22" ht="12">
      <c r="A1078" s="349"/>
      <c r="B1078" s="349"/>
      <c r="P1078" s="383"/>
      <c r="Q1078" s="349"/>
      <c r="R1078" s="349"/>
      <c r="S1078" s="349"/>
      <c r="T1078" s="349"/>
      <c r="U1078" s="349"/>
      <c r="V1078" s="349"/>
    </row>
    <row r="1079" spans="1:22" ht="12">
      <c r="A1079" s="349"/>
      <c r="B1079" s="349"/>
      <c r="P1079" s="383"/>
      <c r="Q1079" s="349"/>
      <c r="R1079" s="349"/>
      <c r="S1079" s="349"/>
      <c r="T1079" s="349"/>
      <c r="U1079" s="349"/>
      <c r="V1079" s="349"/>
    </row>
    <row r="1080" spans="1:22" ht="12">
      <c r="A1080" s="349"/>
      <c r="B1080" s="349"/>
      <c r="P1080" s="383"/>
      <c r="Q1080" s="349"/>
      <c r="R1080" s="349"/>
      <c r="S1080" s="349"/>
      <c r="T1080" s="349"/>
      <c r="U1080" s="349"/>
      <c r="V1080" s="349"/>
    </row>
    <row r="1081" spans="1:22" ht="12">
      <c r="A1081" s="349"/>
      <c r="B1081" s="349"/>
      <c r="P1081" s="383"/>
      <c r="Q1081" s="349"/>
      <c r="R1081" s="349"/>
      <c r="S1081" s="349"/>
      <c r="T1081" s="349"/>
      <c r="U1081" s="349"/>
      <c r="V1081" s="349"/>
    </row>
    <row r="1082" spans="1:22" ht="12">
      <c r="A1082" s="349"/>
      <c r="B1082" s="349"/>
      <c r="P1082" s="383"/>
      <c r="Q1082" s="349"/>
      <c r="R1082" s="349"/>
      <c r="S1082" s="349"/>
      <c r="T1082" s="349"/>
      <c r="U1082" s="349"/>
      <c r="V1082" s="349"/>
    </row>
    <row r="1083" spans="1:22" ht="12">
      <c r="A1083" s="349"/>
      <c r="B1083" s="349"/>
      <c r="P1083" s="383"/>
      <c r="Q1083" s="349"/>
      <c r="R1083" s="349"/>
      <c r="S1083" s="349"/>
      <c r="T1083" s="349"/>
      <c r="U1083" s="349"/>
      <c r="V1083" s="349"/>
    </row>
    <row r="1084" spans="1:22" ht="12">
      <c r="A1084" s="349"/>
      <c r="B1084" s="349"/>
      <c r="P1084" s="383"/>
      <c r="Q1084" s="349"/>
      <c r="R1084" s="349"/>
      <c r="S1084" s="349"/>
      <c r="T1084" s="349"/>
      <c r="U1084" s="349"/>
      <c r="V1084" s="349"/>
    </row>
    <row r="1085" spans="1:22" ht="12">
      <c r="A1085" s="349"/>
      <c r="B1085" s="349"/>
      <c r="P1085" s="383"/>
      <c r="Q1085" s="349"/>
      <c r="R1085" s="349"/>
      <c r="S1085" s="349"/>
      <c r="T1085" s="349"/>
      <c r="U1085" s="349"/>
      <c r="V1085" s="349"/>
    </row>
    <row r="1086" spans="1:22" ht="12">
      <c r="A1086" s="349"/>
      <c r="B1086" s="349"/>
      <c r="P1086" s="383"/>
      <c r="Q1086" s="349"/>
      <c r="R1086" s="349"/>
      <c r="S1086" s="349"/>
      <c r="T1086" s="349"/>
      <c r="U1086" s="349"/>
      <c r="V1086" s="349"/>
    </row>
    <row r="1087" spans="1:22" ht="12">
      <c r="A1087" s="349"/>
      <c r="B1087" s="349"/>
      <c r="P1087" s="383"/>
      <c r="Q1087" s="349"/>
      <c r="R1087" s="349"/>
      <c r="S1087" s="349"/>
      <c r="T1087" s="349"/>
      <c r="U1087" s="349"/>
      <c r="V1087" s="349"/>
    </row>
    <row r="1088" spans="1:22" ht="12">
      <c r="A1088" s="349"/>
      <c r="B1088" s="349"/>
      <c r="P1088" s="383"/>
      <c r="Q1088" s="349"/>
      <c r="R1088" s="349"/>
      <c r="S1088" s="349"/>
      <c r="T1088" s="349"/>
      <c r="U1088" s="349"/>
      <c r="V1088" s="349"/>
    </row>
    <row r="1089" spans="1:22" ht="12">
      <c r="A1089" s="349"/>
      <c r="B1089" s="349"/>
      <c r="P1089" s="383"/>
      <c r="Q1089" s="349"/>
      <c r="R1089" s="349"/>
      <c r="S1089" s="349"/>
      <c r="T1089" s="349"/>
      <c r="U1089" s="349"/>
      <c r="V1089" s="349"/>
    </row>
    <row r="1090" spans="1:22" ht="12">
      <c r="A1090" s="349"/>
      <c r="B1090" s="349"/>
      <c r="P1090" s="383"/>
      <c r="Q1090" s="349"/>
      <c r="R1090" s="349"/>
      <c r="S1090" s="349"/>
      <c r="T1090" s="349"/>
      <c r="U1090" s="349"/>
      <c r="V1090" s="349"/>
    </row>
    <row r="1091" spans="1:22" ht="12">
      <c r="A1091" s="349"/>
      <c r="B1091" s="349"/>
      <c r="P1091" s="383"/>
      <c r="Q1091" s="349"/>
      <c r="R1091" s="349"/>
      <c r="S1091" s="349"/>
      <c r="T1091" s="349"/>
      <c r="U1091" s="349"/>
      <c r="V1091" s="349"/>
    </row>
    <row r="1092" spans="1:22" ht="12">
      <c r="A1092" s="349"/>
      <c r="B1092" s="349"/>
      <c r="P1092" s="383"/>
      <c r="Q1092" s="349"/>
      <c r="R1092" s="349"/>
      <c r="S1092" s="349"/>
      <c r="T1092" s="349"/>
      <c r="U1092" s="349"/>
      <c r="V1092" s="349"/>
    </row>
    <row r="1093" spans="1:22" ht="12">
      <c r="A1093" s="349"/>
      <c r="B1093" s="349"/>
      <c r="P1093" s="383"/>
      <c r="Q1093" s="349"/>
      <c r="R1093" s="349"/>
      <c r="S1093" s="349"/>
      <c r="T1093" s="349"/>
      <c r="U1093" s="349"/>
      <c r="V1093" s="349"/>
    </row>
    <row r="1094" spans="1:22" ht="12">
      <c r="A1094" s="349"/>
      <c r="B1094" s="349"/>
      <c r="P1094" s="383"/>
      <c r="Q1094" s="349"/>
      <c r="R1094" s="349"/>
      <c r="S1094" s="349"/>
      <c r="T1094" s="349"/>
      <c r="U1094" s="349"/>
      <c r="V1094" s="349"/>
    </row>
    <row r="1095" spans="1:22" ht="12">
      <c r="A1095" s="349"/>
      <c r="B1095" s="349"/>
      <c r="P1095" s="383"/>
      <c r="Q1095" s="349"/>
      <c r="R1095" s="349"/>
      <c r="S1095" s="349"/>
      <c r="T1095" s="349"/>
      <c r="U1095" s="349"/>
      <c r="V1095" s="349"/>
    </row>
    <row r="1096" spans="1:22" ht="12">
      <c r="A1096" s="349"/>
      <c r="B1096" s="349"/>
      <c r="P1096" s="383"/>
      <c r="Q1096" s="349"/>
      <c r="R1096" s="349"/>
      <c r="S1096" s="349"/>
      <c r="T1096" s="349"/>
      <c r="U1096" s="349"/>
      <c r="V1096" s="349"/>
    </row>
    <row r="1097" spans="1:22" ht="12">
      <c r="A1097" s="349"/>
      <c r="B1097" s="349"/>
      <c r="P1097" s="383"/>
      <c r="Q1097" s="349"/>
      <c r="R1097" s="349"/>
      <c r="S1097" s="349"/>
      <c r="T1097" s="349"/>
      <c r="U1097" s="349"/>
      <c r="V1097" s="349"/>
    </row>
    <row r="1098" spans="1:22" ht="12">
      <c r="A1098" s="349"/>
      <c r="B1098" s="349"/>
      <c r="P1098" s="383"/>
      <c r="Q1098" s="349"/>
      <c r="R1098" s="349"/>
      <c r="S1098" s="349"/>
      <c r="T1098" s="349"/>
      <c r="U1098" s="349"/>
      <c r="V1098" s="349"/>
    </row>
    <row r="1099" spans="1:22" ht="12">
      <c r="A1099" s="349"/>
      <c r="B1099" s="349"/>
      <c r="P1099" s="383"/>
      <c r="Q1099" s="349"/>
      <c r="R1099" s="349"/>
      <c r="S1099" s="349"/>
      <c r="T1099" s="349"/>
      <c r="U1099" s="349"/>
      <c r="V1099" s="349"/>
    </row>
    <row r="1100" spans="1:22" ht="12">
      <c r="A1100" s="349"/>
      <c r="B1100" s="349"/>
      <c r="P1100" s="383"/>
      <c r="Q1100" s="349"/>
      <c r="R1100" s="349"/>
      <c r="S1100" s="349"/>
      <c r="T1100" s="349"/>
      <c r="U1100" s="349"/>
      <c r="V1100" s="349"/>
    </row>
    <row r="1101" spans="1:22" ht="12">
      <c r="A1101" s="349"/>
      <c r="B1101" s="349"/>
      <c r="P1101" s="383"/>
      <c r="Q1101" s="349"/>
      <c r="R1101" s="349"/>
      <c r="S1101" s="349"/>
      <c r="T1101" s="349"/>
      <c r="U1101" s="349"/>
      <c r="V1101" s="349"/>
    </row>
    <row r="1102" spans="1:22" ht="12">
      <c r="A1102" s="349"/>
      <c r="B1102" s="349"/>
      <c r="P1102" s="383"/>
      <c r="Q1102" s="349"/>
      <c r="R1102" s="349"/>
      <c r="S1102" s="349"/>
      <c r="T1102" s="349"/>
      <c r="U1102" s="349"/>
      <c r="V1102" s="349"/>
    </row>
    <row r="1103" spans="1:22" ht="12">
      <c r="A1103" s="349"/>
      <c r="B1103" s="349"/>
      <c r="P1103" s="383"/>
      <c r="Q1103" s="349"/>
      <c r="R1103" s="349"/>
      <c r="S1103" s="349"/>
      <c r="T1103" s="349"/>
      <c r="U1103" s="349"/>
      <c r="V1103" s="349"/>
    </row>
    <row r="1104" spans="1:22" ht="12">
      <c r="A1104" s="349"/>
      <c r="B1104" s="349"/>
      <c r="P1104" s="383"/>
      <c r="Q1104" s="349"/>
      <c r="R1104" s="349"/>
      <c r="S1104" s="349"/>
      <c r="T1104" s="349"/>
      <c r="U1104" s="349"/>
      <c r="V1104" s="349"/>
    </row>
    <row r="1105" spans="1:22" ht="12">
      <c r="A1105" s="349"/>
      <c r="B1105" s="349"/>
      <c r="P1105" s="383"/>
      <c r="Q1105" s="349"/>
      <c r="R1105" s="349"/>
      <c r="S1105" s="349"/>
      <c r="T1105" s="349"/>
      <c r="U1105" s="349"/>
      <c r="V1105" s="349"/>
    </row>
    <row r="1106" spans="1:22" ht="12">
      <c r="A1106" s="349"/>
      <c r="B1106" s="349"/>
      <c r="P1106" s="383"/>
      <c r="Q1106" s="349"/>
      <c r="R1106" s="349"/>
      <c r="S1106" s="349"/>
      <c r="T1106" s="349"/>
      <c r="U1106" s="349"/>
      <c r="V1106" s="349"/>
    </row>
    <row r="1107" spans="1:22" ht="12">
      <c r="A1107" s="349"/>
      <c r="B1107" s="349"/>
      <c r="P1107" s="383"/>
      <c r="Q1107" s="349"/>
      <c r="R1107" s="349"/>
      <c r="S1107" s="349"/>
      <c r="T1107" s="349"/>
      <c r="U1107" s="349"/>
      <c r="V1107" s="349"/>
    </row>
    <row r="1108" spans="1:22" ht="12">
      <c r="A1108" s="349"/>
      <c r="B1108" s="349"/>
      <c r="P1108" s="383"/>
      <c r="Q1108" s="349"/>
      <c r="R1108" s="349"/>
      <c r="S1108" s="349"/>
      <c r="T1108" s="349"/>
      <c r="U1108" s="349"/>
      <c r="V1108" s="349"/>
    </row>
    <row r="1109" spans="1:22" ht="12">
      <c r="A1109" s="349"/>
      <c r="B1109" s="349"/>
      <c r="P1109" s="383"/>
      <c r="Q1109" s="349"/>
      <c r="R1109" s="349"/>
      <c r="S1109" s="349"/>
      <c r="T1109" s="349"/>
      <c r="U1109" s="349"/>
      <c r="V1109" s="349"/>
    </row>
    <row r="1110" spans="1:22" ht="12">
      <c r="A1110" s="349"/>
      <c r="B1110" s="349"/>
      <c r="P1110" s="383"/>
      <c r="Q1110" s="349"/>
      <c r="R1110" s="349"/>
      <c r="S1110" s="349"/>
      <c r="T1110" s="349"/>
      <c r="U1110" s="349"/>
      <c r="V1110" s="349"/>
    </row>
    <row r="1111" spans="1:22" ht="12">
      <c r="A1111" s="349"/>
      <c r="B1111" s="349"/>
      <c r="P1111" s="383"/>
      <c r="Q1111" s="349"/>
      <c r="R1111" s="349"/>
      <c r="S1111" s="349"/>
      <c r="T1111" s="349"/>
      <c r="U1111" s="349"/>
      <c r="V1111" s="349"/>
    </row>
    <row r="1112" spans="1:22" ht="12">
      <c r="A1112" s="349"/>
      <c r="B1112" s="349"/>
      <c r="P1112" s="383"/>
      <c r="Q1112" s="349"/>
      <c r="R1112" s="349"/>
      <c r="S1112" s="349"/>
      <c r="T1112" s="349"/>
      <c r="U1112" s="349"/>
      <c r="V1112" s="349"/>
    </row>
    <row r="1113" spans="1:22" ht="12">
      <c r="A1113" s="349"/>
      <c r="B1113" s="349"/>
      <c r="P1113" s="383"/>
      <c r="Q1113" s="349"/>
      <c r="R1113" s="349"/>
      <c r="S1113" s="349"/>
      <c r="T1113" s="349"/>
      <c r="U1113" s="349"/>
      <c r="V1113" s="349"/>
    </row>
    <row r="1114" spans="1:22" ht="12">
      <c r="A1114" s="349"/>
      <c r="B1114" s="349"/>
      <c r="P1114" s="383"/>
      <c r="Q1114" s="349"/>
      <c r="R1114" s="349"/>
      <c r="S1114" s="349"/>
      <c r="T1114" s="349"/>
      <c r="U1114" s="349"/>
      <c r="V1114" s="349"/>
    </row>
    <row r="1115" spans="1:22" ht="12">
      <c r="A1115" s="349"/>
      <c r="B1115" s="349"/>
      <c r="P1115" s="383"/>
      <c r="Q1115" s="349"/>
      <c r="R1115" s="349"/>
      <c r="S1115" s="349"/>
      <c r="T1115" s="349"/>
      <c r="U1115" s="349"/>
      <c r="V1115" s="349"/>
    </row>
    <row r="1116" spans="1:22" ht="12">
      <c r="A1116" s="349"/>
      <c r="B1116" s="349"/>
      <c r="P1116" s="383"/>
      <c r="Q1116" s="349"/>
      <c r="R1116" s="349"/>
      <c r="S1116" s="349"/>
      <c r="T1116" s="349"/>
      <c r="U1116" s="349"/>
      <c r="V1116" s="349"/>
    </row>
    <row r="1117" spans="1:22" ht="12">
      <c r="A1117" s="349"/>
      <c r="B1117" s="349"/>
      <c r="P1117" s="383"/>
      <c r="Q1117" s="349"/>
      <c r="R1117" s="349"/>
      <c r="S1117" s="349"/>
      <c r="T1117" s="349"/>
      <c r="U1117" s="349"/>
      <c r="V1117" s="349"/>
    </row>
    <row r="1118" spans="1:22" ht="12">
      <c r="A1118" s="349"/>
      <c r="B1118" s="349"/>
      <c r="P1118" s="383"/>
      <c r="Q1118" s="349"/>
      <c r="R1118" s="349"/>
      <c r="S1118" s="349"/>
      <c r="T1118" s="349"/>
      <c r="U1118" s="349"/>
      <c r="V1118" s="349"/>
    </row>
    <row r="1119" spans="1:22" ht="12">
      <c r="A1119" s="349"/>
      <c r="B1119" s="349"/>
      <c r="P1119" s="383"/>
      <c r="Q1119" s="349"/>
      <c r="R1119" s="349"/>
      <c r="S1119" s="349"/>
      <c r="T1119" s="349"/>
      <c r="U1119" s="349"/>
      <c r="V1119" s="349"/>
    </row>
    <row r="1120" spans="1:22" ht="12">
      <c r="A1120" s="349"/>
      <c r="B1120" s="349"/>
      <c r="P1120" s="383"/>
      <c r="Q1120" s="349"/>
      <c r="R1120" s="349"/>
      <c r="S1120" s="349"/>
      <c r="T1120" s="349"/>
      <c r="U1120" s="349"/>
      <c r="V1120" s="349"/>
    </row>
    <row r="1121" spans="1:22" ht="12">
      <c r="A1121" s="349"/>
      <c r="B1121" s="349"/>
      <c r="P1121" s="383"/>
      <c r="Q1121" s="349"/>
      <c r="R1121" s="349"/>
      <c r="S1121" s="349"/>
      <c r="T1121" s="349"/>
      <c r="U1121" s="349"/>
      <c r="V1121" s="349"/>
    </row>
    <row r="1122" spans="1:22" ht="12">
      <c r="A1122" s="349"/>
      <c r="B1122" s="349"/>
      <c r="P1122" s="383"/>
      <c r="Q1122" s="349"/>
      <c r="R1122" s="349"/>
      <c r="S1122" s="349"/>
      <c r="T1122" s="349"/>
      <c r="U1122" s="349"/>
      <c r="V1122" s="349"/>
    </row>
    <row r="1123" spans="1:22" ht="12">
      <c r="A1123" s="349"/>
      <c r="B1123" s="349"/>
      <c r="P1123" s="383"/>
      <c r="Q1123" s="349"/>
      <c r="R1123" s="349"/>
      <c r="S1123" s="349"/>
      <c r="T1123" s="349"/>
      <c r="U1123" s="349"/>
      <c r="V1123" s="349"/>
    </row>
    <row r="1124" spans="1:22" ht="12">
      <c r="A1124" s="349"/>
      <c r="B1124" s="349"/>
      <c r="P1124" s="383"/>
      <c r="Q1124" s="349"/>
      <c r="R1124" s="349"/>
      <c r="S1124" s="349"/>
      <c r="T1124" s="349"/>
      <c r="U1124" s="349"/>
      <c r="V1124" s="349"/>
    </row>
    <row r="1125" spans="1:22" ht="12">
      <c r="A1125" s="349"/>
      <c r="B1125" s="349"/>
      <c r="P1125" s="383"/>
      <c r="Q1125" s="349"/>
      <c r="R1125" s="349"/>
      <c r="S1125" s="349"/>
      <c r="T1125" s="349"/>
      <c r="U1125" s="349"/>
      <c r="V1125" s="349"/>
    </row>
    <row r="1126" spans="1:22" ht="12">
      <c r="A1126" s="349"/>
      <c r="B1126" s="349"/>
      <c r="P1126" s="383"/>
      <c r="Q1126" s="349"/>
      <c r="R1126" s="349"/>
      <c r="S1126" s="349"/>
      <c r="T1126" s="349"/>
      <c r="U1126" s="349"/>
      <c r="V1126" s="349"/>
    </row>
    <row r="1127" spans="1:22" ht="12">
      <c r="A1127" s="349"/>
      <c r="B1127" s="349"/>
      <c r="P1127" s="383"/>
      <c r="Q1127" s="349"/>
      <c r="R1127" s="349"/>
      <c r="S1127" s="349"/>
      <c r="T1127" s="349"/>
      <c r="U1127" s="349"/>
      <c r="V1127" s="349"/>
    </row>
    <row r="1128" spans="1:22" ht="12">
      <c r="A1128" s="349"/>
      <c r="B1128" s="349"/>
      <c r="P1128" s="383"/>
      <c r="Q1128" s="349"/>
      <c r="R1128" s="349"/>
      <c r="S1128" s="349"/>
      <c r="T1128" s="349"/>
      <c r="U1128" s="349"/>
      <c r="V1128" s="349"/>
    </row>
    <row r="1129" spans="1:22" ht="12">
      <c r="A1129" s="349"/>
      <c r="B1129" s="349"/>
      <c r="P1129" s="383"/>
      <c r="Q1129" s="349"/>
      <c r="R1129" s="349"/>
      <c r="S1129" s="349"/>
      <c r="T1129" s="349"/>
      <c r="U1129" s="349"/>
      <c r="V1129" s="349"/>
    </row>
    <row r="1130" spans="1:22" ht="12">
      <c r="A1130" s="349"/>
      <c r="B1130" s="349"/>
      <c r="P1130" s="383"/>
      <c r="Q1130" s="349"/>
      <c r="R1130" s="349"/>
      <c r="S1130" s="349"/>
      <c r="T1130" s="349"/>
      <c r="U1130" s="349"/>
      <c r="V1130" s="349"/>
    </row>
    <row r="1131" spans="1:22" ht="12">
      <c r="A1131" s="349"/>
      <c r="B1131" s="349"/>
      <c r="P1131" s="383"/>
      <c r="Q1131" s="349"/>
      <c r="R1131" s="349"/>
      <c r="S1131" s="349"/>
      <c r="T1131" s="349"/>
      <c r="U1131" s="349"/>
      <c r="V1131" s="349"/>
    </row>
    <row r="1132" spans="1:22" ht="12">
      <c r="A1132" s="349"/>
      <c r="B1132" s="349"/>
      <c r="P1132" s="383"/>
      <c r="Q1132" s="349"/>
      <c r="R1132" s="349"/>
      <c r="S1132" s="349"/>
      <c r="T1132" s="349"/>
      <c r="U1132" s="349"/>
      <c r="V1132" s="349"/>
    </row>
    <row r="1133" spans="1:22" ht="12">
      <c r="A1133" s="349"/>
      <c r="B1133" s="349"/>
      <c r="P1133" s="383"/>
      <c r="Q1133" s="349"/>
      <c r="R1133" s="349"/>
      <c r="S1133" s="349"/>
      <c r="T1133" s="349"/>
      <c r="U1133" s="349"/>
      <c r="V1133" s="349"/>
    </row>
    <row r="1134" spans="1:22" ht="12">
      <c r="A1134" s="349"/>
      <c r="B1134" s="349"/>
      <c r="P1134" s="383"/>
      <c r="Q1134" s="349"/>
      <c r="R1134" s="349"/>
      <c r="S1134" s="349"/>
      <c r="T1134" s="349"/>
      <c r="U1134" s="349"/>
      <c r="V1134" s="349"/>
    </row>
    <row r="1135" spans="1:22" ht="12">
      <c r="A1135" s="349"/>
      <c r="B1135" s="349"/>
      <c r="P1135" s="383"/>
      <c r="Q1135" s="349"/>
      <c r="R1135" s="349"/>
      <c r="S1135" s="349"/>
      <c r="T1135" s="349"/>
      <c r="U1135" s="349"/>
      <c r="V1135" s="349"/>
    </row>
    <row r="1136" spans="1:22" ht="12">
      <c r="A1136" s="349"/>
      <c r="B1136" s="349"/>
      <c r="P1136" s="383"/>
      <c r="Q1136" s="349"/>
      <c r="R1136" s="349"/>
      <c r="S1136" s="349"/>
      <c r="T1136" s="349"/>
      <c r="U1136" s="349"/>
      <c r="V1136" s="349"/>
    </row>
    <row r="1137" spans="1:22" ht="12">
      <c r="A1137" s="349"/>
      <c r="B1137" s="349"/>
      <c r="P1137" s="383"/>
      <c r="Q1137" s="349"/>
      <c r="R1137" s="349"/>
      <c r="S1137" s="349"/>
      <c r="T1137" s="349"/>
      <c r="U1137" s="349"/>
      <c r="V1137" s="349"/>
    </row>
    <row r="1138" spans="1:22" ht="12">
      <c r="A1138" s="349"/>
      <c r="B1138" s="349"/>
      <c r="P1138" s="383"/>
      <c r="Q1138" s="349"/>
      <c r="R1138" s="349"/>
      <c r="S1138" s="349"/>
      <c r="T1138" s="349"/>
      <c r="U1138" s="349"/>
      <c r="V1138" s="349"/>
    </row>
    <row r="1139" spans="1:22" ht="12">
      <c r="A1139" s="349"/>
      <c r="B1139" s="349"/>
      <c r="P1139" s="383"/>
      <c r="Q1139" s="349"/>
      <c r="R1139" s="349"/>
      <c r="S1139" s="349"/>
      <c r="T1139" s="349"/>
      <c r="U1139" s="349"/>
      <c r="V1139" s="349"/>
    </row>
    <row r="1140" spans="1:22" ht="12">
      <c r="A1140" s="349"/>
      <c r="B1140" s="349"/>
      <c r="P1140" s="383"/>
      <c r="Q1140" s="349"/>
      <c r="R1140" s="349"/>
      <c r="S1140" s="349"/>
      <c r="T1140" s="349"/>
      <c r="U1140" s="349"/>
      <c r="V1140" s="349"/>
    </row>
    <row r="1141" spans="1:22" ht="12">
      <c r="A1141" s="349"/>
      <c r="B1141" s="349"/>
      <c r="P1141" s="383"/>
      <c r="Q1141" s="349"/>
      <c r="R1141" s="349"/>
      <c r="S1141" s="349"/>
      <c r="T1141" s="349"/>
      <c r="U1141" s="349"/>
      <c r="V1141" s="349"/>
    </row>
    <row r="1142" spans="1:22" ht="12">
      <c r="A1142" s="349"/>
      <c r="B1142" s="349"/>
      <c r="P1142" s="383"/>
      <c r="Q1142" s="349"/>
      <c r="R1142" s="349"/>
      <c r="S1142" s="349"/>
      <c r="T1142" s="349"/>
      <c r="U1142" s="349"/>
      <c r="V1142" s="349"/>
    </row>
    <row r="1143" spans="1:22" ht="12">
      <c r="A1143" s="349"/>
      <c r="B1143" s="349"/>
      <c r="P1143" s="383"/>
      <c r="Q1143" s="349"/>
      <c r="R1143" s="349"/>
      <c r="S1143" s="349"/>
      <c r="T1143" s="349"/>
      <c r="U1143" s="349"/>
      <c r="V1143" s="349"/>
    </row>
    <row r="1144" spans="1:22" ht="12">
      <c r="A1144" s="349"/>
      <c r="B1144" s="349"/>
      <c r="P1144" s="383"/>
      <c r="Q1144" s="349"/>
      <c r="R1144" s="349"/>
      <c r="S1144" s="349"/>
      <c r="T1144" s="349"/>
      <c r="U1144" s="349"/>
      <c r="V1144" s="349"/>
    </row>
    <row r="1145" spans="1:22" ht="12">
      <c r="A1145" s="349"/>
      <c r="B1145" s="349"/>
      <c r="P1145" s="383"/>
      <c r="Q1145" s="349"/>
      <c r="R1145" s="349"/>
      <c r="S1145" s="349"/>
      <c r="T1145" s="349"/>
      <c r="U1145" s="349"/>
      <c r="V1145" s="349"/>
    </row>
    <row r="1146" spans="1:22" ht="12">
      <c r="A1146" s="349"/>
      <c r="B1146" s="349"/>
      <c r="P1146" s="383"/>
      <c r="Q1146" s="349"/>
      <c r="R1146" s="349"/>
      <c r="S1146" s="349"/>
      <c r="T1146" s="349"/>
      <c r="U1146" s="349"/>
      <c r="V1146" s="349"/>
    </row>
    <row r="1147" spans="1:22" ht="12">
      <c r="A1147" s="349"/>
      <c r="B1147" s="349"/>
      <c r="P1147" s="383"/>
      <c r="Q1147" s="349"/>
      <c r="R1147" s="349"/>
      <c r="S1147" s="349"/>
      <c r="T1147" s="349"/>
      <c r="U1147" s="349"/>
      <c r="V1147" s="349"/>
    </row>
    <row r="1148" spans="1:22" ht="12">
      <c r="A1148" s="349"/>
      <c r="B1148" s="349"/>
      <c r="P1148" s="383"/>
      <c r="Q1148" s="349"/>
      <c r="R1148" s="349"/>
      <c r="S1148" s="349"/>
      <c r="T1148" s="349"/>
      <c r="U1148" s="349"/>
      <c r="V1148" s="349"/>
    </row>
    <row r="1149" spans="1:22" ht="12">
      <c r="A1149" s="349"/>
      <c r="B1149" s="349"/>
      <c r="P1149" s="383"/>
      <c r="Q1149" s="349"/>
      <c r="R1149" s="349"/>
      <c r="S1149" s="349"/>
      <c r="T1149" s="349"/>
      <c r="U1149" s="349"/>
      <c r="V1149" s="349"/>
    </row>
    <row r="1150" spans="1:22" ht="12">
      <c r="A1150" s="349"/>
      <c r="B1150" s="349"/>
      <c r="P1150" s="383"/>
      <c r="Q1150" s="349"/>
      <c r="R1150" s="349"/>
      <c r="S1150" s="349"/>
      <c r="T1150" s="349"/>
      <c r="U1150" s="349"/>
      <c r="V1150" s="349"/>
    </row>
    <row r="1151" spans="1:22" ht="12">
      <c r="A1151" s="349"/>
      <c r="B1151" s="349"/>
      <c r="P1151" s="383"/>
      <c r="Q1151" s="349"/>
      <c r="R1151" s="349"/>
      <c r="S1151" s="349"/>
      <c r="T1151" s="349"/>
      <c r="U1151" s="349"/>
      <c r="V1151" s="349"/>
    </row>
    <row r="1152" spans="1:22" ht="12">
      <c r="A1152" s="349"/>
      <c r="B1152" s="349"/>
      <c r="P1152" s="383"/>
      <c r="Q1152" s="349"/>
      <c r="R1152" s="349"/>
      <c r="S1152" s="349"/>
      <c r="T1152" s="349"/>
      <c r="U1152" s="349"/>
      <c r="V1152" s="349"/>
    </row>
    <row r="1153" spans="1:22" ht="12">
      <c r="A1153" s="349"/>
      <c r="B1153" s="349"/>
      <c r="P1153" s="383"/>
      <c r="Q1153" s="349"/>
      <c r="R1153" s="349"/>
      <c r="S1153" s="349"/>
      <c r="T1153" s="349"/>
      <c r="U1153" s="349"/>
      <c r="V1153" s="349"/>
    </row>
    <row r="1154" spans="1:22" ht="12">
      <c r="A1154" s="349"/>
      <c r="B1154" s="349"/>
      <c r="P1154" s="383"/>
      <c r="Q1154" s="349"/>
      <c r="R1154" s="349"/>
      <c r="S1154" s="349"/>
      <c r="T1154" s="349"/>
      <c r="U1154" s="349"/>
      <c r="V1154" s="349"/>
    </row>
    <row r="1155" spans="1:22" ht="12">
      <c r="A1155" s="349"/>
      <c r="B1155" s="349"/>
      <c r="P1155" s="383"/>
      <c r="Q1155" s="349"/>
      <c r="R1155" s="349"/>
      <c r="S1155" s="349"/>
      <c r="T1155" s="349"/>
      <c r="U1155" s="349"/>
      <c r="V1155" s="349"/>
    </row>
    <row r="1156" spans="1:22" ht="12">
      <c r="A1156" s="349"/>
      <c r="B1156" s="349"/>
      <c r="P1156" s="383"/>
      <c r="Q1156" s="349"/>
      <c r="R1156" s="349"/>
      <c r="S1156" s="349"/>
      <c r="T1156" s="349"/>
      <c r="U1156" s="349"/>
      <c r="V1156" s="349"/>
    </row>
    <row r="1157" spans="1:22" ht="12">
      <c r="A1157" s="349"/>
      <c r="B1157" s="349"/>
      <c r="P1157" s="383"/>
      <c r="Q1157" s="349"/>
      <c r="R1157" s="349"/>
      <c r="S1157" s="349"/>
      <c r="T1157" s="349"/>
      <c r="U1157" s="349"/>
      <c r="V1157" s="349"/>
    </row>
    <row r="1158" spans="1:22" ht="12">
      <c r="A1158" s="349"/>
      <c r="B1158" s="349"/>
      <c r="P1158" s="383"/>
      <c r="Q1158" s="349"/>
      <c r="R1158" s="349"/>
      <c r="S1158" s="349"/>
      <c r="T1158" s="349"/>
      <c r="U1158" s="349"/>
      <c r="V1158" s="349"/>
    </row>
    <row r="1159" spans="1:22" ht="12">
      <c r="A1159" s="349"/>
      <c r="B1159" s="349"/>
      <c r="P1159" s="383"/>
      <c r="Q1159" s="349"/>
      <c r="R1159" s="349"/>
      <c r="S1159" s="349"/>
      <c r="T1159" s="349"/>
      <c r="U1159" s="349"/>
      <c r="V1159" s="349"/>
    </row>
    <row r="1160" spans="1:22" ht="12">
      <c r="A1160" s="349"/>
      <c r="B1160" s="349"/>
      <c r="P1160" s="383"/>
      <c r="Q1160" s="349"/>
      <c r="R1160" s="349"/>
      <c r="S1160" s="349"/>
      <c r="T1160" s="349"/>
      <c r="U1160" s="349"/>
      <c r="V1160" s="349"/>
    </row>
    <row r="1161" spans="1:22" ht="12">
      <c r="A1161" s="349"/>
      <c r="B1161" s="349"/>
      <c r="P1161" s="383"/>
      <c r="Q1161" s="349"/>
      <c r="R1161" s="349"/>
      <c r="S1161" s="349"/>
      <c r="T1161" s="349"/>
      <c r="U1161" s="349"/>
      <c r="V1161" s="349"/>
    </row>
    <row r="1162" spans="1:22" ht="12">
      <c r="A1162" s="349"/>
      <c r="B1162" s="349"/>
      <c r="P1162" s="383"/>
      <c r="Q1162" s="349"/>
      <c r="R1162" s="349"/>
      <c r="S1162" s="349"/>
      <c r="T1162" s="349"/>
      <c r="U1162" s="349"/>
      <c r="V1162" s="349"/>
    </row>
    <row r="1163" spans="1:22" ht="12">
      <c r="A1163" s="349"/>
      <c r="B1163" s="349"/>
      <c r="P1163" s="383"/>
      <c r="Q1163" s="349"/>
      <c r="R1163" s="349"/>
      <c r="S1163" s="349"/>
      <c r="T1163" s="349"/>
      <c r="U1163" s="349"/>
      <c r="V1163" s="349"/>
    </row>
    <row r="1164" spans="1:22" ht="12">
      <c r="A1164" s="349"/>
      <c r="B1164" s="349"/>
      <c r="P1164" s="383"/>
      <c r="Q1164" s="349"/>
      <c r="R1164" s="349"/>
      <c r="S1164" s="349"/>
      <c r="T1164" s="349"/>
      <c r="U1164" s="349"/>
      <c r="V1164" s="349"/>
    </row>
    <row r="1165" spans="1:22" ht="12">
      <c r="A1165" s="349"/>
      <c r="B1165" s="349"/>
      <c r="P1165" s="383"/>
      <c r="Q1165" s="349"/>
      <c r="R1165" s="349"/>
      <c r="S1165" s="349"/>
      <c r="T1165" s="349"/>
      <c r="U1165" s="349"/>
      <c r="V1165" s="349"/>
    </row>
    <row r="1166" spans="1:22" ht="12">
      <c r="A1166" s="349"/>
      <c r="B1166" s="349"/>
      <c r="P1166" s="383"/>
      <c r="Q1166" s="349"/>
      <c r="R1166" s="349"/>
      <c r="S1166" s="349"/>
      <c r="T1166" s="349"/>
      <c r="U1166" s="349"/>
      <c r="V1166" s="349"/>
    </row>
    <row r="1167" spans="1:22" ht="12">
      <c r="A1167" s="349"/>
      <c r="B1167" s="349"/>
      <c r="P1167" s="383"/>
      <c r="Q1167" s="349"/>
      <c r="R1167" s="349"/>
      <c r="S1167" s="349"/>
      <c r="T1167" s="349"/>
      <c r="U1167" s="349"/>
      <c r="V1167" s="349"/>
    </row>
    <row r="1168" spans="1:22" ht="12">
      <c r="A1168" s="349"/>
      <c r="B1168" s="349"/>
      <c r="P1168" s="383"/>
      <c r="Q1168" s="349"/>
      <c r="R1168" s="349"/>
      <c r="S1168" s="349"/>
      <c r="T1168" s="349"/>
      <c r="U1168" s="349"/>
      <c r="V1168" s="349"/>
    </row>
    <row r="1169" spans="1:22" ht="12">
      <c r="A1169" s="349"/>
      <c r="B1169" s="349"/>
      <c r="P1169" s="383"/>
      <c r="Q1169" s="349"/>
      <c r="R1169" s="349"/>
      <c r="S1169" s="349"/>
      <c r="T1169" s="349"/>
      <c r="U1169" s="349"/>
      <c r="V1169" s="349"/>
    </row>
    <row r="1170" spans="1:22" ht="12">
      <c r="A1170" s="349"/>
      <c r="B1170" s="349"/>
      <c r="P1170" s="383"/>
      <c r="Q1170" s="349"/>
      <c r="R1170" s="349"/>
      <c r="S1170" s="349"/>
      <c r="T1170" s="349"/>
      <c r="U1170" s="349"/>
      <c r="V1170" s="349"/>
    </row>
    <row r="1171" spans="1:22" ht="12">
      <c r="A1171" s="349"/>
      <c r="B1171" s="349"/>
      <c r="P1171" s="383"/>
      <c r="Q1171" s="349"/>
      <c r="R1171" s="349"/>
      <c r="S1171" s="349"/>
      <c r="T1171" s="349"/>
      <c r="U1171" s="349"/>
      <c r="V1171" s="349"/>
    </row>
    <row r="1172" spans="1:22" ht="12">
      <c r="A1172" s="349"/>
      <c r="B1172" s="349"/>
      <c r="P1172" s="383"/>
      <c r="Q1172" s="349"/>
      <c r="R1172" s="349"/>
      <c r="S1172" s="349"/>
      <c r="T1172" s="349"/>
      <c r="U1172" s="349"/>
      <c r="V1172" s="349"/>
    </row>
    <row r="1173" spans="1:22" ht="12">
      <c r="A1173" s="349"/>
      <c r="B1173" s="349"/>
      <c r="P1173" s="383"/>
      <c r="Q1173" s="349"/>
      <c r="R1173" s="349"/>
      <c r="S1173" s="349"/>
      <c r="T1173" s="349"/>
      <c r="U1173" s="349"/>
      <c r="V1173" s="349"/>
    </row>
    <row r="1174" spans="1:22" ht="12">
      <c r="A1174" s="349"/>
      <c r="B1174" s="349"/>
      <c r="P1174" s="383"/>
      <c r="Q1174" s="349"/>
      <c r="R1174" s="349"/>
      <c r="S1174" s="349"/>
      <c r="T1174" s="349"/>
      <c r="U1174" s="349"/>
      <c r="V1174" s="349"/>
    </row>
    <row r="1175" spans="1:22" ht="12">
      <c r="A1175" s="349"/>
      <c r="B1175" s="349"/>
      <c r="P1175" s="383"/>
      <c r="Q1175" s="349"/>
      <c r="R1175" s="349"/>
      <c r="S1175" s="349"/>
      <c r="T1175" s="349"/>
      <c r="U1175" s="349"/>
      <c r="V1175" s="349"/>
    </row>
    <row r="1176" spans="1:22" ht="12">
      <c r="A1176" s="349"/>
      <c r="B1176" s="349"/>
      <c r="P1176" s="383"/>
      <c r="Q1176" s="349"/>
      <c r="R1176" s="349"/>
      <c r="S1176" s="349"/>
      <c r="T1176" s="349"/>
      <c r="U1176" s="349"/>
      <c r="V1176" s="349"/>
    </row>
    <row r="1177" spans="1:22" ht="12">
      <c r="A1177" s="349"/>
      <c r="B1177" s="349"/>
      <c r="P1177" s="383"/>
      <c r="Q1177" s="349"/>
      <c r="R1177" s="349"/>
      <c r="S1177" s="349"/>
      <c r="T1177" s="349"/>
      <c r="U1177" s="349"/>
      <c r="V1177" s="349"/>
    </row>
    <row r="1178" spans="1:22" ht="12">
      <c r="A1178" s="349"/>
      <c r="B1178" s="349"/>
      <c r="P1178" s="383"/>
      <c r="Q1178" s="349"/>
      <c r="R1178" s="349"/>
      <c r="S1178" s="349"/>
      <c r="T1178" s="349"/>
      <c r="U1178" s="349"/>
      <c r="V1178" s="349"/>
    </row>
    <row r="1179" spans="1:22" ht="12">
      <c r="A1179" s="349"/>
      <c r="B1179" s="349"/>
      <c r="P1179" s="383"/>
      <c r="Q1179" s="349"/>
      <c r="R1179" s="349"/>
      <c r="S1179" s="349"/>
      <c r="T1179" s="349"/>
      <c r="U1179" s="349"/>
      <c r="V1179" s="349"/>
    </row>
    <row r="1180" spans="1:22" ht="12">
      <c r="A1180" s="349"/>
      <c r="B1180" s="349"/>
      <c r="P1180" s="383"/>
      <c r="Q1180" s="349"/>
      <c r="R1180" s="349"/>
      <c r="S1180" s="349"/>
      <c r="T1180" s="349"/>
      <c r="U1180" s="349"/>
      <c r="V1180" s="349"/>
    </row>
    <row r="1181" spans="1:22" ht="12">
      <c r="A1181" s="349"/>
      <c r="B1181" s="349"/>
      <c r="P1181" s="383"/>
      <c r="Q1181" s="349"/>
      <c r="R1181" s="349"/>
      <c r="S1181" s="349"/>
      <c r="T1181" s="349"/>
      <c r="U1181" s="349"/>
      <c r="V1181" s="349"/>
    </row>
    <row r="1182" spans="1:22" ht="12">
      <c r="A1182" s="349"/>
      <c r="B1182" s="349"/>
      <c r="P1182" s="383"/>
      <c r="Q1182" s="349"/>
      <c r="R1182" s="349"/>
      <c r="S1182" s="349"/>
      <c r="T1182" s="349"/>
      <c r="U1182" s="349"/>
      <c r="V1182" s="349"/>
    </row>
    <row r="1183" spans="1:22" ht="12">
      <c r="A1183" s="349"/>
      <c r="B1183" s="349"/>
      <c r="P1183" s="383"/>
      <c r="Q1183" s="349"/>
      <c r="R1183" s="349"/>
      <c r="S1183" s="349"/>
      <c r="T1183" s="349"/>
      <c r="U1183" s="349"/>
      <c r="V1183" s="349"/>
    </row>
    <row r="1184" spans="1:22" ht="12">
      <c r="A1184" s="349"/>
      <c r="B1184" s="349"/>
      <c r="P1184" s="383"/>
      <c r="Q1184" s="349"/>
      <c r="R1184" s="349"/>
      <c r="S1184" s="349"/>
      <c r="T1184" s="349"/>
      <c r="U1184" s="349"/>
      <c r="V1184" s="349"/>
    </row>
    <row r="1185" spans="1:22" ht="12">
      <c r="A1185" s="349"/>
      <c r="B1185" s="349"/>
      <c r="P1185" s="383"/>
      <c r="Q1185" s="349"/>
      <c r="R1185" s="349"/>
      <c r="S1185" s="349"/>
      <c r="T1185" s="349"/>
      <c r="U1185" s="349"/>
      <c r="V1185" s="349"/>
    </row>
    <row r="1186" spans="1:22" ht="12">
      <c r="A1186" s="349"/>
      <c r="B1186" s="349"/>
      <c r="P1186" s="383"/>
      <c r="Q1186" s="349"/>
      <c r="R1186" s="349"/>
      <c r="S1186" s="349"/>
      <c r="T1186" s="349"/>
      <c r="U1186" s="349"/>
      <c r="V1186" s="349"/>
    </row>
    <row r="1187" spans="1:22" ht="12">
      <c r="A1187" s="349"/>
      <c r="B1187" s="349"/>
      <c r="P1187" s="383"/>
      <c r="Q1187" s="349"/>
      <c r="R1187" s="349"/>
      <c r="S1187" s="349"/>
      <c r="T1187" s="349"/>
      <c r="U1187" s="349"/>
      <c r="V1187" s="349"/>
    </row>
    <row r="1188" spans="1:22" ht="12">
      <c r="A1188" s="349"/>
      <c r="B1188" s="349"/>
      <c r="P1188" s="383"/>
      <c r="Q1188" s="349"/>
      <c r="R1188" s="349"/>
      <c r="S1188" s="349"/>
      <c r="T1188" s="349"/>
      <c r="U1188" s="349"/>
      <c r="V1188" s="349"/>
    </row>
    <row r="1189" spans="1:22" ht="12">
      <c r="A1189" s="349"/>
      <c r="B1189" s="349"/>
      <c r="P1189" s="383"/>
      <c r="Q1189" s="349"/>
      <c r="R1189" s="349"/>
      <c r="S1189" s="349"/>
      <c r="T1189" s="349"/>
      <c r="U1189" s="349"/>
      <c r="V1189" s="349"/>
    </row>
    <row r="1190" spans="1:22" ht="12">
      <c r="A1190" s="349"/>
      <c r="B1190" s="349"/>
      <c r="P1190" s="383"/>
      <c r="Q1190" s="349"/>
      <c r="R1190" s="349"/>
      <c r="S1190" s="349"/>
      <c r="T1190" s="349"/>
      <c r="U1190" s="349"/>
      <c r="V1190" s="349"/>
    </row>
    <row r="1191" spans="1:22" ht="12">
      <c r="A1191" s="349"/>
      <c r="B1191" s="349"/>
      <c r="P1191" s="383"/>
      <c r="Q1191" s="349"/>
      <c r="R1191" s="349"/>
      <c r="S1191" s="349"/>
      <c r="T1191" s="349"/>
      <c r="U1191" s="349"/>
      <c r="V1191" s="349"/>
    </row>
    <row r="1192" spans="1:22" ht="12">
      <c r="A1192" s="349"/>
      <c r="B1192" s="349"/>
      <c r="P1192" s="383"/>
      <c r="Q1192" s="349"/>
      <c r="R1192" s="349"/>
      <c r="S1192" s="349"/>
      <c r="T1192" s="349"/>
      <c r="U1192" s="349"/>
      <c r="V1192" s="349"/>
    </row>
    <row r="1193" spans="1:22" ht="12">
      <c r="A1193" s="349"/>
      <c r="B1193" s="349"/>
      <c r="P1193" s="383"/>
      <c r="Q1193" s="349"/>
      <c r="R1193" s="349"/>
      <c r="S1193" s="349"/>
      <c r="T1193" s="349"/>
      <c r="U1193" s="349"/>
      <c r="V1193" s="349"/>
    </row>
    <row r="1194" spans="1:22" ht="12">
      <c r="A1194" s="349"/>
      <c r="B1194" s="349"/>
      <c r="P1194" s="383"/>
      <c r="Q1194" s="349"/>
      <c r="R1194" s="349"/>
      <c r="S1194" s="349"/>
      <c r="T1194" s="349"/>
      <c r="U1194" s="349"/>
      <c r="V1194" s="349"/>
    </row>
    <row r="1195" spans="1:22" ht="12">
      <c r="A1195" s="349"/>
      <c r="B1195" s="349"/>
      <c r="P1195" s="383"/>
      <c r="Q1195" s="349"/>
      <c r="R1195" s="349"/>
      <c r="S1195" s="349"/>
      <c r="T1195" s="349"/>
      <c r="U1195" s="349"/>
      <c r="V1195" s="349"/>
    </row>
    <row r="1196" spans="1:22" ht="12">
      <c r="A1196" s="349"/>
      <c r="B1196" s="349"/>
      <c r="P1196" s="383"/>
      <c r="Q1196" s="349"/>
      <c r="R1196" s="349"/>
      <c r="S1196" s="349"/>
      <c r="T1196" s="349"/>
      <c r="U1196" s="349"/>
      <c r="V1196" s="349"/>
    </row>
    <row r="1197" spans="1:22" ht="12">
      <c r="A1197" s="349"/>
      <c r="B1197" s="349"/>
      <c r="P1197" s="383"/>
      <c r="Q1197" s="349"/>
      <c r="R1197" s="349"/>
      <c r="S1197" s="349"/>
      <c r="T1197" s="349"/>
      <c r="U1197" s="349"/>
      <c r="V1197" s="349"/>
    </row>
    <row r="1198" spans="1:22" ht="12">
      <c r="A1198" s="349"/>
      <c r="B1198" s="349"/>
      <c r="P1198" s="383"/>
      <c r="Q1198" s="349"/>
      <c r="R1198" s="349"/>
      <c r="S1198" s="349"/>
      <c r="T1198" s="349"/>
      <c r="U1198" s="349"/>
      <c r="V1198" s="349"/>
    </row>
    <row r="1199" spans="1:22" ht="12">
      <c r="A1199" s="349"/>
      <c r="B1199" s="349"/>
      <c r="P1199" s="383"/>
      <c r="Q1199" s="349"/>
      <c r="R1199" s="349"/>
      <c r="S1199" s="349"/>
      <c r="T1199" s="349"/>
      <c r="U1199" s="349"/>
      <c r="V1199" s="349"/>
    </row>
    <row r="1200" spans="1:22" ht="12">
      <c r="A1200" s="349"/>
      <c r="B1200" s="349"/>
      <c r="P1200" s="383"/>
      <c r="Q1200" s="349"/>
      <c r="R1200" s="349"/>
      <c r="S1200" s="349"/>
      <c r="T1200" s="349"/>
      <c r="U1200" s="349"/>
      <c r="V1200" s="349"/>
    </row>
    <row r="1201" spans="1:22" ht="12">
      <c r="A1201" s="349"/>
      <c r="B1201" s="349"/>
      <c r="P1201" s="383"/>
      <c r="Q1201" s="349"/>
      <c r="R1201" s="349"/>
      <c r="S1201" s="349"/>
      <c r="T1201" s="349"/>
      <c r="U1201" s="349"/>
      <c r="V1201" s="349"/>
    </row>
    <row r="1202" spans="1:22" ht="12">
      <c r="A1202" s="349"/>
      <c r="B1202" s="349"/>
      <c r="P1202" s="383"/>
      <c r="Q1202" s="349"/>
      <c r="R1202" s="349"/>
      <c r="S1202" s="349"/>
      <c r="T1202" s="349"/>
      <c r="U1202" s="349"/>
      <c r="V1202" s="349"/>
    </row>
    <row r="1203" spans="1:22" ht="12">
      <c r="A1203" s="349"/>
      <c r="B1203" s="349"/>
      <c r="P1203" s="383"/>
      <c r="Q1203" s="349"/>
      <c r="R1203" s="349"/>
      <c r="S1203" s="349"/>
      <c r="T1203" s="349"/>
      <c r="U1203" s="349"/>
      <c r="V1203" s="349"/>
    </row>
    <row r="1204" spans="1:22" ht="12">
      <c r="A1204" s="349"/>
      <c r="B1204" s="349"/>
      <c r="P1204" s="383"/>
      <c r="Q1204" s="349"/>
      <c r="R1204" s="349"/>
      <c r="S1204" s="349"/>
      <c r="T1204" s="349"/>
      <c r="U1204" s="349"/>
      <c r="V1204" s="349"/>
    </row>
    <row r="1205" spans="1:22" ht="12">
      <c r="A1205" s="349"/>
      <c r="B1205" s="349"/>
      <c r="P1205" s="383"/>
      <c r="Q1205" s="349"/>
      <c r="R1205" s="349"/>
      <c r="S1205" s="349"/>
      <c r="T1205" s="349"/>
      <c r="U1205" s="349"/>
      <c r="V1205" s="349"/>
    </row>
    <row r="1206" spans="1:22" ht="12">
      <c r="A1206" s="349"/>
      <c r="B1206" s="349"/>
      <c r="P1206" s="383"/>
      <c r="Q1206" s="349"/>
      <c r="R1206" s="349"/>
      <c r="S1206" s="349"/>
      <c r="T1206" s="349"/>
      <c r="U1206" s="349"/>
      <c r="V1206" s="349"/>
    </row>
    <row r="1207" spans="1:22" ht="12">
      <c r="A1207" s="349"/>
      <c r="B1207" s="349"/>
      <c r="P1207" s="383"/>
      <c r="Q1207" s="349"/>
      <c r="R1207" s="349"/>
      <c r="S1207" s="349"/>
      <c r="T1207" s="349"/>
      <c r="U1207" s="349"/>
      <c r="V1207" s="349"/>
    </row>
    <row r="1208" spans="1:22" ht="12">
      <c r="A1208" s="349"/>
      <c r="B1208" s="349"/>
      <c r="P1208" s="383"/>
      <c r="Q1208" s="349"/>
      <c r="R1208" s="349"/>
      <c r="S1208" s="349"/>
      <c r="T1208" s="349"/>
      <c r="U1208" s="349"/>
      <c r="V1208" s="349"/>
    </row>
    <row r="1209" spans="1:22" ht="12">
      <c r="A1209" s="349"/>
      <c r="B1209" s="349"/>
      <c r="P1209" s="383"/>
      <c r="Q1209" s="349"/>
      <c r="R1209" s="349"/>
      <c r="S1209" s="349"/>
      <c r="T1209" s="349"/>
      <c r="U1209" s="349"/>
      <c r="V1209" s="349"/>
    </row>
    <row r="1210" spans="1:22" ht="12">
      <c r="A1210" s="349"/>
      <c r="B1210" s="349"/>
      <c r="P1210" s="383"/>
      <c r="Q1210" s="349"/>
      <c r="R1210" s="349"/>
      <c r="S1210" s="349"/>
      <c r="T1210" s="349"/>
      <c r="U1210" s="349"/>
      <c r="V1210" s="349"/>
    </row>
    <row r="1211" spans="1:22" ht="12">
      <c r="A1211" s="349"/>
      <c r="B1211" s="349"/>
      <c r="P1211" s="383"/>
      <c r="Q1211" s="349"/>
      <c r="R1211" s="349"/>
      <c r="S1211" s="349"/>
      <c r="T1211" s="349"/>
      <c r="U1211" s="349"/>
      <c r="V1211" s="349"/>
    </row>
    <row r="1212" spans="1:22" ht="12">
      <c r="A1212" s="349"/>
      <c r="B1212" s="349"/>
      <c r="P1212" s="383"/>
      <c r="Q1212" s="349"/>
      <c r="R1212" s="349"/>
      <c r="S1212" s="349"/>
      <c r="T1212" s="349"/>
      <c r="U1212" s="349"/>
      <c r="V1212" s="349"/>
    </row>
    <row r="1213" spans="1:22" ht="12">
      <c r="A1213" s="349"/>
      <c r="B1213" s="349"/>
      <c r="P1213" s="383"/>
      <c r="Q1213" s="349"/>
      <c r="R1213" s="349"/>
      <c r="S1213" s="349"/>
      <c r="T1213" s="349"/>
      <c r="U1213" s="349"/>
      <c r="V1213" s="349"/>
    </row>
    <row r="1214" spans="1:22" ht="12">
      <c r="A1214" s="349"/>
      <c r="B1214" s="349"/>
      <c r="P1214" s="383"/>
      <c r="Q1214" s="349"/>
      <c r="R1214" s="349"/>
      <c r="S1214" s="349"/>
      <c r="T1214" s="349"/>
      <c r="U1214" s="349"/>
      <c r="V1214" s="349"/>
    </row>
    <row r="1215" spans="1:22" ht="12">
      <c r="A1215" s="349"/>
      <c r="B1215" s="349"/>
      <c r="P1215" s="383"/>
      <c r="Q1215" s="349"/>
      <c r="R1215" s="349"/>
      <c r="S1215" s="349"/>
      <c r="T1215" s="349"/>
      <c r="U1215" s="349"/>
      <c r="V1215" s="349"/>
    </row>
    <row r="1216" spans="1:22" ht="12">
      <c r="A1216" s="349"/>
      <c r="B1216" s="349"/>
      <c r="P1216" s="383"/>
      <c r="Q1216" s="349"/>
      <c r="R1216" s="349"/>
      <c r="S1216" s="349"/>
      <c r="T1216" s="349"/>
      <c r="U1216" s="349"/>
      <c r="V1216" s="349"/>
    </row>
    <row r="1217" spans="1:22" ht="12">
      <c r="A1217" s="349"/>
      <c r="B1217" s="349"/>
      <c r="P1217" s="383"/>
      <c r="Q1217" s="349"/>
      <c r="R1217" s="349"/>
      <c r="S1217" s="349"/>
      <c r="T1217" s="349"/>
      <c r="U1217" s="349"/>
      <c r="V1217" s="349"/>
    </row>
    <row r="1218" spans="1:22" ht="12">
      <c r="A1218" s="349"/>
      <c r="B1218" s="349"/>
      <c r="P1218" s="383"/>
      <c r="Q1218" s="349"/>
      <c r="R1218" s="349"/>
      <c r="S1218" s="349"/>
      <c r="T1218" s="349"/>
      <c r="U1218" s="349"/>
      <c r="V1218" s="349"/>
    </row>
    <row r="1219" spans="1:22" ht="12">
      <c r="A1219" s="349"/>
      <c r="B1219" s="349"/>
      <c r="P1219" s="383"/>
      <c r="Q1219" s="349"/>
      <c r="R1219" s="349"/>
      <c r="S1219" s="349"/>
      <c r="T1219" s="349"/>
      <c r="U1219" s="349"/>
      <c r="V1219" s="349"/>
    </row>
    <row r="1220" spans="1:22" ht="12">
      <c r="A1220" s="349"/>
      <c r="B1220" s="349"/>
      <c r="P1220" s="383"/>
      <c r="Q1220" s="349"/>
      <c r="R1220" s="349"/>
      <c r="S1220" s="349"/>
      <c r="T1220" s="349"/>
      <c r="U1220" s="349"/>
      <c r="V1220" s="349"/>
    </row>
    <row r="1221" spans="1:22" ht="12">
      <c r="A1221" s="349"/>
      <c r="B1221" s="349"/>
      <c r="P1221" s="383"/>
      <c r="Q1221" s="349"/>
      <c r="R1221" s="349"/>
      <c r="S1221" s="349"/>
      <c r="T1221" s="349"/>
      <c r="U1221" s="349"/>
      <c r="V1221" s="349"/>
    </row>
    <row r="1222" spans="1:22" ht="12">
      <c r="A1222" s="349"/>
      <c r="B1222" s="349"/>
      <c r="P1222" s="383"/>
      <c r="Q1222" s="349"/>
      <c r="R1222" s="349"/>
      <c r="S1222" s="349"/>
      <c r="T1222" s="349"/>
      <c r="U1222" s="349"/>
      <c r="V1222" s="349"/>
    </row>
    <row r="1223" spans="1:22" ht="12">
      <c r="A1223" s="349"/>
      <c r="B1223" s="349"/>
      <c r="P1223" s="383"/>
      <c r="Q1223" s="349"/>
      <c r="R1223" s="349"/>
      <c r="S1223" s="349"/>
      <c r="T1223" s="349"/>
      <c r="U1223" s="349"/>
      <c r="V1223" s="349"/>
    </row>
    <row r="1224" spans="1:22" ht="12">
      <c r="A1224" s="349"/>
      <c r="B1224" s="349"/>
      <c r="P1224" s="383"/>
      <c r="Q1224" s="349"/>
      <c r="R1224" s="349"/>
      <c r="S1224" s="349"/>
      <c r="T1224" s="349"/>
      <c r="U1224" s="349"/>
      <c r="V1224" s="349"/>
    </row>
    <row r="1225" spans="1:22" ht="12">
      <c r="A1225" s="349"/>
      <c r="B1225" s="349"/>
      <c r="P1225" s="383"/>
      <c r="Q1225" s="349"/>
      <c r="R1225" s="349"/>
      <c r="S1225" s="349"/>
      <c r="T1225" s="349"/>
      <c r="U1225" s="349"/>
      <c r="V1225" s="349"/>
    </row>
    <row r="1226" spans="1:22" ht="12">
      <c r="A1226" s="349"/>
      <c r="B1226" s="349"/>
      <c r="P1226" s="383"/>
      <c r="Q1226" s="349"/>
      <c r="R1226" s="349"/>
      <c r="S1226" s="349"/>
      <c r="T1226" s="349"/>
      <c r="U1226" s="349"/>
      <c r="V1226" s="349"/>
    </row>
    <row r="1227" spans="1:22" ht="12">
      <c r="A1227" s="349"/>
      <c r="B1227" s="349"/>
      <c r="P1227" s="383"/>
      <c r="Q1227" s="349"/>
      <c r="R1227" s="349"/>
      <c r="S1227" s="349"/>
      <c r="T1227" s="349"/>
      <c r="U1227" s="349"/>
      <c r="V1227" s="349"/>
    </row>
    <row r="1228" spans="1:22" ht="12">
      <c r="A1228" s="349"/>
      <c r="B1228" s="349"/>
      <c r="P1228" s="383"/>
      <c r="Q1228" s="349"/>
      <c r="R1228" s="349"/>
      <c r="S1228" s="349"/>
      <c r="T1228" s="349"/>
      <c r="U1228" s="349"/>
      <c r="V1228" s="349"/>
    </row>
    <row r="1229" spans="1:22" ht="12">
      <c r="A1229" s="349"/>
      <c r="B1229" s="349"/>
      <c r="P1229" s="383"/>
      <c r="Q1229" s="349"/>
      <c r="R1229" s="349"/>
      <c r="S1229" s="349"/>
      <c r="T1229" s="349"/>
      <c r="U1229" s="349"/>
      <c r="V1229" s="349"/>
    </row>
    <row r="1230" spans="1:22" ht="12">
      <c r="A1230" s="349"/>
      <c r="B1230" s="349"/>
      <c r="P1230" s="383"/>
      <c r="Q1230" s="349"/>
      <c r="R1230" s="349"/>
      <c r="S1230" s="349"/>
      <c r="T1230" s="349"/>
      <c r="U1230" s="349"/>
      <c r="V1230" s="349"/>
    </row>
    <row r="1231" spans="1:22" ht="12">
      <c r="A1231" s="349"/>
      <c r="B1231" s="349"/>
      <c r="P1231" s="383"/>
      <c r="Q1231" s="349"/>
      <c r="R1231" s="349"/>
      <c r="S1231" s="349"/>
      <c r="T1231" s="349"/>
      <c r="U1231" s="349"/>
      <c r="V1231" s="349"/>
    </row>
    <row r="1232" spans="1:22" ht="12">
      <c r="A1232" s="349"/>
      <c r="B1232" s="349"/>
      <c r="P1232" s="383"/>
      <c r="Q1232" s="349"/>
      <c r="R1232" s="349"/>
      <c r="S1232" s="349"/>
      <c r="T1232" s="349"/>
      <c r="U1232" s="349"/>
      <c r="V1232" s="349"/>
    </row>
    <row r="1233" spans="1:22" ht="12">
      <c r="A1233" s="349"/>
      <c r="B1233" s="349"/>
      <c r="P1233" s="383"/>
      <c r="Q1233" s="349"/>
      <c r="R1233" s="349"/>
      <c r="S1233" s="349"/>
      <c r="T1233" s="349"/>
      <c r="U1233" s="349"/>
      <c r="V1233" s="349"/>
    </row>
    <row r="1234" spans="1:22" ht="12">
      <c r="A1234" s="349"/>
      <c r="B1234" s="349"/>
      <c r="P1234" s="383"/>
      <c r="Q1234" s="349"/>
      <c r="R1234" s="349"/>
      <c r="S1234" s="349"/>
      <c r="T1234" s="349"/>
      <c r="U1234" s="349"/>
      <c r="V1234" s="349"/>
    </row>
    <row r="1235" spans="1:22" ht="12">
      <c r="A1235" s="349"/>
      <c r="B1235" s="349"/>
      <c r="P1235" s="383"/>
      <c r="Q1235" s="349"/>
      <c r="R1235" s="349"/>
      <c r="S1235" s="349"/>
      <c r="T1235" s="349"/>
      <c r="U1235" s="349"/>
      <c r="V1235" s="349"/>
    </row>
    <row r="1236" spans="1:22" ht="12">
      <c r="A1236" s="349"/>
      <c r="B1236" s="349"/>
      <c r="P1236" s="383"/>
      <c r="Q1236" s="349"/>
      <c r="R1236" s="349"/>
      <c r="S1236" s="349"/>
      <c r="T1236" s="349"/>
      <c r="U1236" s="349"/>
      <c r="V1236" s="349"/>
    </row>
    <row r="1237" spans="1:22" ht="12">
      <c r="A1237" s="349"/>
      <c r="B1237" s="349"/>
      <c r="P1237" s="383"/>
      <c r="Q1237" s="349"/>
      <c r="R1237" s="349"/>
      <c r="S1237" s="349"/>
      <c r="T1237" s="349"/>
      <c r="U1237" s="349"/>
      <c r="V1237" s="349"/>
    </row>
    <row r="1238" spans="1:22" ht="12">
      <c r="A1238" s="349"/>
      <c r="B1238" s="349"/>
      <c r="P1238" s="383"/>
      <c r="Q1238" s="349"/>
      <c r="R1238" s="349"/>
      <c r="S1238" s="349"/>
      <c r="T1238" s="349"/>
      <c r="U1238" s="349"/>
      <c r="V1238" s="349"/>
    </row>
    <row r="1239" spans="1:22" ht="12">
      <c r="A1239" s="349"/>
      <c r="B1239" s="349"/>
      <c r="P1239" s="383"/>
      <c r="Q1239" s="349"/>
      <c r="R1239" s="349"/>
      <c r="S1239" s="349"/>
      <c r="T1239" s="349"/>
      <c r="U1239" s="349"/>
      <c r="V1239" s="349"/>
    </row>
    <row r="1240" spans="1:22" ht="12">
      <c r="A1240" s="349"/>
      <c r="B1240" s="349"/>
      <c r="P1240" s="383"/>
      <c r="Q1240" s="349"/>
      <c r="R1240" s="349"/>
      <c r="S1240" s="349"/>
      <c r="T1240" s="349"/>
      <c r="U1240" s="349"/>
      <c r="V1240" s="349"/>
    </row>
    <row r="1241" spans="1:22" ht="12">
      <c r="A1241" s="349"/>
      <c r="B1241" s="349"/>
      <c r="P1241" s="383"/>
      <c r="Q1241" s="349"/>
      <c r="R1241" s="349"/>
      <c r="S1241" s="349"/>
      <c r="T1241" s="349"/>
      <c r="U1241" s="349"/>
      <c r="V1241" s="349"/>
    </row>
    <row r="1242" spans="1:22" ht="12">
      <c r="A1242" s="349"/>
      <c r="B1242" s="349"/>
      <c r="P1242" s="383"/>
      <c r="Q1242" s="349"/>
      <c r="R1242" s="349"/>
      <c r="S1242" s="349"/>
      <c r="T1242" s="349"/>
      <c r="U1242" s="349"/>
      <c r="V1242" s="349"/>
    </row>
    <row r="1243" spans="1:22" ht="12">
      <c r="A1243" s="349"/>
      <c r="B1243" s="349"/>
      <c r="P1243" s="383"/>
      <c r="Q1243" s="349"/>
      <c r="R1243" s="349"/>
      <c r="S1243" s="349"/>
      <c r="T1243" s="349"/>
      <c r="U1243" s="349"/>
      <c r="V1243" s="349"/>
    </row>
    <row r="1244" spans="1:22" ht="12">
      <c r="A1244" s="349"/>
      <c r="B1244" s="349"/>
      <c r="P1244" s="383"/>
      <c r="Q1244" s="349"/>
      <c r="R1244" s="349"/>
      <c r="S1244" s="349"/>
      <c r="T1244" s="349"/>
      <c r="U1244" s="349"/>
      <c r="V1244" s="349"/>
    </row>
    <row r="1245" spans="1:22" ht="12">
      <c r="A1245" s="349"/>
      <c r="B1245" s="349"/>
      <c r="P1245" s="383"/>
      <c r="Q1245" s="349"/>
      <c r="R1245" s="349"/>
      <c r="S1245" s="349"/>
      <c r="T1245" s="349"/>
      <c r="U1245" s="349"/>
      <c r="V1245" s="349"/>
    </row>
    <row r="1246" spans="1:22" ht="12">
      <c r="A1246" s="349"/>
      <c r="B1246" s="349"/>
      <c r="P1246" s="383"/>
      <c r="Q1246" s="349"/>
      <c r="R1246" s="349"/>
      <c r="S1246" s="349"/>
      <c r="T1246" s="349"/>
      <c r="U1246" s="349"/>
      <c r="V1246" s="349"/>
    </row>
    <row r="1247" spans="1:22" ht="12">
      <c r="A1247" s="349"/>
      <c r="B1247" s="349"/>
      <c r="P1247" s="383"/>
      <c r="Q1247" s="349"/>
      <c r="R1247" s="349"/>
      <c r="S1247" s="349"/>
      <c r="T1247" s="349"/>
      <c r="U1247" s="349"/>
      <c r="V1247" s="349"/>
    </row>
    <row r="1248" spans="1:22" ht="12">
      <c r="A1248" s="349"/>
      <c r="B1248" s="349"/>
      <c r="P1248" s="383"/>
      <c r="Q1248" s="349"/>
      <c r="R1248" s="349"/>
      <c r="S1248" s="349"/>
      <c r="T1248" s="349"/>
      <c r="U1248" s="349"/>
      <c r="V1248" s="349"/>
    </row>
    <row r="1249" spans="1:22" ht="12">
      <c r="A1249" s="349"/>
      <c r="B1249" s="349"/>
      <c r="P1249" s="383"/>
      <c r="Q1249" s="349"/>
      <c r="R1249" s="349"/>
      <c r="S1249" s="349"/>
      <c r="T1249" s="349"/>
      <c r="U1249" s="349"/>
      <c r="V1249" s="349"/>
    </row>
    <row r="1250" spans="1:22" ht="12">
      <c r="A1250" s="349"/>
      <c r="B1250" s="349"/>
      <c r="P1250" s="383"/>
      <c r="Q1250" s="349"/>
      <c r="R1250" s="349"/>
      <c r="S1250" s="349"/>
      <c r="T1250" s="349"/>
      <c r="U1250" s="349"/>
      <c r="V1250" s="349"/>
    </row>
    <row r="1251" spans="1:22" ht="12">
      <c r="A1251" s="349"/>
      <c r="B1251" s="349"/>
      <c r="P1251" s="383"/>
      <c r="Q1251" s="349"/>
      <c r="R1251" s="349"/>
      <c r="S1251" s="349"/>
      <c r="T1251" s="349"/>
      <c r="U1251" s="349"/>
      <c r="V1251" s="349"/>
    </row>
    <row r="1252" spans="1:22" ht="12">
      <c r="A1252" s="349"/>
      <c r="B1252" s="349"/>
      <c r="P1252" s="383"/>
      <c r="Q1252" s="349"/>
      <c r="R1252" s="349"/>
      <c r="S1252" s="349"/>
      <c r="T1252" s="349"/>
      <c r="U1252" s="349"/>
      <c r="V1252" s="349"/>
    </row>
    <row r="1253" spans="1:22" ht="12">
      <c r="A1253" s="349"/>
      <c r="B1253" s="349"/>
      <c r="P1253" s="383"/>
      <c r="Q1253" s="349"/>
      <c r="R1253" s="349"/>
      <c r="S1253" s="349"/>
      <c r="T1253" s="349"/>
      <c r="U1253" s="349"/>
      <c r="V1253" s="349"/>
    </row>
    <row r="1254" spans="1:22" ht="12">
      <c r="A1254" s="349"/>
      <c r="B1254" s="349"/>
      <c r="P1254" s="383"/>
      <c r="Q1254" s="349"/>
      <c r="R1254" s="349"/>
      <c r="S1254" s="349"/>
      <c r="T1254" s="349"/>
      <c r="U1254" s="349"/>
      <c r="V1254" s="349"/>
    </row>
    <row r="1255" spans="1:22" ht="12">
      <c r="A1255" s="349"/>
      <c r="B1255" s="349"/>
      <c r="P1255" s="383"/>
      <c r="Q1255" s="349"/>
      <c r="R1255" s="349"/>
      <c r="S1255" s="349"/>
      <c r="T1255" s="349"/>
      <c r="U1255" s="349"/>
      <c r="V1255" s="349"/>
    </row>
    <row r="1256" spans="1:22" ht="12">
      <c r="A1256" s="349"/>
      <c r="B1256" s="349"/>
      <c r="P1256" s="383"/>
      <c r="Q1256" s="349"/>
      <c r="R1256" s="349"/>
      <c r="S1256" s="349"/>
      <c r="T1256" s="349"/>
      <c r="U1256" s="349"/>
      <c r="V1256" s="349"/>
    </row>
    <row r="1257" spans="1:22" ht="12">
      <c r="A1257" s="349"/>
      <c r="B1257" s="349"/>
      <c r="P1257" s="383"/>
      <c r="Q1257" s="349"/>
      <c r="R1257" s="349"/>
      <c r="S1257" s="349"/>
      <c r="T1257" s="349"/>
      <c r="U1257" s="349"/>
      <c r="V1257" s="349"/>
    </row>
    <row r="1258" spans="1:22" ht="12">
      <c r="A1258" s="349"/>
      <c r="B1258" s="349"/>
      <c r="P1258" s="383"/>
      <c r="Q1258" s="349"/>
      <c r="R1258" s="349"/>
      <c r="S1258" s="349"/>
      <c r="T1258" s="349"/>
      <c r="U1258" s="349"/>
      <c r="V1258" s="349"/>
    </row>
    <row r="1259" spans="1:22" ht="12">
      <c r="A1259" s="349"/>
      <c r="B1259" s="349"/>
      <c r="P1259" s="383"/>
      <c r="Q1259" s="349"/>
      <c r="R1259" s="349"/>
      <c r="S1259" s="349"/>
      <c r="T1259" s="349"/>
      <c r="U1259" s="349"/>
      <c r="V1259" s="349"/>
    </row>
    <row r="1260" spans="1:22" ht="12">
      <c r="A1260" s="349"/>
      <c r="B1260" s="349"/>
      <c r="P1260" s="383"/>
      <c r="Q1260" s="349"/>
      <c r="R1260" s="349"/>
      <c r="S1260" s="349"/>
      <c r="T1260" s="349"/>
      <c r="U1260" s="349"/>
      <c r="V1260" s="349"/>
    </row>
    <row r="1261" spans="1:22" ht="12">
      <c r="A1261" s="349"/>
      <c r="B1261" s="349"/>
      <c r="P1261" s="383"/>
      <c r="Q1261" s="349"/>
      <c r="R1261" s="349"/>
      <c r="S1261" s="349"/>
      <c r="T1261" s="349"/>
      <c r="U1261" s="349"/>
      <c r="V1261" s="349"/>
    </row>
    <row r="1262" spans="1:22" ht="12">
      <c r="A1262" s="349"/>
      <c r="B1262" s="349"/>
      <c r="P1262" s="383"/>
      <c r="Q1262" s="349"/>
      <c r="R1262" s="349"/>
      <c r="S1262" s="349"/>
      <c r="T1262" s="349"/>
      <c r="U1262" s="349"/>
      <c r="V1262" s="349"/>
    </row>
    <row r="1263" spans="1:22" ht="12">
      <c r="A1263" s="349"/>
      <c r="B1263" s="349"/>
      <c r="P1263" s="383"/>
      <c r="Q1263" s="349"/>
      <c r="R1263" s="349"/>
      <c r="S1263" s="349"/>
      <c r="T1263" s="349"/>
      <c r="U1263" s="349"/>
      <c r="V1263" s="349"/>
    </row>
    <row r="1264" spans="1:22" ht="12">
      <c r="A1264" s="349"/>
      <c r="B1264" s="349"/>
      <c r="P1264" s="383"/>
      <c r="Q1264" s="349"/>
      <c r="R1264" s="349"/>
      <c r="S1264" s="349"/>
      <c r="T1264" s="349"/>
      <c r="U1264" s="349"/>
      <c r="V1264" s="349"/>
    </row>
    <row r="1265" spans="1:22" ht="12">
      <c r="A1265" s="349"/>
      <c r="B1265" s="349"/>
      <c r="P1265" s="383"/>
      <c r="Q1265" s="349"/>
      <c r="R1265" s="349"/>
      <c r="S1265" s="349"/>
      <c r="T1265" s="349"/>
      <c r="U1265" s="349"/>
      <c r="V1265" s="349"/>
    </row>
    <row r="1266" spans="1:22" ht="12">
      <c r="A1266" s="349"/>
      <c r="B1266" s="349"/>
      <c r="P1266" s="383"/>
      <c r="Q1266" s="349"/>
      <c r="R1266" s="349"/>
      <c r="S1266" s="349"/>
      <c r="T1266" s="349"/>
      <c r="U1266" s="349"/>
      <c r="V1266" s="349"/>
    </row>
    <row r="1267" spans="1:22" ht="12">
      <c r="A1267" s="349"/>
      <c r="B1267" s="349"/>
      <c r="P1267" s="383"/>
      <c r="Q1267" s="349"/>
      <c r="R1267" s="349"/>
      <c r="S1267" s="349"/>
      <c r="T1267" s="349"/>
      <c r="U1267" s="349"/>
      <c r="V1267" s="349"/>
    </row>
    <row r="1268" spans="1:22" ht="12">
      <c r="A1268" s="349"/>
      <c r="B1268" s="349"/>
      <c r="P1268" s="383"/>
      <c r="Q1268" s="349"/>
      <c r="R1268" s="349"/>
      <c r="S1268" s="349"/>
      <c r="T1268" s="349"/>
      <c r="U1268" s="349"/>
      <c r="V1268" s="349"/>
    </row>
    <row r="1269" spans="1:22" ht="12">
      <c r="A1269" s="349"/>
      <c r="B1269" s="349"/>
      <c r="P1269" s="383"/>
      <c r="Q1269" s="349"/>
      <c r="R1269" s="349"/>
      <c r="S1269" s="349"/>
      <c r="T1269" s="349"/>
      <c r="U1269" s="349"/>
      <c r="V1269" s="349"/>
    </row>
    <row r="1270" spans="1:22" ht="12">
      <c r="A1270" s="349"/>
      <c r="B1270" s="349"/>
      <c r="P1270" s="383"/>
      <c r="Q1270" s="349"/>
      <c r="R1270" s="349"/>
      <c r="S1270" s="349"/>
      <c r="T1270" s="349"/>
      <c r="U1270" s="349"/>
      <c r="V1270" s="349"/>
    </row>
    <row r="1271" spans="1:22" ht="12">
      <c r="A1271" s="349"/>
      <c r="B1271" s="349"/>
      <c r="P1271" s="383"/>
      <c r="Q1271" s="349"/>
      <c r="R1271" s="349"/>
      <c r="S1271" s="349"/>
      <c r="T1271" s="349"/>
      <c r="U1271" s="349"/>
      <c r="V1271" s="349"/>
    </row>
    <row r="1272" spans="1:22" ht="12">
      <c r="A1272" s="349"/>
      <c r="B1272" s="349"/>
      <c r="P1272" s="383"/>
      <c r="Q1272" s="349"/>
      <c r="R1272" s="349"/>
      <c r="S1272" s="349"/>
      <c r="T1272" s="349"/>
      <c r="U1272" s="349"/>
      <c r="V1272" s="349"/>
    </row>
    <row r="1273" spans="1:22" ht="12">
      <c r="A1273" s="349"/>
      <c r="B1273" s="349"/>
      <c r="P1273" s="383"/>
      <c r="Q1273" s="349"/>
      <c r="R1273" s="349"/>
      <c r="S1273" s="349"/>
      <c r="T1273" s="349"/>
      <c r="U1273" s="349"/>
      <c r="V1273" s="349"/>
    </row>
    <row r="1274" spans="1:22" ht="12">
      <c r="A1274" s="349"/>
      <c r="B1274" s="349"/>
      <c r="P1274" s="383"/>
      <c r="Q1274" s="349"/>
      <c r="R1274" s="349"/>
      <c r="S1274" s="349"/>
      <c r="T1274" s="349"/>
      <c r="U1274" s="349"/>
      <c r="V1274" s="349"/>
    </row>
    <row r="1275" spans="1:22" ht="12">
      <c r="A1275" s="349"/>
      <c r="B1275" s="349"/>
      <c r="P1275" s="383"/>
      <c r="Q1275" s="349"/>
      <c r="R1275" s="349"/>
      <c r="S1275" s="349"/>
      <c r="T1275" s="349"/>
      <c r="U1275" s="349"/>
      <c r="V1275" s="349"/>
    </row>
    <row r="1276" spans="1:22" ht="12">
      <c r="A1276" s="349"/>
      <c r="B1276" s="349"/>
      <c r="P1276" s="383"/>
      <c r="Q1276" s="349"/>
      <c r="R1276" s="349"/>
      <c r="S1276" s="349"/>
      <c r="T1276" s="349"/>
      <c r="U1276" s="349"/>
      <c r="V1276" s="349"/>
    </row>
    <row r="1277" spans="1:22" ht="12">
      <c r="A1277" s="349"/>
      <c r="B1277" s="349"/>
      <c r="P1277" s="383"/>
      <c r="Q1277" s="349"/>
      <c r="R1277" s="349"/>
      <c r="S1277" s="349"/>
      <c r="T1277" s="349"/>
      <c r="U1277" s="349"/>
      <c r="V1277" s="349"/>
    </row>
    <row r="1278" spans="1:22" ht="12">
      <c r="A1278" s="349"/>
      <c r="B1278" s="349"/>
      <c r="P1278" s="383"/>
      <c r="Q1278" s="349"/>
      <c r="R1278" s="349"/>
      <c r="S1278" s="349"/>
      <c r="T1278" s="349"/>
      <c r="U1278" s="349"/>
      <c r="V1278" s="349"/>
    </row>
    <row r="1279" spans="1:22" ht="12">
      <c r="A1279" s="349"/>
      <c r="B1279" s="349"/>
      <c r="P1279" s="383"/>
      <c r="Q1279" s="349"/>
      <c r="R1279" s="349"/>
      <c r="S1279" s="349"/>
      <c r="T1279" s="349"/>
      <c r="U1279" s="349"/>
      <c r="V1279" s="349"/>
    </row>
    <row r="1280" spans="1:22" ht="12">
      <c r="A1280" s="349"/>
      <c r="B1280" s="349"/>
      <c r="P1280" s="383"/>
      <c r="Q1280" s="349"/>
      <c r="R1280" s="349"/>
      <c r="S1280" s="349"/>
      <c r="T1280" s="349"/>
      <c r="U1280" s="349"/>
      <c r="V1280" s="349"/>
    </row>
    <row r="1281" spans="1:22" ht="12">
      <c r="A1281" s="349"/>
      <c r="B1281" s="349"/>
      <c r="P1281" s="383"/>
      <c r="Q1281" s="349"/>
      <c r="R1281" s="349"/>
      <c r="S1281" s="349"/>
      <c r="T1281" s="349"/>
      <c r="U1281" s="349"/>
      <c r="V1281" s="349"/>
    </row>
    <row r="1282" spans="1:22" ht="12">
      <c r="A1282" s="349"/>
      <c r="B1282" s="349"/>
      <c r="P1282" s="383"/>
      <c r="Q1282" s="349"/>
      <c r="R1282" s="349"/>
      <c r="S1282" s="349"/>
      <c r="T1282" s="349"/>
      <c r="U1282" s="349"/>
      <c r="V1282" s="349"/>
    </row>
    <row r="1283" spans="1:22" ht="12">
      <c r="A1283" s="349"/>
      <c r="B1283" s="349"/>
      <c r="P1283" s="383"/>
      <c r="Q1283" s="349"/>
      <c r="R1283" s="349"/>
      <c r="S1283" s="349"/>
      <c r="T1283" s="349"/>
      <c r="U1283" s="349"/>
      <c r="V1283" s="349"/>
    </row>
    <row r="1284" spans="1:22" ht="12">
      <c r="A1284" s="349"/>
      <c r="B1284" s="349"/>
      <c r="P1284" s="383"/>
      <c r="Q1284" s="349"/>
      <c r="R1284" s="349"/>
      <c r="S1284" s="349"/>
      <c r="T1284" s="349"/>
      <c r="U1284" s="349"/>
      <c r="V1284" s="349"/>
    </row>
    <row r="1285" spans="1:22" ht="12">
      <c r="A1285" s="349"/>
      <c r="B1285" s="349"/>
      <c r="P1285" s="383"/>
      <c r="Q1285" s="349"/>
      <c r="R1285" s="349"/>
      <c r="S1285" s="349"/>
      <c r="T1285" s="349"/>
      <c r="U1285" s="349"/>
      <c r="V1285" s="349"/>
    </row>
    <row r="1286" spans="1:22" ht="12">
      <c r="A1286" s="349"/>
      <c r="B1286" s="349"/>
      <c r="P1286" s="383"/>
      <c r="Q1286" s="349"/>
      <c r="R1286" s="349"/>
      <c r="S1286" s="349"/>
      <c r="T1286" s="349"/>
      <c r="U1286" s="349"/>
      <c r="V1286" s="349"/>
    </row>
    <row r="1287" spans="1:22" ht="12">
      <c r="A1287" s="349"/>
      <c r="B1287" s="349"/>
      <c r="P1287" s="383"/>
      <c r="Q1287" s="349"/>
      <c r="R1287" s="349"/>
      <c r="S1287" s="349"/>
      <c r="T1287" s="349"/>
      <c r="U1287" s="349"/>
      <c r="V1287" s="349"/>
    </row>
    <row r="1288" spans="1:22" ht="12">
      <c r="A1288" s="349"/>
      <c r="B1288" s="349"/>
      <c r="P1288" s="383"/>
      <c r="Q1288" s="349"/>
      <c r="R1288" s="349"/>
      <c r="S1288" s="349"/>
      <c r="T1288" s="349"/>
      <c r="U1288" s="349"/>
      <c r="V1288" s="349"/>
    </row>
    <row r="1289" spans="1:22" ht="12">
      <c r="A1289" s="349"/>
      <c r="B1289" s="349"/>
      <c r="P1289" s="383"/>
      <c r="Q1289" s="349"/>
      <c r="R1289" s="349"/>
      <c r="S1289" s="349"/>
      <c r="T1289" s="349"/>
      <c r="U1289" s="349"/>
      <c r="V1289" s="349"/>
    </row>
    <row r="1290" spans="1:22" ht="12">
      <c r="A1290" s="349"/>
      <c r="B1290" s="349"/>
      <c r="P1290" s="383"/>
      <c r="Q1290" s="349"/>
      <c r="R1290" s="349"/>
      <c r="S1290" s="349"/>
      <c r="T1290" s="349"/>
      <c r="U1290" s="349"/>
      <c r="V1290" s="349"/>
    </row>
    <row r="1291" spans="1:22" ht="12">
      <c r="A1291" s="349"/>
      <c r="B1291" s="349"/>
      <c r="P1291" s="383"/>
      <c r="Q1291" s="349"/>
      <c r="R1291" s="349"/>
      <c r="S1291" s="349"/>
      <c r="T1291" s="349"/>
      <c r="U1291" s="349"/>
      <c r="V1291" s="349"/>
    </row>
    <row r="1292" spans="1:22" ht="12">
      <c r="A1292" s="349"/>
      <c r="B1292" s="349"/>
      <c r="P1292" s="383"/>
      <c r="Q1292" s="349"/>
      <c r="R1292" s="349"/>
      <c r="S1292" s="349"/>
      <c r="T1292" s="349"/>
      <c r="U1292" s="349"/>
      <c r="V1292" s="349"/>
    </row>
    <row r="1293" spans="1:22" ht="12">
      <c r="A1293" s="349"/>
      <c r="B1293" s="349"/>
      <c r="P1293" s="383"/>
      <c r="Q1293" s="349"/>
      <c r="R1293" s="349"/>
      <c r="S1293" s="349"/>
      <c r="T1293" s="349"/>
      <c r="U1293" s="349"/>
      <c r="V1293" s="349"/>
    </row>
    <row r="1294" spans="1:22" ht="12">
      <c r="A1294" s="349"/>
      <c r="B1294" s="349"/>
      <c r="P1294" s="383"/>
      <c r="Q1294" s="349"/>
      <c r="R1294" s="349"/>
      <c r="S1294" s="349"/>
      <c r="T1294" s="349"/>
      <c r="U1294" s="349"/>
      <c r="V1294" s="349"/>
    </row>
    <row r="1295" spans="1:22" ht="12">
      <c r="A1295" s="349"/>
      <c r="B1295" s="349"/>
      <c r="P1295" s="383"/>
      <c r="Q1295" s="349"/>
      <c r="R1295" s="349"/>
      <c r="S1295" s="349"/>
      <c r="T1295" s="349"/>
      <c r="U1295" s="349"/>
      <c r="V1295" s="349"/>
    </row>
    <row r="1296" spans="1:22" ht="12">
      <c r="A1296" s="349"/>
      <c r="B1296" s="349"/>
      <c r="P1296" s="383"/>
      <c r="Q1296" s="349"/>
      <c r="R1296" s="349"/>
      <c r="S1296" s="349"/>
      <c r="T1296" s="349"/>
      <c r="U1296" s="349"/>
      <c r="V1296" s="349"/>
    </row>
    <row r="1297" spans="1:22" ht="12">
      <c r="A1297" s="349"/>
      <c r="B1297" s="349"/>
      <c r="P1297" s="383"/>
      <c r="Q1297" s="349"/>
      <c r="R1297" s="349"/>
      <c r="S1297" s="349"/>
      <c r="T1297" s="349"/>
      <c r="U1297" s="349"/>
      <c r="V1297" s="349"/>
    </row>
    <row r="1298" spans="1:22" ht="12">
      <c r="A1298" s="349"/>
      <c r="B1298" s="349"/>
      <c r="P1298" s="383"/>
      <c r="Q1298" s="349"/>
      <c r="R1298" s="349"/>
      <c r="S1298" s="349"/>
      <c r="T1298" s="349"/>
      <c r="U1298" s="349"/>
      <c r="V1298" s="349"/>
    </row>
    <row r="1299" spans="1:22" ht="12">
      <c r="A1299" s="349"/>
      <c r="B1299" s="349"/>
      <c r="P1299" s="383"/>
      <c r="Q1299" s="349"/>
      <c r="R1299" s="349"/>
      <c r="S1299" s="349"/>
      <c r="T1299" s="349"/>
      <c r="U1299" s="349"/>
      <c r="V1299" s="349"/>
    </row>
    <row r="1300" spans="1:22" ht="12">
      <c r="A1300" s="349"/>
      <c r="B1300" s="349"/>
      <c r="P1300" s="383"/>
      <c r="Q1300" s="349"/>
      <c r="R1300" s="349"/>
      <c r="S1300" s="349"/>
      <c r="T1300" s="349"/>
      <c r="U1300" s="349"/>
      <c r="V1300" s="349"/>
    </row>
    <row r="1301" spans="1:22" ht="12">
      <c r="A1301" s="349"/>
      <c r="B1301" s="349"/>
      <c r="P1301" s="383"/>
      <c r="Q1301" s="349"/>
      <c r="R1301" s="349"/>
      <c r="S1301" s="349"/>
      <c r="T1301" s="349"/>
      <c r="U1301" s="349"/>
      <c r="V1301" s="349"/>
    </row>
    <row r="1302" spans="1:22" ht="12">
      <c r="A1302" s="349"/>
      <c r="B1302" s="349"/>
      <c r="P1302" s="383"/>
      <c r="Q1302" s="349"/>
      <c r="R1302" s="349"/>
      <c r="S1302" s="349"/>
      <c r="T1302" s="349"/>
      <c r="U1302" s="349"/>
      <c r="V1302" s="349"/>
    </row>
    <row r="1303" spans="1:22" ht="12">
      <c r="A1303" s="349"/>
      <c r="B1303" s="349"/>
      <c r="P1303" s="383"/>
      <c r="Q1303" s="349"/>
      <c r="R1303" s="349"/>
      <c r="S1303" s="349"/>
      <c r="T1303" s="349"/>
      <c r="U1303" s="349"/>
      <c r="V1303" s="349"/>
    </row>
    <row r="1304" spans="1:22" ht="12">
      <c r="A1304" s="349"/>
      <c r="B1304" s="349"/>
      <c r="P1304" s="383"/>
      <c r="Q1304" s="349"/>
      <c r="R1304" s="349"/>
      <c r="S1304" s="349"/>
      <c r="T1304" s="349"/>
      <c r="U1304" s="349"/>
      <c r="V1304" s="349"/>
    </row>
    <row r="1305" spans="1:22" ht="12">
      <c r="A1305" s="349"/>
      <c r="B1305" s="349"/>
      <c r="P1305" s="383"/>
      <c r="Q1305" s="349"/>
      <c r="R1305" s="349"/>
      <c r="S1305" s="349"/>
      <c r="T1305" s="349"/>
      <c r="U1305" s="349"/>
      <c r="V1305" s="349"/>
    </row>
    <row r="1306" spans="1:22" ht="12">
      <c r="A1306" s="349"/>
      <c r="B1306" s="349"/>
      <c r="P1306" s="383"/>
      <c r="Q1306" s="349"/>
      <c r="R1306" s="349"/>
      <c r="S1306" s="349"/>
      <c r="T1306" s="349"/>
      <c r="U1306" s="349"/>
      <c r="V1306" s="349"/>
    </row>
    <row r="1307" spans="1:22" ht="12">
      <c r="A1307" s="349"/>
      <c r="B1307" s="349"/>
      <c r="P1307" s="383"/>
      <c r="Q1307" s="349"/>
      <c r="R1307" s="349"/>
      <c r="S1307" s="349"/>
      <c r="T1307" s="349"/>
      <c r="U1307" s="349"/>
      <c r="V1307" s="349"/>
    </row>
    <row r="1308" spans="1:22" ht="12">
      <c r="A1308" s="349"/>
      <c r="B1308" s="349"/>
      <c r="P1308" s="383"/>
      <c r="Q1308" s="349"/>
      <c r="R1308" s="349"/>
      <c r="S1308" s="349"/>
      <c r="T1308" s="349"/>
      <c r="U1308" s="349"/>
      <c r="V1308" s="349"/>
    </row>
    <row r="1309" spans="1:22" ht="12">
      <c r="A1309" s="349"/>
      <c r="B1309" s="349"/>
      <c r="P1309" s="383"/>
      <c r="Q1309" s="349"/>
      <c r="R1309" s="349"/>
      <c r="S1309" s="349"/>
      <c r="T1309" s="349"/>
      <c r="U1309" s="349"/>
      <c r="V1309" s="349"/>
    </row>
    <row r="1310" spans="1:22" ht="12">
      <c r="A1310" s="349"/>
      <c r="B1310" s="349"/>
      <c r="P1310" s="383"/>
      <c r="Q1310" s="349"/>
      <c r="R1310" s="349"/>
      <c r="S1310" s="349"/>
      <c r="T1310" s="349"/>
      <c r="U1310" s="349"/>
      <c r="V1310" s="349"/>
    </row>
    <row r="1311" spans="1:22" ht="12">
      <c r="A1311" s="349"/>
      <c r="B1311" s="349"/>
      <c r="P1311" s="383"/>
      <c r="Q1311" s="349"/>
      <c r="R1311" s="349"/>
      <c r="S1311" s="349"/>
      <c r="T1311" s="349"/>
      <c r="U1311" s="349"/>
      <c r="V1311" s="349"/>
    </row>
    <row r="1312" spans="1:22" ht="12">
      <c r="A1312" s="349"/>
      <c r="B1312" s="349"/>
      <c r="P1312" s="383"/>
      <c r="Q1312" s="349"/>
      <c r="R1312" s="349"/>
      <c r="S1312" s="349"/>
      <c r="T1312" s="349"/>
      <c r="U1312" s="349"/>
      <c r="V1312" s="349"/>
    </row>
    <row r="1313" spans="1:22" ht="12">
      <c r="A1313" s="349"/>
      <c r="B1313" s="349"/>
      <c r="P1313" s="383"/>
      <c r="Q1313" s="349"/>
      <c r="R1313" s="349"/>
      <c r="S1313" s="349"/>
      <c r="T1313" s="349"/>
      <c r="U1313" s="349"/>
      <c r="V1313" s="349"/>
    </row>
    <row r="1314" spans="1:22" ht="12">
      <c r="A1314" s="349"/>
      <c r="B1314" s="349"/>
      <c r="P1314" s="383"/>
      <c r="Q1314" s="349"/>
      <c r="R1314" s="349"/>
      <c r="S1314" s="349"/>
      <c r="T1314" s="349"/>
      <c r="U1314" s="349"/>
      <c r="V1314" s="349"/>
    </row>
    <row r="1315" spans="1:22" ht="12">
      <c r="A1315" s="349"/>
      <c r="B1315" s="349"/>
      <c r="P1315" s="383"/>
      <c r="Q1315" s="349"/>
      <c r="R1315" s="349"/>
      <c r="S1315" s="349"/>
      <c r="T1315" s="349"/>
      <c r="U1315" s="349"/>
      <c r="V1315" s="349"/>
    </row>
    <row r="1316" spans="1:22" ht="12">
      <c r="A1316" s="349"/>
      <c r="B1316" s="349"/>
      <c r="P1316" s="383"/>
      <c r="Q1316" s="349"/>
      <c r="R1316" s="349"/>
      <c r="S1316" s="349"/>
      <c r="T1316" s="349"/>
      <c r="U1316" s="349"/>
      <c r="V1316" s="349"/>
    </row>
    <row r="1317" spans="1:22" ht="12">
      <c r="A1317" s="349"/>
      <c r="B1317" s="349"/>
      <c r="P1317" s="383"/>
      <c r="Q1317" s="349"/>
      <c r="R1317" s="349"/>
      <c r="S1317" s="349"/>
      <c r="T1317" s="349"/>
      <c r="U1317" s="349"/>
      <c r="V1317" s="349"/>
    </row>
    <row r="1318" spans="1:22" ht="12">
      <c r="A1318" s="349"/>
      <c r="B1318" s="349"/>
      <c r="P1318" s="383"/>
      <c r="Q1318" s="349"/>
      <c r="R1318" s="349"/>
      <c r="S1318" s="349"/>
      <c r="T1318" s="349"/>
      <c r="U1318" s="349"/>
      <c r="V1318" s="349"/>
    </row>
    <row r="1319" spans="1:22" ht="12">
      <c r="A1319" s="349"/>
      <c r="B1319" s="349"/>
      <c r="P1319" s="383"/>
      <c r="Q1319" s="349"/>
      <c r="R1319" s="349"/>
      <c r="S1319" s="349"/>
      <c r="T1319" s="349"/>
      <c r="U1319" s="349"/>
      <c r="V1319" s="349"/>
    </row>
    <row r="1320" spans="1:22" ht="12">
      <c r="A1320" s="349"/>
      <c r="B1320" s="349"/>
      <c r="P1320" s="383"/>
      <c r="Q1320" s="349"/>
      <c r="R1320" s="349"/>
      <c r="S1320" s="349"/>
      <c r="T1320" s="349"/>
      <c r="U1320" s="349"/>
      <c r="V1320" s="349"/>
    </row>
    <row r="1321" spans="1:22" ht="12">
      <c r="A1321" s="349"/>
      <c r="B1321" s="349"/>
      <c r="P1321" s="383"/>
      <c r="Q1321" s="349"/>
      <c r="R1321" s="349"/>
      <c r="S1321" s="349"/>
      <c r="T1321" s="349"/>
      <c r="U1321" s="349"/>
      <c r="V1321" s="349"/>
    </row>
    <row r="1322" spans="1:22" ht="12">
      <c r="A1322" s="349"/>
      <c r="B1322" s="349"/>
      <c r="P1322" s="383"/>
      <c r="Q1322" s="349"/>
      <c r="R1322" s="349"/>
      <c r="S1322" s="349"/>
      <c r="T1322" s="349"/>
      <c r="U1322" s="349"/>
      <c r="V1322" s="349"/>
    </row>
    <row r="1323" spans="1:22" ht="12">
      <c r="A1323" s="349"/>
      <c r="B1323" s="349"/>
      <c r="P1323" s="383"/>
      <c r="Q1323" s="349"/>
      <c r="R1323" s="349"/>
      <c r="S1323" s="349"/>
      <c r="T1323" s="349"/>
      <c r="U1323" s="349"/>
      <c r="V1323" s="349"/>
    </row>
    <row r="1324" spans="1:22" ht="12">
      <c r="A1324" s="349"/>
      <c r="B1324" s="349"/>
      <c r="P1324" s="383"/>
      <c r="Q1324" s="349"/>
      <c r="R1324" s="349"/>
      <c r="S1324" s="349"/>
      <c r="T1324" s="349"/>
      <c r="U1324" s="349"/>
      <c r="V1324" s="349"/>
    </row>
    <row r="1325" spans="1:22" ht="12">
      <c r="A1325" s="349"/>
      <c r="B1325" s="349"/>
      <c r="P1325" s="383"/>
      <c r="Q1325" s="349"/>
      <c r="R1325" s="349"/>
      <c r="S1325" s="349"/>
      <c r="T1325" s="349"/>
      <c r="U1325" s="349"/>
      <c r="V1325" s="349"/>
    </row>
    <row r="1326" spans="1:22" ht="12">
      <c r="A1326" s="349"/>
      <c r="B1326" s="349"/>
      <c r="P1326" s="383"/>
      <c r="Q1326" s="349"/>
      <c r="R1326" s="349"/>
      <c r="S1326" s="349"/>
      <c r="T1326" s="349"/>
      <c r="U1326" s="349"/>
      <c r="V1326" s="349"/>
    </row>
    <row r="1327" spans="1:22" ht="12">
      <c r="A1327" s="349"/>
      <c r="B1327" s="349"/>
      <c r="P1327" s="383"/>
      <c r="Q1327" s="349"/>
      <c r="R1327" s="349"/>
      <c r="S1327" s="349"/>
      <c r="T1327" s="349"/>
      <c r="U1327" s="349"/>
      <c r="V1327" s="349"/>
    </row>
    <row r="1328" spans="1:22" ht="12">
      <c r="A1328" s="349"/>
      <c r="B1328" s="349"/>
      <c r="P1328" s="383"/>
      <c r="Q1328" s="349"/>
      <c r="R1328" s="349"/>
      <c r="S1328" s="349"/>
      <c r="T1328" s="349"/>
      <c r="U1328" s="349"/>
      <c r="V1328" s="349"/>
    </row>
    <row r="1329" spans="1:22" ht="12">
      <c r="A1329" s="349"/>
      <c r="B1329" s="349"/>
      <c r="P1329" s="383"/>
      <c r="Q1329" s="349"/>
      <c r="R1329" s="349"/>
      <c r="S1329" s="349"/>
      <c r="T1329" s="349"/>
      <c r="U1329" s="349"/>
      <c r="V1329" s="349"/>
    </row>
    <row r="1330" spans="1:22" ht="12">
      <c r="A1330" s="349"/>
      <c r="B1330" s="349"/>
      <c r="P1330" s="383"/>
      <c r="Q1330" s="349"/>
      <c r="R1330" s="349"/>
      <c r="S1330" s="349"/>
      <c r="T1330" s="349"/>
      <c r="U1330" s="349"/>
      <c r="V1330" s="349"/>
    </row>
    <row r="1331" spans="1:22" ht="12">
      <c r="A1331" s="349"/>
      <c r="B1331" s="349"/>
      <c r="P1331" s="383"/>
      <c r="Q1331" s="349"/>
      <c r="R1331" s="349"/>
      <c r="S1331" s="349"/>
      <c r="T1331" s="349"/>
      <c r="U1331" s="349"/>
      <c r="V1331" s="349"/>
    </row>
    <row r="1332" spans="1:22" ht="12">
      <c r="A1332" s="349"/>
      <c r="B1332" s="349"/>
      <c r="P1332" s="383"/>
      <c r="Q1332" s="349"/>
      <c r="R1332" s="349"/>
      <c r="S1332" s="349"/>
      <c r="T1332" s="349"/>
      <c r="U1332" s="349"/>
      <c r="V1332" s="349"/>
    </row>
    <row r="1333" spans="1:22" ht="12">
      <c r="A1333" s="349"/>
      <c r="B1333" s="349"/>
      <c r="P1333" s="383"/>
      <c r="Q1333" s="349"/>
      <c r="R1333" s="349"/>
      <c r="S1333" s="349"/>
      <c r="T1333" s="349"/>
      <c r="U1333" s="349"/>
      <c r="V1333" s="349"/>
    </row>
    <row r="1334" spans="1:22" ht="12">
      <c r="A1334" s="349"/>
      <c r="B1334" s="349"/>
      <c r="P1334" s="383"/>
      <c r="Q1334" s="349"/>
      <c r="R1334" s="349"/>
      <c r="S1334" s="349"/>
      <c r="T1334" s="349"/>
      <c r="U1334" s="349"/>
      <c r="V1334" s="349"/>
    </row>
    <row r="1335" spans="1:22" ht="12">
      <c r="A1335" s="349"/>
      <c r="B1335" s="349"/>
      <c r="P1335" s="383"/>
      <c r="Q1335" s="349"/>
      <c r="R1335" s="349"/>
      <c r="S1335" s="349"/>
      <c r="T1335" s="349"/>
      <c r="U1335" s="349"/>
      <c r="V1335" s="349"/>
    </row>
    <row r="1336" spans="1:22" ht="12">
      <c r="A1336" s="349"/>
      <c r="B1336" s="349"/>
      <c r="P1336" s="383"/>
      <c r="Q1336" s="349"/>
      <c r="R1336" s="349"/>
      <c r="S1336" s="349"/>
      <c r="T1336" s="349"/>
      <c r="U1336" s="349"/>
      <c r="V1336" s="349"/>
    </row>
    <row r="1337" spans="1:22" ht="12">
      <c r="A1337" s="349"/>
      <c r="B1337" s="349"/>
      <c r="P1337" s="383"/>
      <c r="Q1337" s="349"/>
      <c r="R1337" s="349"/>
      <c r="S1337" s="349"/>
      <c r="T1337" s="349"/>
      <c r="U1337" s="349"/>
      <c r="V1337" s="349"/>
    </row>
    <row r="1338" spans="1:22" ht="12">
      <c r="A1338" s="349"/>
      <c r="B1338" s="349"/>
      <c r="P1338" s="383"/>
      <c r="Q1338" s="349"/>
      <c r="R1338" s="349"/>
      <c r="S1338" s="349"/>
      <c r="T1338" s="349"/>
      <c r="U1338" s="349"/>
      <c r="V1338" s="349"/>
    </row>
    <row r="1339" spans="1:22" ht="12">
      <c r="A1339" s="349"/>
      <c r="B1339" s="349"/>
      <c r="P1339" s="383"/>
      <c r="Q1339" s="349"/>
      <c r="R1339" s="349"/>
      <c r="S1339" s="349"/>
      <c r="T1339" s="349"/>
      <c r="U1339" s="349"/>
      <c r="V1339" s="349"/>
    </row>
    <row r="1340" spans="1:22" ht="12">
      <c r="A1340" s="349"/>
      <c r="B1340" s="349"/>
      <c r="P1340" s="383"/>
      <c r="Q1340" s="349"/>
      <c r="R1340" s="349"/>
      <c r="S1340" s="349"/>
      <c r="T1340" s="349"/>
      <c r="U1340" s="349"/>
      <c r="V1340" s="349"/>
    </row>
    <row r="1341" spans="1:22" ht="12">
      <c r="A1341" s="349"/>
      <c r="B1341" s="349"/>
      <c r="P1341" s="383"/>
      <c r="Q1341" s="349"/>
      <c r="R1341" s="349"/>
      <c r="S1341" s="349"/>
      <c r="T1341" s="349"/>
      <c r="U1341" s="349"/>
      <c r="V1341" s="349"/>
    </row>
    <row r="1342" spans="1:22" ht="12">
      <c r="A1342" s="349"/>
      <c r="B1342" s="349"/>
      <c r="P1342" s="383"/>
      <c r="Q1342" s="349"/>
      <c r="R1342" s="349"/>
      <c r="S1342" s="349"/>
      <c r="T1342" s="349"/>
      <c r="U1342" s="349"/>
      <c r="V1342" s="349"/>
    </row>
    <row r="1343" spans="1:22" ht="12">
      <c r="A1343" s="349"/>
      <c r="B1343" s="349"/>
      <c r="P1343" s="383"/>
      <c r="Q1343" s="349"/>
      <c r="R1343" s="349"/>
      <c r="S1343" s="349"/>
      <c r="T1343" s="349"/>
      <c r="U1343" s="349"/>
      <c r="V1343" s="349"/>
    </row>
    <row r="1344" spans="1:22" ht="12">
      <c r="A1344" s="349"/>
      <c r="B1344" s="349"/>
      <c r="P1344" s="383"/>
      <c r="Q1344" s="349"/>
      <c r="R1344" s="349"/>
      <c r="S1344" s="349"/>
      <c r="T1344" s="349"/>
      <c r="U1344" s="349"/>
      <c r="V1344" s="349"/>
    </row>
    <row r="1345" spans="1:22" ht="12">
      <c r="A1345" s="349"/>
      <c r="B1345" s="349"/>
      <c r="P1345" s="383"/>
      <c r="Q1345" s="349"/>
      <c r="R1345" s="349"/>
      <c r="S1345" s="349"/>
      <c r="T1345" s="349"/>
      <c r="U1345" s="349"/>
      <c r="V1345" s="349"/>
    </row>
    <row r="1346" spans="1:22" ht="12">
      <c r="A1346" s="349"/>
      <c r="B1346" s="349"/>
      <c r="P1346" s="383"/>
      <c r="Q1346" s="349"/>
      <c r="R1346" s="349"/>
      <c r="S1346" s="349"/>
      <c r="T1346" s="349"/>
      <c r="U1346" s="349"/>
      <c r="V1346" s="349"/>
    </row>
    <row r="1347" spans="1:22" ht="12">
      <c r="A1347" s="349"/>
      <c r="B1347" s="349"/>
      <c r="P1347" s="383"/>
      <c r="Q1347" s="349"/>
      <c r="R1347" s="349"/>
      <c r="S1347" s="349"/>
      <c r="T1347" s="349"/>
      <c r="U1347" s="349"/>
      <c r="V1347" s="349"/>
    </row>
    <row r="1348" spans="1:22" ht="12">
      <c r="A1348" s="349"/>
      <c r="B1348" s="349"/>
      <c r="P1348" s="383"/>
      <c r="Q1348" s="349"/>
      <c r="R1348" s="349"/>
      <c r="S1348" s="349"/>
      <c r="T1348" s="349"/>
      <c r="U1348" s="349"/>
      <c r="V1348" s="349"/>
    </row>
    <row r="1349" spans="1:22" ht="12">
      <c r="A1349" s="349"/>
      <c r="B1349" s="349"/>
      <c r="P1349" s="383"/>
      <c r="Q1349" s="349"/>
      <c r="R1349" s="349"/>
      <c r="S1349" s="349"/>
      <c r="T1349" s="349"/>
      <c r="U1349" s="349"/>
      <c r="V1349" s="349"/>
    </row>
    <row r="1350" spans="1:22" ht="12">
      <c r="A1350" s="349"/>
      <c r="B1350" s="349"/>
      <c r="P1350" s="383"/>
      <c r="Q1350" s="349"/>
      <c r="R1350" s="349"/>
      <c r="S1350" s="349"/>
      <c r="T1350" s="349"/>
      <c r="U1350" s="349"/>
      <c r="V1350" s="349"/>
    </row>
    <row r="1351" spans="1:22" ht="12">
      <c r="A1351" s="349"/>
      <c r="B1351" s="349"/>
      <c r="P1351" s="383"/>
      <c r="Q1351" s="349"/>
      <c r="R1351" s="349"/>
      <c r="S1351" s="349"/>
      <c r="T1351" s="349"/>
      <c r="U1351" s="349"/>
      <c r="V1351" s="349"/>
    </row>
    <row r="1352" spans="1:22" ht="12">
      <c r="A1352" s="349"/>
      <c r="B1352" s="349"/>
      <c r="P1352" s="383"/>
      <c r="Q1352" s="349"/>
      <c r="R1352" s="349"/>
      <c r="S1352" s="349"/>
      <c r="T1352" s="349"/>
      <c r="U1352" s="349"/>
      <c r="V1352" s="349"/>
    </row>
    <row r="1353" spans="1:22" ht="12">
      <c r="A1353" s="349"/>
      <c r="B1353" s="349"/>
      <c r="P1353" s="383"/>
      <c r="Q1353" s="349"/>
      <c r="R1353" s="349"/>
      <c r="S1353" s="349"/>
      <c r="T1353" s="349"/>
      <c r="U1353" s="349"/>
      <c r="V1353" s="349"/>
    </row>
    <row r="1354" spans="1:22" ht="12">
      <c r="A1354" s="349"/>
      <c r="B1354" s="349"/>
      <c r="P1354" s="383"/>
      <c r="Q1354" s="349"/>
      <c r="R1354" s="349"/>
      <c r="S1354" s="349"/>
      <c r="T1354" s="349"/>
      <c r="U1354" s="349"/>
      <c r="V1354" s="349"/>
    </row>
    <row r="1355" spans="1:22" ht="12">
      <c r="A1355" s="349"/>
      <c r="B1355" s="349"/>
      <c r="P1355" s="383"/>
      <c r="Q1355" s="349"/>
      <c r="R1355" s="349"/>
      <c r="S1355" s="349"/>
      <c r="T1355" s="349"/>
      <c r="U1355" s="349"/>
      <c r="V1355" s="349"/>
    </row>
    <row r="1356" spans="1:22" ht="12">
      <c r="A1356" s="349"/>
      <c r="B1356" s="349"/>
      <c r="P1356" s="383"/>
      <c r="Q1356" s="349"/>
      <c r="R1356" s="349"/>
      <c r="S1356" s="349"/>
      <c r="T1356" s="349"/>
      <c r="U1356" s="349"/>
      <c r="V1356" s="349"/>
    </row>
    <row r="1357" spans="1:22" ht="12">
      <c r="A1357" s="349"/>
      <c r="B1357" s="349"/>
      <c r="P1357" s="383"/>
      <c r="Q1357" s="349"/>
      <c r="R1357" s="349"/>
      <c r="S1357" s="349"/>
      <c r="T1357" s="349"/>
      <c r="U1357" s="349"/>
      <c r="V1357" s="349"/>
    </row>
    <row r="1358" spans="1:22" ht="12">
      <c r="A1358" s="349"/>
      <c r="B1358" s="349"/>
      <c r="P1358" s="383"/>
      <c r="Q1358" s="349"/>
      <c r="R1358" s="349"/>
      <c r="S1358" s="349"/>
      <c r="T1358" s="349"/>
      <c r="U1358" s="349"/>
      <c r="V1358" s="349"/>
    </row>
    <row r="1359" spans="1:22" ht="12">
      <c r="A1359" s="349"/>
      <c r="B1359" s="349"/>
      <c r="P1359" s="383"/>
      <c r="Q1359" s="349"/>
      <c r="R1359" s="349"/>
      <c r="S1359" s="349"/>
      <c r="T1359" s="349"/>
      <c r="U1359" s="349"/>
      <c r="V1359" s="349"/>
    </row>
    <row r="1360" spans="1:22" ht="12">
      <c r="A1360" s="349"/>
      <c r="B1360" s="349"/>
      <c r="P1360" s="383"/>
      <c r="Q1360" s="349"/>
      <c r="R1360" s="349"/>
      <c r="S1360" s="349"/>
      <c r="T1360" s="349"/>
      <c r="U1360" s="349"/>
      <c r="V1360" s="349"/>
    </row>
    <row r="1361" spans="1:22" ht="12">
      <c r="A1361" s="349"/>
      <c r="B1361" s="349"/>
      <c r="P1361" s="383"/>
      <c r="Q1361" s="349"/>
      <c r="R1361" s="349"/>
      <c r="S1361" s="349"/>
      <c r="T1361" s="349"/>
      <c r="U1361" s="349"/>
      <c r="V1361" s="349"/>
    </row>
    <row r="1362" spans="1:22" ht="12">
      <c r="A1362" s="349"/>
      <c r="B1362" s="349"/>
      <c r="P1362" s="383"/>
      <c r="Q1362" s="349"/>
      <c r="R1362" s="349"/>
      <c r="S1362" s="349"/>
      <c r="T1362" s="349"/>
      <c r="U1362" s="349"/>
      <c r="V1362" s="349"/>
    </row>
    <row r="1363" spans="1:22" ht="12">
      <c r="A1363" s="349"/>
      <c r="B1363" s="349"/>
      <c r="P1363" s="383"/>
      <c r="Q1363" s="349"/>
      <c r="R1363" s="349"/>
      <c r="S1363" s="349"/>
      <c r="T1363" s="349"/>
      <c r="U1363" s="349"/>
      <c r="V1363" s="349"/>
    </row>
    <row r="1364" spans="1:22" ht="12">
      <c r="A1364" s="349"/>
      <c r="B1364" s="349"/>
      <c r="P1364" s="383"/>
      <c r="Q1364" s="349"/>
      <c r="R1364" s="349"/>
      <c r="S1364" s="349"/>
      <c r="T1364" s="349"/>
      <c r="U1364" s="349"/>
      <c r="V1364" s="349"/>
    </row>
    <row r="1365" spans="1:22" ht="12">
      <c r="A1365" s="349"/>
      <c r="B1365" s="349"/>
      <c r="P1365" s="383"/>
      <c r="Q1365" s="349"/>
      <c r="R1365" s="349"/>
      <c r="S1365" s="349"/>
      <c r="T1365" s="349"/>
      <c r="U1365" s="349"/>
      <c r="V1365" s="349"/>
    </row>
    <row r="1366" spans="1:22" ht="12">
      <c r="A1366" s="349"/>
      <c r="B1366" s="349"/>
      <c r="P1366" s="383"/>
      <c r="Q1366" s="349"/>
      <c r="R1366" s="349"/>
      <c r="S1366" s="349"/>
      <c r="T1366" s="349"/>
      <c r="U1366" s="349"/>
      <c r="V1366" s="349"/>
    </row>
    <row r="1367" spans="1:22" ht="12">
      <c r="A1367" s="349"/>
      <c r="B1367" s="349"/>
      <c r="P1367" s="383"/>
      <c r="Q1367" s="349"/>
      <c r="R1367" s="349"/>
      <c r="S1367" s="349"/>
      <c r="T1367" s="349"/>
      <c r="U1367" s="349"/>
      <c r="V1367" s="349"/>
    </row>
    <row r="1368" spans="1:22" ht="12">
      <c r="A1368" s="349"/>
      <c r="B1368" s="349"/>
      <c r="P1368" s="383"/>
      <c r="Q1368" s="349"/>
      <c r="R1368" s="349"/>
      <c r="S1368" s="349"/>
      <c r="T1368" s="349"/>
      <c r="U1368" s="349"/>
      <c r="V1368" s="349"/>
    </row>
    <row r="1369" spans="1:22" ht="12">
      <c r="A1369" s="349"/>
      <c r="B1369" s="349"/>
      <c r="P1369" s="383"/>
      <c r="Q1369" s="349"/>
      <c r="R1369" s="349"/>
      <c r="S1369" s="349"/>
      <c r="T1369" s="349"/>
      <c r="U1369" s="349"/>
      <c r="V1369" s="349"/>
    </row>
    <row r="1370" spans="1:22" ht="12">
      <c r="A1370" s="349"/>
      <c r="B1370" s="349"/>
      <c r="P1370" s="383"/>
      <c r="Q1370" s="349"/>
      <c r="R1370" s="349"/>
      <c r="S1370" s="349"/>
      <c r="T1370" s="349"/>
      <c r="U1370" s="349"/>
      <c r="V1370" s="349"/>
    </row>
    <row r="1371" spans="1:22" ht="12">
      <c r="A1371" s="349"/>
      <c r="B1371" s="349"/>
      <c r="P1371" s="383"/>
      <c r="Q1371" s="349"/>
      <c r="R1371" s="349"/>
      <c r="S1371" s="349"/>
      <c r="T1371" s="349"/>
      <c r="U1371" s="349"/>
      <c r="V1371" s="349"/>
    </row>
    <row r="1372" spans="1:22" ht="12">
      <c r="A1372" s="349"/>
      <c r="B1372" s="349"/>
      <c r="P1372" s="383"/>
      <c r="Q1372" s="349"/>
      <c r="R1372" s="349"/>
      <c r="S1372" s="349"/>
      <c r="T1372" s="349"/>
      <c r="U1372" s="349"/>
      <c r="V1372" s="349"/>
    </row>
    <row r="1373" spans="1:22" ht="12">
      <c r="A1373" s="349"/>
      <c r="B1373" s="349"/>
      <c r="P1373" s="383"/>
      <c r="Q1373" s="349"/>
      <c r="R1373" s="349"/>
      <c r="S1373" s="349"/>
      <c r="T1373" s="349"/>
      <c r="U1373" s="349"/>
      <c r="V1373" s="349"/>
    </row>
    <row r="1374" spans="1:22" ht="12">
      <c r="A1374" s="349"/>
      <c r="B1374" s="349"/>
      <c r="P1374" s="383"/>
      <c r="Q1374" s="349"/>
      <c r="R1374" s="349"/>
      <c r="S1374" s="349"/>
      <c r="T1374" s="349"/>
      <c r="U1374" s="349"/>
      <c r="V1374" s="349"/>
    </row>
    <row r="1375" spans="1:22" ht="12">
      <c r="A1375" s="349"/>
      <c r="B1375" s="349"/>
      <c r="P1375" s="383"/>
      <c r="Q1375" s="349"/>
      <c r="R1375" s="349"/>
      <c r="S1375" s="349"/>
      <c r="T1375" s="349"/>
      <c r="U1375" s="349"/>
      <c r="V1375" s="349"/>
    </row>
    <row r="1376" spans="1:22" ht="12">
      <c r="A1376" s="349"/>
      <c r="B1376" s="349"/>
      <c r="P1376" s="383"/>
      <c r="Q1376" s="349"/>
      <c r="R1376" s="349"/>
      <c r="S1376" s="349"/>
      <c r="T1376" s="349"/>
      <c r="U1376" s="349"/>
      <c r="V1376" s="349"/>
    </row>
    <row r="1377" spans="1:22" ht="12">
      <c r="A1377" s="349"/>
      <c r="B1377" s="349"/>
      <c r="P1377" s="383"/>
      <c r="Q1377" s="349"/>
      <c r="R1377" s="349"/>
      <c r="S1377" s="349"/>
      <c r="T1377" s="349"/>
      <c r="U1377" s="349"/>
      <c r="V1377" s="349"/>
    </row>
    <row r="1378" spans="1:22" ht="12">
      <c r="A1378" s="349"/>
      <c r="B1378" s="349"/>
      <c r="P1378" s="383"/>
      <c r="Q1378" s="349"/>
      <c r="R1378" s="349"/>
      <c r="S1378" s="349"/>
      <c r="T1378" s="349"/>
      <c r="U1378" s="349"/>
      <c r="V1378" s="349"/>
    </row>
    <row r="1379" spans="1:22" ht="12">
      <c r="A1379" s="349"/>
      <c r="B1379" s="349"/>
      <c r="P1379" s="383"/>
      <c r="Q1379" s="349"/>
      <c r="R1379" s="349"/>
      <c r="S1379" s="349"/>
      <c r="T1379" s="349"/>
      <c r="U1379" s="349"/>
      <c r="V1379" s="349"/>
    </row>
    <row r="1380" spans="1:22" ht="12">
      <c r="A1380" s="349"/>
      <c r="B1380" s="349"/>
      <c r="P1380" s="383"/>
      <c r="Q1380" s="349"/>
      <c r="R1380" s="349"/>
      <c r="S1380" s="349"/>
      <c r="T1380" s="349"/>
      <c r="U1380" s="349"/>
      <c r="V1380" s="349"/>
    </row>
    <row r="1381" spans="1:22" ht="12">
      <c r="A1381" s="349"/>
      <c r="B1381" s="349"/>
      <c r="P1381" s="383"/>
      <c r="Q1381" s="349"/>
      <c r="R1381" s="349"/>
      <c r="S1381" s="349"/>
      <c r="T1381" s="349"/>
      <c r="U1381" s="349"/>
      <c r="V1381" s="349"/>
    </row>
    <row r="1382" spans="1:22" ht="12">
      <c r="A1382" s="349"/>
      <c r="B1382" s="349"/>
      <c r="P1382" s="383"/>
      <c r="Q1382" s="349"/>
      <c r="R1382" s="349"/>
      <c r="S1382" s="349"/>
      <c r="T1382" s="349"/>
      <c r="U1382" s="349"/>
      <c r="V1382" s="349"/>
    </row>
    <row r="1383" spans="1:22" ht="12">
      <c r="A1383" s="349"/>
      <c r="B1383" s="349"/>
      <c r="P1383" s="383"/>
      <c r="Q1383" s="349"/>
      <c r="R1383" s="349"/>
      <c r="S1383" s="349"/>
      <c r="T1383" s="349"/>
      <c r="U1383" s="349"/>
      <c r="V1383" s="349"/>
    </row>
    <row r="1384" spans="1:22" ht="12">
      <c r="A1384" s="349"/>
      <c r="B1384" s="349"/>
      <c r="P1384" s="383"/>
      <c r="Q1384" s="349"/>
      <c r="R1384" s="349"/>
      <c r="S1384" s="349"/>
      <c r="T1384" s="349"/>
      <c r="U1384" s="349"/>
      <c r="V1384" s="349"/>
    </row>
    <row r="1385" spans="1:22" ht="12">
      <c r="A1385" s="349"/>
      <c r="B1385" s="349"/>
      <c r="P1385" s="383"/>
      <c r="Q1385" s="349"/>
      <c r="R1385" s="349"/>
      <c r="S1385" s="349"/>
      <c r="T1385" s="349"/>
      <c r="U1385" s="349"/>
      <c r="V1385" s="349"/>
    </row>
    <row r="1386" spans="1:22" ht="12">
      <c r="A1386" s="349"/>
      <c r="B1386" s="349"/>
      <c r="P1386" s="383"/>
      <c r="Q1386" s="349"/>
      <c r="R1386" s="349"/>
      <c r="S1386" s="349"/>
      <c r="T1386" s="349"/>
      <c r="U1386" s="349"/>
      <c r="V1386" s="349"/>
    </row>
    <row r="1387" spans="1:22" ht="12">
      <c r="A1387" s="349"/>
      <c r="B1387" s="349"/>
      <c r="P1387" s="383"/>
      <c r="Q1387" s="349"/>
      <c r="R1387" s="349"/>
      <c r="S1387" s="349"/>
      <c r="T1387" s="349"/>
      <c r="U1387" s="349"/>
      <c r="V1387" s="349"/>
    </row>
    <row r="1388" spans="1:22" ht="12">
      <c r="A1388" s="349"/>
      <c r="B1388" s="349"/>
      <c r="P1388" s="383"/>
      <c r="Q1388" s="349"/>
      <c r="R1388" s="349"/>
      <c r="S1388" s="349"/>
      <c r="T1388" s="349"/>
      <c r="U1388" s="349"/>
      <c r="V1388" s="349"/>
    </row>
    <row r="1389" spans="1:22" ht="12">
      <c r="A1389" s="349"/>
      <c r="B1389" s="349"/>
      <c r="P1389" s="383"/>
      <c r="Q1389" s="349"/>
      <c r="R1389" s="349"/>
      <c r="S1389" s="349"/>
      <c r="T1389" s="349"/>
      <c r="U1389" s="349"/>
      <c r="V1389" s="349"/>
    </row>
    <row r="1390" spans="1:22" ht="12">
      <c r="A1390" s="349"/>
      <c r="B1390" s="349"/>
      <c r="P1390" s="383"/>
      <c r="Q1390" s="349"/>
      <c r="R1390" s="349"/>
      <c r="S1390" s="349"/>
      <c r="T1390" s="349"/>
      <c r="U1390" s="349"/>
      <c r="V1390" s="349"/>
    </row>
    <row r="1391" spans="1:22" ht="12">
      <c r="A1391" s="349"/>
      <c r="B1391" s="349"/>
      <c r="P1391" s="383"/>
      <c r="Q1391" s="349"/>
      <c r="R1391" s="349"/>
      <c r="S1391" s="349"/>
      <c r="T1391" s="349"/>
      <c r="U1391" s="349"/>
      <c r="V1391" s="349"/>
    </row>
    <row r="1392" spans="1:22" ht="12">
      <c r="A1392" s="349"/>
      <c r="B1392" s="349"/>
      <c r="P1392" s="383"/>
      <c r="Q1392" s="349"/>
      <c r="R1392" s="349"/>
      <c r="S1392" s="349"/>
      <c r="T1392" s="349"/>
      <c r="U1392" s="349"/>
      <c r="V1392" s="349"/>
    </row>
    <row r="1393" spans="1:22" ht="12">
      <c r="A1393" s="349"/>
      <c r="B1393" s="349"/>
      <c r="P1393" s="383"/>
      <c r="Q1393" s="349"/>
      <c r="R1393" s="349"/>
      <c r="S1393" s="349"/>
      <c r="T1393" s="349"/>
      <c r="U1393" s="349"/>
      <c r="V1393" s="349"/>
    </row>
    <row r="1394" spans="1:22" ht="12">
      <c r="A1394" s="349"/>
      <c r="B1394" s="349"/>
      <c r="P1394" s="383"/>
      <c r="Q1394" s="349"/>
      <c r="R1394" s="349"/>
      <c r="S1394" s="349"/>
      <c r="T1394" s="349"/>
      <c r="U1394" s="349"/>
      <c r="V1394" s="349"/>
    </row>
    <row r="1395" spans="1:22" ht="12">
      <c r="A1395" s="349"/>
      <c r="B1395" s="349"/>
      <c r="P1395" s="383"/>
      <c r="Q1395" s="349"/>
      <c r="R1395" s="349"/>
      <c r="S1395" s="349"/>
      <c r="T1395" s="349"/>
      <c r="U1395" s="349"/>
      <c r="V1395" s="349"/>
    </row>
    <row r="1396" spans="1:22" ht="12">
      <c r="A1396" s="349"/>
      <c r="B1396" s="349"/>
      <c r="P1396" s="383"/>
      <c r="Q1396" s="349"/>
      <c r="R1396" s="349"/>
      <c r="S1396" s="349"/>
      <c r="T1396" s="349"/>
      <c r="U1396" s="349"/>
      <c r="V1396" s="349"/>
    </row>
    <row r="1397" spans="1:22" ht="12">
      <c r="A1397" s="349"/>
      <c r="B1397" s="349"/>
      <c r="P1397" s="383"/>
      <c r="Q1397" s="349"/>
      <c r="R1397" s="349"/>
      <c r="S1397" s="349"/>
      <c r="T1397" s="349"/>
      <c r="U1397" s="349"/>
      <c r="V1397" s="349"/>
    </row>
    <row r="1398" spans="1:22" ht="12">
      <c r="A1398" s="349"/>
      <c r="B1398" s="349"/>
      <c r="P1398" s="383"/>
      <c r="Q1398" s="349"/>
      <c r="R1398" s="349"/>
      <c r="S1398" s="349"/>
      <c r="T1398" s="349"/>
      <c r="U1398" s="349"/>
      <c r="V1398" s="349"/>
    </row>
    <row r="1399" spans="1:22" ht="12">
      <c r="A1399" s="349"/>
      <c r="B1399" s="349"/>
      <c r="P1399" s="383"/>
      <c r="Q1399" s="349"/>
      <c r="R1399" s="349"/>
      <c r="S1399" s="349"/>
      <c r="T1399" s="349"/>
      <c r="U1399" s="349"/>
      <c r="V1399" s="349"/>
    </row>
    <row r="1400" spans="1:22" ht="12">
      <c r="A1400" s="349"/>
      <c r="B1400" s="349"/>
      <c r="P1400" s="383"/>
      <c r="Q1400" s="349"/>
      <c r="R1400" s="349"/>
      <c r="S1400" s="349"/>
      <c r="T1400" s="349"/>
      <c r="U1400" s="349"/>
      <c r="V1400" s="349"/>
    </row>
    <row r="1401" spans="1:22" ht="12">
      <c r="A1401" s="349"/>
      <c r="B1401" s="349"/>
      <c r="P1401" s="383"/>
      <c r="Q1401" s="349"/>
      <c r="R1401" s="349"/>
      <c r="S1401" s="349"/>
      <c r="T1401" s="349"/>
      <c r="U1401" s="349"/>
      <c r="V1401" s="349"/>
    </row>
    <row r="1402" spans="1:22" ht="12">
      <c r="A1402" s="349"/>
      <c r="B1402" s="349"/>
      <c r="P1402" s="383"/>
      <c r="Q1402" s="349"/>
      <c r="R1402" s="349"/>
      <c r="S1402" s="349"/>
      <c r="T1402" s="349"/>
      <c r="U1402" s="349"/>
      <c r="V1402" s="349"/>
    </row>
    <row r="1403" spans="1:22" ht="12">
      <c r="A1403" s="349"/>
      <c r="B1403" s="349"/>
      <c r="P1403" s="383"/>
      <c r="Q1403" s="349"/>
      <c r="R1403" s="349"/>
      <c r="S1403" s="349"/>
      <c r="T1403" s="349"/>
      <c r="U1403" s="349"/>
      <c r="V1403" s="349"/>
    </row>
    <row r="1404" spans="1:22" ht="12">
      <c r="A1404" s="349"/>
      <c r="B1404" s="349"/>
      <c r="P1404" s="383"/>
      <c r="Q1404" s="349"/>
      <c r="R1404" s="349"/>
      <c r="S1404" s="349"/>
      <c r="T1404" s="349"/>
      <c r="U1404" s="349"/>
      <c r="V1404" s="349"/>
    </row>
    <row r="1405" spans="1:22" ht="12">
      <c r="A1405" s="349"/>
      <c r="B1405" s="349"/>
      <c r="P1405" s="383"/>
      <c r="Q1405" s="349"/>
      <c r="R1405" s="349"/>
      <c r="S1405" s="349"/>
      <c r="T1405" s="349"/>
      <c r="U1405" s="349"/>
      <c r="V1405" s="349"/>
    </row>
    <row r="1406" spans="1:22" ht="12">
      <c r="A1406" s="349"/>
      <c r="B1406" s="349"/>
      <c r="P1406" s="383"/>
      <c r="Q1406" s="349"/>
      <c r="R1406" s="349"/>
      <c r="S1406" s="349"/>
      <c r="T1406" s="349"/>
      <c r="U1406" s="349"/>
      <c r="V1406" s="349"/>
    </row>
    <row r="1407" spans="1:22" ht="12">
      <c r="A1407" s="349"/>
      <c r="B1407" s="349"/>
      <c r="P1407" s="383"/>
      <c r="Q1407" s="349"/>
      <c r="R1407" s="349"/>
      <c r="S1407" s="349"/>
      <c r="T1407" s="349"/>
      <c r="U1407" s="349"/>
      <c r="V1407" s="349"/>
    </row>
    <row r="1408" spans="1:22" ht="12">
      <c r="A1408" s="349"/>
      <c r="B1408" s="349"/>
      <c r="P1408" s="383"/>
      <c r="Q1408" s="349"/>
      <c r="R1408" s="349"/>
      <c r="S1408" s="349"/>
      <c r="T1408" s="349"/>
      <c r="U1408" s="349"/>
      <c r="V1408" s="349"/>
    </row>
    <row r="1409" spans="1:22" ht="12">
      <c r="A1409" s="349"/>
      <c r="B1409" s="349"/>
      <c r="P1409" s="383"/>
      <c r="Q1409" s="349"/>
      <c r="R1409" s="349"/>
      <c r="S1409" s="349"/>
      <c r="T1409" s="349"/>
      <c r="U1409" s="349"/>
      <c r="V1409" s="349"/>
    </row>
    <row r="1410" spans="1:22" ht="12">
      <c r="A1410" s="349"/>
      <c r="B1410" s="349"/>
      <c r="P1410" s="383"/>
      <c r="Q1410" s="349"/>
      <c r="R1410" s="349"/>
      <c r="S1410" s="349"/>
      <c r="T1410" s="349"/>
      <c r="U1410" s="349"/>
      <c r="V1410" s="349"/>
    </row>
    <row r="1411" spans="1:22" ht="12">
      <c r="A1411" s="349"/>
      <c r="B1411" s="349"/>
      <c r="P1411" s="383"/>
      <c r="Q1411" s="349"/>
      <c r="R1411" s="349"/>
      <c r="S1411" s="349"/>
      <c r="T1411" s="349"/>
      <c r="U1411" s="349"/>
      <c r="V1411" s="349"/>
    </row>
    <row r="1412" spans="1:22" ht="12">
      <c r="A1412" s="349"/>
      <c r="B1412" s="349"/>
      <c r="P1412" s="383"/>
      <c r="Q1412" s="349"/>
      <c r="R1412" s="349"/>
      <c r="S1412" s="349"/>
      <c r="T1412" s="349"/>
      <c r="U1412" s="349"/>
      <c r="V1412" s="349"/>
    </row>
    <row r="1413" spans="1:22" ht="12">
      <c r="A1413" s="349"/>
      <c r="B1413" s="349"/>
      <c r="P1413" s="383"/>
      <c r="Q1413" s="349"/>
      <c r="R1413" s="349"/>
      <c r="S1413" s="349"/>
      <c r="T1413" s="349"/>
      <c r="U1413" s="349"/>
      <c r="V1413" s="349"/>
    </row>
    <row r="1414" spans="1:22" ht="12">
      <c r="A1414" s="349"/>
      <c r="B1414" s="349"/>
      <c r="P1414" s="383"/>
      <c r="Q1414" s="349"/>
      <c r="R1414" s="349"/>
      <c r="S1414" s="349"/>
      <c r="T1414" s="349"/>
      <c r="U1414" s="349"/>
      <c r="V1414" s="349"/>
    </row>
    <row r="1415" spans="1:22" ht="12">
      <c r="A1415" s="349"/>
      <c r="B1415" s="349"/>
      <c r="P1415" s="383"/>
      <c r="Q1415" s="349"/>
      <c r="R1415" s="349"/>
      <c r="S1415" s="349"/>
      <c r="T1415" s="349"/>
      <c r="U1415" s="349"/>
      <c r="V1415" s="349"/>
    </row>
    <row r="1416" spans="1:22" ht="12">
      <c r="A1416" s="349"/>
      <c r="B1416" s="349"/>
      <c r="P1416" s="383"/>
      <c r="Q1416" s="349"/>
      <c r="R1416" s="349"/>
      <c r="S1416" s="349"/>
      <c r="T1416" s="349"/>
      <c r="U1416" s="349"/>
      <c r="V1416" s="349"/>
    </row>
    <row r="1417" spans="1:22" ht="12">
      <c r="A1417" s="349"/>
      <c r="B1417" s="349"/>
      <c r="P1417" s="383"/>
      <c r="Q1417" s="349"/>
      <c r="R1417" s="349"/>
      <c r="S1417" s="349"/>
      <c r="T1417" s="349"/>
      <c r="U1417" s="349"/>
      <c r="V1417" s="349"/>
    </row>
    <row r="1418" spans="1:22" ht="12">
      <c r="A1418" s="349"/>
      <c r="B1418" s="349"/>
      <c r="P1418" s="383"/>
      <c r="Q1418" s="349"/>
      <c r="R1418" s="349"/>
      <c r="S1418" s="349"/>
      <c r="T1418" s="349"/>
      <c r="U1418" s="349"/>
      <c r="V1418" s="349"/>
    </row>
    <row r="1419" spans="1:22" ht="12">
      <c r="A1419" s="349"/>
      <c r="B1419" s="349"/>
      <c r="P1419" s="383"/>
      <c r="Q1419" s="349"/>
      <c r="R1419" s="349"/>
      <c r="S1419" s="349"/>
      <c r="T1419" s="349"/>
      <c r="U1419" s="349"/>
      <c r="V1419" s="349"/>
    </row>
    <row r="1420" spans="1:22" ht="12">
      <c r="A1420" s="349"/>
      <c r="B1420" s="349"/>
      <c r="P1420" s="383"/>
      <c r="Q1420" s="349"/>
      <c r="R1420" s="349"/>
      <c r="S1420" s="349"/>
      <c r="T1420" s="349"/>
      <c r="U1420" s="349"/>
      <c r="V1420" s="349"/>
    </row>
    <row r="1421" spans="1:22" ht="12">
      <c r="A1421" s="349"/>
      <c r="B1421" s="349"/>
      <c r="P1421" s="383"/>
      <c r="Q1421" s="349"/>
      <c r="R1421" s="349"/>
      <c r="S1421" s="349"/>
      <c r="T1421" s="349"/>
      <c r="U1421" s="349"/>
      <c r="V1421" s="349"/>
    </row>
    <row r="1422" spans="1:22" ht="12">
      <c r="A1422" s="349"/>
      <c r="B1422" s="349"/>
      <c r="P1422" s="383"/>
      <c r="Q1422" s="349"/>
      <c r="R1422" s="349"/>
      <c r="S1422" s="349"/>
      <c r="T1422" s="349"/>
      <c r="U1422" s="349"/>
      <c r="V1422" s="349"/>
    </row>
    <row r="1423" spans="1:22" ht="12">
      <c r="A1423" s="349"/>
      <c r="B1423" s="349"/>
      <c r="P1423" s="383"/>
      <c r="Q1423" s="349"/>
      <c r="R1423" s="349"/>
      <c r="S1423" s="349"/>
      <c r="T1423" s="349"/>
      <c r="U1423" s="349"/>
      <c r="V1423" s="349"/>
    </row>
    <row r="1424" spans="1:22" ht="12">
      <c r="A1424" s="349"/>
      <c r="B1424" s="349"/>
      <c r="P1424" s="383"/>
      <c r="Q1424" s="349"/>
      <c r="R1424" s="349"/>
      <c r="S1424" s="349"/>
      <c r="T1424" s="349"/>
      <c r="U1424" s="349"/>
      <c r="V1424" s="349"/>
    </row>
    <row r="1425" spans="1:22" ht="12">
      <c r="A1425" s="349"/>
      <c r="B1425" s="349"/>
      <c r="P1425" s="383"/>
      <c r="Q1425" s="349"/>
      <c r="R1425" s="349"/>
      <c r="S1425" s="349"/>
      <c r="T1425" s="349"/>
      <c r="U1425" s="349"/>
      <c r="V1425" s="349"/>
    </row>
    <row r="1426" spans="1:22" ht="12">
      <c r="A1426" s="349"/>
      <c r="B1426" s="349"/>
      <c r="P1426" s="383"/>
      <c r="Q1426" s="349"/>
      <c r="R1426" s="349"/>
      <c r="S1426" s="349"/>
      <c r="T1426" s="349"/>
      <c r="U1426" s="349"/>
      <c r="V1426" s="349"/>
    </row>
    <row r="1427" spans="1:22" ht="12">
      <c r="A1427" s="349"/>
      <c r="B1427" s="349"/>
      <c r="P1427" s="383"/>
      <c r="Q1427" s="349"/>
      <c r="R1427" s="349"/>
      <c r="S1427" s="349"/>
      <c r="T1427" s="349"/>
      <c r="U1427" s="349"/>
      <c r="V1427" s="349"/>
    </row>
    <row r="1428" spans="1:22" ht="12">
      <c r="A1428" s="349"/>
      <c r="B1428" s="349"/>
      <c r="P1428" s="383"/>
      <c r="Q1428" s="349"/>
      <c r="R1428" s="349"/>
      <c r="S1428" s="349"/>
      <c r="T1428" s="349"/>
      <c r="U1428" s="349"/>
      <c r="V1428" s="349"/>
    </row>
    <row r="1429" spans="1:22" ht="12">
      <c r="A1429" s="349"/>
      <c r="B1429" s="349"/>
      <c r="P1429" s="383"/>
      <c r="Q1429" s="349"/>
      <c r="R1429" s="349"/>
      <c r="S1429" s="349"/>
      <c r="T1429" s="349"/>
      <c r="U1429" s="349"/>
      <c r="V1429" s="349"/>
    </row>
    <row r="1430" spans="1:22" ht="12">
      <c r="A1430" s="349"/>
      <c r="B1430" s="349"/>
      <c r="P1430" s="383"/>
      <c r="Q1430" s="349"/>
      <c r="R1430" s="349"/>
      <c r="S1430" s="349"/>
      <c r="T1430" s="349"/>
      <c r="U1430" s="349"/>
      <c r="V1430" s="349"/>
    </row>
    <row r="1431" spans="1:22" ht="12">
      <c r="A1431" s="349"/>
      <c r="B1431" s="349"/>
      <c r="P1431" s="383"/>
      <c r="Q1431" s="349"/>
      <c r="R1431" s="349"/>
      <c r="S1431" s="349"/>
      <c r="T1431" s="349"/>
      <c r="U1431" s="349"/>
      <c r="V1431" s="349"/>
    </row>
    <row r="1432" spans="1:22" ht="12">
      <c r="A1432" s="349"/>
      <c r="B1432" s="349"/>
      <c r="P1432" s="383"/>
      <c r="Q1432" s="349"/>
      <c r="R1432" s="349"/>
      <c r="S1432" s="349"/>
      <c r="T1432" s="349"/>
      <c r="U1432" s="349"/>
      <c r="V1432" s="349"/>
    </row>
    <row r="1433" spans="1:22" ht="12">
      <c r="A1433" s="349"/>
      <c r="B1433" s="349"/>
      <c r="P1433" s="383"/>
      <c r="Q1433" s="349"/>
      <c r="R1433" s="349"/>
      <c r="S1433" s="349"/>
      <c r="T1433" s="349"/>
      <c r="U1433" s="349"/>
      <c r="V1433" s="349"/>
    </row>
    <row r="1434" spans="1:22" ht="12">
      <c r="A1434" s="349"/>
      <c r="B1434" s="349"/>
      <c r="P1434" s="383"/>
      <c r="Q1434" s="349"/>
      <c r="R1434" s="349"/>
      <c r="S1434" s="349"/>
      <c r="T1434" s="349"/>
      <c r="U1434" s="349"/>
      <c r="V1434" s="349"/>
    </row>
    <row r="1435" spans="1:22" ht="12">
      <c r="A1435" s="349"/>
      <c r="B1435" s="349"/>
      <c r="P1435" s="383"/>
      <c r="Q1435" s="349"/>
      <c r="R1435" s="349"/>
      <c r="S1435" s="349"/>
      <c r="T1435" s="349"/>
      <c r="U1435" s="349"/>
      <c r="V1435" s="349"/>
    </row>
    <row r="1436" spans="1:22" ht="12">
      <c r="A1436" s="349"/>
      <c r="B1436" s="349"/>
      <c r="P1436" s="383"/>
      <c r="Q1436" s="349"/>
      <c r="R1436" s="349"/>
      <c r="S1436" s="349"/>
      <c r="T1436" s="349"/>
      <c r="U1436" s="349"/>
      <c r="V1436" s="349"/>
    </row>
    <row r="1437" spans="1:22" ht="12">
      <c r="A1437" s="349"/>
      <c r="B1437" s="349"/>
      <c r="P1437" s="383"/>
      <c r="Q1437" s="349"/>
      <c r="R1437" s="349"/>
      <c r="S1437" s="349"/>
      <c r="T1437" s="349"/>
      <c r="U1437" s="349"/>
      <c r="V1437" s="349"/>
    </row>
    <row r="1438" spans="1:22" ht="12">
      <c r="A1438" s="349"/>
      <c r="B1438" s="349"/>
      <c r="P1438" s="383"/>
      <c r="Q1438" s="349"/>
      <c r="R1438" s="349"/>
      <c r="S1438" s="349"/>
      <c r="T1438" s="349"/>
      <c r="U1438" s="349"/>
      <c r="V1438" s="349"/>
    </row>
    <row r="1439" spans="1:22" ht="12">
      <c r="A1439" s="349"/>
      <c r="B1439" s="349"/>
      <c r="P1439" s="383"/>
      <c r="Q1439" s="349"/>
      <c r="R1439" s="349"/>
      <c r="S1439" s="349"/>
      <c r="T1439" s="349"/>
      <c r="U1439" s="349"/>
      <c r="V1439" s="349"/>
    </row>
    <row r="1440" spans="1:22" ht="12">
      <c r="A1440" s="349"/>
      <c r="B1440" s="349"/>
      <c r="P1440" s="383"/>
      <c r="Q1440" s="349"/>
      <c r="R1440" s="349"/>
      <c r="S1440" s="349"/>
      <c r="T1440" s="349"/>
      <c r="U1440" s="349"/>
      <c r="V1440" s="349"/>
    </row>
    <row r="1441" spans="1:22" ht="12">
      <c r="A1441" s="349"/>
      <c r="B1441" s="349"/>
      <c r="P1441" s="383"/>
      <c r="Q1441" s="349"/>
      <c r="R1441" s="349"/>
      <c r="S1441" s="349"/>
      <c r="T1441" s="349"/>
      <c r="U1441" s="349"/>
      <c r="V1441" s="349"/>
    </row>
    <row r="1442" spans="1:22" ht="12">
      <c r="A1442" s="349"/>
      <c r="B1442" s="349"/>
      <c r="P1442" s="383"/>
      <c r="Q1442" s="349"/>
      <c r="R1442" s="349"/>
      <c r="S1442" s="349"/>
      <c r="T1442" s="349"/>
      <c r="U1442" s="349"/>
      <c r="V1442" s="349"/>
    </row>
    <row r="1443" spans="1:22" ht="12">
      <c r="A1443" s="349"/>
      <c r="B1443" s="349"/>
      <c r="P1443" s="383"/>
      <c r="Q1443" s="349"/>
      <c r="R1443" s="349"/>
      <c r="S1443" s="349"/>
      <c r="T1443" s="349"/>
      <c r="U1443" s="349"/>
      <c r="V1443" s="349"/>
    </row>
    <row r="1444" spans="1:22" ht="12">
      <c r="A1444" s="349"/>
      <c r="B1444" s="349"/>
      <c r="P1444" s="383"/>
      <c r="Q1444" s="349"/>
      <c r="R1444" s="349"/>
      <c r="S1444" s="349"/>
      <c r="T1444" s="349"/>
      <c r="U1444" s="349"/>
      <c r="V1444" s="349"/>
    </row>
    <row r="1445" spans="1:22" ht="12">
      <c r="A1445" s="349"/>
      <c r="B1445" s="349"/>
      <c r="P1445" s="383"/>
      <c r="Q1445" s="349"/>
      <c r="R1445" s="349"/>
      <c r="S1445" s="349"/>
      <c r="T1445" s="349"/>
      <c r="U1445" s="349"/>
      <c r="V1445" s="349"/>
    </row>
    <row r="1446" spans="1:22" ht="12">
      <c r="A1446" s="349"/>
      <c r="B1446" s="349"/>
      <c r="P1446" s="383"/>
      <c r="Q1446" s="349"/>
      <c r="R1446" s="349"/>
      <c r="S1446" s="349"/>
      <c r="T1446" s="349"/>
      <c r="U1446" s="349"/>
      <c r="V1446" s="349"/>
    </row>
    <row r="1447" spans="1:22" ht="12">
      <c r="A1447" s="349"/>
      <c r="B1447" s="349"/>
      <c r="P1447" s="383"/>
      <c r="Q1447" s="349"/>
      <c r="R1447" s="349"/>
      <c r="S1447" s="349"/>
      <c r="T1447" s="349"/>
      <c r="U1447" s="349"/>
      <c r="V1447" s="349"/>
    </row>
    <row r="1448" spans="1:22" ht="12">
      <c r="A1448" s="349"/>
      <c r="B1448" s="349"/>
      <c r="P1448" s="383"/>
      <c r="Q1448" s="349"/>
      <c r="R1448" s="349"/>
      <c r="S1448" s="349"/>
      <c r="T1448" s="349"/>
      <c r="U1448" s="349"/>
      <c r="V1448" s="349"/>
    </row>
    <row r="1449" spans="1:22" ht="12">
      <c r="A1449" s="349"/>
      <c r="B1449" s="349"/>
      <c r="P1449" s="383"/>
      <c r="Q1449" s="349"/>
      <c r="R1449" s="349"/>
      <c r="S1449" s="349"/>
      <c r="T1449" s="349"/>
      <c r="U1449" s="349"/>
      <c r="V1449" s="349"/>
    </row>
    <row r="1450" spans="1:22" ht="12">
      <c r="A1450" s="349"/>
      <c r="B1450" s="349"/>
      <c r="P1450" s="383"/>
      <c r="Q1450" s="349"/>
      <c r="R1450" s="349"/>
      <c r="S1450" s="349"/>
      <c r="T1450" s="349"/>
      <c r="U1450" s="349"/>
      <c r="V1450" s="349"/>
    </row>
    <row r="1451" spans="1:22" ht="12">
      <c r="A1451" s="349"/>
      <c r="B1451" s="349"/>
      <c r="P1451" s="383"/>
      <c r="Q1451" s="349"/>
      <c r="R1451" s="349"/>
      <c r="S1451" s="349"/>
      <c r="T1451" s="349"/>
      <c r="U1451" s="349"/>
      <c r="V1451" s="349"/>
    </row>
    <row r="1452" spans="1:22" ht="12">
      <c r="A1452" s="349"/>
      <c r="B1452" s="349"/>
      <c r="P1452" s="383"/>
      <c r="Q1452" s="349"/>
      <c r="R1452" s="349"/>
      <c r="S1452" s="349"/>
      <c r="T1452" s="349"/>
      <c r="U1452" s="349"/>
      <c r="V1452" s="349"/>
    </row>
    <row r="1453" spans="1:22" ht="12">
      <c r="A1453" s="349"/>
      <c r="B1453" s="349"/>
      <c r="P1453" s="383"/>
      <c r="Q1453" s="349"/>
      <c r="R1453" s="349"/>
      <c r="S1453" s="349"/>
      <c r="T1453" s="349"/>
      <c r="U1453" s="349"/>
      <c r="V1453" s="349"/>
    </row>
    <row r="1454" spans="1:22" ht="12">
      <c r="A1454" s="349"/>
      <c r="B1454" s="349"/>
      <c r="P1454" s="383"/>
      <c r="Q1454" s="349"/>
      <c r="R1454" s="349"/>
      <c r="S1454" s="349"/>
      <c r="T1454" s="349"/>
      <c r="U1454" s="349"/>
      <c r="V1454" s="349"/>
    </row>
    <row r="1455" spans="1:22" ht="12">
      <c r="A1455" s="349"/>
      <c r="B1455" s="349"/>
      <c r="P1455" s="383"/>
      <c r="Q1455" s="349"/>
      <c r="R1455" s="349"/>
      <c r="S1455" s="349"/>
      <c r="T1455" s="349"/>
      <c r="U1455" s="349"/>
      <c r="V1455" s="349"/>
    </row>
    <row r="1456" spans="1:22" ht="12">
      <c r="A1456" s="349"/>
      <c r="B1456" s="349"/>
      <c r="P1456" s="383"/>
      <c r="Q1456" s="349"/>
      <c r="R1456" s="349"/>
      <c r="S1456" s="349"/>
      <c r="T1456" s="349"/>
      <c r="U1456" s="349"/>
      <c r="V1456" s="349"/>
    </row>
    <row r="1457" spans="1:22" ht="12">
      <c r="A1457" s="349"/>
      <c r="B1457" s="349"/>
      <c r="P1457" s="383"/>
      <c r="Q1457" s="349"/>
      <c r="R1457" s="349"/>
      <c r="S1457" s="349"/>
      <c r="T1457" s="349"/>
      <c r="U1457" s="349"/>
      <c r="V1457" s="349"/>
    </row>
    <row r="1458" spans="1:22" ht="12">
      <c r="A1458" s="349"/>
      <c r="B1458" s="349"/>
      <c r="P1458" s="383"/>
      <c r="Q1458" s="349"/>
      <c r="R1458" s="349"/>
      <c r="S1458" s="349"/>
      <c r="T1458" s="349"/>
      <c r="U1458" s="349"/>
      <c r="V1458" s="349"/>
    </row>
    <row r="1459" spans="1:22" ht="12">
      <c r="A1459" s="349"/>
      <c r="B1459" s="349"/>
      <c r="P1459" s="383"/>
      <c r="Q1459" s="349"/>
      <c r="R1459" s="349"/>
      <c r="S1459" s="349"/>
      <c r="T1459" s="349"/>
      <c r="U1459" s="349"/>
      <c r="V1459" s="349"/>
    </row>
    <row r="1460" spans="1:22" ht="12">
      <c r="A1460" s="349"/>
      <c r="B1460" s="349"/>
      <c r="P1460" s="383"/>
      <c r="Q1460" s="349"/>
      <c r="R1460" s="349"/>
      <c r="S1460" s="349"/>
      <c r="T1460" s="349"/>
      <c r="U1460" s="349"/>
      <c r="V1460" s="349"/>
    </row>
    <row r="1461" spans="1:22" ht="12">
      <c r="A1461" s="349"/>
      <c r="B1461" s="349"/>
      <c r="P1461" s="383"/>
      <c r="Q1461" s="349"/>
      <c r="R1461" s="349"/>
      <c r="S1461" s="349"/>
      <c r="T1461" s="349"/>
      <c r="U1461" s="349"/>
      <c r="V1461" s="349"/>
    </row>
    <row r="1462" spans="1:22" ht="12">
      <c r="A1462" s="349"/>
      <c r="B1462" s="349"/>
      <c r="P1462" s="383"/>
      <c r="Q1462" s="349"/>
      <c r="R1462" s="349"/>
      <c r="S1462" s="349"/>
      <c r="T1462" s="349"/>
      <c r="U1462" s="349"/>
      <c r="V1462" s="349"/>
    </row>
    <row r="1463" spans="1:22" ht="12">
      <c r="A1463" s="349"/>
      <c r="B1463" s="349"/>
      <c r="P1463" s="383"/>
      <c r="Q1463" s="349"/>
      <c r="R1463" s="349"/>
      <c r="S1463" s="349"/>
      <c r="T1463" s="349"/>
      <c r="U1463" s="349"/>
      <c r="V1463" s="349"/>
    </row>
    <row r="1464" spans="1:22" ht="12">
      <c r="A1464" s="349"/>
      <c r="B1464" s="349"/>
      <c r="P1464" s="383"/>
      <c r="Q1464" s="349"/>
      <c r="R1464" s="349"/>
      <c r="S1464" s="349"/>
      <c r="T1464" s="349"/>
      <c r="U1464" s="349"/>
      <c r="V1464" s="349"/>
    </row>
    <row r="1465" spans="1:22" ht="12">
      <c r="A1465" s="349"/>
      <c r="B1465" s="349"/>
      <c r="P1465" s="383"/>
      <c r="Q1465" s="349"/>
      <c r="R1465" s="349"/>
      <c r="S1465" s="349"/>
      <c r="T1465" s="349"/>
      <c r="U1465" s="349"/>
      <c r="V1465" s="349"/>
    </row>
    <row r="1466" spans="1:22" ht="12">
      <c r="A1466" s="349"/>
      <c r="B1466" s="349"/>
      <c r="P1466" s="383"/>
      <c r="Q1466" s="349"/>
      <c r="R1466" s="349"/>
      <c r="S1466" s="349"/>
      <c r="T1466" s="349"/>
      <c r="U1466" s="349"/>
      <c r="V1466" s="349"/>
    </row>
    <row r="1467" spans="1:22" ht="12">
      <c r="A1467" s="349"/>
      <c r="B1467" s="349"/>
      <c r="P1467" s="383"/>
      <c r="Q1467" s="349"/>
      <c r="R1467" s="349"/>
      <c r="S1467" s="349"/>
      <c r="T1467" s="349"/>
      <c r="U1467" s="349"/>
      <c r="V1467" s="349"/>
    </row>
    <row r="1468" spans="1:22" ht="12">
      <c r="A1468" s="349"/>
      <c r="B1468" s="349"/>
      <c r="P1468" s="383"/>
      <c r="Q1468" s="349"/>
      <c r="R1468" s="349"/>
      <c r="S1468" s="349"/>
      <c r="T1468" s="349"/>
      <c r="U1468" s="349"/>
      <c r="V1468" s="349"/>
    </row>
    <row r="1469" spans="1:22" ht="12">
      <c r="A1469" s="349"/>
      <c r="B1469" s="349"/>
      <c r="P1469" s="383"/>
      <c r="Q1469" s="349"/>
      <c r="R1469" s="349"/>
      <c r="S1469" s="349"/>
      <c r="T1469" s="349"/>
      <c r="U1469" s="349"/>
      <c r="V1469" s="349"/>
    </row>
    <row r="1470" spans="1:22" ht="12">
      <c r="A1470" s="349"/>
      <c r="B1470" s="349"/>
      <c r="P1470" s="383"/>
      <c r="Q1470" s="349"/>
      <c r="R1470" s="349"/>
      <c r="S1470" s="349"/>
      <c r="T1470" s="349"/>
      <c r="U1470" s="349"/>
      <c r="V1470" s="349"/>
    </row>
    <row r="1471" spans="1:22" ht="12">
      <c r="A1471" s="349"/>
      <c r="B1471" s="349"/>
      <c r="P1471" s="383"/>
      <c r="Q1471" s="349"/>
      <c r="R1471" s="349"/>
      <c r="S1471" s="349"/>
      <c r="T1471" s="349"/>
      <c r="U1471" s="349"/>
      <c r="V1471" s="349"/>
    </row>
    <row r="1472" spans="1:22" ht="12">
      <c r="A1472" s="349"/>
      <c r="B1472" s="349"/>
      <c r="P1472" s="383"/>
      <c r="Q1472" s="349"/>
      <c r="R1472" s="349"/>
      <c r="S1472" s="349"/>
      <c r="T1472" s="349"/>
      <c r="U1472" s="349"/>
      <c r="V1472" s="349"/>
    </row>
    <row r="1473" spans="1:22" ht="12">
      <c r="A1473" s="349"/>
      <c r="B1473" s="349"/>
      <c r="P1473" s="383"/>
      <c r="Q1473" s="349"/>
      <c r="R1473" s="349"/>
      <c r="S1473" s="349"/>
      <c r="T1473" s="349"/>
      <c r="U1473" s="349"/>
      <c r="V1473" s="349"/>
    </row>
    <row r="1474" spans="1:22" ht="12">
      <c r="A1474" s="349"/>
      <c r="B1474" s="349"/>
      <c r="P1474" s="383"/>
      <c r="Q1474" s="349"/>
      <c r="R1474" s="349"/>
      <c r="S1474" s="349"/>
      <c r="T1474" s="349"/>
      <c r="U1474" s="349"/>
      <c r="V1474" s="349"/>
    </row>
    <row r="1475" spans="1:22" ht="12">
      <c r="A1475" s="349"/>
      <c r="B1475" s="349"/>
      <c r="P1475" s="383"/>
      <c r="Q1475" s="349"/>
      <c r="R1475" s="349"/>
      <c r="S1475" s="349"/>
      <c r="T1475" s="349"/>
      <c r="U1475" s="349"/>
      <c r="V1475" s="349"/>
    </row>
    <row r="1476" spans="1:22" ht="12">
      <c r="A1476" s="349"/>
      <c r="B1476" s="349"/>
      <c r="P1476" s="383"/>
      <c r="Q1476" s="349"/>
      <c r="R1476" s="349"/>
      <c r="S1476" s="349"/>
      <c r="T1476" s="349"/>
      <c r="U1476" s="349"/>
      <c r="V1476" s="349"/>
    </row>
    <row r="1477" spans="1:22" ht="12">
      <c r="A1477" s="349"/>
      <c r="B1477" s="349"/>
      <c r="P1477" s="383"/>
      <c r="Q1477" s="349"/>
      <c r="R1477" s="349"/>
      <c r="S1477" s="349"/>
      <c r="T1477" s="349"/>
      <c r="U1477" s="349"/>
      <c r="V1477" s="349"/>
    </row>
    <row r="1478" spans="1:22" ht="12">
      <c r="A1478" s="349"/>
      <c r="B1478" s="349"/>
      <c r="P1478" s="383"/>
      <c r="Q1478" s="349"/>
      <c r="R1478" s="349"/>
      <c r="S1478" s="349"/>
      <c r="T1478" s="349"/>
      <c r="U1478" s="349"/>
      <c r="V1478" s="349"/>
    </row>
    <row r="1479" spans="1:22" ht="12">
      <c r="A1479" s="349"/>
      <c r="B1479" s="349"/>
      <c r="P1479" s="383"/>
      <c r="Q1479" s="349"/>
      <c r="R1479" s="349"/>
      <c r="S1479" s="349"/>
      <c r="T1479" s="349"/>
      <c r="U1479" s="349"/>
      <c r="V1479" s="349"/>
    </row>
    <row r="1480" spans="1:22" ht="12">
      <c r="A1480" s="349"/>
      <c r="B1480" s="349"/>
      <c r="P1480" s="383"/>
      <c r="Q1480" s="349"/>
      <c r="R1480" s="349"/>
      <c r="S1480" s="349"/>
      <c r="T1480" s="349"/>
      <c r="U1480" s="349"/>
      <c r="V1480" s="349"/>
    </row>
    <row r="1481" spans="1:22" ht="12">
      <c r="A1481" s="349"/>
      <c r="B1481" s="349"/>
      <c r="P1481" s="383"/>
      <c r="Q1481" s="349"/>
      <c r="R1481" s="349"/>
      <c r="S1481" s="349"/>
      <c r="T1481" s="349"/>
      <c r="U1481" s="349"/>
      <c r="V1481" s="349"/>
    </row>
    <row r="1482" spans="1:22" ht="12">
      <c r="A1482" s="349"/>
      <c r="B1482" s="349"/>
      <c r="P1482" s="383"/>
      <c r="Q1482" s="349"/>
      <c r="R1482" s="349"/>
      <c r="S1482" s="349"/>
      <c r="T1482" s="349"/>
      <c r="U1482" s="349"/>
      <c r="V1482" s="349"/>
    </row>
    <row r="1483" spans="1:22" ht="12">
      <c r="A1483" s="349"/>
      <c r="B1483" s="349"/>
      <c r="P1483" s="383"/>
      <c r="Q1483" s="349"/>
      <c r="R1483" s="349"/>
      <c r="S1483" s="349"/>
      <c r="T1483" s="349"/>
      <c r="U1483" s="349"/>
      <c r="V1483" s="349"/>
    </row>
    <row r="1484" spans="1:22" ht="12">
      <c r="A1484" s="349"/>
      <c r="B1484" s="349"/>
      <c r="P1484" s="383"/>
      <c r="Q1484" s="349"/>
      <c r="R1484" s="349"/>
      <c r="S1484" s="349"/>
      <c r="T1484" s="349"/>
      <c r="U1484" s="349"/>
      <c r="V1484" s="349"/>
    </row>
    <row r="1485" spans="1:22" ht="12">
      <c r="A1485" s="349"/>
      <c r="B1485" s="349"/>
      <c r="P1485" s="383"/>
      <c r="Q1485" s="349"/>
      <c r="R1485" s="349"/>
      <c r="S1485" s="349"/>
      <c r="T1485" s="349"/>
      <c r="U1485" s="349"/>
      <c r="V1485" s="349"/>
    </row>
    <row r="1486" spans="1:22" ht="12">
      <c r="A1486" s="349"/>
      <c r="B1486" s="349"/>
      <c r="P1486" s="383"/>
      <c r="Q1486" s="349"/>
      <c r="R1486" s="349"/>
      <c r="S1486" s="349"/>
      <c r="T1486" s="349"/>
      <c r="U1486" s="349"/>
      <c r="V1486" s="349"/>
    </row>
    <row r="1487" spans="1:22" ht="12">
      <c r="A1487" s="349"/>
      <c r="B1487" s="349"/>
      <c r="P1487" s="383"/>
      <c r="Q1487" s="349"/>
      <c r="R1487" s="349"/>
      <c r="S1487" s="349"/>
      <c r="T1487" s="349"/>
      <c r="U1487" s="349"/>
      <c r="V1487" s="349"/>
    </row>
    <row r="1488" spans="1:22" ht="12">
      <c r="A1488" s="349"/>
      <c r="B1488" s="349"/>
      <c r="P1488" s="383"/>
      <c r="Q1488" s="349"/>
      <c r="R1488" s="349"/>
      <c r="S1488" s="349"/>
      <c r="T1488" s="349"/>
      <c r="U1488" s="349"/>
      <c r="V1488" s="349"/>
    </row>
    <row r="1489" spans="1:22" ht="12">
      <c r="A1489" s="349"/>
      <c r="B1489" s="349"/>
      <c r="P1489" s="383"/>
      <c r="Q1489" s="349"/>
      <c r="R1489" s="349"/>
      <c r="S1489" s="349"/>
      <c r="T1489" s="349"/>
      <c r="U1489" s="349"/>
      <c r="V1489" s="349"/>
    </row>
    <row r="1490" spans="1:22" ht="12">
      <c r="A1490" s="349"/>
      <c r="B1490" s="349"/>
      <c r="P1490" s="383"/>
      <c r="Q1490" s="349"/>
      <c r="R1490" s="349"/>
      <c r="S1490" s="349"/>
      <c r="T1490" s="349"/>
      <c r="U1490" s="349"/>
      <c r="V1490" s="349"/>
    </row>
    <row r="1491" spans="1:22" ht="12">
      <c r="A1491" s="349"/>
      <c r="B1491" s="349"/>
      <c r="P1491" s="383"/>
      <c r="Q1491" s="349"/>
      <c r="R1491" s="349"/>
      <c r="S1491" s="349"/>
      <c r="T1491" s="349"/>
      <c r="U1491" s="349"/>
      <c r="V1491" s="349"/>
    </row>
    <row r="1492" spans="1:22" ht="12">
      <c r="A1492" s="349"/>
      <c r="B1492" s="349"/>
      <c r="P1492" s="383"/>
      <c r="Q1492" s="349"/>
      <c r="R1492" s="349"/>
      <c r="S1492" s="349"/>
      <c r="T1492" s="349"/>
      <c r="U1492" s="349"/>
      <c r="V1492" s="349"/>
    </row>
    <row r="1493" spans="1:22" ht="12">
      <c r="A1493" s="349"/>
      <c r="B1493" s="349"/>
      <c r="P1493" s="383"/>
      <c r="Q1493" s="349"/>
      <c r="R1493" s="349"/>
      <c r="S1493" s="349"/>
      <c r="T1493" s="349"/>
      <c r="U1493" s="349"/>
      <c r="V1493" s="349"/>
    </row>
    <row r="1494" spans="1:22" ht="12">
      <c r="A1494" s="349"/>
      <c r="B1494" s="349"/>
      <c r="P1494" s="383"/>
      <c r="Q1494" s="349"/>
      <c r="R1494" s="349"/>
      <c r="S1494" s="349"/>
      <c r="T1494" s="349"/>
      <c r="U1494" s="349"/>
      <c r="V1494" s="349"/>
    </row>
    <row r="1495" spans="1:22" ht="12">
      <c r="A1495" s="349"/>
      <c r="B1495" s="349"/>
      <c r="P1495" s="383"/>
      <c r="Q1495" s="349"/>
      <c r="R1495" s="349"/>
      <c r="S1495" s="349"/>
      <c r="T1495" s="349"/>
      <c r="U1495" s="349"/>
      <c r="V1495" s="349"/>
    </row>
    <row r="1496" spans="1:22" ht="12">
      <c r="A1496" s="349"/>
      <c r="B1496" s="349"/>
      <c r="P1496" s="383"/>
      <c r="Q1496" s="349"/>
      <c r="R1496" s="349"/>
      <c r="S1496" s="349"/>
      <c r="T1496" s="349"/>
      <c r="U1496" s="349"/>
      <c r="V1496" s="349"/>
    </row>
    <row r="1497" spans="1:22" ht="12">
      <c r="A1497" s="349"/>
      <c r="B1497" s="349"/>
      <c r="P1497" s="383"/>
      <c r="Q1497" s="349"/>
      <c r="R1497" s="349"/>
      <c r="S1497" s="349"/>
      <c r="T1497" s="349"/>
      <c r="U1497" s="349"/>
      <c r="V1497" s="349"/>
    </row>
    <row r="1498" spans="1:22" ht="12">
      <c r="A1498" s="349"/>
      <c r="B1498" s="349"/>
      <c r="P1498" s="383"/>
      <c r="Q1498" s="349"/>
      <c r="R1498" s="349"/>
      <c r="S1498" s="349"/>
      <c r="T1498" s="349"/>
      <c r="U1498" s="349"/>
      <c r="V1498" s="349"/>
    </row>
    <row r="1499" spans="1:22" ht="12">
      <c r="A1499" s="349"/>
      <c r="B1499" s="349"/>
      <c r="P1499" s="383"/>
      <c r="Q1499" s="349"/>
      <c r="R1499" s="349"/>
      <c r="S1499" s="349"/>
      <c r="T1499" s="349"/>
      <c r="U1499" s="349"/>
      <c r="V1499" s="349"/>
    </row>
    <row r="1500" spans="1:22" ht="12">
      <c r="A1500" s="349"/>
      <c r="B1500" s="349"/>
      <c r="P1500" s="383"/>
      <c r="Q1500" s="349"/>
      <c r="R1500" s="349"/>
      <c r="S1500" s="349"/>
      <c r="T1500" s="349"/>
      <c r="U1500" s="349"/>
      <c r="V1500" s="349"/>
    </row>
    <row r="1501" spans="1:22" ht="12">
      <c r="A1501" s="349"/>
      <c r="B1501" s="349"/>
      <c r="P1501" s="383"/>
      <c r="Q1501" s="349"/>
      <c r="R1501" s="349"/>
      <c r="S1501" s="349"/>
      <c r="T1501" s="349"/>
      <c r="U1501" s="349"/>
      <c r="V1501" s="349"/>
    </row>
    <row r="1502" spans="1:22" ht="12">
      <c r="A1502" s="349"/>
      <c r="B1502" s="349"/>
      <c r="P1502" s="383"/>
      <c r="Q1502" s="349"/>
      <c r="R1502" s="349"/>
      <c r="S1502" s="349"/>
      <c r="T1502" s="349"/>
      <c r="U1502" s="349"/>
      <c r="V1502" s="349"/>
    </row>
    <row r="1503" spans="1:22" ht="12">
      <c r="A1503" s="349"/>
      <c r="B1503" s="349"/>
      <c r="P1503" s="383"/>
      <c r="Q1503" s="349"/>
      <c r="R1503" s="349"/>
      <c r="S1503" s="349"/>
      <c r="T1503" s="349"/>
      <c r="U1503" s="349"/>
      <c r="V1503" s="349"/>
    </row>
    <row r="1504" spans="1:22" ht="12">
      <c r="A1504" s="349"/>
      <c r="B1504" s="349"/>
      <c r="P1504" s="383"/>
      <c r="Q1504" s="349"/>
      <c r="R1504" s="349"/>
      <c r="S1504" s="349"/>
      <c r="T1504" s="349"/>
      <c r="U1504" s="349"/>
      <c r="V1504" s="349"/>
    </row>
    <row r="1505" spans="1:22" ht="12">
      <c r="A1505" s="349"/>
      <c r="B1505" s="349"/>
      <c r="P1505" s="383"/>
      <c r="Q1505" s="349"/>
      <c r="R1505" s="349"/>
      <c r="S1505" s="349"/>
      <c r="T1505" s="349"/>
      <c r="U1505" s="349"/>
      <c r="V1505" s="349"/>
    </row>
    <row r="1506" spans="1:22" ht="12">
      <c r="A1506" s="349"/>
      <c r="B1506" s="349"/>
      <c r="P1506" s="383"/>
      <c r="Q1506" s="349"/>
      <c r="R1506" s="349"/>
      <c r="S1506" s="349"/>
      <c r="T1506" s="349"/>
      <c r="U1506" s="349"/>
      <c r="V1506" s="349"/>
    </row>
    <row r="1507" spans="1:22" ht="12">
      <c r="A1507" s="349"/>
      <c r="B1507" s="349"/>
      <c r="P1507" s="383"/>
      <c r="Q1507" s="349"/>
      <c r="R1507" s="349"/>
      <c r="S1507" s="349"/>
      <c r="T1507" s="349"/>
      <c r="U1507" s="349"/>
      <c r="V1507" s="349"/>
    </row>
    <row r="1508" spans="1:22" ht="12">
      <c r="A1508" s="349"/>
      <c r="B1508" s="349"/>
      <c r="P1508" s="383"/>
      <c r="Q1508" s="349"/>
      <c r="R1508" s="349"/>
      <c r="S1508" s="349"/>
      <c r="T1508" s="349"/>
      <c r="U1508" s="349"/>
      <c r="V1508" s="349"/>
    </row>
    <row r="1509" spans="1:22" ht="12">
      <c r="A1509" s="349"/>
      <c r="B1509" s="349"/>
      <c r="P1509" s="383"/>
      <c r="Q1509" s="349"/>
      <c r="R1509" s="349"/>
      <c r="S1509" s="349"/>
      <c r="T1509" s="349"/>
      <c r="U1509" s="349"/>
      <c r="V1509" s="349"/>
    </row>
    <row r="1510" spans="1:22" ht="12">
      <c r="A1510" s="349"/>
      <c r="B1510" s="349"/>
      <c r="P1510" s="383"/>
      <c r="Q1510" s="349"/>
      <c r="R1510" s="349"/>
      <c r="S1510" s="349"/>
      <c r="T1510" s="349"/>
      <c r="U1510" s="349"/>
      <c r="V1510" s="349"/>
    </row>
    <row r="1511" spans="1:22" ht="12">
      <c r="A1511" s="349"/>
      <c r="B1511" s="349"/>
      <c r="P1511" s="383"/>
      <c r="Q1511" s="349"/>
      <c r="R1511" s="349"/>
      <c r="S1511" s="349"/>
      <c r="T1511" s="349"/>
      <c r="U1511" s="349"/>
      <c r="V1511" s="349"/>
    </row>
    <row r="1512" spans="1:22" ht="12">
      <c r="A1512" s="349"/>
      <c r="B1512" s="349"/>
      <c r="P1512" s="383"/>
      <c r="Q1512" s="349"/>
      <c r="R1512" s="349"/>
      <c r="S1512" s="349"/>
      <c r="T1512" s="349"/>
      <c r="U1512" s="349"/>
      <c r="V1512" s="349"/>
    </row>
    <row r="1513" spans="1:22" ht="12">
      <c r="A1513" s="349"/>
      <c r="B1513" s="349"/>
      <c r="P1513" s="383"/>
      <c r="Q1513" s="349"/>
      <c r="R1513" s="349"/>
      <c r="S1513" s="349"/>
      <c r="T1513" s="349"/>
      <c r="U1513" s="349"/>
      <c r="V1513" s="349"/>
    </row>
    <row r="1514" spans="1:22" ht="12">
      <c r="A1514" s="349"/>
      <c r="B1514" s="349"/>
      <c r="P1514" s="383"/>
      <c r="Q1514" s="349"/>
      <c r="R1514" s="349"/>
      <c r="S1514" s="349"/>
      <c r="T1514" s="349"/>
      <c r="U1514" s="349"/>
      <c r="V1514" s="349"/>
    </row>
    <row r="1515" spans="1:22" ht="12">
      <c r="A1515" s="349"/>
      <c r="B1515" s="349"/>
      <c r="P1515" s="383"/>
      <c r="Q1515" s="349"/>
      <c r="R1515" s="349"/>
      <c r="S1515" s="349"/>
      <c r="T1515" s="349"/>
      <c r="U1515" s="349"/>
      <c r="V1515" s="349"/>
    </row>
    <row r="1516" spans="1:22" ht="12">
      <c r="A1516" s="349"/>
      <c r="B1516" s="349"/>
      <c r="P1516" s="383"/>
      <c r="Q1516" s="349"/>
      <c r="R1516" s="349"/>
      <c r="S1516" s="349"/>
      <c r="T1516" s="349"/>
      <c r="U1516" s="349"/>
      <c r="V1516" s="349"/>
    </row>
    <row r="1517" spans="1:22" ht="12">
      <c r="A1517" s="349"/>
      <c r="B1517" s="349"/>
      <c r="P1517" s="383"/>
      <c r="Q1517" s="349"/>
      <c r="R1517" s="349"/>
      <c r="S1517" s="349"/>
      <c r="T1517" s="349"/>
      <c r="U1517" s="349"/>
      <c r="V1517" s="349"/>
    </row>
    <row r="1518" spans="1:22" ht="12">
      <c r="A1518" s="349"/>
      <c r="B1518" s="349"/>
      <c r="P1518" s="383"/>
      <c r="Q1518" s="349"/>
      <c r="R1518" s="349"/>
      <c r="S1518" s="349"/>
      <c r="T1518" s="349"/>
      <c r="U1518" s="349"/>
      <c r="V1518" s="349"/>
    </row>
    <row r="1519" spans="1:22" ht="12">
      <c r="A1519" s="349"/>
      <c r="B1519" s="349"/>
      <c r="P1519" s="383"/>
      <c r="Q1519" s="349"/>
      <c r="R1519" s="349"/>
      <c r="S1519" s="349"/>
      <c r="T1519" s="349"/>
      <c r="U1519" s="349"/>
      <c r="V1519" s="349"/>
    </row>
    <row r="1520" spans="1:22" ht="12">
      <c r="A1520" s="349"/>
      <c r="B1520" s="349"/>
      <c r="P1520" s="383"/>
      <c r="Q1520" s="349"/>
      <c r="R1520" s="349"/>
      <c r="S1520" s="349"/>
      <c r="T1520" s="349"/>
      <c r="U1520" s="349"/>
      <c r="V1520" s="349"/>
    </row>
    <row r="1521" spans="1:22" ht="12">
      <c r="A1521" s="349"/>
      <c r="B1521" s="349"/>
      <c r="P1521" s="383"/>
      <c r="Q1521" s="349"/>
      <c r="R1521" s="349"/>
      <c r="S1521" s="349"/>
      <c r="T1521" s="349"/>
      <c r="U1521" s="349"/>
      <c r="V1521" s="349"/>
    </row>
    <row r="1522" spans="1:22" ht="12">
      <c r="A1522" s="349"/>
      <c r="B1522" s="349"/>
      <c r="P1522" s="383"/>
      <c r="Q1522" s="349"/>
      <c r="R1522" s="349"/>
      <c r="S1522" s="349"/>
      <c r="T1522" s="349"/>
      <c r="U1522" s="349"/>
      <c r="V1522" s="349"/>
    </row>
    <row r="1523" spans="1:22" ht="12">
      <c r="A1523" s="349"/>
      <c r="B1523" s="349"/>
      <c r="P1523" s="383"/>
      <c r="Q1523" s="349"/>
      <c r="R1523" s="349"/>
      <c r="S1523" s="349"/>
      <c r="T1523" s="349"/>
      <c r="U1523" s="349"/>
      <c r="V1523" s="349"/>
    </row>
    <row r="1524" spans="1:22" ht="12">
      <c r="A1524" s="349"/>
      <c r="B1524" s="349"/>
      <c r="P1524" s="383"/>
      <c r="Q1524" s="349"/>
      <c r="R1524" s="349"/>
      <c r="S1524" s="349"/>
      <c r="T1524" s="349"/>
      <c r="U1524" s="349"/>
      <c r="V1524" s="349"/>
    </row>
    <row r="1525" spans="1:22" ht="12">
      <c r="A1525" s="349"/>
      <c r="B1525" s="349"/>
      <c r="P1525" s="383"/>
      <c r="Q1525" s="349"/>
      <c r="R1525" s="349"/>
      <c r="S1525" s="349"/>
      <c r="T1525" s="349"/>
      <c r="U1525" s="349"/>
      <c r="V1525" s="349"/>
    </row>
    <row r="1526" spans="1:22" ht="12">
      <c r="A1526" s="349"/>
      <c r="B1526" s="349"/>
      <c r="P1526" s="383"/>
      <c r="Q1526" s="349"/>
      <c r="R1526" s="349"/>
      <c r="S1526" s="349"/>
      <c r="T1526" s="349"/>
      <c r="U1526" s="349"/>
      <c r="V1526" s="349"/>
    </row>
    <row r="1527" spans="1:22" ht="12">
      <c r="A1527" s="349"/>
      <c r="B1527" s="349"/>
      <c r="P1527" s="383"/>
      <c r="Q1527" s="349"/>
      <c r="R1527" s="349"/>
      <c r="S1527" s="349"/>
      <c r="T1527" s="349"/>
      <c r="U1527" s="349"/>
      <c r="V1527" s="349"/>
    </row>
    <row r="1528" spans="1:22" ht="12">
      <c r="A1528" s="349"/>
      <c r="B1528" s="349"/>
      <c r="P1528" s="383"/>
      <c r="Q1528" s="349"/>
      <c r="R1528" s="349"/>
      <c r="S1528" s="349"/>
      <c r="T1528" s="349"/>
      <c r="U1528" s="349"/>
      <c r="V1528" s="349"/>
    </row>
    <row r="1529" spans="1:22" ht="12">
      <c r="A1529" s="349"/>
      <c r="B1529" s="349"/>
      <c r="P1529" s="383"/>
      <c r="Q1529" s="349"/>
      <c r="R1529" s="349"/>
      <c r="S1529" s="349"/>
      <c r="T1529" s="349"/>
      <c r="U1529" s="349"/>
      <c r="V1529" s="349"/>
    </row>
    <row r="1530" spans="1:22" ht="12">
      <c r="A1530" s="349"/>
      <c r="B1530" s="349"/>
      <c r="P1530" s="383"/>
      <c r="Q1530" s="349"/>
      <c r="R1530" s="349"/>
      <c r="S1530" s="349"/>
      <c r="T1530" s="349"/>
      <c r="U1530" s="349"/>
      <c r="V1530" s="349"/>
    </row>
    <row r="1531" spans="1:22" ht="12">
      <c r="A1531" s="349"/>
      <c r="B1531" s="349"/>
      <c r="P1531" s="383"/>
      <c r="Q1531" s="349"/>
      <c r="R1531" s="349"/>
      <c r="S1531" s="349"/>
      <c r="T1531" s="349"/>
      <c r="U1531" s="349"/>
      <c r="V1531" s="349"/>
    </row>
    <row r="1532" spans="1:22" ht="12">
      <c r="A1532" s="349"/>
      <c r="B1532" s="349"/>
      <c r="P1532" s="383"/>
      <c r="Q1532" s="349"/>
      <c r="R1532" s="349"/>
      <c r="S1532" s="349"/>
      <c r="T1532" s="349"/>
      <c r="U1532" s="349"/>
      <c r="V1532" s="349"/>
    </row>
    <row r="1533" spans="1:22" ht="12">
      <c r="A1533" s="349"/>
      <c r="B1533" s="349"/>
      <c r="P1533" s="383"/>
      <c r="Q1533" s="349"/>
      <c r="R1533" s="349"/>
      <c r="S1533" s="349"/>
      <c r="T1533" s="349"/>
      <c r="U1533" s="349"/>
      <c r="V1533" s="349"/>
    </row>
    <row r="1534" spans="1:22" ht="12">
      <c r="A1534" s="349"/>
      <c r="B1534" s="349"/>
      <c r="P1534" s="383"/>
      <c r="Q1534" s="349"/>
      <c r="R1534" s="349"/>
      <c r="S1534" s="349"/>
      <c r="T1534" s="349"/>
      <c r="U1534" s="349"/>
      <c r="V1534" s="349"/>
    </row>
    <row r="1535" spans="1:22" ht="12">
      <c r="A1535" s="349"/>
      <c r="B1535" s="349"/>
      <c r="P1535" s="383"/>
      <c r="Q1535" s="349"/>
      <c r="R1535" s="349"/>
      <c r="S1535" s="349"/>
      <c r="T1535" s="349"/>
      <c r="U1535" s="349"/>
      <c r="V1535" s="349"/>
    </row>
    <row r="1536" spans="1:22" ht="12">
      <c r="A1536" s="349"/>
      <c r="B1536" s="349"/>
      <c r="P1536" s="383"/>
      <c r="Q1536" s="349"/>
      <c r="R1536" s="349"/>
      <c r="S1536" s="349"/>
      <c r="T1536" s="349"/>
      <c r="U1536" s="349"/>
      <c r="V1536" s="349"/>
    </row>
    <row r="1537" spans="1:22" ht="12">
      <c r="A1537" s="349"/>
      <c r="B1537" s="349"/>
      <c r="P1537" s="383"/>
      <c r="Q1537" s="349"/>
      <c r="R1537" s="349"/>
      <c r="S1537" s="349"/>
      <c r="T1537" s="349"/>
      <c r="U1537" s="349"/>
      <c r="V1537" s="349"/>
    </row>
    <row r="1538" spans="1:22" ht="12">
      <c r="A1538" s="349"/>
      <c r="B1538" s="349"/>
      <c r="P1538" s="383"/>
      <c r="Q1538" s="349"/>
      <c r="R1538" s="349"/>
      <c r="S1538" s="349"/>
      <c r="T1538" s="349"/>
      <c r="U1538" s="349"/>
      <c r="V1538" s="349"/>
    </row>
    <row r="1539" spans="1:22" ht="12">
      <c r="A1539" s="349"/>
      <c r="B1539" s="349"/>
      <c r="P1539" s="383"/>
      <c r="Q1539" s="349"/>
      <c r="R1539" s="349"/>
      <c r="S1539" s="349"/>
      <c r="T1539" s="349"/>
      <c r="U1539" s="349"/>
      <c r="V1539" s="349"/>
    </row>
    <row r="1540" spans="1:22" ht="12">
      <c r="A1540" s="349"/>
      <c r="B1540" s="349"/>
      <c r="P1540" s="383"/>
      <c r="Q1540" s="349"/>
      <c r="R1540" s="349"/>
      <c r="S1540" s="349"/>
      <c r="T1540" s="349"/>
      <c r="U1540" s="349"/>
      <c r="V1540" s="349"/>
    </row>
    <row r="1541" spans="1:22" ht="12">
      <c r="A1541" s="349"/>
      <c r="B1541" s="349"/>
      <c r="P1541" s="383"/>
      <c r="Q1541" s="349"/>
      <c r="R1541" s="349"/>
      <c r="S1541" s="349"/>
      <c r="T1541" s="349"/>
      <c r="U1541" s="349"/>
      <c r="V1541" s="349"/>
    </row>
    <row r="1542" spans="1:22" ht="12">
      <c r="A1542" s="349"/>
      <c r="B1542" s="349"/>
      <c r="P1542" s="383"/>
      <c r="Q1542" s="349"/>
      <c r="R1542" s="349"/>
      <c r="S1542" s="349"/>
      <c r="T1542" s="349"/>
      <c r="U1542" s="349"/>
      <c r="V1542" s="349"/>
    </row>
    <row r="1543" spans="1:22" ht="12">
      <c r="A1543" s="349"/>
      <c r="B1543" s="349"/>
      <c r="P1543" s="383"/>
      <c r="Q1543" s="349"/>
      <c r="R1543" s="349"/>
      <c r="S1543" s="349"/>
      <c r="T1543" s="349"/>
      <c r="U1543" s="349"/>
      <c r="V1543" s="349"/>
    </row>
    <row r="1544" spans="1:22" ht="12">
      <c r="A1544" s="349"/>
      <c r="B1544" s="349"/>
      <c r="P1544" s="383"/>
      <c r="Q1544" s="349"/>
      <c r="R1544" s="349"/>
      <c r="S1544" s="349"/>
      <c r="T1544" s="349"/>
      <c r="U1544" s="349"/>
      <c r="V1544" s="349"/>
    </row>
    <row r="1545" spans="1:22" ht="12">
      <c r="A1545" s="349"/>
      <c r="B1545" s="349"/>
      <c r="P1545" s="383"/>
      <c r="Q1545" s="349"/>
      <c r="R1545" s="349"/>
      <c r="S1545" s="349"/>
      <c r="T1545" s="349"/>
      <c r="U1545" s="349"/>
      <c r="V1545" s="349"/>
    </row>
    <row r="1546" spans="1:22" ht="12">
      <c r="A1546" s="349"/>
      <c r="B1546" s="349"/>
      <c r="P1546" s="383"/>
      <c r="Q1546" s="349"/>
      <c r="R1546" s="349"/>
      <c r="S1546" s="349"/>
      <c r="T1546" s="349"/>
      <c r="U1546" s="349"/>
      <c r="V1546" s="349"/>
    </row>
    <row r="1547" spans="1:22" ht="12">
      <c r="A1547" s="349"/>
      <c r="B1547" s="349"/>
      <c r="P1547" s="383"/>
      <c r="Q1547" s="349"/>
      <c r="R1547" s="349"/>
      <c r="S1547" s="349"/>
      <c r="T1547" s="349"/>
      <c r="U1547" s="349"/>
      <c r="V1547" s="349"/>
    </row>
    <row r="1548" spans="1:22" ht="12">
      <c r="A1548" s="349"/>
      <c r="B1548" s="349"/>
      <c r="P1548" s="383"/>
      <c r="Q1548" s="349"/>
      <c r="R1548" s="349"/>
      <c r="S1548" s="349"/>
      <c r="T1548" s="349"/>
      <c r="U1548" s="349"/>
      <c r="V1548" s="349"/>
    </row>
    <row r="1549" spans="1:22" ht="12">
      <c r="A1549" s="349"/>
      <c r="B1549" s="349"/>
      <c r="P1549" s="383"/>
      <c r="Q1549" s="349"/>
      <c r="R1549" s="349"/>
      <c r="S1549" s="349"/>
      <c r="T1549" s="349"/>
      <c r="U1549" s="349"/>
      <c r="V1549" s="349"/>
    </row>
    <row r="1550" spans="1:22" ht="12">
      <c r="A1550" s="349"/>
      <c r="B1550" s="349"/>
      <c r="P1550" s="383"/>
      <c r="Q1550" s="349"/>
      <c r="R1550" s="349"/>
      <c r="S1550" s="349"/>
      <c r="T1550" s="349"/>
      <c r="U1550" s="349"/>
      <c r="V1550" s="349"/>
    </row>
    <row r="1551" spans="1:22" ht="12">
      <c r="A1551" s="349"/>
      <c r="B1551" s="349"/>
      <c r="P1551" s="383"/>
      <c r="Q1551" s="349"/>
      <c r="R1551" s="349"/>
      <c r="S1551" s="349"/>
      <c r="T1551" s="349"/>
      <c r="U1551" s="349"/>
      <c r="V1551" s="349"/>
    </row>
    <row r="1552" spans="1:22" ht="12">
      <c r="A1552" s="349"/>
      <c r="B1552" s="349"/>
      <c r="P1552" s="383"/>
      <c r="Q1552" s="349"/>
      <c r="R1552" s="349"/>
      <c r="S1552" s="349"/>
      <c r="T1552" s="349"/>
      <c r="U1552" s="349"/>
      <c r="V1552" s="349"/>
    </row>
    <row r="1553" spans="1:22" ht="12">
      <c r="A1553" s="349"/>
      <c r="B1553" s="349"/>
      <c r="P1553" s="383"/>
      <c r="Q1553" s="349"/>
      <c r="R1553" s="349"/>
      <c r="S1553" s="349"/>
      <c r="T1553" s="349"/>
      <c r="U1553" s="349"/>
      <c r="V1553" s="349"/>
    </row>
    <row r="1554" spans="1:22" ht="12">
      <c r="A1554" s="349"/>
      <c r="B1554" s="349"/>
      <c r="P1554" s="383"/>
      <c r="Q1554" s="349"/>
      <c r="R1554" s="349"/>
      <c r="S1554" s="349"/>
      <c r="T1554" s="349"/>
      <c r="U1554" s="349"/>
      <c r="V1554" s="349"/>
    </row>
    <row r="1555" spans="1:22" ht="12">
      <c r="A1555" s="349"/>
      <c r="B1555" s="349"/>
      <c r="P1555" s="383"/>
      <c r="Q1555" s="349"/>
      <c r="R1555" s="349"/>
      <c r="S1555" s="349"/>
      <c r="T1555" s="349"/>
      <c r="U1555" s="349"/>
      <c r="V1555" s="349"/>
    </row>
    <row r="1556" spans="1:22" ht="12">
      <c r="A1556" s="349"/>
      <c r="B1556" s="349"/>
      <c r="P1556" s="383"/>
      <c r="Q1556" s="349"/>
      <c r="R1556" s="349"/>
      <c r="S1556" s="349"/>
      <c r="T1556" s="349"/>
      <c r="U1556" s="349"/>
      <c r="V1556" s="349"/>
    </row>
    <row r="1557" spans="1:22" ht="12">
      <c r="A1557" s="349"/>
      <c r="B1557" s="349"/>
      <c r="P1557" s="383"/>
      <c r="Q1557" s="349"/>
      <c r="R1557" s="349"/>
      <c r="S1557" s="349"/>
      <c r="T1557" s="349"/>
      <c r="U1557" s="349"/>
      <c r="V1557" s="349"/>
    </row>
    <row r="1558" spans="1:22" ht="12">
      <c r="A1558" s="349"/>
      <c r="B1558" s="349"/>
      <c r="P1558" s="383"/>
      <c r="Q1558" s="349"/>
      <c r="R1558" s="349"/>
      <c r="S1558" s="349"/>
      <c r="T1558" s="349"/>
      <c r="U1558" s="349"/>
      <c r="V1558" s="349"/>
    </row>
    <row r="1559" spans="1:22" ht="12">
      <c r="A1559" s="349"/>
      <c r="B1559" s="349"/>
      <c r="P1559" s="383"/>
      <c r="Q1559" s="349"/>
      <c r="R1559" s="349"/>
      <c r="S1559" s="349"/>
      <c r="T1559" s="349"/>
      <c r="U1559" s="349"/>
      <c r="V1559" s="349"/>
    </row>
    <row r="1560" spans="1:22" ht="12">
      <c r="A1560" s="349"/>
      <c r="B1560" s="349"/>
      <c r="P1560" s="383"/>
      <c r="Q1560" s="349"/>
      <c r="R1560" s="349"/>
      <c r="S1560" s="349"/>
      <c r="T1560" s="349"/>
      <c r="U1560" s="349"/>
      <c r="V1560" s="349"/>
    </row>
    <row r="1561" spans="1:22" ht="12">
      <c r="A1561" s="349"/>
      <c r="B1561" s="349"/>
      <c r="P1561" s="383"/>
      <c r="Q1561" s="349"/>
      <c r="R1561" s="349"/>
      <c r="S1561" s="349"/>
      <c r="T1561" s="349"/>
      <c r="U1561" s="349"/>
      <c r="V1561" s="349"/>
    </row>
    <row r="1562" spans="1:22" ht="12">
      <c r="A1562" s="349"/>
      <c r="B1562" s="349"/>
      <c r="P1562" s="383"/>
      <c r="Q1562" s="349"/>
      <c r="R1562" s="349"/>
      <c r="S1562" s="349"/>
      <c r="T1562" s="349"/>
      <c r="U1562" s="349"/>
      <c r="V1562" s="349"/>
    </row>
    <row r="1563" spans="1:22" ht="12">
      <c r="A1563" s="349"/>
      <c r="B1563" s="349"/>
      <c r="P1563" s="383"/>
      <c r="Q1563" s="349"/>
      <c r="R1563" s="349"/>
      <c r="S1563" s="349"/>
      <c r="T1563" s="349"/>
      <c r="U1563" s="349"/>
      <c r="V1563" s="349"/>
    </row>
    <row r="1564" spans="1:22" ht="12">
      <c r="A1564" s="349"/>
      <c r="B1564" s="349"/>
      <c r="P1564" s="383"/>
      <c r="Q1564" s="349"/>
      <c r="R1564" s="349"/>
      <c r="S1564" s="349"/>
      <c r="T1564" s="349"/>
      <c r="U1564" s="349"/>
      <c r="V1564" s="349"/>
    </row>
    <row r="1565" spans="1:22" ht="12">
      <c r="A1565" s="349"/>
      <c r="B1565" s="349"/>
      <c r="P1565" s="383"/>
      <c r="Q1565" s="349"/>
      <c r="R1565" s="349"/>
      <c r="S1565" s="349"/>
      <c r="T1565" s="349"/>
      <c r="U1565" s="349"/>
      <c r="V1565" s="349"/>
    </row>
    <row r="1566" spans="1:22" ht="12">
      <c r="A1566" s="349"/>
      <c r="B1566" s="349"/>
      <c r="P1566" s="383"/>
      <c r="Q1566" s="349"/>
      <c r="R1566" s="349"/>
      <c r="S1566" s="349"/>
      <c r="T1566" s="349"/>
      <c r="U1566" s="349"/>
      <c r="V1566" s="349"/>
    </row>
    <row r="1567" spans="1:22" ht="12">
      <c r="A1567" s="349"/>
      <c r="B1567" s="349"/>
      <c r="P1567" s="383"/>
      <c r="Q1567" s="349"/>
      <c r="R1567" s="349"/>
      <c r="S1567" s="349"/>
      <c r="T1567" s="349"/>
      <c r="U1567" s="349"/>
      <c r="V1567" s="349"/>
    </row>
    <row r="1568" spans="1:22" ht="12">
      <c r="A1568" s="349"/>
      <c r="B1568" s="349"/>
      <c r="P1568" s="383"/>
      <c r="Q1568" s="349"/>
      <c r="R1568" s="349"/>
      <c r="S1568" s="349"/>
      <c r="T1568" s="349"/>
      <c r="U1568" s="349"/>
      <c r="V1568" s="349"/>
    </row>
    <row r="1569" spans="1:22" ht="12">
      <c r="A1569" s="349"/>
      <c r="B1569" s="349"/>
      <c r="P1569" s="383"/>
      <c r="Q1569" s="349"/>
      <c r="R1569" s="349"/>
      <c r="S1569" s="349"/>
      <c r="T1569" s="349"/>
      <c r="U1569" s="349"/>
      <c r="V1569" s="349"/>
    </row>
    <row r="1570" spans="1:22" ht="12">
      <c r="A1570" s="349"/>
      <c r="B1570" s="349"/>
      <c r="P1570" s="383"/>
      <c r="Q1570" s="349"/>
      <c r="R1570" s="349"/>
      <c r="S1570" s="349"/>
      <c r="T1570" s="349"/>
      <c r="U1570" s="349"/>
      <c r="V1570" s="349"/>
    </row>
    <row r="1571" spans="1:22" ht="12">
      <c r="A1571" s="349"/>
      <c r="B1571" s="349"/>
      <c r="P1571" s="383"/>
      <c r="Q1571" s="349"/>
      <c r="R1571" s="349"/>
      <c r="S1571" s="349"/>
      <c r="T1571" s="349"/>
      <c r="U1571" s="349"/>
      <c r="V1571" s="349"/>
    </row>
    <row r="1572" spans="1:22" ht="12">
      <c r="A1572" s="349"/>
      <c r="B1572" s="349"/>
      <c r="P1572" s="383"/>
      <c r="Q1572" s="349"/>
      <c r="R1572" s="349"/>
      <c r="S1572" s="349"/>
      <c r="T1572" s="349"/>
      <c r="U1572" s="349"/>
      <c r="V1572" s="349"/>
    </row>
    <row r="1573" spans="1:22" ht="12">
      <c r="A1573" s="349"/>
      <c r="B1573" s="349"/>
      <c r="P1573" s="383"/>
      <c r="Q1573" s="349"/>
      <c r="R1573" s="349"/>
      <c r="S1573" s="349"/>
      <c r="T1573" s="349"/>
      <c r="U1573" s="349"/>
      <c r="V1573" s="349"/>
    </row>
    <row r="1574" spans="1:22" ht="12">
      <c r="A1574" s="349"/>
      <c r="B1574" s="349"/>
      <c r="P1574" s="383"/>
      <c r="Q1574" s="349"/>
      <c r="R1574" s="349"/>
      <c r="S1574" s="349"/>
      <c r="T1574" s="349"/>
      <c r="U1574" s="349"/>
      <c r="V1574" s="349"/>
    </row>
    <row r="1575" spans="1:22" ht="12">
      <c r="A1575" s="349"/>
      <c r="B1575" s="349"/>
      <c r="P1575" s="383"/>
      <c r="Q1575" s="349"/>
      <c r="R1575" s="349"/>
      <c r="S1575" s="349"/>
      <c r="T1575" s="349"/>
      <c r="U1575" s="349"/>
      <c r="V1575" s="349"/>
    </row>
    <row r="1576" spans="1:22" ht="12">
      <c r="A1576" s="349"/>
      <c r="B1576" s="349"/>
      <c r="P1576" s="383"/>
      <c r="Q1576" s="349"/>
      <c r="R1576" s="349"/>
      <c r="S1576" s="349"/>
      <c r="T1576" s="349"/>
      <c r="U1576" s="349"/>
      <c r="V1576" s="349"/>
    </row>
    <row r="1577" spans="1:22" ht="12">
      <c r="A1577" s="349"/>
      <c r="B1577" s="349"/>
      <c r="P1577" s="383"/>
      <c r="Q1577" s="349"/>
      <c r="R1577" s="349"/>
      <c r="S1577" s="349"/>
      <c r="T1577" s="349"/>
      <c r="U1577" s="349"/>
      <c r="V1577" s="349"/>
    </row>
    <row r="1578" spans="1:22" ht="12">
      <c r="A1578" s="349"/>
      <c r="B1578" s="349"/>
      <c r="P1578" s="383"/>
      <c r="Q1578" s="349"/>
      <c r="R1578" s="349"/>
      <c r="S1578" s="349"/>
      <c r="T1578" s="349"/>
      <c r="U1578" s="349"/>
      <c r="V1578" s="349"/>
    </row>
    <row r="1579" spans="1:22" ht="12">
      <c r="A1579" s="349"/>
      <c r="B1579" s="349"/>
      <c r="P1579" s="383"/>
      <c r="Q1579" s="349"/>
      <c r="R1579" s="349"/>
      <c r="S1579" s="349"/>
      <c r="T1579" s="349"/>
      <c r="U1579" s="349"/>
      <c r="V1579" s="349"/>
    </row>
    <row r="1580" spans="1:22" ht="12">
      <c r="A1580" s="349"/>
      <c r="B1580" s="349"/>
      <c r="P1580" s="383"/>
      <c r="Q1580" s="349"/>
      <c r="R1580" s="349"/>
      <c r="S1580" s="349"/>
      <c r="T1580" s="349"/>
      <c r="U1580" s="349"/>
      <c r="V1580" s="349"/>
    </row>
    <row r="1581" spans="1:22" ht="12">
      <c r="A1581" s="349"/>
      <c r="B1581" s="349"/>
      <c r="P1581" s="383"/>
      <c r="Q1581" s="349"/>
      <c r="R1581" s="349"/>
      <c r="S1581" s="349"/>
      <c r="T1581" s="349"/>
      <c r="U1581" s="349"/>
      <c r="V1581" s="349"/>
    </row>
    <row r="1582" spans="1:22" ht="12">
      <c r="A1582" s="349"/>
      <c r="B1582" s="349"/>
      <c r="P1582" s="383"/>
      <c r="Q1582" s="349"/>
      <c r="R1582" s="349"/>
      <c r="S1582" s="349"/>
      <c r="T1582" s="349"/>
      <c r="U1582" s="349"/>
      <c r="V1582" s="349"/>
    </row>
    <row r="1583" spans="1:22" ht="12">
      <c r="A1583" s="349"/>
      <c r="B1583" s="349"/>
      <c r="P1583" s="383"/>
      <c r="Q1583" s="349"/>
      <c r="R1583" s="349"/>
      <c r="S1583" s="349"/>
      <c r="T1583" s="349"/>
      <c r="U1583" s="349"/>
      <c r="V1583" s="349"/>
    </row>
    <row r="1584" spans="1:22" ht="12">
      <c r="A1584" s="349"/>
      <c r="B1584" s="349"/>
      <c r="P1584" s="383"/>
      <c r="Q1584" s="349"/>
      <c r="R1584" s="349"/>
      <c r="S1584" s="349"/>
      <c r="T1584" s="349"/>
      <c r="U1584" s="349"/>
      <c r="V1584" s="349"/>
    </row>
    <row r="1585" spans="1:22" ht="12">
      <c r="A1585" s="349"/>
      <c r="B1585" s="349"/>
      <c r="P1585" s="383"/>
      <c r="Q1585" s="349"/>
      <c r="R1585" s="349"/>
      <c r="S1585" s="349"/>
      <c r="T1585" s="349"/>
      <c r="U1585" s="349"/>
      <c r="V1585" s="349"/>
    </row>
    <row r="1586" spans="1:22" ht="12">
      <c r="A1586" s="349"/>
      <c r="B1586" s="349"/>
      <c r="P1586" s="383"/>
      <c r="Q1586" s="349"/>
      <c r="R1586" s="349"/>
      <c r="S1586" s="349"/>
      <c r="T1586" s="349"/>
      <c r="U1586" s="349"/>
      <c r="V1586" s="349"/>
    </row>
    <row r="1587" spans="1:22" ht="12">
      <c r="A1587" s="349"/>
      <c r="B1587" s="349"/>
      <c r="P1587" s="383"/>
      <c r="Q1587" s="349"/>
      <c r="R1587" s="349"/>
      <c r="S1587" s="349"/>
      <c r="T1587" s="349"/>
      <c r="U1587" s="349"/>
      <c r="V1587" s="349"/>
    </row>
    <row r="1588" spans="1:22" ht="12">
      <c r="A1588" s="349"/>
      <c r="B1588" s="349"/>
      <c r="P1588" s="383"/>
      <c r="Q1588" s="349"/>
      <c r="R1588" s="349"/>
      <c r="S1588" s="349"/>
      <c r="T1588" s="349"/>
      <c r="U1588" s="349"/>
      <c r="V1588" s="349"/>
    </row>
    <row r="1589" spans="1:22" ht="12">
      <c r="A1589" s="349"/>
      <c r="B1589" s="349"/>
      <c r="P1589" s="383"/>
      <c r="Q1589" s="349"/>
      <c r="R1589" s="349"/>
      <c r="S1589" s="349"/>
      <c r="T1589" s="349"/>
      <c r="U1589" s="349"/>
      <c r="V1589" s="349"/>
    </row>
    <row r="1590" spans="1:22" ht="12">
      <c r="A1590" s="349"/>
      <c r="B1590" s="349"/>
      <c r="P1590" s="383"/>
      <c r="Q1590" s="349"/>
      <c r="R1590" s="349"/>
      <c r="S1590" s="349"/>
      <c r="T1590" s="349"/>
      <c r="U1590" s="349"/>
      <c r="V1590" s="349"/>
    </row>
    <row r="1591" spans="1:22" ht="12">
      <c r="A1591" s="349"/>
      <c r="B1591" s="349"/>
      <c r="P1591" s="383"/>
      <c r="Q1591" s="349"/>
      <c r="R1591" s="349"/>
      <c r="S1591" s="349"/>
      <c r="T1591" s="349"/>
      <c r="U1591" s="349"/>
      <c r="V1591" s="349"/>
    </row>
    <row r="1592" spans="1:22" ht="12">
      <c r="A1592" s="349"/>
      <c r="B1592" s="349"/>
      <c r="P1592" s="383"/>
      <c r="Q1592" s="349"/>
      <c r="R1592" s="349"/>
      <c r="S1592" s="349"/>
      <c r="T1592" s="349"/>
      <c r="U1592" s="349"/>
      <c r="V1592" s="349"/>
    </row>
    <row r="1593" spans="1:22" ht="12">
      <c r="A1593" s="349"/>
      <c r="B1593" s="349"/>
      <c r="P1593" s="383"/>
      <c r="Q1593" s="349"/>
      <c r="R1593" s="349"/>
      <c r="S1593" s="349"/>
      <c r="T1593" s="349"/>
      <c r="U1593" s="349"/>
      <c r="V1593" s="349"/>
    </row>
    <row r="1594" spans="1:22" ht="12">
      <c r="A1594" s="349"/>
      <c r="B1594" s="349"/>
      <c r="P1594" s="383"/>
      <c r="Q1594" s="349"/>
      <c r="R1594" s="349"/>
      <c r="S1594" s="349"/>
      <c r="T1594" s="349"/>
      <c r="U1594" s="349"/>
      <c r="V1594" s="349"/>
    </row>
    <row r="1595" spans="1:22" ht="12">
      <c r="A1595" s="349"/>
      <c r="B1595" s="349"/>
      <c r="P1595" s="383"/>
      <c r="Q1595" s="349"/>
      <c r="R1595" s="349"/>
      <c r="S1595" s="349"/>
      <c r="T1595" s="349"/>
      <c r="U1595" s="349"/>
      <c r="V1595" s="349"/>
    </row>
    <row r="1596" spans="1:22" ht="12">
      <c r="A1596" s="349"/>
      <c r="B1596" s="349"/>
      <c r="P1596" s="383"/>
      <c r="Q1596" s="349"/>
      <c r="R1596" s="349"/>
      <c r="S1596" s="349"/>
      <c r="T1596" s="349"/>
      <c r="U1596" s="349"/>
      <c r="V1596" s="349"/>
    </row>
    <row r="1597" spans="1:22" ht="12">
      <c r="A1597" s="349"/>
      <c r="B1597" s="349"/>
      <c r="P1597" s="383"/>
      <c r="Q1597" s="349"/>
      <c r="R1597" s="349"/>
      <c r="S1597" s="349"/>
      <c r="T1597" s="349"/>
      <c r="U1597" s="349"/>
      <c r="V1597" s="349"/>
    </row>
    <row r="1598" spans="1:22" ht="12">
      <c r="A1598" s="349"/>
      <c r="B1598" s="349"/>
      <c r="P1598" s="383"/>
      <c r="Q1598" s="349"/>
      <c r="R1598" s="349"/>
      <c r="S1598" s="349"/>
      <c r="T1598" s="349"/>
      <c r="U1598" s="349"/>
      <c r="V1598" s="349"/>
    </row>
    <row r="1599" spans="1:22" ht="12">
      <c r="A1599" s="349"/>
      <c r="B1599" s="349"/>
      <c r="P1599" s="383"/>
      <c r="Q1599" s="349"/>
      <c r="R1599" s="349"/>
      <c r="S1599" s="349"/>
      <c r="T1599" s="349"/>
      <c r="U1599" s="349"/>
      <c r="V1599" s="349"/>
    </row>
    <row r="1600" spans="1:22" ht="12">
      <c r="A1600" s="349"/>
      <c r="B1600" s="349"/>
      <c r="P1600" s="383"/>
      <c r="Q1600" s="349"/>
      <c r="R1600" s="349"/>
      <c r="S1600" s="349"/>
      <c r="T1600" s="349"/>
      <c r="U1600" s="349"/>
      <c r="V1600" s="349"/>
    </row>
    <row r="1601" spans="1:22" ht="12">
      <c r="A1601" s="349"/>
      <c r="B1601" s="349"/>
      <c r="P1601" s="383"/>
      <c r="Q1601" s="349"/>
      <c r="R1601" s="349"/>
      <c r="S1601" s="349"/>
      <c r="T1601" s="349"/>
      <c r="U1601" s="349"/>
      <c r="V1601" s="349"/>
    </row>
    <row r="1602" spans="1:22" ht="12">
      <c r="A1602" s="349"/>
      <c r="B1602" s="349"/>
      <c r="P1602" s="383"/>
      <c r="Q1602" s="349"/>
      <c r="R1602" s="349"/>
      <c r="S1602" s="349"/>
      <c r="T1602" s="349"/>
      <c r="U1602" s="349"/>
      <c r="V1602" s="349"/>
    </row>
    <row r="1603" spans="1:22" ht="12">
      <c r="A1603" s="349"/>
      <c r="B1603" s="349"/>
      <c r="P1603" s="383"/>
      <c r="Q1603" s="349"/>
      <c r="R1603" s="349"/>
      <c r="S1603" s="349"/>
      <c r="T1603" s="349"/>
      <c r="U1603" s="349"/>
      <c r="V1603" s="349"/>
    </row>
    <row r="1604" spans="1:22" ht="12">
      <c r="A1604" s="349"/>
      <c r="B1604" s="349"/>
      <c r="P1604" s="383"/>
      <c r="Q1604" s="349"/>
      <c r="R1604" s="349"/>
      <c r="S1604" s="349"/>
      <c r="T1604" s="349"/>
      <c r="U1604" s="349"/>
      <c r="V1604" s="349"/>
    </row>
    <row r="1605" spans="1:22" ht="12">
      <c r="A1605" s="349"/>
      <c r="B1605" s="349"/>
      <c r="P1605" s="383"/>
      <c r="Q1605" s="349"/>
      <c r="R1605" s="349"/>
      <c r="S1605" s="349"/>
      <c r="T1605" s="349"/>
      <c r="U1605" s="349"/>
      <c r="V1605" s="349"/>
    </row>
    <row r="1606" spans="1:22" ht="12">
      <c r="A1606" s="349"/>
      <c r="B1606" s="349"/>
      <c r="P1606" s="383"/>
      <c r="Q1606" s="349"/>
      <c r="R1606" s="349"/>
      <c r="S1606" s="349"/>
      <c r="T1606" s="349"/>
      <c r="U1606" s="349"/>
      <c r="V1606" s="349"/>
    </row>
    <row r="1607" spans="1:22" ht="12">
      <c r="A1607" s="349"/>
      <c r="B1607" s="349"/>
      <c r="P1607" s="383"/>
      <c r="Q1607" s="349"/>
      <c r="R1607" s="349"/>
      <c r="S1607" s="349"/>
      <c r="T1607" s="349"/>
      <c r="U1607" s="349"/>
      <c r="V1607" s="349"/>
    </row>
    <row r="1608" spans="1:22" ht="12">
      <c r="A1608" s="349"/>
      <c r="B1608" s="349"/>
      <c r="P1608" s="383"/>
      <c r="Q1608" s="349"/>
      <c r="R1608" s="349"/>
      <c r="S1608" s="349"/>
      <c r="T1608" s="349"/>
      <c r="U1608" s="349"/>
      <c r="V1608" s="349"/>
    </row>
    <row r="1609" spans="1:22" ht="12">
      <c r="A1609" s="349"/>
      <c r="B1609" s="349"/>
      <c r="P1609" s="383"/>
      <c r="Q1609" s="349"/>
      <c r="R1609" s="349"/>
      <c r="S1609" s="349"/>
      <c r="T1609" s="349"/>
      <c r="U1609" s="349"/>
      <c r="V1609" s="349"/>
    </row>
    <row r="1610" spans="1:22" ht="12">
      <c r="A1610" s="349"/>
      <c r="B1610" s="349"/>
      <c r="P1610" s="383"/>
      <c r="Q1610" s="349"/>
      <c r="R1610" s="349"/>
      <c r="S1610" s="349"/>
      <c r="T1610" s="349"/>
      <c r="U1610" s="349"/>
      <c r="V1610" s="349"/>
    </row>
    <row r="1611" spans="1:22" ht="12">
      <c r="A1611" s="349"/>
      <c r="B1611" s="349"/>
      <c r="P1611" s="383"/>
      <c r="Q1611" s="349"/>
      <c r="R1611" s="349"/>
      <c r="S1611" s="349"/>
      <c r="T1611" s="349"/>
      <c r="U1611" s="349"/>
      <c r="V1611" s="349"/>
    </row>
    <row r="1612" spans="1:22" ht="12">
      <c r="A1612" s="349"/>
      <c r="B1612" s="349"/>
      <c r="P1612" s="383"/>
      <c r="Q1612" s="349"/>
      <c r="R1612" s="349"/>
      <c r="S1612" s="349"/>
      <c r="T1612" s="349"/>
      <c r="U1612" s="349"/>
      <c r="V1612" s="349"/>
    </row>
    <row r="1613" spans="1:22" ht="12">
      <c r="A1613" s="349"/>
      <c r="B1613" s="349"/>
      <c r="P1613" s="383"/>
      <c r="Q1613" s="349"/>
      <c r="R1613" s="349"/>
      <c r="S1613" s="349"/>
      <c r="T1613" s="349"/>
      <c r="U1613" s="349"/>
      <c r="V1613" s="349"/>
    </row>
    <row r="1614" spans="1:22" ht="12">
      <c r="A1614" s="349"/>
      <c r="B1614" s="349"/>
      <c r="P1614" s="383"/>
      <c r="Q1614" s="349"/>
      <c r="R1614" s="349"/>
      <c r="S1614" s="349"/>
      <c r="T1614" s="349"/>
      <c r="U1614" s="349"/>
      <c r="V1614" s="349"/>
    </row>
    <row r="1615" spans="1:22" ht="12">
      <c r="A1615" s="349"/>
      <c r="B1615" s="349"/>
      <c r="P1615" s="383"/>
      <c r="Q1615" s="349"/>
      <c r="R1615" s="349"/>
      <c r="S1615" s="349"/>
      <c r="T1615" s="349"/>
      <c r="U1615" s="349"/>
      <c r="V1615" s="349"/>
    </row>
    <row r="1616" spans="1:22" ht="12">
      <c r="A1616" s="349"/>
      <c r="B1616" s="349"/>
      <c r="P1616" s="383"/>
      <c r="Q1616" s="349"/>
      <c r="R1616" s="349"/>
      <c r="S1616" s="349"/>
      <c r="T1616" s="349"/>
      <c r="U1616" s="349"/>
      <c r="V1616" s="349"/>
    </row>
    <row r="1617" spans="1:22" ht="12">
      <c r="A1617" s="349"/>
      <c r="B1617" s="349"/>
      <c r="P1617" s="383"/>
      <c r="Q1617" s="349"/>
      <c r="R1617" s="349"/>
      <c r="S1617" s="349"/>
      <c r="T1617" s="349"/>
      <c r="U1617" s="349"/>
      <c r="V1617" s="349"/>
    </row>
    <row r="1618" spans="1:22" ht="12">
      <c r="A1618" s="349"/>
      <c r="B1618" s="349"/>
      <c r="P1618" s="383"/>
      <c r="Q1618" s="349"/>
      <c r="R1618" s="349"/>
      <c r="S1618" s="349"/>
      <c r="T1618" s="349"/>
      <c r="U1618" s="349"/>
      <c r="V1618" s="349"/>
    </row>
    <row r="1619" spans="1:22" ht="12">
      <c r="A1619" s="349"/>
      <c r="B1619" s="349"/>
      <c r="P1619" s="383"/>
      <c r="Q1619" s="349"/>
      <c r="R1619" s="349"/>
      <c r="S1619" s="349"/>
      <c r="T1619" s="349"/>
      <c r="U1619" s="349"/>
      <c r="V1619" s="349"/>
    </row>
    <row r="1620" spans="1:22" ht="12">
      <c r="A1620" s="349"/>
      <c r="B1620" s="349"/>
      <c r="P1620" s="383"/>
      <c r="Q1620" s="349"/>
      <c r="R1620" s="349"/>
      <c r="S1620" s="349"/>
      <c r="T1620" s="349"/>
      <c r="U1620" s="349"/>
      <c r="V1620" s="349"/>
    </row>
    <row r="1621" spans="1:22" ht="12">
      <c r="A1621" s="349"/>
      <c r="B1621" s="349"/>
      <c r="P1621" s="383"/>
      <c r="Q1621" s="349"/>
      <c r="R1621" s="349"/>
      <c r="S1621" s="349"/>
      <c r="T1621" s="349"/>
      <c r="U1621" s="349"/>
      <c r="V1621" s="349"/>
    </row>
    <row r="1622" spans="1:22" ht="12">
      <c r="A1622" s="349"/>
      <c r="B1622" s="349"/>
      <c r="P1622" s="383"/>
      <c r="Q1622" s="349"/>
      <c r="R1622" s="349"/>
      <c r="S1622" s="349"/>
      <c r="T1622" s="349"/>
      <c r="U1622" s="349"/>
      <c r="V1622" s="349"/>
    </row>
    <row r="1623" spans="1:22" ht="12">
      <c r="A1623" s="349"/>
      <c r="B1623" s="349"/>
      <c r="P1623" s="383"/>
      <c r="Q1623" s="349"/>
      <c r="R1623" s="349"/>
      <c r="S1623" s="349"/>
      <c r="T1623" s="349"/>
      <c r="U1623" s="349"/>
      <c r="V1623" s="349"/>
    </row>
    <row r="1624" spans="1:22" ht="12">
      <c r="A1624" s="349"/>
      <c r="B1624" s="349"/>
      <c r="P1624" s="383"/>
      <c r="Q1624" s="349"/>
      <c r="R1624" s="349"/>
      <c r="S1624" s="349"/>
      <c r="T1624" s="349"/>
      <c r="U1624" s="349"/>
      <c r="V1624" s="349"/>
    </row>
    <row r="1625" spans="1:22" ht="12">
      <c r="A1625" s="349"/>
      <c r="B1625" s="349"/>
      <c r="P1625" s="383"/>
      <c r="Q1625" s="349"/>
      <c r="R1625" s="349"/>
      <c r="S1625" s="349"/>
      <c r="T1625" s="349"/>
      <c r="U1625" s="349"/>
      <c r="V1625" s="349"/>
    </row>
    <row r="1626" spans="1:22" ht="12">
      <c r="A1626" s="349"/>
      <c r="B1626" s="349"/>
      <c r="P1626" s="383"/>
      <c r="Q1626" s="349"/>
      <c r="R1626" s="349"/>
      <c r="S1626" s="349"/>
      <c r="T1626" s="349"/>
      <c r="U1626" s="349"/>
      <c r="V1626" s="349"/>
    </row>
    <row r="1627" spans="1:22" ht="12">
      <c r="A1627" s="349"/>
      <c r="B1627" s="349"/>
      <c r="P1627" s="383"/>
      <c r="Q1627" s="349"/>
      <c r="R1627" s="349"/>
      <c r="S1627" s="349"/>
      <c r="T1627" s="349"/>
      <c r="U1627" s="349"/>
      <c r="V1627" s="349"/>
    </row>
    <row r="1628" spans="1:22" ht="12">
      <c r="A1628" s="349"/>
      <c r="B1628" s="349"/>
      <c r="P1628" s="383"/>
      <c r="Q1628" s="349"/>
      <c r="R1628" s="349"/>
      <c r="S1628" s="349"/>
      <c r="T1628" s="349"/>
      <c r="U1628" s="349"/>
      <c r="V1628" s="349"/>
    </row>
    <row r="1629" spans="1:22" ht="12">
      <c r="A1629" s="349"/>
      <c r="B1629" s="349"/>
      <c r="P1629" s="383"/>
      <c r="Q1629" s="349"/>
      <c r="R1629" s="349"/>
      <c r="S1629" s="349"/>
      <c r="T1629" s="349"/>
      <c r="U1629" s="349"/>
      <c r="V1629" s="349"/>
    </row>
    <row r="1630" spans="1:22" ht="12">
      <c r="A1630" s="349"/>
      <c r="B1630" s="349"/>
      <c r="P1630" s="383"/>
      <c r="Q1630" s="349"/>
      <c r="R1630" s="349"/>
      <c r="S1630" s="349"/>
      <c r="T1630" s="349"/>
      <c r="U1630" s="349"/>
      <c r="V1630" s="349"/>
    </row>
    <row r="1631" spans="1:22" ht="12">
      <c r="A1631" s="349"/>
      <c r="B1631" s="349"/>
      <c r="P1631" s="383"/>
      <c r="Q1631" s="349"/>
      <c r="R1631" s="349"/>
      <c r="S1631" s="349"/>
      <c r="T1631" s="349"/>
      <c r="U1631" s="349"/>
      <c r="V1631" s="349"/>
    </row>
    <row r="1632" spans="1:22" ht="12">
      <c r="A1632" s="349"/>
      <c r="B1632" s="349"/>
      <c r="P1632" s="383"/>
      <c r="Q1632" s="349"/>
      <c r="R1632" s="349"/>
      <c r="S1632" s="349"/>
      <c r="T1632" s="349"/>
      <c r="U1632" s="349"/>
      <c r="V1632" s="349"/>
    </row>
    <row r="1633" spans="1:22" ht="12">
      <c r="A1633" s="349"/>
      <c r="B1633" s="349"/>
      <c r="P1633" s="383"/>
      <c r="Q1633" s="349"/>
      <c r="R1633" s="349"/>
      <c r="S1633" s="349"/>
      <c r="T1633" s="349"/>
      <c r="U1633" s="349"/>
      <c r="V1633" s="349"/>
    </row>
    <row r="1634" spans="1:22" ht="12">
      <c r="A1634" s="349"/>
      <c r="B1634" s="349"/>
      <c r="P1634" s="383"/>
      <c r="Q1634" s="349"/>
      <c r="R1634" s="349"/>
      <c r="S1634" s="349"/>
      <c r="T1634" s="349"/>
      <c r="U1634" s="349"/>
      <c r="V1634" s="349"/>
    </row>
    <row r="1635" spans="1:22" ht="12">
      <c r="A1635" s="349"/>
      <c r="B1635" s="349"/>
      <c r="P1635" s="383"/>
      <c r="Q1635" s="349"/>
      <c r="R1635" s="349"/>
      <c r="S1635" s="349"/>
      <c r="T1635" s="349"/>
      <c r="U1635" s="349"/>
      <c r="V1635" s="349"/>
    </row>
    <row r="1636" spans="1:22" ht="12">
      <c r="A1636" s="349"/>
      <c r="B1636" s="349"/>
      <c r="P1636" s="383"/>
      <c r="Q1636" s="349"/>
      <c r="R1636" s="349"/>
      <c r="S1636" s="349"/>
      <c r="T1636" s="349"/>
      <c r="U1636" s="349"/>
      <c r="V1636" s="349"/>
    </row>
    <row r="1637" spans="1:22" ht="12">
      <c r="A1637" s="349"/>
      <c r="B1637" s="349"/>
      <c r="P1637" s="383"/>
      <c r="Q1637" s="349"/>
      <c r="R1637" s="349"/>
      <c r="S1637" s="349"/>
      <c r="T1637" s="349"/>
      <c r="U1637" s="349"/>
      <c r="V1637" s="349"/>
    </row>
    <row r="1638" spans="1:22" ht="12">
      <c r="A1638" s="349"/>
      <c r="B1638" s="349"/>
      <c r="P1638" s="383"/>
      <c r="Q1638" s="349"/>
      <c r="R1638" s="349"/>
      <c r="S1638" s="349"/>
      <c r="T1638" s="349"/>
      <c r="U1638" s="349"/>
      <c r="V1638" s="349"/>
    </row>
    <row r="1639" spans="1:22" ht="12">
      <c r="A1639" s="349"/>
      <c r="B1639" s="349"/>
      <c r="P1639" s="383"/>
      <c r="Q1639" s="349"/>
      <c r="R1639" s="349"/>
      <c r="S1639" s="349"/>
      <c r="T1639" s="349"/>
      <c r="U1639" s="349"/>
      <c r="V1639" s="349"/>
    </row>
    <row r="1640" spans="1:22" ht="12">
      <c r="A1640" s="349"/>
      <c r="B1640" s="349"/>
      <c r="P1640" s="383"/>
      <c r="Q1640" s="349"/>
      <c r="R1640" s="349"/>
      <c r="S1640" s="349"/>
      <c r="T1640" s="349"/>
      <c r="U1640" s="349"/>
      <c r="V1640" s="349"/>
    </row>
    <row r="1641" spans="1:22" ht="12">
      <c r="A1641" s="349"/>
      <c r="B1641" s="349"/>
      <c r="P1641" s="383"/>
      <c r="Q1641" s="349"/>
      <c r="R1641" s="349"/>
      <c r="S1641" s="349"/>
      <c r="T1641" s="349"/>
      <c r="U1641" s="349"/>
      <c r="V1641" s="349"/>
    </row>
    <row r="1642" spans="1:22" ht="12">
      <c r="A1642" s="349"/>
      <c r="B1642" s="349"/>
      <c r="P1642" s="383"/>
      <c r="Q1642" s="349"/>
      <c r="R1642" s="349"/>
      <c r="S1642" s="349"/>
      <c r="T1642" s="349"/>
      <c r="U1642" s="349"/>
      <c r="V1642" s="349"/>
    </row>
    <row r="1643" spans="1:22" ht="12">
      <c r="A1643" s="349"/>
      <c r="B1643" s="349"/>
      <c r="P1643" s="383"/>
      <c r="Q1643" s="349"/>
      <c r="R1643" s="349"/>
      <c r="S1643" s="349"/>
      <c r="T1643" s="349"/>
      <c r="U1643" s="349"/>
      <c r="V1643" s="349"/>
    </row>
    <row r="1644" spans="1:22" ht="12">
      <c r="A1644" s="349"/>
      <c r="B1644" s="349"/>
      <c r="P1644" s="383"/>
      <c r="Q1644" s="349"/>
      <c r="R1644" s="349"/>
      <c r="S1644" s="349"/>
      <c r="T1644" s="349"/>
      <c r="U1644" s="349"/>
      <c r="V1644" s="349"/>
    </row>
    <row r="1645" spans="1:22" ht="12">
      <c r="A1645" s="349"/>
      <c r="B1645" s="349"/>
      <c r="P1645" s="383"/>
      <c r="Q1645" s="349"/>
      <c r="R1645" s="349"/>
      <c r="S1645" s="349"/>
      <c r="T1645" s="349"/>
      <c r="U1645" s="349"/>
      <c r="V1645" s="349"/>
    </row>
    <row r="1646" spans="1:22" ht="12">
      <c r="A1646" s="349"/>
      <c r="B1646" s="349"/>
      <c r="P1646" s="383"/>
      <c r="Q1646" s="349"/>
      <c r="R1646" s="349"/>
      <c r="S1646" s="349"/>
      <c r="T1646" s="349"/>
      <c r="U1646" s="349"/>
      <c r="V1646" s="349"/>
    </row>
    <row r="1647" spans="1:22" ht="12">
      <c r="A1647" s="349"/>
      <c r="B1647" s="349"/>
      <c r="P1647" s="383"/>
      <c r="Q1647" s="349"/>
      <c r="R1647" s="349"/>
      <c r="S1647" s="349"/>
      <c r="T1647" s="349"/>
      <c r="U1647" s="349"/>
      <c r="V1647" s="349"/>
    </row>
    <row r="1648" spans="1:22" ht="12">
      <c r="A1648" s="349"/>
      <c r="B1648" s="349"/>
      <c r="P1648" s="383"/>
      <c r="Q1648" s="349"/>
      <c r="R1648" s="349"/>
      <c r="S1648" s="349"/>
      <c r="T1648" s="349"/>
      <c r="U1648" s="349"/>
      <c r="V1648" s="349"/>
    </row>
    <row r="1649" spans="1:22" ht="12">
      <c r="A1649" s="349"/>
      <c r="B1649" s="349"/>
      <c r="P1649" s="383"/>
      <c r="Q1649" s="349"/>
      <c r="R1649" s="349"/>
      <c r="S1649" s="349"/>
      <c r="T1649" s="349"/>
      <c r="U1649" s="349"/>
      <c r="V1649" s="349"/>
    </row>
    <row r="1650" spans="1:22" ht="12">
      <c r="A1650" s="349"/>
      <c r="B1650" s="349"/>
      <c r="P1650" s="383"/>
      <c r="Q1650" s="349"/>
      <c r="R1650" s="349"/>
      <c r="S1650" s="349"/>
      <c r="T1650" s="349"/>
      <c r="U1650" s="349"/>
      <c r="V1650" s="349"/>
    </row>
    <row r="1651" spans="1:22" ht="12">
      <c r="A1651" s="349"/>
      <c r="B1651" s="349"/>
      <c r="P1651" s="383"/>
      <c r="Q1651" s="349"/>
      <c r="R1651" s="349"/>
      <c r="S1651" s="349"/>
      <c r="T1651" s="349"/>
      <c r="U1651" s="349"/>
      <c r="V1651" s="349"/>
    </row>
    <row r="1652" spans="1:22" ht="12">
      <c r="A1652" s="349"/>
      <c r="B1652" s="349"/>
      <c r="P1652" s="383"/>
      <c r="Q1652" s="349"/>
      <c r="R1652" s="349"/>
      <c r="S1652" s="349"/>
      <c r="T1652" s="349"/>
      <c r="U1652" s="349"/>
      <c r="V1652" s="349"/>
    </row>
    <row r="1653" spans="1:22" ht="12">
      <c r="A1653" s="349"/>
      <c r="B1653" s="349"/>
      <c r="P1653" s="383"/>
      <c r="Q1653" s="349"/>
      <c r="R1653" s="349"/>
      <c r="S1653" s="349"/>
      <c r="T1653" s="349"/>
      <c r="U1653" s="349"/>
      <c r="V1653" s="349"/>
    </row>
    <row r="1654" spans="1:22" ht="12">
      <c r="A1654" s="349"/>
      <c r="B1654" s="349"/>
      <c r="P1654" s="383"/>
      <c r="Q1654" s="349"/>
      <c r="R1654" s="349"/>
      <c r="S1654" s="349"/>
      <c r="T1654" s="349"/>
      <c r="U1654" s="349"/>
      <c r="V1654" s="349"/>
    </row>
    <row r="1655" spans="1:22" ht="12">
      <c r="A1655" s="349"/>
      <c r="B1655" s="349"/>
      <c r="P1655" s="383"/>
      <c r="Q1655" s="349"/>
      <c r="R1655" s="349"/>
      <c r="S1655" s="349"/>
      <c r="T1655" s="349"/>
      <c r="U1655" s="349"/>
      <c r="V1655" s="349"/>
    </row>
    <row r="1656" spans="1:22" ht="12">
      <c r="A1656" s="349"/>
      <c r="B1656" s="349"/>
      <c r="P1656" s="383"/>
      <c r="Q1656" s="349"/>
      <c r="R1656" s="349"/>
      <c r="S1656" s="349"/>
      <c r="T1656" s="349"/>
      <c r="U1656" s="349"/>
      <c r="V1656" s="349"/>
    </row>
    <row r="1657" spans="1:22" ht="12">
      <c r="A1657" s="349"/>
      <c r="B1657" s="349"/>
      <c r="P1657" s="383"/>
      <c r="Q1657" s="349"/>
      <c r="R1657" s="349"/>
      <c r="S1657" s="349"/>
      <c r="T1657" s="349"/>
      <c r="U1657" s="349"/>
      <c r="V1657" s="349"/>
    </row>
    <row r="1658" spans="1:22" ht="12">
      <c r="A1658" s="349"/>
      <c r="B1658" s="349"/>
      <c r="P1658" s="383"/>
      <c r="Q1658" s="349"/>
      <c r="R1658" s="349"/>
      <c r="S1658" s="349"/>
      <c r="T1658" s="349"/>
      <c r="U1658" s="349"/>
      <c r="V1658" s="349"/>
    </row>
    <row r="1659" spans="1:22" ht="12">
      <c r="A1659" s="349"/>
      <c r="B1659" s="349"/>
      <c r="P1659" s="383"/>
      <c r="Q1659" s="349"/>
      <c r="R1659" s="349"/>
      <c r="S1659" s="349"/>
      <c r="T1659" s="349"/>
      <c r="U1659" s="349"/>
      <c r="V1659" s="349"/>
    </row>
    <row r="1660" spans="1:22" ht="12">
      <c r="A1660" s="349"/>
      <c r="B1660" s="349"/>
      <c r="P1660" s="383"/>
      <c r="Q1660" s="349"/>
      <c r="R1660" s="349"/>
      <c r="S1660" s="349"/>
      <c r="T1660" s="349"/>
      <c r="U1660" s="349"/>
      <c r="V1660" s="349"/>
    </row>
    <row r="1661" spans="1:22" ht="12">
      <c r="A1661" s="349"/>
      <c r="B1661" s="349"/>
      <c r="P1661" s="383"/>
      <c r="Q1661" s="349"/>
      <c r="R1661" s="349"/>
      <c r="S1661" s="349"/>
      <c r="T1661" s="349"/>
      <c r="U1661" s="349"/>
      <c r="V1661" s="349"/>
    </row>
    <row r="1662" spans="1:22" ht="12">
      <c r="A1662" s="349"/>
      <c r="B1662" s="349"/>
      <c r="P1662" s="383"/>
      <c r="Q1662" s="349"/>
      <c r="R1662" s="349"/>
      <c r="S1662" s="349"/>
      <c r="T1662" s="349"/>
      <c r="U1662" s="349"/>
      <c r="V1662" s="349"/>
    </row>
    <row r="1663" spans="1:22" ht="12">
      <c r="A1663" s="349"/>
      <c r="B1663" s="349"/>
      <c r="P1663" s="383"/>
      <c r="Q1663" s="349"/>
      <c r="R1663" s="349"/>
      <c r="S1663" s="349"/>
      <c r="T1663" s="349"/>
      <c r="U1663" s="349"/>
      <c r="V1663" s="349"/>
    </row>
    <row r="1664" spans="1:22" ht="12">
      <c r="A1664" s="349"/>
      <c r="B1664" s="349"/>
      <c r="P1664" s="383"/>
      <c r="Q1664" s="349"/>
      <c r="R1664" s="349"/>
      <c r="S1664" s="349"/>
      <c r="T1664" s="349"/>
      <c r="U1664" s="349"/>
      <c r="V1664" s="349"/>
    </row>
    <row r="1665" spans="1:22" ht="12">
      <c r="A1665" s="349"/>
      <c r="B1665" s="349"/>
      <c r="P1665" s="383"/>
      <c r="Q1665" s="349"/>
      <c r="R1665" s="349"/>
      <c r="S1665" s="349"/>
      <c r="T1665" s="349"/>
      <c r="U1665" s="349"/>
      <c r="V1665" s="349"/>
    </row>
    <row r="1666" spans="1:22" ht="12">
      <c r="A1666" s="349"/>
      <c r="B1666" s="349"/>
      <c r="P1666" s="383"/>
      <c r="Q1666" s="349"/>
      <c r="R1666" s="349"/>
      <c r="S1666" s="349"/>
      <c r="T1666" s="349"/>
      <c r="U1666" s="349"/>
      <c r="V1666" s="349"/>
    </row>
    <row r="1667" spans="1:22" ht="12">
      <c r="A1667" s="349"/>
      <c r="B1667" s="349"/>
      <c r="P1667" s="383"/>
      <c r="Q1667" s="349"/>
      <c r="R1667" s="349"/>
      <c r="S1667" s="349"/>
      <c r="T1667" s="349"/>
      <c r="U1667" s="349"/>
      <c r="V1667" s="349"/>
    </row>
    <row r="1668" spans="1:22" ht="12">
      <c r="A1668" s="349"/>
      <c r="B1668" s="349"/>
      <c r="P1668" s="383"/>
      <c r="Q1668" s="349"/>
      <c r="R1668" s="349"/>
      <c r="S1668" s="349"/>
      <c r="T1668" s="349"/>
      <c r="U1668" s="349"/>
      <c r="V1668" s="349"/>
    </row>
    <row r="1669" spans="1:22" ht="12">
      <c r="A1669" s="349"/>
      <c r="B1669" s="349"/>
      <c r="P1669" s="383"/>
      <c r="Q1669" s="349"/>
      <c r="R1669" s="349"/>
      <c r="S1669" s="349"/>
      <c r="T1669" s="349"/>
      <c r="U1669" s="349"/>
      <c r="V1669" s="349"/>
    </row>
    <row r="1670" spans="1:22" ht="12">
      <c r="A1670" s="349"/>
      <c r="B1670" s="349"/>
      <c r="P1670" s="383"/>
      <c r="Q1670" s="349"/>
      <c r="R1670" s="349"/>
      <c r="S1670" s="349"/>
      <c r="T1670" s="349"/>
      <c r="U1670" s="349"/>
      <c r="V1670" s="349"/>
    </row>
    <row r="1671" spans="1:22" ht="12">
      <c r="A1671" s="349"/>
      <c r="B1671" s="349"/>
      <c r="P1671" s="383"/>
      <c r="Q1671" s="349"/>
      <c r="R1671" s="349"/>
      <c r="S1671" s="349"/>
      <c r="T1671" s="349"/>
      <c r="U1671" s="349"/>
      <c r="V1671" s="349"/>
    </row>
    <row r="1672" spans="1:22" ht="12">
      <c r="A1672" s="349"/>
      <c r="B1672" s="349"/>
      <c r="P1672" s="383"/>
      <c r="Q1672" s="349"/>
      <c r="R1672" s="349"/>
      <c r="S1672" s="349"/>
      <c r="T1672" s="349"/>
      <c r="U1672" s="349"/>
      <c r="V1672" s="349"/>
    </row>
    <row r="1673" spans="1:22" ht="12">
      <c r="A1673" s="349"/>
      <c r="B1673" s="349"/>
      <c r="P1673" s="383"/>
      <c r="Q1673" s="349"/>
      <c r="R1673" s="349"/>
      <c r="S1673" s="349"/>
      <c r="T1673" s="349"/>
      <c r="U1673" s="349"/>
      <c r="V1673" s="349"/>
    </row>
    <row r="1674" spans="1:22" ht="12">
      <c r="A1674" s="349"/>
      <c r="B1674" s="349"/>
      <c r="P1674" s="383"/>
      <c r="Q1674" s="349"/>
      <c r="R1674" s="349"/>
      <c r="S1674" s="349"/>
      <c r="T1674" s="349"/>
      <c r="U1674" s="349"/>
      <c r="V1674" s="349"/>
    </row>
    <row r="1675" spans="1:22" ht="12">
      <c r="A1675" s="349"/>
      <c r="B1675" s="349"/>
      <c r="P1675" s="383"/>
      <c r="Q1675" s="349"/>
      <c r="R1675" s="349"/>
      <c r="S1675" s="349"/>
      <c r="T1675" s="349"/>
      <c r="U1675" s="349"/>
      <c r="V1675" s="349"/>
    </row>
    <row r="1676" spans="1:22" ht="12">
      <c r="A1676" s="349"/>
      <c r="B1676" s="349"/>
      <c r="P1676" s="383"/>
      <c r="Q1676" s="349"/>
      <c r="R1676" s="349"/>
      <c r="S1676" s="349"/>
      <c r="T1676" s="349"/>
      <c r="U1676" s="349"/>
      <c r="V1676" s="349"/>
    </row>
    <row r="1677" spans="1:22" ht="12">
      <c r="A1677" s="349"/>
      <c r="B1677" s="349"/>
      <c r="P1677" s="383"/>
      <c r="Q1677" s="349"/>
      <c r="R1677" s="349"/>
      <c r="S1677" s="349"/>
      <c r="T1677" s="349"/>
      <c r="U1677" s="349"/>
      <c r="V1677" s="349"/>
    </row>
    <row r="1678" spans="1:22" ht="12">
      <c r="A1678" s="349"/>
      <c r="B1678" s="349"/>
      <c r="P1678" s="383"/>
      <c r="Q1678" s="349"/>
      <c r="R1678" s="349"/>
      <c r="S1678" s="349"/>
      <c r="T1678" s="349"/>
      <c r="U1678" s="349"/>
      <c r="V1678" s="349"/>
    </row>
    <row r="1679" spans="1:22" ht="12">
      <c r="A1679" s="349"/>
      <c r="B1679" s="349"/>
      <c r="P1679" s="383"/>
      <c r="Q1679" s="349"/>
      <c r="R1679" s="349"/>
      <c r="S1679" s="349"/>
      <c r="T1679" s="349"/>
      <c r="U1679" s="349"/>
      <c r="V1679" s="349"/>
    </row>
    <row r="1680" spans="1:22" ht="12">
      <c r="A1680" s="349"/>
      <c r="B1680" s="349"/>
      <c r="P1680" s="383"/>
      <c r="Q1680" s="349"/>
      <c r="R1680" s="349"/>
      <c r="S1680" s="349"/>
      <c r="T1680" s="349"/>
      <c r="U1680" s="349"/>
      <c r="V1680" s="349"/>
    </row>
    <row r="1681" spans="1:22" ht="12">
      <c r="A1681" s="349"/>
      <c r="B1681" s="349"/>
      <c r="P1681" s="383"/>
      <c r="Q1681" s="349"/>
      <c r="R1681" s="349"/>
      <c r="S1681" s="349"/>
      <c r="T1681" s="349"/>
      <c r="U1681" s="349"/>
      <c r="V1681" s="349"/>
    </row>
    <row r="1682" spans="1:22" ht="12">
      <c r="A1682" s="349"/>
      <c r="B1682" s="349"/>
      <c r="P1682" s="383"/>
      <c r="Q1682" s="349"/>
      <c r="R1682" s="349"/>
      <c r="S1682" s="349"/>
      <c r="T1682" s="349"/>
      <c r="U1682" s="349"/>
      <c r="V1682" s="349"/>
    </row>
    <row r="1683" spans="1:22" ht="12">
      <c r="A1683" s="349"/>
      <c r="B1683" s="349"/>
      <c r="P1683" s="383"/>
      <c r="Q1683" s="349"/>
      <c r="R1683" s="349"/>
      <c r="S1683" s="349"/>
      <c r="T1683" s="349"/>
      <c r="U1683" s="349"/>
      <c r="V1683" s="349"/>
    </row>
    <row r="1684" spans="1:22" ht="12">
      <c r="A1684" s="349"/>
      <c r="B1684" s="349"/>
      <c r="P1684" s="383"/>
      <c r="Q1684" s="349"/>
      <c r="R1684" s="349"/>
      <c r="S1684" s="349"/>
      <c r="T1684" s="349"/>
      <c r="U1684" s="349"/>
      <c r="V1684" s="349"/>
    </row>
    <row r="1685" spans="1:22" ht="12">
      <c r="A1685" s="349"/>
      <c r="B1685" s="349"/>
      <c r="P1685" s="383"/>
      <c r="Q1685" s="349"/>
      <c r="R1685" s="349"/>
      <c r="S1685" s="349"/>
      <c r="T1685" s="349"/>
      <c r="U1685" s="349"/>
      <c r="V1685" s="349"/>
    </row>
    <row r="1686" spans="1:22" ht="12">
      <c r="A1686" s="349"/>
      <c r="B1686" s="349"/>
      <c r="P1686" s="383"/>
      <c r="Q1686" s="349"/>
      <c r="R1686" s="349"/>
      <c r="S1686" s="349"/>
      <c r="T1686" s="349"/>
      <c r="U1686" s="349"/>
      <c r="V1686" s="349"/>
    </row>
    <row r="1687" spans="1:22" ht="12">
      <c r="A1687" s="349"/>
      <c r="B1687" s="349"/>
      <c r="P1687" s="383"/>
      <c r="Q1687" s="349"/>
      <c r="R1687" s="349"/>
      <c r="S1687" s="349"/>
      <c r="T1687" s="349"/>
      <c r="U1687" s="349"/>
      <c r="V1687" s="349"/>
    </row>
    <row r="1688" spans="1:22" ht="12">
      <c r="A1688" s="349"/>
      <c r="B1688" s="349"/>
      <c r="P1688" s="383"/>
      <c r="Q1688" s="349"/>
      <c r="R1688" s="349"/>
      <c r="S1688" s="349"/>
      <c r="T1688" s="349"/>
      <c r="U1688" s="349"/>
      <c r="V1688" s="349"/>
    </row>
    <row r="1689" spans="1:22" ht="12">
      <c r="A1689" s="349"/>
      <c r="B1689" s="349"/>
      <c r="P1689" s="383"/>
      <c r="Q1689" s="349"/>
      <c r="R1689" s="349"/>
      <c r="S1689" s="349"/>
      <c r="T1689" s="349"/>
      <c r="U1689" s="349"/>
      <c r="V1689" s="349"/>
    </row>
    <row r="1690" spans="1:22" ht="12">
      <c r="A1690" s="349"/>
      <c r="B1690" s="349"/>
      <c r="P1690" s="383"/>
      <c r="Q1690" s="349"/>
      <c r="R1690" s="349"/>
      <c r="S1690" s="349"/>
      <c r="T1690" s="349"/>
      <c r="U1690" s="349"/>
      <c r="V1690" s="349"/>
    </row>
    <row r="1691" spans="1:22" ht="12">
      <c r="A1691" s="349"/>
      <c r="B1691" s="349"/>
      <c r="P1691" s="383"/>
      <c r="Q1691" s="349"/>
      <c r="R1691" s="349"/>
      <c r="S1691" s="349"/>
      <c r="T1691" s="349"/>
      <c r="U1691" s="349"/>
      <c r="V1691" s="349"/>
    </row>
    <row r="1692" spans="1:22" ht="12">
      <c r="A1692" s="349"/>
      <c r="B1692" s="349"/>
      <c r="P1692" s="383"/>
      <c r="Q1692" s="349"/>
      <c r="R1692" s="349"/>
      <c r="S1692" s="349"/>
      <c r="T1692" s="349"/>
      <c r="U1692" s="349"/>
      <c r="V1692" s="349"/>
    </row>
    <row r="1693" spans="1:22" ht="12">
      <c r="A1693" s="349"/>
      <c r="B1693" s="349"/>
      <c r="P1693" s="383"/>
      <c r="Q1693" s="349"/>
      <c r="R1693" s="349"/>
      <c r="S1693" s="349"/>
      <c r="T1693" s="349"/>
      <c r="U1693" s="349"/>
      <c r="V1693" s="349"/>
    </row>
    <row r="1694" spans="1:22" ht="12">
      <c r="A1694" s="349"/>
      <c r="B1694" s="349"/>
      <c r="P1694" s="383"/>
      <c r="Q1694" s="349"/>
      <c r="R1694" s="349"/>
      <c r="S1694" s="349"/>
      <c r="T1694" s="349"/>
      <c r="U1694" s="349"/>
      <c r="V1694" s="349"/>
    </row>
    <row r="1695" spans="1:22" ht="12">
      <c r="A1695" s="349"/>
      <c r="B1695" s="349"/>
      <c r="P1695" s="383"/>
      <c r="Q1695" s="349"/>
      <c r="R1695" s="349"/>
      <c r="S1695" s="349"/>
      <c r="T1695" s="349"/>
      <c r="U1695" s="349"/>
      <c r="V1695" s="349"/>
    </row>
    <row r="1696" spans="1:22" ht="12">
      <c r="A1696" s="349"/>
      <c r="B1696" s="349"/>
      <c r="P1696" s="383"/>
      <c r="Q1696" s="349"/>
      <c r="R1696" s="349"/>
      <c r="S1696" s="349"/>
      <c r="T1696" s="349"/>
      <c r="U1696" s="349"/>
      <c r="V1696" s="349"/>
    </row>
    <row r="1697" spans="1:22" ht="12">
      <c r="A1697" s="349"/>
      <c r="B1697" s="349"/>
      <c r="P1697" s="383"/>
      <c r="Q1697" s="349"/>
      <c r="R1697" s="349"/>
      <c r="S1697" s="349"/>
      <c r="T1697" s="349"/>
      <c r="U1697" s="349"/>
      <c r="V1697" s="349"/>
    </row>
    <row r="1698" spans="1:22" ht="12">
      <c r="A1698" s="349"/>
      <c r="B1698" s="349"/>
      <c r="P1698" s="383"/>
      <c r="Q1698" s="349"/>
      <c r="R1698" s="349"/>
      <c r="S1698" s="349"/>
      <c r="T1698" s="349"/>
      <c r="U1698" s="349"/>
      <c r="V1698" s="349"/>
    </row>
    <row r="1699" spans="1:22" ht="12">
      <c r="A1699" s="349"/>
      <c r="B1699" s="349"/>
      <c r="P1699" s="383"/>
      <c r="Q1699" s="349"/>
      <c r="R1699" s="349"/>
      <c r="S1699" s="349"/>
      <c r="T1699" s="349"/>
      <c r="U1699" s="349"/>
      <c r="V1699" s="349"/>
    </row>
    <row r="1700" spans="1:22" ht="12">
      <c r="A1700" s="349"/>
      <c r="B1700" s="349"/>
      <c r="P1700" s="383"/>
      <c r="Q1700" s="349"/>
      <c r="R1700" s="349"/>
      <c r="S1700" s="349"/>
      <c r="T1700" s="349"/>
      <c r="U1700" s="349"/>
      <c r="V1700" s="349"/>
    </row>
    <row r="1701" spans="1:22" ht="12">
      <c r="A1701" s="349"/>
      <c r="B1701" s="349"/>
      <c r="P1701" s="383"/>
      <c r="Q1701" s="349"/>
      <c r="R1701" s="349"/>
      <c r="S1701" s="349"/>
      <c r="T1701" s="349"/>
      <c r="U1701" s="349"/>
      <c r="V1701" s="349"/>
    </row>
    <row r="1702" spans="1:22" ht="12">
      <c r="A1702" s="349"/>
      <c r="B1702" s="349"/>
      <c r="P1702" s="383"/>
      <c r="Q1702" s="349"/>
      <c r="R1702" s="349"/>
      <c r="S1702" s="349"/>
      <c r="T1702" s="349"/>
      <c r="U1702" s="349"/>
      <c r="V1702" s="349"/>
    </row>
    <row r="1703" spans="1:22" ht="12">
      <c r="A1703" s="349"/>
      <c r="B1703" s="349"/>
      <c r="P1703" s="383"/>
      <c r="Q1703" s="349"/>
      <c r="R1703" s="349"/>
      <c r="S1703" s="349"/>
      <c r="T1703" s="349"/>
      <c r="U1703" s="349"/>
      <c r="V1703" s="349"/>
    </row>
    <row r="1704" spans="1:22" ht="12">
      <c r="A1704" s="349"/>
      <c r="B1704" s="349"/>
      <c r="P1704" s="383"/>
      <c r="Q1704" s="349"/>
      <c r="R1704" s="349"/>
      <c r="S1704" s="349"/>
      <c r="T1704" s="349"/>
      <c r="U1704" s="349"/>
      <c r="V1704" s="349"/>
    </row>
    <row r="1705" spans="1:22" ht="12">
      <c r="A1705" s="349"/>
      <c r="B1705" s="349"/>
      <c r="P1705" s="383"/>
      <c r="Q1705" s="349"/>
      <c r="R1705" s="349"/>
      <c r="S1705" s="349"/>
      <c r="T1705" s="349"/>
      <c r="U1705" s="349"/>
      <c r="V1705" s="349"/>
    </row>
    <row r="1706" spans="1:22" ht="12">
      <c r="A1706" s="349"/>
      <c r="B1706" s="349"/>
      <c r="P1706" s="383"/>
      <c r="Q1706" s="349"/>
      <c r="R1706" s="349"/>
      <c r="S1706" s="349"/>
      <c r="T1706" s="349"/>
      <c r="U1706" s="349"/>
      <c r="V1706" s="349"/>
    </row>
    <row r="1707" spans="1:22" ht="12">
      <c r="A1707" s="349"/>
      <c r="B1707" s="349"/>
      <c r="P1707" s="383"/>
      <c r="Q1707" s="349"/>
      <c r="R1707" s="349"/>
      <c r="S1707" s="349"/>
      <c r="T1707" s="349"/>
      <c r="U1707" s="349"/>
      <c r="V1707" s="349"/>
    </row>
    <row r="1708" spans="1:22" ht="12">
      <c r="A1708" s="349"/>
      <c r="B1708" s="349"/>
      <c r="P1708" s="383"/>
      <c r="Q1708" s="349"/>
      <c r="R1708" s="349"/>
      <c r="S1708" s="349"/>
      <c r="T1708" s="349"/>
      <c r="U1708" s="349"/>
      <c r="V1708" s="349"/>
    </row>
    <row r="1709" spans="1:22" ht="12">
      <c r="A1709" s="349"/>
      <c r="B1709" s="349"/>
      <c r="P1709" s="383"/>
      <c r="Q1709" s="349"/>
      <c r="R1709" s="349"/>
      <c r="S1709" s="349"/>
      <c r="T1709" s="349"/>
      <c r="U1709" s="349"/>
      <c r="V1709" s="349"/>
    </row>
    <row r="1710" spans="1:22" ht="12">
      <c r="A1710" s="349"/>
      <c r="B1710" s="349"/>
      <c r="P1710" s="383"/>
      <c r="Q1710" s="349"/>
      <c r="R1710" s="349"/>
      <c r="S1710" s="349"/>
      <c r="T1710" s="349"/>
      <c r="U1710" s="349"/>
      <c r="V1710" s="349"/>
    </row>
    <row r="1711" spans="1:22" ht="12">
      <c r="A1711" s="349"/>
      <c r="B1711" s="349"/>
      <c r="P1711" s="383"/>
      <c r="Q1711" s="349"/>
      <c r="R1711" s="349"/>
      <c r="S1711" s="349"/>
      <c r="T1711" s="349"/>
      <c r="U1711" s="349"/>
      <c r="V1711" s="349"/>
    </row>
    <row r="1712" spans="1:22" ht="12">
      <c r="A1712" s="349"/>
      <c r="B1712" s="349"/>
      <c r="P1712" s="383"/>
      <c r="Q1712" s="349"/>
      <c r="R1712" s="349"/>
      <c r="S1712" s="349"/>
      <c r="T1712" s="349"/>
      <c r="U1712" s="349"/>
      <c r="V1712" s="349"/>
    </row>
    <row r="1713" spans="1:22" ht="12">
      <c r="A1713" s="349"/>
      <c r="B1713" s="349"/>
      <c r="P1713" s="383"/>
      <c r="Q1713" s="349"/>
      <c r="R1713" s="349"/>
      <c r="S1713" s="349"/>
      <c r="T1713" s="349"/>
      <c r="U1713" s="349"/>
      <c r="V1713" s="349"/>
    </row>
    <row r="1714" spans="1:22" ht="12">
      <c r="A1714" s="349"/>
      <c r="B1714" s="349"/>
      <c r="P1714" s="383"/>
      <c r="Q1714" s="349"/>
      <c r="R1714" s="349"/>
      <c r="S1714" s="349"/>
      <c r="T1714" s="349"/>
      <c r="U1714" s="349"/>
      <c r="V1714" s="349"/>
    </row>
    <row r="1715" spans="1:22" ht="12">
      <c r="A1715" s="349"/>
      <c r="B1715" s="349"/>
      <c r="P1715" s="383"/>
      <c r="Q1715" s="349"/>
      <c r="R1715" s="349"/>
      <c r="S1715" s="349"/>
      <c r="T1715" s="349"/>
      <c r="U1715" s="349"/>
      <c r="V1715" s="349"/>
    </row>
    <row r="1716" spans="1:22" ht="12">
      <c r="A1716" s="349"/>
      <c r="B1716" s="349"/>
      <c r="P1716" s="383"/>
      <c r="Q1716" s="349"/>
      <c r="R1716" s="349"/>
      <c r="S1716" s="349"/>
      <c r="T1716" s="349"/>
      <c r="U1716" s="349"/>
      <c r="V1716" s="349"/>
    </row>
    <row r="1717" spans="1:22" ht="12">
      <c r="A1717" s="349"/>
      <c r="B1717" s="349"/>
      <c r="P1717" s="383"/>
      <c r="Q1717" s="349"/>
      <c r="R1717" s="349"/>
      <c r="S1717" s="349"/>
      <c r="T1717" s="349"/>
      <c r="U1717" s="349"/>
      <c r="V1717" s="349"/>
    </row>
    <row r="1718" spans="1:22" ht="12">
      <c r="A1718" s="349"/>
      <c r="B1718" s="349"/>
      <c r="P1718" s="383"/>
      <c r="Q1718" s="349"/>
      <c r="R1718" s="349"/>
      <c r="S1718" s="349"/>
      <c r="T1718" s="349"/>
      <c r="U1718" s="349"/>
      <c r="V1718" s="349"/>
    </row>
    <row r="1719" spans="1:22" ht="12">
      <c r="A1719" s="349"/>
      <c r="B1719" s="349"/>
      <c r="P1719" s="383"/>
      <c r="Q1719" s="349"/>
      <c r="R1719" s="349"/>
      <c r="S1719" s="349"/>
      <c r="T1719" s="349"/>
      <c r="U1719" s="349"/>
      <c r="V1719" s="349"/>
    </row>
    <row r="1720" spans="1:22" ht="12">
      <c r="A1720" s="349"/>
      <c r="B1720" s="349"/>
      <c r="P1720" s="383"/>
      <c r="Q1720" s="349"/>
      <c r="R1720" s="349"/>
      <c r="S1720" s="349"/>
      <c r="T1720" s="349"/>
      <c r="U1720" s="349"/>
      <c r="V1720" s="349"/>
    </row>
    <row r="1721" spans="1:22" ht="12">
      <c r="A1721" s="349"/>
      <c r="B1721" s="349"/>
      <c r="P1721" s="383"/>
      <c r="Q1721" s="349"/>
      <c r="R1721" s="349"/>
      <c r="S1721" s="349"/>
      <c r="T1721" s="349"/>
      <c r="U1721" s="349"/>
      <c r="V1721" s="349"/>
    </row>
    <row r="1722" spans="1:22" ht="12">
      <c r="A1722" s="349"/>
      <c r="B1722" s="349"/>
      <c r="P1722" s="383"/>
      <c r="Q1722" s="349"/>
      <c r="R1722" s="349"/>
      <c r="S1722" s="349"/>
      <c r="T1722" s="349"/>
      <c r="U1722" s="349"/>
      <c r="V1722" s="349"/>
    </row>
    <row r="1723" spans="1:22" ht="12">
      <c r="A1723" s="349"/>
      <c r="B1723" s="349"/>
      <c r="P1723" s="383"/>
      <c r="Q1723" s="349"/>
      <c r="R1723" s="349"/>
      <c r="S1723" s="349"/>
      <c r="T1723" s="349"/>
      <c r="U1723" s="349"/>
      <c r="V1723" s="349"/>
    </row>
    <row r="1724" spans="1:22" ht="12">
      <c r="A1724" s="349"/>
      <c r="B1724" s="349"/>
      <c r="P1724" s="383"/>
      <c r="Q1724" s="349"/>
      <c r="R1724" s="349"/>
      <c r="S1724" s="349"/>
      <c r="T1724" s="349"/>
      <c r="U1724" s="349"/>
      <c r="V1724" s="349"/>
    </row>
    <row r="1725" spans="1:22" ht="12">
      <c r="A1725" s="349"/>
      <c r="B1725" s="349"/>
      <c r="P1725" s="383"/>
      <c r="Q1725" s="349"/>
      <c r="R1725" s="349"/>
      <c r="S1725" s="349"/>
      <c r="T1725" s="349"/>
      <c r="U1725" s="349"/>
      <c r="V1725" s="349"/>
    </row>
    <row r="1726" spans="1:22" ht="12">
      <c r="A1726" s="349"/>
      <c r="B1726" s="349"/>
      <c r="P1726" s="383"/>
      <c r="Q1726" s="349"/>
      <c r="R1726" s="349"/>
      <c r="S1726" s="349"/>
      <c r="T1726" s="349"/>
      <c r="U1726" s="349"/>
      <c r="V1726" s="349"/>
    </row>
    <row r="1727" spans="1:22" ht="12">
      <c r="A1727" s="349"/>
      <c r="B1727" s="349"/>
      <c r="P1727" s="383"/>
      <c r="Q1727" s="349"/>
      <c r="R1727" s="349"/>
      <c r="S1727" s="349"/>
      <c r="T1727" s="349"/>
      <c r="U1727" s="349"/>
      <c r="V1727" s="349"/>
    </row>
    <row r="1728" spans="1:22" ht="12">
      <c r="A1728" s="349"/>
      <c r="B1728" s="349"/>
      <c r="P1728" s="383"/>
      <c r="Q1728" s="349"/>
      <c r="R1728" s="349"/>
      <c r="S1728" s="349"/>
      <c r="T1728" s="349"/>
      <c r="U1728" s="349"/>
      <c r="V1728" s="349"/>
    </row>
    <row r="1729" spans="1:22" ht="12">
      <c r="A1729" s="349"/>
      <c r="B1729" s="349"/>
      <c r="P1729" s="383"/>
      <c r="Q1729" s="349"/>
      <c r="R1729" s="349"/>
      <c r="S1729" s="349"/>
      <c r="T1729" s="349"/>
      <c r="U1729" s="349"/>
      <c r="V1729" s="349"/>
    </row>
    <row r="1730" spans="1:22" ht="12">
      <c r="A1730" s="349"/>
      <c r="B1730" s="349"/>
      <c r="P1730" s="383"/>
      <c r="Q1730" s="349"/>
      <c r="R1730" s="349"/>
      <c r="S1730" s="349"/>
      <c r="T1730" s="349"/>
      <c r="U1730" s="349"/>
      <c r="V1730" s="349"/>
    </row>
    <row r="1731" spans="1:22" ht="12">
      <c r="A1731" s="349"/>
      <c r="B1731" s="349"/>
      <c r="P1731" s="383"/>
      <c r="Q1731" s="349"/>
      <c r="R1731" s="349"/>
      <c r="S1731" s="349"/>
      <c r="T1731" s="349"/>
      <c r="U1731" s="349"/>
      <c r="V1731" s="349"/>
    </row>
    <row r="1732" spans="1:22" ht="12">
      <c r="A1732" s="349"/>
      <c r="B1732" s="349"/>
      <c r="P1732" s="383"/>
      <c r="Q1732" s="349"/>
      <c r="R1732" s="349"/>
      <c r="S1732" s="349"/>
      <c r="T1732" s="349"/>
      <c r="U1732" s="349"/>
      <c r="V1732" s="349"/>
    </row>
    <row r="1733" spans="1:22" ht="12">
      <c r="A1733" s="349"/>
      <c r="B1733" s="349"/>
      <c r="P1733" s="383"/>
      <c r="Q1733" s="349"/>
      <c r="R1733" s="349"/>
      <c r="S1733" s="349"/>
      <c r="T1733" s="349"/>
      <c r="U1733" s="349"/>
      <c r="V1733" s="349"/>
    </row>
    <row r="1734" spans="1:22" ht="12">
      <c r="A1734" s="349"/>
      <c r="B1734" s="349"/>
      <c r="P1734" s="383"/>
      <c r="Q1734" s="349"/>
      <c r="R1734" s="349"/>
      <c r="S1734" s="349"/>
      <c r="T1734" s="349"/>
      <c r="U1734" s="349"/>
      <c r="V1734" s="349"/>
    </row>
    <row r="1735" spans="1:22" ht="12">
      <c r="A1735" s="349"/>
      <c r="B1735" s="349"/>
      <c r="P1735" s="383"/>
      <c r="Q1735" s="349"/>
      <c r="R1735" s="349"/>
      <c r="S1735" s="349"/>
      <c r="T1735" s="349"/>
      <c r="U1735" s="349"/>
      <c r="V1735" s="349"/>
    </row>
    <row r="1736" spans="1:22" ht="12">
      <c r="A1736" s="349"/>
      <c r="B1736" s="349"/>
      <c r="P1736" s="383"/>
      <c r="Q1736" s="349"/>
      <c r="R1736" s="349"/>
      <c r="S1736" s="349"/>
      <c r="T1736" s="349"/>
      <c r="U1736" s="349"/>
      <c r="V1736" s="349"/>
    </row>
    <row r="1737" spans="1:22" ht="12">
      <c r="A1737" s="349"/>
      <c r="B1737" s="349"/>
      <c r="P1737" s="383"/>
      <c r="Q1737" s="349"/>
      <c r="R1737" s="349"/>
      <c r="S1737" s="349"/>
      <c r="T1737" s="349"/>
      <c r="U1737" s="349"/>
      <c r="V1737" s="349"/>
    </row>
    <row r="1738" spans="1:22" ht="12">
      <c r="A1738" s="349"/>
      <c r="B1738" s="349"/>
      <c r="P1738" s="383"/>
      <c r="Q1738" s="349"/>
      <c r="R1738" s="349"/>
      <c r="S1738" s="349"/>
      <c r="T1738" s="349"/>
      <c r="U1738" s="349"/>
      <c r="V1738" s="349"/>
    </row>
    <row r="1739" spans="1:22" ht="12">
      <c r="A1739" s="349"/>
      <c r="B1739" s="349"/>
      <c r="P1739" s="383"/>
      <c r="Q1739" s="349"/>
      <c r="R1739" s="349"/>
      <c r="S1739" s="349"/>
      <c r="T1739" s="349"/>
      <c r="U1739" s="349"/>
      <c r="V1739" s="349"/>
    </row>
    <row r="1740" spans="1:22" ht="12">
      <c r="A1740" s="349"/>
      <c r="B1740" s="349"/>
      <c r="P1740" s="383"/>
      <c r="Q1740" s="349"/>
      <c r="R1740" s="349"/>
      <c r="S1740" s="349"/>
      <c r="T1740" s="349"/>
      <c r="U1740" s="349"/>
      <c r="V1740" s="349"/>
    </row>
    <row r="1741" spans="1:22" ht="12">
      <c r="A1741" s="349"/>
      <c r="B1741" s="349"/>
      <c r="P1741" s="383"/>
      <c r="Q1741" s="349"/>
      <c r="R1741" s="349"/>
      <c r="S1741" s="349"/>
      <c r="T1741" s="349"/>
      <c r="U1741" s="349"/>
      <c r="V1741" s="349"/>
    </row>
    <row r="1742" spans="1:22" ht="12">
      <c r="A1742" s="349"/>
      <c r="B1742" s="349"/>
      <c r="P1742" s="383"/>
      <c r="Q1742" s="349"/>
      <c r="R1742" s="349"/>
      <c r="S1742" s="349"/>
      <c r="T1742" s="349"/>
      <c r="U1742" s="349"/>
      <c r="V1742" s="349"/>
    </row>
    <row r="1743" spans="1:22" ht="12">
      <c r="A1743" s="349"/>
      <c r="B1743" s="349"/>
      <c r="P1743" s="383"/>
      <c r="Q1743" s="349"/>
      <c r="R1743" s="349"/>
      <c r="S1743" s="349"/>
      <c r="T1743" s="349"/>
      <c r="U1743" s="349"/>
      <c r="V1743" s="349"/>
    </row>
    <row r="1744" spans="1:22" ht="12">
      <c r="A1744" s="349"/>
      <c r="B1744" s="349"/>
      <c r="P1744" s="383"/>
      <c r="Q1744" s="349"/>
      <c r="R1744" s="349"/>
      <c r="S1744" s="349"/>
      <c r="T1744" s="349"/>
      <c r="U1744" s="349"/>
      <c r="V1744" s="349"/>
    </row>
    <row r="1745" spans="1:22" ht="12">
      <c r="A1745" s="349"/>
      <c r="B1745" s="349"/>
      <c r="P1745" s="383"/>
      <c r="Q1745" s="349"/>
      <c r="R1745" s="349"/>
      <c r="S1745" s="349"/>
      <c r="T1745" s="349"/>
      <c r="U1745" s="349"/>
      <c r="V1745" s="349"/>
    </row>
    <row r="1746" spans="1:22" ht="12">
      <c r="A1746" s="349"/>
      <c r="B1746" s="349"/>
      <c r="P1746" s="383"/>
      <c r="Q1746" s="349"/>
      <c r="R1746" s="349"/>
      <c r="S1746" s="349"/>
      <c r="T1746" s="349"/>
      <c r="U1746" s="349"/>
      <c r="V1746" s="349"/>
    </row>
    <row r="1747" spans="1:22" ht="12">
      <c r="A1747" s="349"/>
      <c r="B1747" s="349"/>
      <c r="P1747" s="383"/>
      <c r="Q1747" s="349"/>
      <c r="R1747" s="349"/>
      <c r="S1747" s="349"/>
      <c r="T1747" s="349"/>
      <c r="U1747" s="349"/>
      <c r="V1747" s="349"/>
    </row>
    <row r="1748" spans="1:22" ht="12">
      <c r="A1748" s="349"/>
      <c r="B1748" s="349"/>
      <c r="P1748" s="383"/>
      <c r="Q1748" s="349"/>
      <c r="R1748" s="349"/>
      <c r="S1748" s="349"/>
      <c r="T1748" s="349"/>
      <c r="U1748" s="349"/>
      <c r="V1748" s="349"/>
    </row>
    <row r="1749" spans="1:22" ht="12">
      <c r="A1749" s="349"/>
      <c r="B1749" s="349"/>
      <c r="P1749" s="383"/>
      <c r="Q1749" s="349"/>
      <c r="R1749" s="349"/>
      <c r="S1749" s="349"/>
      <c r="T1749" s="349"/>
      <c r="U1749" s="349"/>
      <c r="V1749" s="349"/>
    </row>
    <row r="1750" spans="1:22" ht="12">
      <c r="A1750" s="349"/>
      <c r="B1750" s="349"/>
      <c r="P1750" s="383"/>
      <c r="Q1750" s="349"/>
      <c r="R1750" s="349"/>
      <c r="S1750" s="349"/>
      <c r="T1750" s="349"/>
      <c r="U1750" s="349"/>
      <c r="V1750" s="349"/>
    </row>
    <row r="1751" spans="1:22" ht="12">
      <c r="A1751" s="349"/>
      <c r="B1751" s="349"/>
      <c r="P1751" s="383"/>
      <c r="Q1751" s="349"/>
      <c r="R1751" s="349"/>
      <c r="S1751" s="349"/>
      <c r="T1751" s="349"/>
      <c r="U1751" s="349"/>
      <c r="V1751" s="349"/>
    </row>
    <row r="1752" spans="1:22" ht="12">
      <c r="A1752" s="349"/>
      <c r="B1752" s="349"/>
      <c r="P1752" s="383"/>
      <c r="Q1752" s="349"/>
      <c r="R1752" s="349"/>
      <c r="S1752" s="349"/>
      <c r="T1752" s="349"/>
      <c r="U1752" s="349"/>
      <c r="V1752" s="349"/>
    </row>
    <row r="1753" spans="1:22" ht="12">
      <c r="A1753" s="349"/>
      <c r="B1753" s="349"/>
      <c r="P1753" s="383"/>
      <c r="Q1753" s="349"/>
      <c r="R1753" s="349"/>
      <c r="S1753" s="349"/>
      <c r="T1753" s="349"/>
      <c r="U1753" s="349"/>
      <c r="V1753" s="349"/>
    </row>
    <row r="1754" spans="1:22" ht="12">
      <c r="A1754" s="349"/>
      <c r="B1754" s="349"/>
      <c r="P1754" s="383"/>
      <c r="Q1754" s="349"/>
      <c r="R1754" s="349"/>
      <c r="S1754" s="349"/>
      <c r="T1754" s="349"/>
      <c r="U1754" s="349"/>
      <c r="V1754" s="349"/>
    </row>
    <row r="1755" spans="1:22" ht="12">
      <c r="A1755" s="349"/>
      <c r="B1755" s="349"/>
      <c r="P1755" s="383"/>
      <c r="Q1755" s="349"/>
      <c r="R1755" s="349"/>
      <c r="S1755" s="349"/>
      <c r="T1755" s="349"/>
      <c r="U1755" s="349"/>
      <c r="V1755" s="349"/>
    </row>
    <row r="1756" spans="1:22" ht="12">
      <c r="A1756" s="349"/>
      <c r="B1756" s="349"/>
      <c r="P1756" s="383"/>
      <c r="Q1756" s="349"/>
      <c r="R1756" s="349"/>
      <c r="S1756" s="349"/>
      <c r="T1756" s="349"/>
      <c r="U1756" s="349"/>
      <c r="V1756" s="349"/>
    </row>
    <row r="1757" spans="1:22" ht="12">
      <c r="A1757" s="349"/>
      <c r="B1757" s="349"/>
      <c r="P1757" s="383"/>
      <c r="Q1757" s="349"/>
      <c r="R1757" s="349"/>
      <c r="S1757" s="349"/>
      <c r="T1757" s="349"/>
      <c r="U1757" s="349"/>
      <c r="V1757" s="349"/>
    </row>
    <row r="1758" spans="1:22" ht="12">
      <c r="A1758" s="349"/>
      <c r="B1758" s="349"/>
      <c r="P1758" s="383"/>
      <c r="Q1758" s="349"/>
      <c r="R1758" s="349"/>
      <c r="S1758" s="349"/>
      <c r="T1758" s="349"/>
      <c r="U1758" s="349"/>
      <c r="V1758" s="349"/>
    </row>
    <row r="1759" spans="1:22" ht="12">
      <c r="A1759" s="349"/>
      <c r="B1759" s="349"/>
      <c r="P1759" s="383"/>
      <c r="Q1759" s="349"/>
      <c r="R1759" s="349"/>
      <c r="S1759" s="349"/>
      <c r="T1759" s="349"/>
      <c r="U1759" s="349"/>
      <c r="V1759" s="349"/>
    </row>
    <row r="1760" spans="1:22" ht="12">
      <c r="A1760" s="349"/>
      <c r="B1760" s="349"/>
      <c r="P1760" s="383"/>
      <c r="Q1760" s="349"/>
      <c r="R1760" s="349"/>
      <c r="S1760" s="349"/>
      <c r="T1760" s="349"/>
      <c r="U1760" s="349"/>
      <c r="V1760" s="349"/>
    </row>
    <row r="1761" spans="1:22" ht="12">
      <c r="A1761" s="349"/>
      <c r="B1761" s="349"/>
      <c r="P1761" s="383"/>
      <c r="Q1761" s="349"/>
      <c r="R1761" s="349"/>
      <c r="S1761" s="349"/>
      <c r="T1761" s="349"/>
      <c r="U1761" s="349"/>
      <c r="V1761" s="349"/>
    </row>
    <row r="1762" spans="1:22" ht="12">
      <c r="A1762" s="349"/>
      <c r="B1762" s="349"/>
      <c r="P1762" s="383"/>
      <c r="Q1762" s="349"/>
      <c r="R1762" s="349"/>
      <c r="S1762" s="349"/>
      <c r="T1762" s="349"/>
      <c r="U1762" s="349"/>
      <c r="V1762" s="349"/>
    </row>
    <row r="1763" spans="1:22" ht="12">
      <c r="A1763" s="349"/>
      <c r="B1763" s="349"/>
      <c r="P1763" s="383"/>
      <c r="Q1763" s="349"/>
      <c r="R1763" s="349"/>
      <c r="S1763" s="349"/>
      <c r="T1763" s="349"/>
      <c r="U1763" s="349"/>
      <c r="V1763" s="349"/>
    </row>
    <row r="1764" spans="1:22" ht="12">
      <c r="A1764" s="349"/>
      <c r="B1764" s="349"/>
      <c r="P1764" s="383"/>
      <c r="Q1764" s="349"/>
      <c r="R1764" s="349"/>
      <c r="S1764" s="349"/>
      <c r="T1764" s="349"/>
      <c r="U1764" s="349"/>
      <c r="V1764" s="349"/>
    </row>
    <row r="1765" spans="1:22" ht="12">
      <c r="A1765" s="349"/>
      <c r="B1765" s="349"/>
      <c r="P1765" s="383"/>
      <c r="Q1765" s="349"/>
      <c r="R1765" s="349"/>
      <c r="S1765" s="349"/>
      <c r="T1765" s="349"/>
      <c r="U1765" s="349"/>
      <c r="V1765" s="349"/>
    </row>
    <row r="1766" spans="1:22" ht="12">
      <c r="A1766" s="349"/>
      <c r="B1766" s="349"/>
      <c r="P1766" s="383"/>
      <c r="Q1766" s="349"/>
      <c r="R1766" s="349"/>
      <c r="S1766" s="349"/>
      <c r="T1766" s="349"/>
      <c r="U1766" s="349"/>
      <c r="V1766" s="349"/>
    </row>
    <row r="1767" spans="1:22" ht="12">
      <c r="A1767" s="349"/>
      <c r="B1767" s="349"/>
      <c r="P1767" s="383"/>
      <c r="Q1767" s="349"/>
      <c r="R1767" s="349"/>
      <c r="S1767" s="349"/>
      <c r="T1767" s="349"/>
      <c r="U1767" s="349"/>
      <c r="V1767" s="349"/>
    </row>
    <row r="1768" spans="1:22" ht="12">
      <c r="A1768" s="349"/>
      <c r="B1768" s="349"/>
      <c r="P1768" s="383"/>
      <c r="Q1768" s="349"/>
      <c r="R1768" s="349"/>
      <c r="S1768" s="349"/>
      <c r="T1768" s="349"/>
      <c r="U1768" s="349"/>
      <c r="V1768" s="349"/>
    </row>
    <row r="1769" spans="1:22" ht="12">
      <c r="A1769" s="349"/>
      <c r="B1769" s="349"/>
      <c r="P1769" s="383"/>
      <c r="Q1769" s="349"/>
      <c r="R1769" s="349"/>
      <c r="S1769" s="349"/>
      <c r="T1769" s="349"/>
      <c r="U1769" s="349"/>
      <c r="V1769" s="349"/>
    </row>
    <row r="1770" spans="1:22" ht="12">
      <c r="A1770" s="349"/>
      <c r="B1770" s="349"/>
      <c r="P1770" s="383"/>
      <c r="Q1770" s="349"/>
      <c r="R1770" s="349"/>
      <c r="S1770" s="349"/>
      <c r="T1770" s="349"/>
      <c r="U1770" s="349"/>
      <c r="V1770" s="349"/>
    </row>
    <row r="1771" spans="1:22" ht="12">
      <c r="A1771" s="349"/>
      <c r="B1771" s="349"/>
      <c r="P1771" s="383"/>
      <c r="Q1771" s="349"/>
      <c r="R1771" s="349"/>
      <c r="S1771" s="349"/>
      <c r="T1771" s="349"/>
      <c r="U1771" s="349"/>
      <c r="V1771" s="349"/>
    </row>
    <row r="1772" spans="1:22" ht="12">
      <c r="A1772" s="349"/>
      <c r="B1772" s="349"/>
      <c r="P1772" s="383"/>
      <c r="Q1772" s="349"/>
      <c r="R1772" s="349"/>
      <c r="S1772" s="349"/>
      <c r="T1772" s="349"/>
      <c r="U1772" s="349"/>
      <c r="V1772" s="349"/>
    </row>
    <row r="1773" spans="1:22" ht="12">
      <c r="A1773" s="349"/>
      <c r="B1773" s="349"/>
      <c r="P1773" s="383"/>
      <c r="Q1773" s="349"/>
      <c r="R1773" s="349"/>
      <c r="S1773" s="349"/>
      <c r="T1773" s="349"/>
      <c r="U1773" s="349"/>
      <c r="V1773" s="349"/>
    </row>
    <row r="1774" spans="1:22" ht="12">
      <c r="A1774" s="349"/>
      <c r="B1774" s="349"/>
      <c r="P1774" s="383"/>
      <c r="Q1774" s="349"/>
      <c r="R1774" s="349"/>
      <c r="S1774" s="349"/>
      <c r="T1774" s="349"/>
      <c r="U1774" s="349"/>
      <c r="V1774" s="349"/>
    </row>
    <row r="1775" spans="1:22" ht="12">
      <c r="A1775" s="349"/>
      <c r="B1775" s="349"/>
      <c r="P1775" s="383"/>
      <c r="Q1775" s="349"/>
      <c r="R1775" s="349"/>
      <c r="S1775" s="349"/>
      <c r="T1775" s="349"/>
      <c r="U1775" s="349"/>
      <c r="V1775" s="349"/>
    </row>
    <row r="1776" spans="1:22" ht="12">
      <c r="A1776" s="349"/>
      <c r="B1776" s="349"/>
      <c r="P1776" s="383"/>
      <c r="Q1776" s="349"/>
      <c r="R1776" s="349"/>
      <c r="S1776" s="349"/>
      <c r="T1776" s="349"/>
      <c r="U1776" s="349"/>
      <c r="V1776" s="349"/>
    </row>
    <row r="1777" spans="1:22" ht="12">
      <c r="A1777" s="349"/>
      <c r="B1777" s="349"/>
      <c r="P1777" s="383"/>
      <c r="Q1777" s="349"/>
      <c r="R1777" s="349"/>
      <c r="S1777" s="349"/>
      <c r="T1777" s="349"/>
      <c r="U1777" s="349"/>
      <c r="V1777" s="349"/>
    </row>
    <row r="1778" spans="1:22" ht="12">
      <c r="A1778" s="349"/>
      <c r="B1778" s="349"/>
      <c r="P1778" s="383"/>
      <c r="Q1778" s="349"/>
      <c r="R1778" s="349"/>
      <c r="S1778" s="349"/>
      <c r="T1778" s="349"/>
      <c r="U1778" s="349"/>
      <c r="V1778" s="349"/>
    </row>
    <row r="1779" spans="1:22" ht="12">
      <c r="A1779" s="349"/>
      <c r="B1779" s="349"/>
      <c r="P1779" s="383"/>
      <c r="Q1779" s="349"/>
      <c r="R1779" s="349"/>
      <c r="S1779" s="349"/>
      <c r="T1779" s="349"/>
      <c r="U1779" s="349"/>
      <c r="V1779" s="349"/>
    </row>
    <row r="1780" spans="1:22" ht="12">
      <c r="A1780" s="349"/>
      <c r="B1780" s="349"/>
      <c r="P1780" s="383"/>
      <c r="Q1780" s="349"/>
      <c r="R1780" s="349"/>
      <c r="S1780" s="349"/>
      <c r="T1780" s="349"/>
      <c r="U1780" s="349"/>
      <c r="V1780" s="349"/>
    </row>
    <row r="1781" spans="1:22" ht="12">
      <c r="A1781" s="349"/>
      <c r="B1781" s="349"/>
      <c r="P1781" s="383"/>
      <c r="Q1781" s="349"/>
      <c r="R1781" s="349"/>
      <c r="S1781" s="349"/>
      <c r="T1781" s="349"/>
      <c r="U1781" s="349"/>
      <c r="V1781" s="349"/>
    </row>
    <row r="1782" spans="1:22" ht="12">
      <c r="A1782" s="349"/>
      <c r="B1782" s="349"/>
      <c r="P1782" s="383"/>
      <c r="Q1782" s="349"/>
      <c r="R1782" s="349"/>
      <c r="S1782" s="349"/>
      <c r="T1782" s="349"/>
      <c r="U1782" s="349"/>
      <c r="V1782" s="349"/>
    </row>
    <row r="1783" spans="1:22" ht="12">
      <c r="A1783" s="349"/>
      <c r="B1783" s="349"/>
      <c r="P1783" s="383"/>
      <c r="Q1783" s="349"/>
      <c r="R1783" s="349"/>
      <c r="S1783" s="349"/>
      <c r="T1783" s="349"/>
      <c r="U1783" s="349"/>
      <c r="V1783" s="349"/>
    </row>
    <row r="1784" spans="1:22" ht="12">
      <c r="A1784" s="349"/>
      <c r="B1784" s="349"/>
      <c r="P1784" s="383"/>
      <c r="Q1784" s="349"/>
      <c r="R1784" s="349"/>
      <c r="S1784" s="349"/>
      <c r="T1784" s="349"/>
      <c r="U1784" s="349"/>
      <c r="V1784" s="349"/>
    </row>
    <row r="1785" spans="1:22" ht="12">
      <c r="A1785" s="349"/>
      <c r="B1785" s="349"/>
      <c r="P1785" s="383"/>
      <c r="Q1785" s="349"/>
      <c r="R1785" s="349"/>
      <c r="S1785" s="349"/>
      <c r="T1785" s="349"/>
      <c r="U1785" s="349"/>
      <c r="V1785" s="349"/>
    </row>
    <row r="1786" spans="1:22" ht="12">
      <c r="A1786" s="349"/>
      <c r="B1786" s="349"/>
      <c r="P1786" s="383"/>
      <c r="Q1786" s="349"/>
      <c r="R1786" s="349"/>
      <c r="S1786" s="349"/>
      <c r="T1786" s="349"/>
      <c r="U1786" s="349"/>
      <c r="V1786" s="349"/>
    </row>
    <row r="1787" spans="1:22" ht="12">
      <c r="A1787" s="349"/>
      <c r="B1787" s="349"/>
      <c r="P1787" s="383"/>
      <c r="Q1787" s="349"/>
      <c r="R1787" s="349"/>
      <c r="S1787" s="349"/>
      <c r="T1787" s="349"/>
      <c r="U1787" s="349"/>
      <c r="V1787" s="349"/>
    </row>
    <row r="1788" spans="1:22" ht="12">
      <c r="A1788" s="349"/>
      <c r="B1788" s="349"/>
      <c r="P1788" s="383"/>
      <c r="Q1788" s="349"/>
      <c r="R1788" s="349"/>
      <c r="S1788" s="349"/>
      <c r="T1788" s="349"/>
      <c r="U1788" s="349"/>
      <c r="V1788" s="349"/>
    </row>
    <row r="1789" spans="1:22" ht="12">
      <c r="A1789" s="349"/>
      <c r="B1789" s="349"/>
      <c r="P1789" s="383"/>
      <c r="Q1789" s="349"/>
      <c r="R1789" s="349"/>
      <c r="S1789" s="349"/>
      <c r="T1789" s="349"/>
      <c r="U1789" s="349"/>
      <c r="V1789" s="349"/>
    </row>
    <row r="1790" spans="1:22" ht="12">
      <c r="A1790" s="349"/>
      <c r="B1790" s="349"/>
      <c r="P1790" s="383"/>
      <c r="Q1790" s="349"/>
      <c r="R1790" s="349"/>
      <c r="S1790" s="349"/>
      <c r="T1790" s="349"/>
      <c r="U1790" s="349"/>
      <c r="V1790" s="349"/>
    </row>
    <row r="1791" spans="1:22" ht="12">
      <c r="A1791" s="349"/>
      <c r="B1791" s="349"/>
      <c r="P1791" s="383"/>
      <c r="Q1791" s="349"/>
      <c r="R1791" s="349"/>
      <c r="S1791" s="349"/>
      <c r="T1791" s="349"/>
      <c r="U1791" s="349"/>
      <c r="V1791" s="349"/>
    </row>
    <row r="1792" spans="1:22" ht="12">
      <c r="A1792" s="349"/>
      <c r="B1792" s="349"/>
      <c r="P1792" s="383"/>
      <c r="Q1792" s="349"/>
      <c r="R1792" s="349"/>
      <c r="S1792" s="349"/>
      <c r="T1792" s="349"/>
      <c r="U1792" s="349"/>
      <c r="V1792" s="349"/>
    </row>
    <row r="1793" spans="1:22" ht="12">
      <c r="A1793" s="349"/>
      <c r="B1793" s="349"/>
      <c r="P1793" s="383"/>
      <c r="Q1793" s="349"/>
      <c r="R1793" s="349"/>
      <c r="S1793" s="349"/>
      <c r="T1793" s="349"/>
      <c r="U1793" s="349"/>
      <c r="V1793" s="349"/>
    </row>
    <row r="1794" spans="1:22" ht="12">
      <c r="A1794" s="349"/>
      <c r="B1794" s="349"/>
      <c r="P1794" s="383"/>
      <c r="Q1794" s="349"/>
      <c r="R1794" s="349"/>
      <c r="S1794" s="349"/>
      <c r="T1794" s="349"/>
      <c r="U1794" s="349"/>
      <c r="V1794" s="349"/>
    </row>
    <row r="1795" spans="1:22" ht="12">
      <c r="A1795" s="349"/>
      <c r="B1795" s="349"/>
      <c r="P1795" s="383"/>
      <c r="Q1795" s="349"/>
      <c r="R1795" s="349"/>
      <c r="S1795" s="349"/>
      <c r="T1795" s="349"/>
      <c r="U1795" s="349"/>
      <c r="V1795" s="349"/>
    </row>
    <row r="1796" spans="1:22" ht="12">
      <c r="A1796" s="349"/>
      <c r="B1796" s="349"/>
      <c r="P1796" s="383"/>
      <c r="Q1796" s="349"/>
      <c r="R1796" s="349"/>
      <c r="S1796" s="349"/>
      <c r="T1796" s="349"/>
      <c r="U1796" s="349"/>
      <c r="V1796" s="349"/>
    </row>
    <row r="1797" spans="1:22" ht="12">
      <c r="A1797" s="349"/>
      <c r="B1797" s="349"/>
      <c r="P1797" s="383"/>
      <c r="Q1797" s="349"/>
      <c r="R1797" s="349"/>
      <c r="S1797" s="349"/>
      <c r="T1797" s="349"/>
      <c r="U1797" s="349"/>
      <c r="V1797" s="349"/>
    </row>
    <row r="1798" spans="1:22" ht="12">
      <c r="A1798" s="349"/>
      <c r="B1798" s="349"/>
      <c r="P1798" s="383"/>
      <c r="Q1798" s="349"/>
      <c r="R1798" s="349"/>
      <c r="S1798" s="349"/>
      <c r="T1798" s="349"/>
      <c r="U1798" s="349"/>
      <c r="V1798" s="349"/>
    </row>
    <row r="1799" spans="1:22" ht="12">
      <c r="A1799" s="349"/>
      <c r="B1799" s="349"/>
      <c r="P1799" s="383"/>
      <c r="Q1799" s="349"/>
      <c r="R1799" s="349"/>
      <c r="S1799" s="349"/>
      <c r="T1799" s="349"/>
      <c r="U1799" s="349"/>
      <c r="V1799" s="349"/>
    </row>
    <row r="1800" spans="1:22" ht="12">
      <c r="A1800" s="349"/>
      <c r="B1800" s="349"/>
      <c r="P1800" s="383"/>
      <c r="Q1800" s="349"/>
      <c r="R1800" s="349"/>
      <c r="S1800" s="349"/>
      <c r="T1800" s="349"/>
      <c r="U1800" s="349"/>
      <c r="V1800" s="349"/>
    </row>
    <row r="1801" spans="1:22" ht="12">
      <c r="A1801" s="349"/>
      <c r="B1801" s="349"/>
      <c r="P1801" s="383"/>
      <c r="Q1801" s="349"/>
      <c r="R1801" s="349"/>
      <c r="S1801" s="349"/>
      <c r="T1801" s="349"/>
      <c r="U1801" s="349"/>
      <c r="V1801" s="349"/>
    </row>
    <row r="1802" spans="1:22" ht="12">
      <c r="A1802" s="349"/>
      <c r="B1802" s="349"/>
      <c r="P1802" s="383"/>
      <c r="Q1802" s="349"/>
      <c r="R1802" s="349"/>
      <c r="S1802" s="349"/>
      <c r="T1802" s="349"/>
      <c r="U1802" s="349"/>
      <c r="V1802" s="349"/>
    </row>
    <row r="1803" spans="1:22" ht="12">
      <c r="A1803" s="349"/>
      <c r="B1803" s="349"/>
      <c r="P1803" s="383"/>
      <c r="Q1803" s="349"/>
      <c r="R1803" s="349"/>
      <c r="S1803" s="349"/>
      <c r="T1803" s="349"/>
      <c r="U1803" s="349"/>
      <c r="V1803" s="349"/>
    </row>
    <row r="1804" spans="1:22" ht="12">
      <c r="A1804" s="349"/>
      <c r="B1804" s="349"/>
      <c r="P1804" s="383"/>
      <c r="Q1804" s="349"/>
      <c r="R1804" s="349"/>
      <c r="S1804" s="349"/>
      <c r="T1804" s="349"/>
      <c r="U1804" s="349"/>
      <c r="V1804" s="349"/>
    </row>
    <row r="1805" spans="1:22" ht="12">
      <c r="A1805" s="349"/>
      <c r="B1805" s="349"/>
      <c r="P1805" s="383"/>
      <c r="Q1805" s="349"/>
      <c r="R1805" s="349"/>
      <c r="S1805" s="349"/>
      <c r="T1805" s="349"/>
      <c r="U1805" s="349"/>
      <c r="V1805" s="349"/>
    </row>
    <row r="1806" spans="1:22" ht="12">
      <c r="A1806" s="349"/>
      <c r="B1806" s="349"/>
      <c r="P1806" s="383"/>
      <c r="Q1806" s="349"/>
      <c r="R1806" s="349"/>
      <c r="S1806" s="349"/>
      <c r="T1806" s="349"/>
      <c r="U1806" s="349"/>
      <c r="V1806" s="349"/>
    </row>
    <row r="1807" spans="1:22" ht="12">
      <c r="A1807" s="349"/>
      <c r="B1807" s="349"/>
      <c r="P1807" s="383"/>
      <c r="Q1807" s="349"/>
      <c r="R1807" s="349"/>
      <c r="S1807" s="349"/>
      <c r="T1807" s="349"/>
      <c r="U1807" s="349"/>
      <c r="V1807" s="349"/>
    </row>
    <row r="1808" spans="1:22" ht="12">
      <c r="A1808" s="349"/>
      <c r="B1808" s="349"/>
      <c r="P1808" s="383"/>
      <c r="Q1808" s="349"/>
      <c r="R1808" s="349"/>
      <c r="S1808" s="349"/>
      <c r="T1808" s="349"/>
      <c r="U1808" s="349"/>
      <c r="V1808" s="349"/>
    </row>
    <row r="1809" spans="1:22" ht="12">
      <c r="A1809" s="349"/>
      <c r="B1809" s="349"/>
      <c r="P1809" s="383"/>
      <c r="Q1809" s="349"/>
      <c r="R1809" s="349"/>
      <c r="S1809" s="349"/>
      <c r="T1809" s="349"/>
      <c r="U1809" s="349"/>
      <c r="V1809" s="349"/>
    </row>
    <row r="1810" spans="1:22" ht="12">
      <c r="A1810" s="349"/>
      <c r="B1810" s="349"/>
      <c r="P1810" s="383"/>
      <c r="Q1810" s="349"/>
      <c r="R1810" s="349"/>
      <c r="S1810" s="349"/>
      <c r="T1810" s="349"/>
      <c r="U1810" s="349"/>
      <c r="V1810" s="349"/>
    </row>
    <row r="1811" spans="1:22" ht="12">
      <c r="A1811" s="349"/>
      <c r="B1811" s="349"/>
      <c r="P1811" s="383"/>
      <c r="Q1811" s="349"/>
      <c r="R1811" s="349"/>
      <c r="S1811" s="349"/>
      <c r="T1811" s="349"/>
      <c r="U1811" s="349"/>
      <c r="V1811" s="349"/>
    </row>
    <row r="1812" spans="1:22" ht="12">
      <c r="A1812" s="349"/>
      <c r="B1812" s="349"/>
      <c r="P1812" s="383"/>
      <c r="Q1812" s="349"/>
      <c r="R1812" s="349"/>
      <c r="S1812" s="349"/>
      <c r="T1812" s="349"/>
      <c r="U1812" s="349"/>
      <c r="V1812" s="349"/>
    </row>
    <row r="1813" spans="1:22" ht="12">
      <c r="A1813" s="349"/>
      <c r="B1813" s="349"/>
      <c r="P1813" s="383"/>
      <c r="Q1813" s="349"/>
      <c r="R1813" s="349"/>
      <c r="S1813" s="349"/>
      <c r="T1813" s="349"/>
      <c r="U1813" s="349"/>
      <c r="V1813" s="349"/>
    </row>
    <row r="1814" spans="1:22" ht="12">
      <c r="A1814" s="349"/>
      <c r="B1814" s="349"/>
      <c r="P1814" s="383"/>
      <c r="Q1814" s="349"/>
      <c r="R1814" s="349"/>
      <c r="S1814" s="349"/>
      <c r="T1814" s="349"/>
      <c r="U1814" s="349"/>
      <c r="V1814" s="349"/>
    </row>
    <row r="1815" spans="1:22" ht="12">
      <c r="A1815" s="349"/>
      <c r="B1815" s="349"/>
      <c r="P1815" s="383"/>
      <c r="Q1815" s="349"/>
      <c r="R1815" s="349"/>
      <c r="S1815" s="349"/>
      <c r="T1815" s="349"/>
      <c r="U1815" s="349"/>
      <c r="V1815" s="349"/>
    </row>
    <row r="1816" spans="1:22" ht="12">
      <c r="A1816" s="349"/>
      <c r="B1816" s="349"/>
      <c r="P1816" s="383"/>
      <c r="Q1816" s="349"/>
      <c r="R1816" s="349"/>
      <c r="S1816" s="349"/>
      <c r="T1816" s="349"/>
      <c r="U1816" s="349"/>
      <c r="V1816" s="349"/>
    </row>
    <row r="1817" spans="1:22" ht="12">
      <c r="A1817" s="349"/>
      <c r="B1817" s="349"/>
      <c r="P1817" s="383"/>
      <c r="Q1817" s="349"/>
      <c r="R1817" s="349"/>
      <c r="S1817" s="349"/>
      <c r="T1817" s="349"/>
      <c r="U1817" s="349"/>
      <c r="V1817" s="349"/>
    </row>
    <row r="1818" spans="1:22" ht="12">
      <c r="A1818" s="349"/>
      <c r="B1818" s="349"/>
      <c r="P1818" s="383"/>
      <c r="Q1818" s="349"/>
      <c r="R1818" s="349"/>
      <c r="S1818" s="349"/>
      <c r="T1818" s="349"/>
      <c r="U1818" s="349"/>
      <c r="V1818" s="349"/>
    </row>
    <row r="1819" spans="1:22" ht="12">
      <c r="A1819" s="349"/>
      <c r="B1819" s="349"/>
      <c r="P1819" s="383"/>
      <c r="Q1819" s="349"/>
      <c r="R1819" s="349"/>
      <c r="S1819" s="349"/>
      <c r="T1819" s="349"/>
      <c r="U1819" s="349"/>
      <c r="V1819" s="349"/>
    </row>
    <row r="1820" spans="1:22" ht="12">
      <c r="A1820" s="349"/>
      <c r="B1820" s="349"/>
      <c r="P1820" s="383"/>
      <c r="Q1820" s="349"/>
      <c r="R1820" s="349"/>
      <c r="S1820" s="349"/>
      <c r="T1820" s="349"/>
      <c r="U1820" s="349"/>
      <c r="V1820" s="349"/>
    </row>
    <row r="1821" spans="1:22" ht="12">
      <c r="A1821" s="349"/>
      <c r="B1821" s="349"/>
      <c r="P1821" s="383"/>
      <c r="Q1821" s="349"/>
      <c r="R1821" s="349"/>
      <c r="S1821" s="349"/>
      <c r="T1821" s="349"/>
      <c r="U1821" s="349"/>
      <c r="V1821" s="349"/>
    </row>
    <row r="1822" spans="1:22" ht="12">
      <c r="A1822" s="349"/>
      <c r="B1822" s="349"/>
      <c r="P1822" s="383"/>
      <c r="Q1822" s="349"/>
      <c r="R1822" s="349"/>
      <c r="S1822" s="349"/>
      <c r="T1822" s="349"/>
      <c r="U1822" s="349"/>
      <c r="V1822" s="349"/>
    </row>
    <row r="1823" spans="1:22" ht="12">
      <c r="A1823" s="349"/>
      <c r="B1823" s="349"/>
      <c r="P1823" s="383"/>
      <c r="Q1823" s="349"/>
      <c r="R1823" s="349"/>
      <c r="S1823" s="349"/>
      <c r="T1823" s="349"/>
      <c r="U1823" s="349"/>
      <c r="V1823" s="349"/>
    </row>
    <row r="1824" spans="1:22" ht="12">
      <c r="A1824" s="349"/>
      <c r="B1824" s="349"/>
      <c r="P1824" s="383"/>
      <c r="Q1824" s="349"/>
      <c r="R1824" s="349"/>
      <c r="S1824" s="349"/>
      <c r="T1824" s="349"/>
      <c r="U1824" s="349"/>
      <c r="V1824" s="349"/>
    </row>
    <row r="1825" spans="1:22" ht="12">
      <c r="A1825" s="349"/>
      <c r="B1825" s="349"/>
      <c r="P1825" s="383"/>
      <c r="Q1825" s="349"/>
      <c r="R1825" s="349"/>
      <c r="S1825" s="349"/>
      <c r="T1825" s="349"/>
      <c r="U1825" s="349"/>
      <c r="V1825" s="349"/>
    </row>
    <row r="1826" spans="1:22" ht="12">
      <c r="A1826" s="349"/>
      <c r="B1826" s="349"/>
      <c r="P1826" s="383"/>
      <c r="Q1826" s="349"/>
      <c r="R1826" s="349"/>
      <c r="S1826" s="349"/>
      <c r="T1826" s="349"/>
      <c r="U1826" s="349"/>
      <c r="V1826" s="349"/>
    </row>
    <row r="1827" spans="1:22" ht="12">
      <c r="A1827" s="349"/>
      <c r="B1827" s="349"/>
      <c r="P1827" s="383"/>
      <c r="Q1827" s="349"/>
      <c r="R1827" s="349"/>
      <c r="S1827" s="349"/>
      <c r="T1827" s="349"/>
      <c r="U1827" s="349"/>
      <c r="V1827" s="349"/>
    </row>
    <row r="1828" spans="1:22" ht="12">
      <c r="A1828" s="349"/>
      <c r="B1828" s="349"/>
      <c r="P1828" s="383"/>
      <c r="Q1828" s="349"/>
      <c r="R1828" s="349"/>
      <c r="S1828" s="349"/>
      <c r="T1828" s="349"/>
      <c r="U1828" s="349"/>
      <c r="V1828" s="349"/>
    </row>
    <row r="1829" spans="1:22" ht="12">
      <c r="A1829" s="349"/>
      <c r="B1829" s="349"/>
      <c r="P1829" s="383"/>
      <c r="Q1829" s="349"/>
      <c r="R1829" s="349"/>
      <c r="S1829" s="349"/>
      <c r="T1829" s="349"/>
      <c r="U1829" s="349"/>
      <c r="V1829" s="349"/>
    </row>
    <row r="1830" spans="1:22" ht="12">
      <c r="A1830" s="349"/>
      <c r="B1830" s="349"/>
      <c r="P1830" s="383"/>
      <c r="Q1830" s="349"/>
      <c r="R1830" s="349"/>
      <c r="S1830" s="349"/>
      <c r="T1830" s="349"/>
      <c r="U1830" s="349"/>
      <c r="V1830" s="349"/>
    </row>
    <row r="1831" spans="1:22" ht="12">
      <c r="A1831" s="349"/>
      <c r="B1831" s="349"/>
      <c r="P1831" s="383"/>
      <c r="Q1831" s="349"/>
      <c r="R1831" s="349"/>
      <c r="S1831" s="349"/>
      <c r="T1831" s="349"/>
      <c r="U1831" s="349"/>
      <c r="V1831" s="349"/>
    </row>
    <row r="1832" spans="1:22" ht="12">
      <c r="A1832" s="349"/>
      <c r="B1832" s="349"/>
      <c r="P1832" s="383"/>
      <c r="Q1832" s="349"/>
      <c r="R1832" s="349"/>
      <c r="S1832" s="349"/>
      <c r="T1832" s="349"/>
      <c r="U1832" s="349"/>
      <c r="V1832" s="349"/>
    </row>
    <row r="1833" spans="1:22" ht="12">
      <c r="A1833" s="349"/>
      <c r="B1833" s="349"/>
      <c r="P1833" s="383"/>
      <c r="Q1833" s="349"/>
      <c r="R1833" s="349"/>
      <c r="S1833" s="349"/>
      <c r="T1833" s="349"/>
      <c r="U1833" s="349"/>
      <c r="V1833" s="349"/>
    </row>
    <row r="1834" spans="1:22" ht="12">
      <c r="A1834" s="349"/>
      <c r="B1834" s="349"/>
      <c r="P1834" s="383"/>
      <c r="Q1834" s="349"/>
      <c r="R1834" s="349"/>
      <c r="S1834" s="349"/>
      <c r="T1834" s="349"/>
      <c r="U1834" s="349"/>
      <c r="V1834" s="349"/>
    </row>
    <row r="1835" spans="1:22" ht="12">
      <c r="A1835" s="349"/>
      <c r="B1835" s="349"/>
      <c r="P1835" s="383"/>
      <c r="Q1835" s="349"/>
      <c r="R1835" s="349"/>
      <c r="S1835" s="349"/>
      <c r="T1835" s="349"/>
      <c r="U1835" s="349"/>
      <c r="V1835" s="349"/>
    </row>
    <row r="1836" spans="1:22" ht="12">
      <c r="A1836" s="349"/>
      <c r="B1836" s="349"/>
      <c r="P1836" s="383"/>
      <c r="Q1836" s="349"/>
      <c r="R1836" s="349"/>
      <c r="S1836" s="349"/>
      <c r="T1836" s="349"/>
      <c r="U1836" s="349"/>
      <c r="V1836" s="349"/>
    </row>
    <row r="1837" spans="1:22" ht="12">
      <c r="A1837" s="349"/>
      <c r="B1837" s="349"/>
      <c r="P1837" s="383"/>
      <c r="Q1837" s="349"/>
      <c r="R1837" s="349"/>
      <c r="S1837" s="349"/>
      <c r="T1837" s="349"/>
      <c r="U1837" s="349"/>
      <c r="V1837" s="349"/>
    </row>
    <row r="1838" spans="1:22" ht="12">
      <c r="A1838" s="349"/>
      <c r="B1838" s="349"/>
      <c r="P1838" s="383"/>
      <c r="Q1838" s="349"/>
      <c r="R1838" s="349"/>
      <c r="S1838" s="349"/>
      <c r="T1838" s="349"/>
      <c r="U1838" s="349"/>
      <c r="V1838" s="349"/>
    </row>
    <row r="1839" spans="1:22" ht="12">
      <c r="A1839" s="349"/>
      <c r="B1839" s="349"/>
      <c r="P1839" s="383"/>
      <c r="Q1839" s="349"/>
      <c r="R1839" s="349"/>
      <c r="S1839" s="349"/>
      <c r="T1839" s="349"/>
      <c r="U1839" s="349"/>
      <c r="V1839" s="349"/>
    </row>
    <row r="1840" spans="1:22" ht="12">
      <c r="A1840" s="349"/>
      <c r="B1840" s="349"/>
      <c r="P1840" s="383"/>
      <c r="Q1840" s="349"/>
      <c r="R1840" s="349"/>
      <c r="S1840" s="349"/>
      <c r="T1840" s="349"/>
      <c r="U1840" s="349"/>
      <c r="V1840" s="349"/>
    </row>
    <row r="1841" spans="1:22" ht="12">
      <c r="A1841" s="349"/>
      <c r="B1841" s="349"/>
      <c r="P1841" s="383"/>
      <c r="Q1841" s="349"/>
      <c r="R1841" s="349"/>
      <c r="S1841" s="349"/>
      <c r="T1841" s="349"/>
      <c r="U1841" s="349"/>
      <c r="V1841" s="349"/>
    </row>
    <row r="1842" spans="1:22" ht="12">
      <c r="A1842" s="349"/>
      <c r="B1842" s="349"/>
      <c r="P1842" s="383"/>
      <c r="Q1842" s="349"/>
      <c r="R1842" s="349"/>
      <c r="S1842" s="349"/>
      <c r="T1842" s="349"/>
      <c r="U1842" s="349"/>
      <c r="V1842" s="349"/>
    </row>
    <row r="1843" spans="1:22" ht="12">
      <c r="A1843" s="349"/>
      <c r="B1843" s="349"/>
      <c r="P1843" s="383"/>
      <c r="Q1843" s="349"/>
      <c r="R1843" s="349"/>
      <c r="S1843" s="349"/>
      <c r="T1843" s="349"/>
      <c r="U1843" s="349"/>
      <c r="V1843" s="349"/>
    </row>
    <row r="1844" spans="1:22" ht="12">
      <c r="A1844" s="349"/>
      <c r="B1844" s="349"/>
      <c r="P1844" s="383"/>
      <c r="Q1844" s="349"/>
      <c r="R1844" s="349"/>
      <c r="S1844" s="349"/>
      <c r="T1844" s="349"/>
      <c r="U1844" s="349"/>
      <c r="V1844" s="349"/>
    </row>
    <row r="1845" spans="1:22" ht="12">
      <c r="A1845" s="349"/>
      <c r="B1845" s="349"/>
      <c r="P1845" s="383"/>
      <c r="Q1845" s="349"/>
      <c r="R1845" s="349"/>
      <c r="S1845" s="349"/>
      <c r="T1845" s="349"/>
      <c r="U1845" s="349"/>
      <c r="V1845" s="349"/>
    </row>
    <row r="1846" spans="1:22" ht="12">
      <c r="A1846" s="349"/>
      <c r="B1846" s="349"/>
      <c r="P1846" s="383"/>
      <c r="Q1846" s="349"/>
      <c r="R1846" s="349"/>
      <c r="S1846" s="349"/>
      <c r="T1846" s="349"/>
      <c r="U1846" s="349"/>
      <c r="V1846" s="349"/>
    </row>
    <row r="1847" spans="1:22" ht="12">
      <c r="A1847" s="349"/>
      <c r="B1847" s="349"/>
      <c r="P1847" s="383"/>
      <c r="Q1847" s="349"/>
      <c r="R1847" s="349"/>
      <c r="S1847" s="349"/>
      <c r="T1847" s="349"/>
      <c r="U1847" s="349"/>
      <c r="V1847" s="349"/>
    </row>
    <row r="1848" spans="1:22" ht="12">
      <c r="A1848" s="349"/>
      <c r="B1848" s="349"/>
      <c r="P1848" s="383"/>
      <c r="Q1848" s="349"/>
      <c r="R1848" s="349"/>
      <c r="S1848" s="349"/>
      <c r="T1848" s="349"/>
      <c r="U1848" s="349"/>
      <c r="V1848" s="349"/>
    </row>
    <row r="1849" spans="1:22" ht="12">
      <c r="A1849" s="349"/>
      <c r="B1849" s="349"/>
      <c r="P1849" s="383"/>
      <c r="Q1849" s="349"/>
      <c r="R1849" s="349"/>
      <c r="S1849" s="349"/>
      <c r="T1849" s="349"/>
      <c r="U1849" s="349"/>
      <c r="V1849" s="349"/>
    </row>
    <row r="1850" spans="1:22" ht="12">
      <c r="A1850" s="349"/>
      <c r="B1850" s="349"/>
      <c r="P1850" s="383"/>
      <c r="Q1850" s="349"/>
      <c r="R1850" s="349"/>
      <c r="S1850" s="349"/>
      <c r="T1850" s="349"/>
      <c r="U1850" s="349"/>
      <c r="V1850" s="349"/>
    </row>
    <row r="1851" spans="1:22" ht="12">
      <c r="A1851" s="349"/>
      <c r="B1851" s="349"/>
      <c r="P1851" s="383"/>
      <c r="Q1851" s="349"/>
      <c r="R1851" s="349"/>
      <c r="S1851" s="349"/>
      <c r="T1851" s="349"/>
      <c r="U1851" s="349"/>
      <c r="V1851" s="349"/>
    </row>
    <row r="1852" spans="1:22" ht="12">
      <c r="A1852" s="349"/>
      <c r="B1852" s="349"/>
      <c r="P1852" s="383"/>
      <c r="Q1852" s="349"/>
      <c r="R1852" s="349"/>
      <c r="S1852" s="349"/>
      <c r="T1852" s="349"/>
      <c r="U1852" s="349"/>
      <c r="V1852" s="349"/>
    </row>
    <row r="1853" spans="1:22" ht="12">
      <c r="A1853" s="349"/>
      <c r="B1853" s="349"/>
      <c r="P1853" s="383"/>
      <c r="Q1853" s="349"/>
      <c r="R1853" s="349"/>
      <c r="S1853" s="349"/>
      <c r="T1853" s="349"/>
      <c r="U1853" s="349"/>
      <c r="V1853" s="349"/>
    </row>
    <row r="1854" spans="1:22" ht="12">
      <c r="A1854" s="349"/>
      <c r="B1854" s="349"/>
      <c r="P1854" s="383"/>
      <c r="Q1854" s="349"/>
      <c r="R1854" s="349"/>
      <c r="S1854" s="349"/>
      <c r="T1854" s="349"/>
      <c r="U1854" s="349"/>
      <c r="V1854" s="349"/>
    </row>
    <row r="1855" spans="1:22" ht="12">
      <c r="A1855" s="349"/>
      <c r="B1855" s="349"/>
      <c r="P1855" s="383"/>
      <c r="Q1855" s="349"/>
      <c r="R1855" s="349"/>
      <c r="S1855" s="349"/>
      <c r="T1855" s="349"/>
      <c r="U1855" s="349"/>
      <c r="V1855" s="349"/>
    </row>
    <row r="1856" spans="1:22" ht="12">
      <c r="A1856" s="349"/>
      <c r="B1856" s="349"/>
      <c r="P1856" s="383"/>
      <c r="Q1856" s="349"/>
      <c r="R1856" s="349"/>
      <c r="S1856" s="349"/>
      <c r="T1856" s="349"/>
      <c r="U1856" s="349"/>
      <c r="V1856" s="349"/>
    </row>
    <row r="1857" spans="1:22" ht="12">
      <c r="A1857" s="349"/>
      <c r="B1857" s="349"/>
      <c r="P1857" s="383"/>
      <c r="Q1857" s="349"/>
      <c r="R1857" s="349"/>
      <c r="S1857" s="349"/>
      <c r="T1857" s="349"/>
      <c r="U1857" s="349"/>
      <c r="V1857" s="349"/>
    </row>
    <row r="1858" spans="1:22" ht="12">
      <c r="A1858" s="349"/>
      <c r="B1858" s="349"/>
      <c r="P1858" s="383"/>
      <c r="Q1858" s="349"/>
      <c r="R1858" s="349"/>
      <c r="S1858" s="349"/>
      <c r="T1858" s="349"/>
      <c r="U1858" s="349"/>
      <c r="V1858" s="349"/>
    </row>
    <row r="1859" spans="1:22" ht="12">
      <c r="A1859" s="349"/>
      <c r="B1859" s="349"/>
      <c r="P1859" s="383"/>
      <c r="Q1859" s="349"/>
      <c r="R1859" s="349"/>
      <c r="S1859" s="349"/>
      <c r="T1859" s="349"/>
      <c r="U1859" s="349"/>
      <c r="V1859" s="349"/>
    </row>
    <row r="1860" spans="1:22" ht="12">
      <c r="A1860" s="349"/>
      <c r="B1860" s="349"/>
      <c r="P1860" s="383"/>
      <c r="Q1860" s="349"/>
      <c r="R1860" s="349"/>
      <c r="S1860" s="349"/>
      <c r="T1860" s="349"/>
      <c r="U1860" s="349"/>
      <c r="V1860" s="349"/>
    </row>
    <row r="1861" spans="1:22" ht="12">
      <c r="A1861" s="349"/>
      <c r="B1861" s="349"/>
      <c r="P1861" s="383"/>
      <c r="Q1861" s="349"/>
      <c r="R1861" s="349"/>
      <c r="S1861" s="349"/>
      <c r="T1861" s="349"/>
      <c r="U1861" s="349"/>
      <c r="V1861" s="349"/>
    </row>
    <row r="1862" spans="1:22" ht="12">
      <c r="A1862" s="349"/>
      <c r="B1862" s="349"/>
      <c r="P1862" s="383"/>
      <c r="Q1862" s="349"/>
      <c r="R1862" s="349"/>
      <c r="S1862" s="349"/>
      <c r="T1862" s="349"/>
      <c r="U1862" s="349"/>
      <c r="V1862" s="349"/>
    </row>
    <row r="1863" spans="1:22" ht="12">
      <c r="A1863" s="349"/>
      <c r="B1863" s="349"/>
      <c r="P1863" s="383"/>
      <c r="Q1863" s="349"/>
      <c r="R1863" s="349"/>
      <c r="S1863" s="349"/>
      <c r="T1863" s="349"/>
      <c r="U1863" s="349"/>
      <c r="V1863" s="349"/>
    </row>
    <row r="1864" spans="1:22" ht="12">
      <c r="A1864" s="349"/>
      <c r="B1864" s="349"/>
      <c r="P1864" s="383"/>
      <c r="Q1864" s="349"/>
      <c r="R1864" s="349"/>
      <c r="S1864" s="349"/>
      <c r="T1864" s="349"/>
      <c r="U1864" s="349"/>
      <c r="V1864" s="349"/>
    </row>
    <row r="1865" spans="1:22" ht="12">
      <c r="A1865" s="349"/>
      <c r="B1865" s="349"/>
      <c r="P1865" s="383"/>
      <c r="Q1865" s="349"/>
      <c r="R1865" s="349"/>
      <c r="S1865" s="349"/>
      <c r="T1865" s="349"/>
      <c r="U1865" s="349"/>
      <c r="V1865" s="349"/>
    </row>
    <row r="1866" spans="1:22" ht="12">
      <c r="A1866" s="349"/>
      <c r="B1866" s="349"/>
      <c r="P1866" s="383"/>
      <c r="Q1866" s="349"/>
      <c r="R1866" s="349"/>
      <c r="S1866" s="349"/>
      <c r="T1866" s="349"/>
      <c r="U1866" s="349"/>
      <c r="V1866" s="349"/>
    </row>
    <row r="1867" spans="1:22" ht="12">
      <c r="A1867" s="349"/>
      <c r="B1867" s="349"/>
      <c r="P1867" s="383"/>
      <c r="Q1867" s="349"/>
      <c r="R1867" s="349"/>
      <c r="S1867" s="349"/>
      <c r="T1867" s="349"/>
      <c r="U1867" s="349"/>
      <c r="V1867" s="349"/>
    </row>
    <row r="1868" spans="1:22" ht="12">
      <c r="A1868" s="349"/>
      <c r="B1868" s="349"/>
      <c r="P1868" s="383"/>
      <c r="Q1868" s="349"/>
      <c r="R1868" s="349"/>
      <c r="S1868" s="349"/>
      <c r="T1868" s="349"/>
      <c r="U1868" s="349"/>
      <c r="V1868" s="349"/>
    </row>
    <row r="1869" spans="1:22" ht="12">
      <c r="A1869" s="349"/>
      <c r="B1869" s="349"/>
      <c r="P1869" s="383"/>
      <c r="Q1869" s="349"/>
      <c r="R1869" s="349"/>
      <c r="S1869" s="349"/>
      <c r="T1869" s="349"/>
      <c r="U1869" s="349"/>
      <c r="V1869" s="349"/>
    </row>
    <row r="1870" spans="1:22" ht="12">
      <c r="A1870" s="349"/>
      <c r="B1870" s="349"/>
      <c r="P1870" s="383"/>
      <c r="Q1870" s="349"/>
      <c r="R1870" s="349"/>
      <c r="S1870" s="349"/>
      <c r="T1870" s="349"/>
      <c r="U1870" s="349"/>
      <c r="V1870" s="349"/>
    </row>
    <row r="1871" spans="1:22" ht="12">
      <c r="A1871" s="349"/>
      <c r="B1871" s="349"/>
      <c r="P1871" s="383"/>
      <c r="Q1871" s="349"/>
      <c r="R1871" s="349"/>
      <c r="S1871" s="349"/>
      <c r="T1871" s="349"/>
      <c r="U1871" s="349"/>
      <c r="V1871" s="349"/>
    </row>
    <row r="1872" spans="1:22" ht="12">
      <c r="A1872" s="349"/>
      <c r="B1872" s="349"/>
      <c r="P1872" s="383"/>
      <c r="Q1872" s="349"/>
      <c r="R1872" s="349"/>
      <c r="S1872" s="349"/>
      <c r="T1872" s="349"/>
      <c r="U1872" s="349"/>
      <c r="V1872" s="349"/>
    </row>
    <row r="1873" spans="1:22" ht="12">
      <c r="A1873" s="349"/>
      <c r="B1873" s="349"/>
      <c r="P1873" s="383"/>
      <c r="Q1873" s="349"/>
      <c r="R1873" s="349"/>
      <c r="S1873" s="349"/>
      <c r="T1873" s="349"/>
      <c r="U1873" s="349"/>
      <c r="V1873" s="349"/>
    </row>
    <row r="1874" spans="1:22" ht="12">
      <c r="A1874" s="349"/>
      <c r="B1874" s="349"/>
      <c r="P1874" s="383"/>
      <c r="Q1874" s="349"/>
      <c r="R1874" s="349"/>
      <c r="S1874" s="349"/>
      <c r="T1874" s="349"/>
      <c r="U1874" s="349"/>
      <c r="V1874" s="349"/>
    </row>
    <row r="1875" spans="1:22" ht="12">
      <c r="A1875" s="349"/>
      <c r="B1875" s="349"/>
      <c r="P1875" s="383"/>
      <c r="Q1875" s="349"/>
      <c r="R1875" s="349"/>
      <c r="S1875" s="349"/>
      <c r="T1875" s="349"/>
      <c r="U1875" s="349"/>
      <c r="V1875" s="349"/>
    </row>
    <row r="1876" spans="1:22" ht="12">
      <c r="A1876" s="349"/>
      <c r="B1876" s="349"/>
      <c r="P1876" s="383"/>
      <c r="Q1876" s="349"/>
      <c r="R1876" s="349"/>
      <c r="S1876" s="349"/>
      <c r="T1876" s="349"/>
      <c r="U1876" s="349"/>
      <c r="V1876" s="349"/>
    </row>
    <row r="1877" spans="1:22" ht="12">
      <c r="A1877" s="349"/>
      <c r="B1877" s="349"/>
      <c r="P1877" s="383"/>
      <c r="Q1877" s="349"/>
      <c r="R1877" s="349"/>
      <c r="S1877" s="349"/>
      <c r="T1877" s="349"/>
      <c r="U1877" s="349"/>
      <c r="V1877" s="349"/>
    </row>
    <row r="1878" spans="1:22" ht="12">
      <c r="A1878" s="349"/>
      <c r="B1878" s="349"/>
      <c r="P1878" s="383"/>
      <c r="Q1878" s="349"/>
      <c r="R1878" s="349"/>
      <c r="S1878" s="349"/>
      <c r="T1878" s="349"/>
      <c r="U1878" s="349"/>
      <c r="V1878" s="349"/>
    </row>
    <row r="1879" spans="1:22" ht="12">
      <c r="A1879" s="349"/>
      <c r="B1879" s="349"/>
      <c r="P1879" s="383"/>
      <c r="Q1879" s="349"/>
      <c r="R1879" s="349"/>
      <c r="S1879" s="349"/>
      <c r="T1879" s="349"/>
      <c r="U1879" s="349"/>
      <c r="V1879" s="349"/>
    </row>
    <row r="1880" spans="1:22" ht="12">
      <c r="A1880" s="349"/>
      <c r="B1880" s="349"/>
      <c r="P1880" s="383"/>
      <c r="Q1880" s="349"/>
      <c r="R1880" s="349"/>
      <c r="S1880" s="349"/>
      <c r="T1880" s="349"/>
      <c r="U1880" s="349"/>
      <c r="V1880" s="349"/>
    </row>
    <row r="1881" spans="1:22" ht="12">
      <c r="A1881" s="349"/>
      <c r="B1881" s="349"/>
      <c r="P1881" s="383"/>
      <c r="Q1881" s="349"/>
      <c r="R1881" s="349"/>
      <c r="S1881" s="349"/>
      <c r="T1881" s="349"/>
      <c r="U1881" s="349"/>
      <c r="V1881" s="349"/>
    </row>
    <row r="1882" spans="1:22" ht="12">
      <c r="A1882" s="349"/>
      <c r="B1882" s="349"/>
      <c r="P1882" s="383"/>
      <c r="Q1882" s="349"/>
      <c r="R1882" s="349"/>
      <c r="S1882" s="349"/>
      <c r="T1882" s="349"/>
      <c r="U1882" s="349"/>
      <c r="V1882" s="349"/>
    </row>
    <row r="1883" spans="1:22" ht="12">
      <c r="A1883" s="349"/>
      <c r="B1883" s="349"/>
      <c r="P1883" s="383"/>
      <c r="Q1883" s="349"/>
      <c r="R1883" s="349"/>
      <c r="S1883" s="349"/>
      <c r="T1883" s="349"/>
      <c r="U1883" s="349"/>
      <c r="V1883" s="349"/>
    </row>
    <row r="1884" spans="1:22" ht="12">
      <c r="A1884" s="349"/>
      <c r="B1884" s="349"/>
      <c r="P1884" s="383"/>
      <c r="Q1884" s="349"/>
      <c r="R1884" s="349"/>
      <c r="S1884" s="349"/>
      <c r="T1884" s="349"/>
      <c r="U1884" s="349"/>
      <c r="V1884" s="349"/>
    </row>
    <row r="1885" spans="1:22" ht="12">
      <c r="A1885" s="349"/>
      <c r="B1885" s="349"/>
      <c r="P1885" s="383"/>
      <c r="Q1885" s="349"/>
      <c r="R1885" s="349"/>
      <c r="S1885" s="349"/>
      <c r="T1885" s="349"/>
      <c r="U1885" s="349"/>
      <c r="V1885" s="349"/>
    </row>
    <row r="1886" spans="1:22" ht="12">
      <c r="A1886" s="349"/>
      <c r="B1886" s="349"/>
      <c r="P1886" s="383"/>
      <c r="Q1886" s="349"/>
      <c r="R1886" s="349"/>
      <c r="S1886" s="349"/>
      <c r="T1886" s="349"/>
      <c r="U1886" s="349"/>
      <c r="V1886" s="349"/>
    </row>
    <row r="1887" spans="1:22" ht="12">
      <c r="A1887" s="349"/>
      <c r="B1887" s="349"/>
      <c r="P1887" s="383"/>
      <c r="Q1887" s="349"/>
      <c r="R1887" s="349"/>
      <c r="S1887" s="349"/>
      <c r="T1887" s="349"/>
      <c r="U1887" s="349"/>
      <c r="V1887" s="349"/>
    </row>
    <row r="1888" spans="1:22" ht="12">
      <c r="A1888" s="349"/>
      <c r="B1888" s="349"/>
      <c r="P1888" s="383"/>
      <c r="Q1888" s="349"/>
      <c r="R1888" s="349"/>
      <c r="S1888" s="349"/>
      <c r="T1888" s="349"/>
      <c r="U1888" s="349"/>
      <c r="V1888" s="349"/>
    </row>
    <row r="1889" spans="1:22" ht="12">
      <c r="A1889" s="349"/>
      <c r="B1889" s="349"/>
      <c r="P1889" s="383"/>
      <c r="Q1889" s="349"/>
      <c r="R1889" s="349"/>
      <c r="S1889" s="349"/>
      <c r="T1889" s="349"/>
      <c r="U1889" s="349"/>
      <c r="V1889" s="349"/>
    </row>
    <row r="1890" spans="1:22" ht="12">
      <c r="A1890" s="349"/>
      <c r="B1890" s="349"/>
      <c r="P1890" s="383"/>
      <c r="Q1890" s="349"/>
      <c r="R1890" s="349"/>
      <c r="S1890" s="349"/>
      <c r="T1890" s="349"/>
      <c r="U1890" s="349"/>
      <c r="V1890" s="349"/>
    </row>
    <row r="1891" spans="1:22" ht="12">
      <c r="A1891" s="349"/>
      <c r="B1891" s="349"/>
      <c r="P1891" s="383"/>
      <c r="Q1891" s="349"/>
      <c r="R1891" s="349"/>
      <c r="S1891" s="349"/>
      <c r="T1891" s="349"/>
      <c r="U1891" s="349"/>
      <c r="V1891" s="349"/>
    </row>
    <row r="1892" spans="1:22" ht="12">
      <c r="A1892" s="349"/>
      <c r="B1892" s="349"/>
      <c r="P1892" s="383"/>
      <c r="Q1892" s="349"/>
      <c r="R1892" s="349"/>
      <c r="S1892" s="349"/>
      <c r="T1892" s="349"/>
      <c r="U1892" s="349"/>
      <c r="V1892" s="349"/>
    </row>
    <row r="1893" spans="1:22" ht="12">
      <c r="A1893" s="349"/>
      <c r="B1893" s="349"/>
      <c r="P1893" s="383"/>
      <c r="Q1893" s="349"/>
      <c r="R1893" s="349"/>
      <c r="S1893" s="349"/>
      <c r="T1893" s="349"/>
      <c r="U1893" s="349"/>
      <c r="V1893" s="349"/>
    </row>
    <row r="1894" spans="1:22" ht="12">
      <c r="A1894" s="349"/>
      <c r="B1894" s="349"/>
      <c r="P1894" s="383"/>
      <c r="Q1894" s="349"/>
      <c r="R1894" s="349"/>
      <c r="S1894" s="349"/>
      <c r="T1894" s="349"/>
      <c r="U1894" s="349"/>
      <c r="V1894" s="349"/>
    </row>
    <row r="1895" spans="1:22" ht="12">
      <c r="A1895" s="349"/>
      <c r="B1895" s="349"/>
      <c r="P1895" s="383"/>
      <c r="Q1895" s="349"/>
      <c r="R1895" s="349"/>
      <c r="S1895" s="349"/>
      <c r="T1895" s="349"/>
      <c r="U1895" s="349"/>
      <c r="V1895" s="349"/>
    </row>
    <row r="1896" spans="1:22" ht="12">
      <c r="A1896" s="349"/>
      <c r="B1896" s="349"/>
      <c r="P1896" s="383"/>
      <c r="Q1896" s="349"/>
      <c r="R1896" s="349"/>
      <c r="S1896" s="349"/>
      <c r="T1896" s="349"/>
      <c r="U1896" s="349"/>
      <c r="V1896" s="349"/>
    </row>
    <row r="1897" spans="1:22" ht="12">
      <c r="A1897" s="349"/>
      <c r="B1897" s="349"/>
      <c r="P1897" s="383"/>
      <c r="Q1897" s="349"/>
      <c r="R1897" s="349"/>
      <c r="S1897" s="349"/>
      <c r="T1897" s="349"/>
      <c r="U1897" s="349"/>
      <c r="V1897" s="349"/>
    </row>
    <row r="1898" spans="1:22" ht="12">
      <c r="A1898" s="349"/>
      <c r="B1898" s="349"/>
      <c r="P1898" s="383"/>
      <c r="Q1898" s="349"/>
      <c r="R1898" s="349"/>
      <c r="S1898" s="349"/>
      <c r="T1898" s="349"/>
      <c r="U1898" s="349"/>
      <c r="V1898" s="349"/>
    </row>
    <row r="1899" spans="1:22" ht="12">
      <c r="A1899" s="349"/>
      <c r="B1899" s="349"/>
      <c r="P1899" s="383"/>
      <c r="Q1899" s="349"/>
      <c r="R1899" s="349"/>
      <c r="S1899" s="349"/>
      <c r="T1899" s="349"/>
      <c r="U1899" s="349"/>
      <c r="V1899" s="349"/>
    </row>
    <row r="1900" spans="1:22" ht="12">
      <c r="A1900" s="349"/>
      <c r="B1900" s="349"/>
      <c r="P1900" s="383"/>
      <c r="Q1900" s="349"/>
      <c r="R1900" s="349"/>
      <c r="S1900" s="349"/>
      <c r="T1900" s="349"/>
      <c r="U1900" s="349"/>
      <c r="V1900" s="349"/>
    </row>
    <row r="1901" spans="1:22" ht="12">
      <c r="A1901" s="349"/>
      <c r="B1901" s="349"/>
      <c r="P1901" s="383"/>
      <c r="Q1901" s="349"/>
      <c r="R1901" s="349"/>
      <c r="S1901" s="349"/>
      <c r="T1901" s="349"/>
      <c r="U1901" s="349"/>
      <c r="V1901" s="349"/>
    </row>
    <row r="1902" spans="1:22" ht="12">
      <c r="A1902" s="349"/>
      <c r="B1902" s="349"/>
      <c r="P1902" s="383"/>
      <c r="Q1902" s="349"/>
      <c r="R1902" s="349"/>
      <c r="S1902" s="349"/>
      <c r="T1902" s="349"/>
      <c r="U1902" s="349"/>
      <c r="V1902" s="349"/>
    </row>
    <row r="1903" spans="1:22" ht="12">
      <c r="A1903" s="349"/>
      <c r="B1903" s="349"/>
      <c r="P1903" s="383"/>
      <c r="Q1903" s="349"/>
      <c r="R1903" s="349"/>
      <c r="S1903" s="349"/>
      <c r="T1903" s="349"/>
      <c r="U1903" s="349"/>
      <c r="V1903" s="349"/>
    </row>
    <row r="1904" spans="1:22" ht="12">
      <c r="A1904" s="349"/>
      <c r="B1904" s="349"/>
      <c r="P1904" s="383"/>
      <c r="Q1904" s="349"/>
      <c r="R1904" s="349"/>
      <c r="S1904" s="349"/>
      <c r="T1904" s="349"/>
      <c r="U1904" s="349"/>
      <c r="V1904" s="349"/>
    </row>
    <row r="1905" spans="1:22" ht="12">
      <c r="A1905" s="349"/>
      <c r="B1905" s="349"/>
      <c r="P1905" s="383"/>
      <c r="Q1905" s="349"/>
      <c r="R1905" s="349"/>
      <c r="S1905" s="349"/>
      <c r="T1905" s="349"/>
      <c r="U1905" s="349"/>
      <c r="V1905" s="349"/>
    </row>
    <row r="1906" spans="1:22" ht="12">
      <c r="A1906" s="349"/>
      <c r="B1906" s="349"/>
      <c r="P1906" s="383"/>
      <c r="Q1906" s="349"/>
      <c r="R1906" s="349"/>
      <c r="S1906" s="349"/>
      <c r="T1906" s="349"/>
      <c r="U1906" s="349"/>
      <c r="V1906" s="349"/>
    </row>
    <row r="1907" spans="1:22" ht="12">
      <c r="A1907" s="349"/>
      <c r="B1907" s="349"/>
      <c r="P1907" s="383"/>
      <c r="Q1907" s="349"/>
      <c r="R1907" s="349"/>
      <c r="S1907" s="349"/>
      <c r="T1907" s="349"/>
      <c r="U1907" s="349"/>
      <c r="V1907" s="349"/>
    </row>
    <row r="1908" spans="1:22" ht="12">
      <c r="A1908" s="349"/>
      <c r="B1908" s="349"/>
      <c r="P1908" s="383"/>
      <c r="Q1908" s="349"/>
      <c r="R1908" s="349"/>
      <c r="S1908" s="349"/>
      <c r="T1908" s="349"/>
      <c r="U1908" s="349"/>
      <c r="V1908" s="349"/>
    </row>
    <row r="1909" spans="1:22" ht="12">
      <c r="A1909" s="349"/>
      <c r="B1909" s="349"/>
      <c r="P1909" s="383"/>
      <c r="Q1909" s="349"/>
      <c r="R1909" s="349"/>
      <c r="S1909" s="349"/>
      <c r="T1909" s="349"/>
      <c r="U1909" s="349"/>
      <c r="V1909" s="349"/>
    </row>
    <row r="1910" spans="1:22" ht="12">
      <c r="A1910" s="349"/>
      <c r="B1910" s="349"/>
      <c r="P1910" s="383"/>
      <c r="Q1910" s="349"/>
      <c r="R1910" s="349"/>
      <c r="S1910" s="349"/>
      <c r="T1910" s="349"/>
      <c r="U1910" s="349"/>
      <c r="V1910" s="349"/>
    </row>
    <row r="1911" spans="1:22" ht="12">
      <c r="A1911" s="349"/>
      <c r="B1911" s="349"/>
      <c r="P1911" s="383"/>
      <c r="Q1911" s="349"/>
      <c r="R1911" s="349"/>
      <c r="S1911" s="349"/>
      <c r="T1911" s="349"/>
      <c r="U1911" s="349"/>
      <c r="V1911" s="349"/>
    </row>
    <row r="1912" spans="1:22" ht="12">
      <c r="A1912" s="349"/>
      <c r="B1912" s="349"/>
      <c r="P1912" s="383"/>
      <c r="Q1912" s="349"/>
      <c r="R1912" s="349"/>
      <c r="S1912" s="349"/>
      <c r="T1912" s="349"/>
      <c r="U1912" s="349"/>
      <c r="V1912" s="349"/>
    </row>
    <row r="1913" spans="1:22" ht="12">
      <c r="A1913" s="349"/>
      <c r="B1913" s="349"/>
      <c r="P1913" s="383"/>
      <c r="Q1913" s="349"/>
      <c r="R1913" s="349"/>
      <c r="S1913" s="349"/>
      <c r="T1913" s="349"/>
      <c r="U1913" s="349"/>
      <c r="V1913" s="349"/>
    </row>
    <row r="1914" spans="1:22" ht="12">
      <c r="A1914" s="349"/>
      <c r="B1914" s="349"/>
      <c r="P1914" s="383"/>
      <c r="Q1914" s="349"/>
      <c r="R1914" s="349"/>
      <c r="S1914" s="349"/>
      <c r="T1914" s="349"/>
      <c r="U1914" s="349"/>
      <c r="V1914" s="349"/>
    </row>
    <row r="1915" spans="1:22" ht="12">
      <c r="A1915" s="349"/>
      <c r="B1915" s="349"/>
      <c r="P1915" s="383"/>
      <c r="Q1915" s="349"/>
      <c r="R1915" s="349"/>
      <c r="S1915" s="349"/>
      <c r="T1915" s="349"/>
      <c r="U1915" s="349"/>
      <c r="V1915" s="349"/>
    </row>
    <row r="1916" spans="1:22" ht="12">
      <c r="A1916" s="349"/>
      <c r="B1916" s="349"/>
      <c r="P1916" s="383"/>
      <c r="Q1916" s="349"/>
      <c r="R1916" s="349"/>
      <c r="S1916" s="349"/>
      <c r="T1916" s="349"/>
      <c r="U1916" s="349"/>
      <c r="V1916" s="349"/>
    </row>
    <row r="1917" spans="1:22" ht="12">
      <c r="A1917" s="349"/>
      <c r="B1917" s="349"/>
      <c r="P1917" s="383"/>
      <c r="Q1917" s="349"/>
      <c r="R1917" s="349"/>
      <c r="S1917" s="349"/>
      <c r="T1917" s="349"/>
      <c r="U1917" s="349"/>
      <c r="V1917" s="349"/>
    </row>
    <row r="1918" spans="1:22" ht="12">
      <c r="A1918" s="349"/>
      <c r="B1918" s="349"/>
      <c r="P1918" s="383"/>
      <c r="Q1918" s="349"/>
      <c r="R1918" s="349"/>
      <c r="S1918" s="349"/>
      <c r="T1918" s="349"/>
      <c r="U1918" s="349"/>
      <c r="V1918" s="349"/>
    </row>
    <row r="1919" spans="1:22" ht="12">
      <c r="A1919" s="349"/>
      <c r="B1919" s="349"/>
      <c r="P1919" s="383"/>
      <c r="Q1919" s="349"/>
      <c r="R1919" s="349"/>
      <c r="S1919" s="349"/>
      <c r="T1919" s="349"/>
      <c r="U1919" s="349"/>
      <c r="V1919" s="349"/>
    </row>
    <row r="1920" spans="1:22" ht="12">
      <c r="A1920" s="349"/>
      <c r="B1920" s="349"/>
      <c r="P1920" s="383"/>
      <c r="Q1920" s="349"/>
      <c r="R1920" s="349"/>
      <c r="S1920" s="349"/>
      <c r="T1920" s="349"/>
      <c r="U1920" s="349"/>
      <c r="V1920" s="349"/>
    </row>
    <row r="1921" spans="1:22" ht="12">
      <c r="A1921" s="349"/>
      <c r="B1921" s="349"/>
      <c r="P1921" s="383"/>
      <c r="Q1921" s="349"/>
      <c r="R1921" s="349"/>
      <c r="S1921" s="349"/>
      <c r="T1921" s="349"/>
      <c r="U1921" s="349"/>
      <c r="V1921" s="349"/>
    </row>
    <row r="1922" spans="1:22" ht="12">
      <c r="A1922" s="349"/>
      <c r="B1922" s="349"/>
      <c r="P1922" s="383"/>
      <c r="Q1922" s="349"/>
      <c r="R1922" s="349"/>
      <c r="S1922" s="349"/>
      <c r="T1922" s="349"/>
      <c r="U1922" s="349"/>
      <c r="V1922" s="349"/>
    </row>
    <row r="1923" spans="1:22" ht="12">
      <c r="A1923" s="349"/>
      <c r="B1923" s="349"/>
      <c r="P1923" s="383"/>
      <c r="Q1923" s="349"/>
      <c r="R1923" s="349"/>
      <c r="S1923" s="349"/>
      <c r="T1923" s="349"/>
      <c r="U1923" s="349"/>
      <c r="V1923" s="349"/>
    </row>
    <row r="1924" spans="1:22" ht="12">
      <c r="A1924" s="349"/>
      <c r="B1924" s="349"/>
      <c r="P1924" s="383"/>
      <c r="Q1924" s="349"/>
      <c r="R1924" s="349"/>
      <c r="S1924" s="349"/>
      <c r="T1924" s="349"/>
      <c r="U1924" s="349"/>
      <c r="V1924" s="349"/>
    </row>
    <row r="1925" spans="1:22" ht="12">
      <c r="A1925" s="349"/>
      <c r="B1925" s="349"/>
      <c r="P1925" s="383"/>
      <c r="Q1925" s="349"/>
      <c r="R1925" s="349"/>
      <c r="S1925" s="349"/>
      <c r="T1925" s="349"/>
      <c r="U1925" s="349"/>
      <c r="V1925" s="349"/>
    </row>
    <row r="1926" spans="1:22" ht="12">
      <c r="A1926" s="349"/>
      <c r="B1926" s="349"/>
      <c r="P1926" s="383"/>
      <c r="Q1926" s="349"/>
      <c r="R1926" s="349"/>
      <c r="S1926" s="349"/>
      <c r="T1926" s="349"/>
      <c r="U1926" s="349"/>
      <c r="V1926" s="349"/>
    </row>
    <row r="1927" spans="1:22" ht="12">
      <c r="A1927" s="349"/>
      <c r="B1927" s="349"/>
      <c r="P1927" s="383"/>
      <c r="Q1927" s="349"/>
      <c r="R1927" s="349"/>
      <c r="S1927" s="349"/>
      <c r="T1927" s="349"/>
      <c r="U1927" s="349"/>
      <c r="V1927" s="349"/>
    </row>
    <row r="1928" spans="1:22" ht="12">
      <c r="A1928" s="349"/>
      <c r="B1928" s="349"/>
      <c r="P1928" s="383"/>
      <c r="Q1928" s="349"/>
      <c r="R1928" s="349"/>
      <c r="S1928" s="349"/>
      <c r="T1928" s="349"/>
      <c r="U1928" s="349"/>
      <c r="V1928" s="349"/>
    </row>
    <row r="1929" spans="1:22" ht="12">
      <c r="A1929" s="349"/>
      <c r="B1929" s="349"/>
      <c r="P1929" s="383"/>
      <c r="Q1929" s="349"/>
      <c r="R1929" s="349"/>
      <c r="S1929" s="349"/>
      <c r="T1929" s="349"/>
      <c r="U1929" s="349"/>
      <c r="V1929" s="349"/>
    </row>
    <row r="1930" spans="1:22" ht="12">
      <c r="A1930" s="349"/>
      <c r="B1930" s="349"/>
      <c r="P1930" s="383"/>
      <c r="Q1930" s="349"/>
      <c r="R1930" s="349"/>
      <c r="S1930" s="349"/>
      <c r="T1930" s="349"/>
      <c r="U1930" s="349"/>
      <c r="V1930" s="349"/>
    </row>
    <row r="1931" spans="1:22" ht="12">
      <c r="A1931" s="349"/>
      <c r="B1931" s="349"/>
      <c r="P1931" s="383"/>
      <c r="Q1931" s="349"/>
      <c r="R1931" s="349"/>
      <c r="S1931" s="349"/>
      <c r="T1931" s="349"/>
      <c r="U1931" s="349"/>
      <c r="V1931" s="349"/>
    </row>
    <row r="1932" spans="1:22" ht="12">
      <c r="A1932" s="349"/>
      <c r="B1932" s="349"/>
      <c r="P1932" s="383"/>
      <c r="Q1932" s="349"/>
      <c r="R1932" s="349"/>
      <c r="S1932" s="349"/>
      <c r="T1932" s="349"/>
      <c r="U1932" s="349"/>
      <c r="V1932" s="349"/>
    </row>
    <row r="1933" spans="1:22" ht="12">
      <c r="A1933" s="349"/>
      <c r="B1933" s="349"/>
      <c r="P1933" s="383"/>
      <c r="Q1933" s="349"/>
      <c r="R1933" s="349"/>
      <c r="S1933" s="349"/>
      <c r="T1933" s="349"/>
      <c r="U1933" s="349"/>
      <c r="V1933" s="349"/>
    </row>
    <row r="1934" spans="1:22" ht="12">
      <c r="A1934" s="349"/>
      <c r="B1934" s="349"/>
      <c r="P1934" s="383"/>
      <c r="Q1934" s="349"/>
      <c r="R1934" s="349"/>
      <c r="S1934" s="349"/>
      <c r="T1934" s="349"/>
      <c r="U1934" s="349"/>
      <c r="V1934" s="349"/>
    </row>
    <row r="1935" spans="1:22" ht="12">
      <c r="A1935" s="349"/>
      <c r="B1935" s="349"/>
      <c r="P1935" s="383"/>
      <c r="Q1935" s="349"/>
      <c r="R1935" s="349"/>
      <c r="S1935" s="349"/>
      <c r="T1935" s="349"/>
      <c r="U1935" s="349"/>
      <c r="V1935" s="349"/>
    </row>
    <row r="1936" spans="1:22" ht="12">
      <c r="A1936" s="349"/>
      <c r="B1936" s="349"/>
      <c r="P1936" s="383"/>
      <c r="Q1936" s="349"/>
      <c r="R1936" s="349"/>
      <c r="S1936" s="349"/>
      <c r="T1936" s="349"/>
      <c r="U1936" s="349"/>
      <c r="V1936" s="349"/>
    </row>
    <row r="1937" spans="1:22" ht="12">
      <c r="A1937" s="349"/>
      <c r="B1937" s="349"/>
      <c r="P1937" s="383"/>
      <c r="Q1937" s="349"/>
      <c r="R1937" s="349"/>
      <c r="S1937" s="349"/>
      <c r="T1937" s="349"/>
      <c r="U1937" s="349"/>
      <c r="V1937" s="349"/>
    </row>
    <row r="1938" spans="1:22" ht="12">
      <c r="A1938" s="349"/>
      <c r="B1938" s="349"/>
      <c r="P1938" s="383"/>
      <c r="Q1938" s="349"/>
      <c r="R1938" s="349"/>
      <c r="S1938" s="349"/>
      <c r="T1938" s="349"/>
      <c r="U1938" s="349"/>
      <c r="V1938" s="349"/>
    </row>
    <row r="1939" spans="1:22" ht="12">
      <c r="A1939" s="349"/>
      <c r="B1939" s="349"/>
      <c r="P1939" s="383"/>
      <c r="Q1939" s="349"/>
      <c r="R1939" s="349"/>
      <c r="S1939" s="349"/>
      <c r="T1939" s="349"/>
      <c r="U1939" s="349"/>
      <c r="V1939" s="349"/>
    </row>
    <row r="1940" spans="1:22" ht="12">
      <c r="A1940" s="349"/>
      <c r="B1940" s="349"/>
      <c r="P1940" s="383"/>
      <c r="Q1940" s="349"/>
      <c r="R1940" s="349"/>
      <c r="S1940" s="349"/>
      <c r="T1940" s="349"/>
      <c r="U1940" s="349"/>
      <c r="V1940" s="349"/>
    </row>
    <row r="1941" spans="1:22" ht="12">
      <c r="A1941" s="349"/>
      <c r="B1941" s="349"/>
      <c r="P1941" s="383"/>
      <c r="Q1941" s="349"/>
      <c r="R1941" s="349"/>
      <c r="S1941" s="349"/>
      <c r="T1941" s="349"/>
      <c r="U1941" s="349"/>
      <c r="V1941" s="349"/>
    </row>
    <row r="1942" spans="1:22" ht="12">
      <c r="A1942" s="349"/>
      <c r="B1942" s="349"/>
      <c r="P1942" s="383"/>
      <c r="Q1942" s="349"/>
      <c r="R1942" s="349"/>
      <c r="S1942" s="349"/>
      <c r="T1942" s="349"/>
      <c r="U1942" s="349"/>
      <c r="V1942" s="349"/>
    </row>
    <row r="1943" spans="1:22" ht="12">
      <c r="A1943" s="349"/>
      <c r="B1943" s="349"/>
      <c r="P1943" s="383"/>
      <c r="Q1943" s="349"/>
      <c r="R1943" s="349"/>
      <c r="S1943" s="349"/>
      <c r="T1943" s="349"/>
      <c r="U1943" s="349"/>
      <c r="V1943" s="349"/>
    </row>
    <row r="1944" spans="1:22" ht="12">
      <c r="A1944" s="349"/>
      <c r="B1944" s="349"/>
      <c r="P1944" s="383"/>
      <c r="Q1944" s="349"/>
      <c r="R1944" s="349"/>
      <c r="S1944" s="349"/>
      <c r="T1944" s="349"/>
      <c r="U1944" s="349"/>
      <c r="V1944" s="349"/>
    </row>
    <row r="1945" spans="1:22" ht="12">
      <c r="A1945" s="349"/>
      <c r="B1945" s="349"/>
      <c r="P1945" s="383"/>
      <c r="Q1945" s="349"/>
      <c r="R1945" s="349"/>
      <c r="S1945" s="349"/>
      <c r="T1945" s="349"/>
      <c r="U1945" s="349"/>
      <c r="V1945" s="349"/>
    </row>
    <row r="1946" spans="1:22" ht="12">
      <c r="A1946" s="349"/>
      <c r="B1946" s="349"/>
      <c r="P1946" s="383"/>
      <c r="Q1946" s="349"/>
      <c r="R1946" s="349"/>
      <c r="S1946" s="349"/>
      <c r="T1946" s="349"/>
      <c r="U1946" s="349"/>
      <c r="V1946" s="349"/>
    </row>
    <row r="1947" spans="1:22" ht="12">
      <c r="A1947" s="349"/>
      <c r="B1947" s="349"/>
      <c r="P1947" s="383"/>
      <c r="Q1947" s="349"/>
      <c r="R1947" s="349"/>
      <c r="S1947" s="349"/>
      <c r="T1947" s="349"/>
      <c r="U1947" s="349"/>
      <c r="V1947" s="349"/>
    </row>
    <row r="1948" spans="1:22" ht="12">
      <c r="A1948" s="349"/>
      <c r="B1948" s="349"/>
      <c r="P1948" s="383"/>
      <c r="Q1948" s="349"/>
      <c r="R1948" s="349"/>
      <c r="S1948" s="349"/>
      <c r="T1948" s="349"/>
      <c r="U1948" s="349"/>
      <c r="V1948" s="349"/>
    </row>
    <row r="1949" spans="1:22" ht="12">
      <c r="A1949" s="349"/>
      <c r="B1949" s="349"/>
      <c r="P1949" s="383"/>
      <c r="Q1949" s="349"/>
      <c r="R1949" s="349"/>
      <c r="S1949" s="349"/>
      <c r="T1949" s="349"/>
      <c r="U1949" s="349"/>
      <c r="V1949" s="349"/>
    </row>
    <row r="1950" spans="1:22" ht="12">
      <c r="A1950" s="349"/>
      <c r="B1950" s="349"/>
      <c r="P1950" s="383"/>
      <c r="Q1950" s="349"/>
      <c r="R1950" s="349"/>
      <c r="S1950" s="349"/>
      <c r="T1950" s="349"/>
      <c r="U1950" s="349"/>
      <c r="V1950" s="349"/>
    </row>
    <row r="1951" spans="1:22" ht="12">
      <c r="A1951" s="349"/>
      <c r="B1951" s="349"/>
      <c r="P1951" s="383"/>
      <c r="Q1951" s="349"/>
      <c r="R1951" s="349"/>
      <c r="S1951" s="349"/>
      <c r="T1951" s="349"/>
      <c r="U1951" s="349"/>
      <c r="V1951" s="349"/>
    </row>
    <row r="1952" spans="1:22" ht="12">
      <c r="A1952" s="349"/>
      <c r="B1952" s="349"/>
      <c r="P1952" s="383"/>
      <c r="Q1952" s="349"/>
      <c r="R1952" s="349"/>
      <c r="S1952" s="349"/>
      <c r="T1952" s="349"/>
      <c r="U1952" s="349"/>
      <c r="V1952" s="349"/>
    </row>
    <row r="1953" spans="1:22" ht="12">
      <c r="A1953" s="349"/>
      <c r="B1953" s="349"/>
      <c r="P1953" s="383"/>
      <c r="Q1953" s="349"/>
      <c r="R1953" s="349"/>
      <c r="S1953" s="349"/>
      <c r="T1953" s="349"/>
      <c r="U1953" s="349"/>
      <c r="V1953" s="349"/>
    </row>
    <row r="1954" spans="1:22" ht="12">
      <c r="A1954" s="349"/>
      <c r="B1954" s="349"/>
      <c r="P1954" s="383"/>
      <c r="Q1954" s="349"/>
      <c r="R1954" s="349"/>
      <c r="S1954" s="349"/>
      <c r="T1954" s="349"/>
      <c r="U1954" s="349"/>
      <c r="V1954" s="349"/>
    </row>
    <row r="1955" spans="1:22" ht="12">
      <c r="A1955" s="349"/>
      <c r="B1955" s="349"/>
      <c r="P1955" s="383"/>
      <c r="Q1955" s="349"/>
      <c r="R1955" s="349"/>
      <c r="S1955" s="349"/>
      <c r="T1955" s="349"/>
      <c r="U1955" s="349"/>
      <c r="V1955" s="349"/>
    </row>
    <row r="1956" spans="1:22" ht="12">
      <c r="A1956" s="349"/>
      <c r="B1956" s="349"/>
      <c r="P1956" s="383"/>
      <c r="Q1956" s="349"/>
      <c r="R1956" s="349"/>
      <c r="S1956" s="349"/>
      <c r="T1956" s="349"/>
      <c r="U1956" s="349"/>
      <c r="V1956" s="349"/>
    </row>
    <row r="1957" spans="1:22" ht="12">
      <c r="A1957" s="349"/>
      <c r="B1957" s="349"/>
      <c r="P1957" s="383"/>
      <c r="Q1957" s="349"/>
      <c r="R1957" s="349"/>
      <c r="S1957" s="349"/>
      <c r="T1957" s="349"/>
      <c r="U1957" s="349"/>
      <c r="V1957" s="349"/>
    </row>
    <row r="1958" spans="1:22" ht="12">
      <c r="A1958" s="349"/>
      <c r="B1958" s="349"/>
      <c r="P1958" s="383"/>
      <c r="Q1958" s="349"/>
      <c r="R1958" s="349"/>
      <c r="S1958" s="349"/>
      <c r="T1958" s="349"/>
      <c r="U1958" s="349"/>
      <c r="V1958" s="349"/>
    </row>
    <row r="1959" spans="1:22" ht="12">
      <c r="A1959" s="349"/>
      <c r="B1959" s="349"/>
      <c r="P1959" s="383"/>
      <c r="Q1959" s="349"/>
      <c r="R1959" s="349"/>
      <c r="S1959" s="349"/>
      <c r="T1959" s="349"/>
      <c r="U1959" s="349"/>
      <c r="V1959" s="349"/>
    </row>
    <row r="1960" spans="1:22" ht="12">
      <c r="A1960" s="349"/>
      <c r="B1960" s="349"/>
      <c r="P1960" s="383"/>
      <c r="Q1960" s="349"/>
      <c r="R1960" s="349"/>
      <c r="S1960" s="349"/>
      <c r="T1960" s="349"/>
      <c r="U1960" s="349"/>
      <c r="V1960" s="349"/>
    </row>
    <row r="1961" spans="1:22" ht="12">
      <c r="A1961" s="349"/>
      <c r="B1961" s="349"/>
      <c r="P1961" s="383"/>
      <c r="Q1961" s="349"/>
      <c r="R1961" s="349"/>
      <c r="S1961" s="349"/>
      <c r="T1961" s="349"/>
      <c r="U1961" s="349"/>
      <c r="V1961" s="349"/>
    </row>
    <row r="1962" spans="1:22" ht="12">
      <c r="A1962" s="349"/>
      <c r="B1962" s="349"/>
      <c r="P1962" s="383"/>
      <c r="Q1962" s="349"/>
      <c r="R1962" s="349"/>
      <c r="S1962" s="349"/>
      <c r="T1962" s="349"/>
      <c r="U1962" s="349"/>
      <c r="V1962" s="349"/>
    </row>
    <row r="1963" spans="1:22" ht="12">
      <c r="A1963" s="349"/>
      <c r="B1963" s="349"/>
      <c r="P1963" s="383"/>
      <c r="Q1963" s="349"/>
      <c r="R1963" s="349"/>
      <c r="S1963" s="349"/>
      <c r="T1963" s="349"/>
      <c r="U1963" s="349"/>
      <c r="V1963" s="349"/>
    </row>
    <row r="1964" spans="1:22" ht="12">
      <c r="A1964" s="349"/>
      <c r="B1964" s="349"/>
      <c r="P1964" s="383"/>
      <c r="Q1964" s="349"/>
      <c r="R1964" s="349"/>
      <c r="S1964" s="349"/>
      <c r="T1964" s="349"/>
      <c r="U1964" s="349"/>
      <c r="V1964" s="349"/>
    </row>
    <row r="1965" spans="1:22" ht="12">
      <c r="A1965" s="349"/>
      <c r="B1965" s="349"/>
      <c r="P1965" s="383"/>
      <c r="Q1965" s="349"/>
      <c r="R1965" s="349"/>
      <c r="S1965" s="349"/>
      <c r="T1965" s="349"/>
      <c r="U1965" s="349"/>
      <c r="V1965" s="349"/>
    </row>
    <row r="1966" spans="1:22" ht="12">
      <c r="A1966" s="349"/>
      <c r="B1966" s="349"/>
      <c r="P1966" s="383"/>
      <c r="Q1966" s="349"/>
      <c r="R1966" s="349"/>
      <c r="S1966" s="349"/>
      <c r="T1966" s="349"/>
      <c r="U1966" s="349"/>
      <c r="V1966" s="349"/>
    </row>
    <row r="1967" spans="1:22" ht="12">
      <c r="A1967" s="349"/>
      <c r="B1967" s="349"/>
      <c r="P1967" s="383"/>
      <c r="Q1967" s="349"/>
      <c r="R1967" s="349"/>
      <c r="S1967" s="349"/>
      <c r="T1967" s="349"/>
      <c r="U1967" s="349"/>
      <c r="V1967" s="349"/>
    </row>
    <row r="1968" spans="1:22" ht="12">
      <c r="A1968" s="349"/>
      <c r="B1968" s="349"/>
      <c r="P1968" s="383"/>
      <c r="Q1968" s="349"/>
      <c r="R1968" s="349"/>
      <c r="S1968" s="349"/>
      <c r="T1968" s="349"/>
      <c r="U1968" s="349"/>
      <c r="V1968" s="349"/>
    </row>
    <row r="1969" spans="1:22" ht="12">
      <c r="A1969" s="349"/>
      <c r="B1969" s="349"/>
      <c r="P1969" s="383"/>
      <c r="Q1969" s="349"/>
      <c r="R1969" s="349"/>
      <c r="S1969" s="349"/>
      <c r="T1969" s="349"/>
      <c r="U1969" s="349"/>
      <c r="V1969" s="349"/>
    </row>
    <row r="1970" spans="1:22" ht="12">
      <c r="A1970" s="349"/>
      <c r="B1970" s="349"/>
      <c r="P1970" s="383"/>
      <c r="Q1970" s="349"/>
      <c r="R1970" s="349"/>
      <c r="S1970" s="349"/>
      <c r="T1970" s="349"/>
      <c r="U1970" s="349"/>
      <c r="V1970" s="349"/>
    </row>
    <row r="1971" spans="1:22" ht="12">
      <c r="A1971" s="349"/>
      <c r="B1971" s="349"/>
      <c r="P1971" s="383"/>
      <c r="Q1971" s="349"/>
      <c r="R1971" s="349"/>
      <c r="S1971" s="349"/>
      <c r="T1971" s="349"/>
      <c r="U1971" s="349"/>
      <c r="V1971" s="349"/>
    </row>
    <row r="1972" spans="1:22" ht="12">
      <c r="A1972" s="349"/>
      <c r="B1972" s="349"/>
      <c r="P1972" s="383"/>
      <c r="Q1972" s="349"/>
      <c r="R1972" s="349"/>
      <c r="S1972" s="349"/>
      <c r="T1972" s="349"/>
      <c r="U1972" s="349"/>
      <c r="V1972" s="349"/>
    </row>
    <row r="1973" spans="1:22" ht="12">
      <c r="A1973" s="349"/>
      <c r="B1973" s="349"/>
      <c r="P1973" s="383"/>
      <c r="Q1973" s="349"/>
      <c r="R1973" s="349"/>
      <c r="S1973" s="349"/>
      <c r="T1973" s="349"/>
      <c r="U1973" s="349"/>
      <c r="V1973" s="349"/>
    </row>
    <row r="1974" spans="1:22" ht="12">
      <c r="A1974" s="349"/>
      <c r="B1974" s="349"/>
      <c r="P1974" s="383"/>
      <c r="Q1974" s="349"/>
      <c r="R1974" s="349"/>
      <c r="S1974" s="349"/>
      <c r="T1974" s="349"/>
      <c r="U1974" s="349"/>
      <c r="V1974" s="349"/>
    </row>
    <row r="1975" spans="1:22" ht="12">
      <c r="A1975" s="349"/>
      <c r="B1975" s="349"/>
      <c r="P1975" s="383"/>
      <c r="Q1975" s="349"/>
      <c r="R1975" s="349"/>
      <c r="S1975" s="349"/>
      <c r="T1975" s="349"/>
      <c r="U1975" s="349"/>
      <c r="V1975" s="349"/>
    </row>
    <row r="1976" spans="1:22" ht="12">
      <c r="A1976" s="349"/>
      <c r="B1976" s="349"/>
      <c r="P1976" s="383"/>
      <c r="Q1976" s="349"/>
      <c r="R1976" s="349"/>
      <c r="S1976" s="349"/>
      <c r="T1976" s="349"/>
      <c r="U1976" s="349"/>
      <c r="V1976" s="349"/>
    </row>
    <row r="1977" spans="1:22" ht="12">
      <c r="A1977" s="349"/>
      <c r="B1977" s="349"/>
      <c r="P1977" s="383"/>
      <c r="Q1977" s="349"/>
      <c r="R1977" s="349"/>
      <c r="S1977" s="349"/>
      <c r="T1977" s="349"/>
      <c r="U1977" s="349"/>
      <c r="V1977" s="349"/>
    </row>
    <row r="1978" spans="1:22" ht="12">
      <c r="A1978" s="349"/>
      <c r="B1978" s="349"/>
      <c r="P1978" s="383"/>
      <c r="Q1978" s="349"/>
      <c r="R1978" s="349"/>
      <c r="S1978" s="349"/>
      <c r="T1978" s="349"/>
      <c r="U1978" s="349"/>
      <c r="V1978" s="349"/>
    </row>
    <row r="1979" spans="1:22" ht="12">
      <c r="A1979" s="349"/>
      <c r="B1979" s="349"/>
      <c r="P1979" s="383"/>
      <c r="Q1979" s="349"/>
      <c r="R1979" s="349"/>
      <c r="S1979" s="349"/>
      <c r="T1979" s="349"/>
      <c r="U1979" s="349"/>
      <c r="V1979" s="349"/>
    </row>
    <row r="1980" spans="1:22" ht="12">
      <c r="A1980" s="349"/>
      <c r="B1980" s="349"/>
      <c r="P1980" s="383"/>
      <c r="Q1980" s="349"/>
      <c r="R1980" s="349"/>
      <c r="S1980" s="349"/>
      <c r="T1980" s="349"/>
      <c r="U1980" s="349"/>
      <c r="V1980" s="349"/>
    </row>
    <row r="1981" spans="1:22" ht="12">
      <c r="A1981" s="349"/>
      <c r="B1981" s="349"/>
      <c r="P1981" s="383"/>
      <c r="Q1981" s="349"/>
      <c r="R1981" s="349"/>
      <c r="S1981" s="349"/>
      <c r="T1981" s="349"/>
      <c r="U1981" s="349"/>
      <c r="V1981" s="349"/>
    </row>
    <row r="1982" spans="1:22" ht="12">
      <c r="A1982" s="349"/>
      <c r="B1982" s="349"/>
      <c r="P1982" s="383"/>
      <c r="Q1982" s="349"/>
      <c r="R1982" s="349"/>
      <c r="S1982" s="349"/>
      <c r="T1982" s="349"/>
      <c r="U1982" s="349"/>
      <c r="V1982" s="349"/>
    </row>
    <row r="1983" spans="1:22" ht="12">
      <c r="A1983" s="349"/>
      <c r="B1983" s="349"/>
      <c r="P1983" s="383"/>
      <c r="Q1983" s="349"/>
      <c r="R1983" s="349"/>
      <c r="S1983" s="349"/>
      <c r="T1983" s="349"/>
      <c r="U1983" s="349"/>
      <c r="V1983" s="349"/>
    </row>
    <row r="1984" spans="1:22" ht="12">
      <c r="A1984" s="349"/>
      <c r="B1984" s="349"/>
      <c r="P1984" s="383"/>
      <c r="Q1984" s="349"/>
      <c r="R1984" s="349"/>
      <c r="S1984" s="349"/>
      <c r="T1984" s="349"/>
      <c r="U1984" s="349"/>
      <c r="V1984" s="349"/>
    </row>
    <row r="1985" spans="1:22" ht="12">
      <c r="A1985" s="349"/>
      <c r="B1985" s="349"/>
      <c r="P1985" s="383"/>
      <c r="Q1985" s="349"/>
      <c r="R1985" s="349"/>
      <c r="S1985" s="349"/>
      <c r="T1985" s="349"/>
      <c r="U1985" s="349"/>
      <c r="V1985" s="349"/>
    </row>
    <row r="1986" spans="1:22" ht="12">
      <c r="A1986" s="349"/>
      <c r="B1986" s="349"/>
      <c r="P1986" s="383"/>
      <c r="Q1986" s="349"/>
      <c r="R1986" s="349"/>
      <c r="S1986" s="349"/>
      <c r="T1986" s="349"/>
      <c r="U1986" s="349"/>
      <c r="V1986" s="349"/>
    </row>
    <row r="1987" spans="1:22" ht="12">
      <c r="A1987" s="349"/>
      <c r="B1987" s="349"/>
      <c r="P1987" s="383"/>
      <c r="Q1987" s="349"/>
      <c r="R1987" s="349"/>
      <c r="S1987" s="349"/>
      <c r="T1987" s="349"/>
      <c r="U1987" s="349"/>
      <c r="V1987" s="349"/>
    </row>
    <row r="1988" spans="1:22" ht="12">
      <c r="A1988" s="349"/>
      <c r="B1988" s="349"/>
      <c r="P1988" s="383"/>
      <c r="Q1988" s="349"/>
      <c r="R1988" s="349"/>
      <c r="S1988" s="349"/>
      <c r="T1988" s="349"/>
      <c r="U1988" s="349"/>
      <c r="V1988" s="349"/>
    </row>
    <row r="1989" spans="1:22" ht="12">
      <c r="A1989" s="349"/>
      <c r="B1989" s="349"/>
      <c r="P1989" s="383"/>
      <c r="Q1989" s="349"/>
      <c r="R1989" s="349"/>
      <c r="S1989" s="349"/>
      <c r="T1989" s="349"/>
      <c r="U1989" s="349"/>
      <c r="V1989" s="349"/>
    </row>
    <row r="1990" spans="1:22" ht="12">
      <c r="A1990" s="349"/>
      <c r="B1990" s="349"/>
      <c r="P1990" s="383"/>
      <c r="Q1990" s="349"/>
      <c r="R1990" s="349"/>
      <c r="S1990" s="349"/>
      <c r="T1990" s="349"/>
      <c r="U1990" s="349"/>
      <c r="V1990" s="349"/>
    </row>
    <row r="1991" spans="1:22" ht="12">
      <c r="A1991" s="349"/>
      <c r="B1991" s="349"/>
      <c r="P1991" s="383"/>
      <c r="Q1991" s="349"/>
      <c r="R1991" s="349"/>
      <c r="S1991" s="349"/>
      <c r="T1991" s="349"/>
      <c r="U1991" s="349"/>
      <c r="V1991" s="349"/>
    </row>
    <row r="1992" spans="1:22" ht="12">
      <c r="A1992" s="349"/>
      <c r="B1992" s="349"/>
      <c r="P1992" s="383"/>
      <c r="Q1992" s="349"/>
      <c r="R1992" s="349"/>
      <c r="S1992" s="349"/>
      <c r="T1992" s="349"/>
      <c r="U1992" s="349"/>
      <c r="V1992" s="349"/>
    </row>
    <row r="1993" spans="1:22" ht="12">
      <c r="A1993" s="349"/>
      <c r="B1993" s="349"/>
      <c r="P1993" s="383"/>
      <c r="Q1993" s="349"/>
      <c r="R1993" s="349"/>
      <c r="S1993" s="349"/>
      <c r="T1993" s="349"/>
      <c r="U1993" s="349"/>
      <c r="V1993" s="349"/>
    </row>
    <row r="1994" spans="1:22" ht="12">
      <c r="A1994" s="349"/>
      <c r="B1994" s="349"/>
      <c r="P1994" s="383"/>
      <c r="Q1994" s="349"/>
      <c r="R1994" s="349"/>
      <c r="S1994" s="349"/>
      <c r="T1994" s="349"/>
      <c r="U1994" s="349"/>
      <c r="V1994" s="349"/>
    </row>
    <row r="1995" spans="1:22" ht="12">
      <c r="A1995" s="349"/>
      <c r="B1995" s="349"/>
      <c r="P1995" s="383"/>
      <c r="Q1995" s="349"/>
      <c r="R1995" s="349"/>
      <c r="S1995" s="349"/>
      <c r="T1995" s="349"/>
      <c r="U1995" s="349"/>
      <c r="V1995" s="349"/>
    </row>
    <row r="1996" spans="1:22" ht="12">
      <c r="A1996" s="349"/>
      <c r="B1996" s="349"/>
      <c r="P1996" s="383"/>
      <c r="Q1996" s="349"/>
      <c r="R1996" s="349"/>
      <c r="S1996" s="349"/>
      <c r="T1996" s="349"/>
      <c r="U1996" s="349"/>
      <c r="V1996" s="349"/>
    </row>
    <row r="1997" spans="1:22" ht="12">
      <c r="A1997" s="349"/>
      <c r="B1997" s="349"/>
      <c r="P1997" s="383"/>
      <c r="Q1997" s="349"/>
      <c r="R1997" s="349"/>
      <c r="S1997" s="349"/>
      <c r="T1997" s="349"/>
      <c r="U1997" s="349"/>
      <c r="V1997" s="349"/>
    </row>
    <row r="1998" spans="1:22" ht="12">
      <c r="A1998" s="349"/>
      <c r="B1998" s="349"/>
      <c r="P1998" s="383"/>
      <c r="Q1998" s="349"/>
      <c r="R1998" s="349"/>
      <c r="S1998" s="349"/>
      <c r="T1998" s="349"/>
      <c r="U1998" s="349"/>
      <c r="V1998" s="349"/>
    </row>
    <row r="1999" spans="1:22" ht="12">
      <c r="A1999" s="349"/>
      <c r="B1999" s="349"/>
      <c r="P1999" s="383"/>
      <c r="Q1999" s="349"/>
      <c r="R1999" s="349"/>
      <c r="S1999" s="349"/>
      <c r="T1999" s="349"/>
      <c r="U1999" s="349"/>
      <c r="V1999" s="349"/>
    </row>
    <row r="2000" spans="1:22" ht="12">
      <c r="A2000" s="349"/>
      <c r="B2000" s="349"/>
      <c r="P2000" s="383"/>
      <c r="Q2000" s="349"/>
      <c r="R2000" s="349"/>
      <c r="S2000" s="349"/>
      <c r="T2000" s="349"/>
      <c r="U2000" s="349"/>
      <c r="V2000" s="349"/>
    </row>
    <row r="2001" spans="1:22" ht="12">
      <c r="A2001" s="349"/>
      <c r="B2001" s="349"/>
      <c r="P2001" s="383"/>
      <c r="Q2001" s="349"/>
      <c r="R2001" s="349"/>
      <c r="S2001" s="349"/>
      <c r="T2001" s="349"/>
      <c r="U2001" s="349"/>
      <c r="V2001" s="349"/>
    </row>
    <row r="2002" spans="1:22" ht="12">
      <c r="A2002" s="349"/>
      <c r="B2002" s="349"/>
      <c r="P2002" s="383"/>
      <c r="Q2002" s="349"/>
      <c r="R2002" s="349"/>
      <c r="S2002" s="349"/>
      <c r="T2002" s="349"/>
      <c r="U2002" s="349"/>
      <c r="V2002" s="349"/>
    </row>
    <row r="2003" spans="1:22" ht="12">
      <c r="A2003" s="349"/>
      <c r="B2003" s="349"/>
      <c r="P2003" s="383"/>
      <c r="Q2003" s="349"/>
      <c r="R2003" s="349"/>
      <c r="S2003" s="349"/>
      <c r="T2003" s="349"/>
      <c r="U2003" s="349"/>
      <c r="V2003" s="349"/>
    </row>
    <row r="2004" spans="1:22" ht="12">
      <c r="A2004" s="349"/>
      <c r="B2004" s="349"/>
      <c r="P2004" s="383"/>
      <c r="Q2004" s="349"/>
      <c r="R2004" s="349"/>
      <c r="S2004" s="349"/>
      <c r="T2004" s="349"/>
      <c r="U2004" s="349"/>
      <c r="V2004" s="349"/>
    </row>
    <row r="2005" spans="1:22" ht="12">
      <c r="A2005" s="349"/>
      <c r="B2005" s="349"/>
      <c r="P2005" s="383"/>
      <c r="Q2005" s="349"/>
      <c r="R2005" s="349"/>
      <c r="S2005" s="349"/>
      <c r="T2005" s="349"/>
      <c r="U2005" s="349"/>
      <c r="V2005" s="349"/>
    </row>
    <row r="2006" spans="1:22" ht="12">
      <c r="A2006" s="349"/>
      <c r="B2006" s="349"/>
      <c r="P2006" s="383"/>
      <c r="Q2006" s="349"/>
      <c r="R2006" s="349"/>
      <c r="S2006" s="349"/>
      <c r="T2006" s="349"/>
      <c r="U2006" s="349"/>
      <c r="V2006" s="349"/>
    </row>
    <row r="2007" spans="1:22" ht="12">
      <c r="A2007" s="349"/>
      <c r="B2007" s="349"/>
      <c r="P2007" s="383"/>
      <c r="Q2007" s="349"/>
      <c r="R2007" s="349"/>
      <c r="S2007" s="349"/>
      <c r="T2007" s="349"/>
      <c r="U2007" s="349"/>
      <c r="V2007" s="349"/>
    </row>
    <row r="2008" spans="1:22" ht="12">
      <c r="A2008" s="349"/>
      <c r="B2008" s="349"/>
      <c r="P2008" s="383"/>
      <c r="Q2008" s="349"/>
      <c r="R2008" s="349"/>
      <c r="S2008" s="349"/>
      <c r="T2008" s="349"/>
      <c r="U2008" s="349"/>
      <c r="V2008" s="349"/>
    </row>
    <row r="2009" spans="1:22" ht="12">
      <c r="A2009" s="349"/>
      <c r="B2009" s="349"/>
      <c r="P2009" s="383"/>
      <c r="Q2009" s="349"/>
      <c r="R2009" s="349"/>
      <c r="S2009" s="349"/>
      <c r="T2009" s="349"/>
      <c r="U2009" s="349"/>
      <c r="V2009" s="349"/>
    </row>
    <row r="2010" spans="1:22" ht="12">
      <c r="A2010" s="349"/>
      <c r="B2010" s="349"/>
      <c r="P2010" s="383"/>
      <c r="Q2010" s="349"/>
      <c r="R2010" s="349"/>
      <c r="S2010" s="349"/>
      <c r="T2010" s="349"/>
      <c r="U2010" s="349"/>
      <c r="V2010" s="349"/>
    </row>
    <row r="2011" spans="1:22" ht="12">
      <c r="A2011" s="349"/>
      <c r="B2011" s="349"/>
      <c r="P2011" s="383"/>
      <c r="Q2011" s="349"/>
      <c r="R2011" s="349"/>
      <c r="S2011" s="349"/>
      <c r="T2011" s="349"/>
      <c r="U2011" s="349"/>
      <c r="V2011" s="349"/>
    </row>
    <row r="2012" spans="1:22" ht="12">
      <c r="A2012" s="349"/>
      <c r="B2012" s="349"/>
      <c r="P2012" s="383"/>
      <c r="Q2012" s="349"/>
      <c r="R2012" s="349"/>
      <c r="S2012" s="349"/>
      <c r="T2012" s="349"/>
      <c r="U2012" s="349"/>
      <c r="V2012" s="349"/>
    </row>
    <row r="2013" spans="1:22" ht="12">
      <c r="A2013" s="349"/>
      <c r="B2013" s="349"/>
      <c r="P2013" s="383"/>
      <c r="Q2013" s="349"/>
      <c r="R2013" s="349"/>
      <c r="S2013" s="349"/>
      <c r="T2013" s="349"/>
      <c r="U2013" s="349"/>
      <c r="V2013" s="349"/>
    </row>
    <row r="2014" spans="1:22" ht="12">
      <c r="A2014" s="349"/>
      <c r="B2014" s="349"/>
      <c r="P2014" s="383"/>
      <c r="Q2014" s="349"/>
      <c r="R2014" s="349"/>
      <c r="S2014" s="349"/>
      <c r="T2014" s="349"/>
      <c r="U2014" s="349"/>
      <c r="V2014" s="349"/>
    </row>
    <row r="2015" spans="1:22" ht="12">
      <c r="A2015" s="349"/>
      <c r="B2015" s="349"/>
      <c r="P2015" s="383"/>
      <c r="Q2015" s="349"/>
      <c r="R2015" s="349"/>
      <c r="S2015" s="349"/>
      <c r="T2015" s="349"/>
      <c r="U2015" s="349"/>
      <c r="V2015" s="349"/>
    </row>
    <row r="2016" spans="1:22" ht="12">
      <c r="A2016" s="349"/>
      <c r="B2016" s="349"/>
      <c r="P2016" s="383"/>
      <c r="Q2016" s="349"/>
      <c r="R2016" s="349"/>
      <c r="S2016" s="349"/>
      <c r="T2016" s="349"/>
      <c r="U2016" s="349"/>
      <c r="V2016" s="349"/>
    </row>
    <row r="2017" spans="1:22" ht="12">
      <c r="A2017" s="349"/>
      <c r="B2017" s="349"/>
      <c r="P2017" s="383"/>
      <c r="Q2017" s="349"/>
      <c r="R2017" s="349"/>
      <c r="S2017" s="349"/>
      <c r="T2017" s="349"/>
      <c r="U2017" s="349"/>
      <c r="V2017" s="349"/>
    </row>
    <row r="2018" spans="1:22" ht="12">
      <c r="A2018" s="349"/>
      <c r="B2018" s="349"/>
      <c r="P2018" s="383"/>
      <c r="Q2018" s="349"/>
      <c r="R2018" s="349"/>
      <c r="S2018" s="349"/>
      <c r="T2018" s="349"/>
      <c r="U2018" s="349"/>
      <c r="V2018" s="349"/>
    </row>
    <row r="2019" spans="1:22" ht="12">
      <c r="A2019" s="349"/>
      <c r="B2019" s="349"/>
      <c r="P2019" s="383"/>
      <c r="Q2019" s="349"/>
      <c r="R2019" s="349"/>
      <c r="S2019" s="349"/>
      <c r="T2019" s="349"/>
      <c r="U2019" s="349"/>
      <c r="V2019" s="349"/>
    </row>
    <row r="2020" spans="1:22" ht="12">
      <c r="A2020" s="349"/>
      <c r="B2020" s="349"/>
      <c r="P2020" s="383"/>
      <c r="Q2020" s="349"/>
      <c r="R2020" s="349"/>
      <c r="S2020" s="349"/>
      <c r="T2020" s="349"/>
      <c r="U2020" s="349"/>
      <c r="V2020" s="349"/>
    </row>
    <row r="2021" spans="1:22" ht="12">
      <c r="A2021" s="349"/>
      <c r="B2021" s="349"/>
      <c r="P2021" s="383"/>
      <c r="Q2021" s="349"/>
      <c r="R2021" s="349"/>
      <c r="S2021" s="349"/>
      <c r="T2021" s="349"/>
      <c r="U2021" s="349"/>
      <c r="V2021" s="349"/>
    </row>
    <row r="2022" spans="1:22" ht="12">
      <c r="A2022" s="349"/>
      <c r="B2022" s="349"/>
      <c r="P2022" s="383"/>
      <c r="Q2022" s="349"/>
      <c r="R2022" s="349"/>
      <c r="S2022" s="349"/>
      <c r="T2022" s="349"/>
      <c r="U2022" s="349"/>
      <c r="V2022" s="349"/>
    </row>
    <row r="2023" spans="1:22" ht="12">
      <c r="A2023" s="349"/>
      <c r="B2023" s="349"/>
      <c r="P2023" s="383"/>
      <c r="Q2023" s="349"/>
      <c r="R2023" s="349"/>
      <c r="S2023" s="349"/>
      <c r="T2023" s="349"/>
      <c r="U2023" s="349"/>
      <c r="V2023" s="349"/>
    </row>
    <row r="2024" spans="1:22" ht="12">
      <c r="A2024" s="349"/>
      <c r="B2024" s="349"/>
      <c r="P2024" s="383"/>
      <c r="Q2024" s="349"/>
      <c r="R2024" s="349"/>
      <c r="S2024" s="349"/>
      <c r="T2024" s="349"/>
      <c r="U2024" s="349"/>
      <c r="V2024" s="349"/>
    </row>
    <row r="2025" spans="1:22" ht="12">
      <c r="A2025" s="349"/>
      <c r="B2025" s="349"/>
      <c r="P2025" s="383"/>
      <c r="Q2025" s="349"/>
      <c r="R2025" s="349"/>
      <c r="S2025" s="349"/>
      <c r="T2025" s="349"/>
      <c r="U2025" s="349"/>
      <c r="V2025" s="349"/>
    </row>
    <row r="2026" spans="1:22" ht="12">
      <c r="A2026" s="349"/>
      <c r="B2026" s="349"/>
      <c r="P2026" s="383"/>
      <c r="Q2026" s="349"/>
      <c r="R2026" s="349"/>
      <c r="S2026" s="349"/>
      <c r="T2026" s="349"/>
      <c r="U2026" s="349"/>
      <c r="V2026" s="349"/>
    </row>
    <row r="2027" spans="1:22" ht="12">
      <c r="A2027" s="349"/>
      <c r="B2027" s="349"/>
      <c r="P2027" s="383"/>
      <c r="Q2027" s="349"/>
      <c r="R2027" s="349"/>
      <c r="S2027" s="349"/>
      <c r="T2027" s="349"/>
      <c r="U2027" s="349"/>
      <c r="V2027" s="349"/>
    </row>
    <row r="2028" spans="1:22" ht="12">
      <c r="A2028" s="349"/>
      <c r="B2028" s="349"/>
      <c r="P2028" s="383"/>
      <c r="Q2028" s="349"/>
      <c r="R2028" s="349"/>
      <c r="S2028" s="349"/>
      <c r="T2028" s="349"/>
      <c r="U2028" s="349"/>
      <c r="V2028" s="349"/>
    </row>
    <row r="2029" spans="1:22" ht="12">
      <c r="A2029" s="349"/>
      <c r="B2029" s="349"/>
      <c r="P2029" s="383"/>
      <c r="Q2029" s="349"/>
      <c r="R2029" s="349"/>
      <c r="S2029" s="349"/>
      <c r="T2029" s="349"/>
      <c r="U2029" s="349"/>
      <c r="V2029" s="349"/>
    </row>
    <row r="2030" spans="1:22" ht="12">
      <c r="A2030" s="349"/>
      <c r="B2030" s="349"/>
      <c r="P2030" s="383"/>
      <c r="Q2030" s="349"/>
      <c r="R2030" s="349"/>
      <c r="S2030" s="349"/>
      <c r="T2030" s="349"/>
      <c r="U2030" s="349"/>
      <c r="V2030" s="349"/>
    </row>
    <row r="2031" spans="1:22" ht="12">
      <c r="A2031" s="349"/>
      <c r="B2031" s="349"/>
      <c r="P2031" s="383"/>
      <c r="Q2031" s="349"/>
      <c r="R2031" s="349"/>
      <c r="S2031" s="349"/>
      <c r="T2031" s="349"/>
      <c r="U2031" s="349"/>
      <c r="V2031" s="349"/>
    </row>
    <row r="2032" spans="1:22" ht="12">
      <c r="A2032" s="349"/>
      <c r="B2032" s="349"/>
      <c r="P2032" s="383"/>
      <c r="Q2032" s="349"/>
      <c r="R2032" s="349"/>
      <c r="S2032" s="349"/>
      <c r="T2032" s="349"/>
      <c r="U2032" s="349"/>
      <c r="V2032" s="349"/>
    </row>
    <row r="2033" spans="1:22" ht="12">
      <c r="A2033" s="349"/>
      <c r="B2033" s="349"/>
      <c r="P2033" s="383"/>
      <c r="Q2033" s="349"/>
      <c r="R2033" s="349"/>
      <c r="S2033" s="349"/>
      <c r="T2033" s="349"/>
      <c r="U2033" s="349"/>
      <c r="V2033" s="349"/>
    </row>
    <row r="2034" spans="1:22" ht="12">
      <c r="A2034" s="349"/>
      <c r="B2034" s="349"/>
      <c r="P2034" s="383"/>
      <c r="Q2034" s="349"/>
      <c r="R2034" s="349"/>
      <c r="S2034" s="349"/>
      <c r="T2034" s="349"/>
      <c r="U2034" s="349"/>
      <c r="V2034" s="349"/>
    </row>
    <row r="2035" spans="1:22" ht="12">
      <c r="A2035" s="349"/>
      <c r="B2035" s="349"/>
      <c r="P2035" s="383"/>
      <c r="Q2035" s="349"/>
      <c r="R2035" s="349"/>
      <c r="S2035" s="349"/>
      <c r="T2035" s="349"/>
      <c r="U2035" s="349"/>
      <c r="V2035" s="349"/>
    </row>
    <row r="2036" spans="1:22" ht="12">
      <c r="A2036" s="349"/>
      <c r="B2036" s="349"/>
      <c r="P2036" s="383"/>
      <c r="Q2036" s="349"/>
      <c r="R2036" s="349"/>
      <c r="S2036" s="349"/>
      <c r="T2036" s="349"/>
      <c r="U2036" s="349"/>
      <c r="V2036" s="349"/>
    </row>
    <row r="2037" spans="1:22" ht="12">
      <c r="A2037" s="349"/>
      <c r="B2037" s="349"/>
      <c r="P2037" s="383"/>
      <c r="Q2037" s="349"/>
      <c r="R2037" s="349"/>
      <c r="S2037" s="349"/>
      <c r="T2037" s="349"/>
      <c r="U2037" s="349"/>
      <c r="V2037" s="349"/>
    </row>
    <row r="2038" spans="1:22" ht="12">
      <c r="A2038" s="349"/>
      <c r="B2038" s="349"/>
      <c r="P2038" s="383"/>
      <c r="Q2038" s="349"/>
      <c r="R2038" s="349"/>
      <c r="S2038" s="349"/>
      <c r="T2038" s="349"/>
      <c r="U2038" s="349"/>
      <c r="V2038" s="349"/>
    </row>
    <row r="2039" spans="1:22" ht="12">
      <c r="A2039" s="349"/>
      <c r="B2039" s="349"/>
      <c r="P2039" s="383"/>
      <c r="Q2039" s="349"/>
      <c r="R2039" s="349"/>
      <c r="S2039" s="349"/>
      <c r="T2039" s="349"/>
      <c r="U2039" s="349"/>
      <c r="V2039" s="349"/>
    </row>
    <row r="2040" spans="1:22" ht="12">
      <c r="A2040" s="349"/>
      <c r="B2040" s="349"/>
      <c r="P2040" s="383"/>
      <c r="Q2040" s="349"/>
      <c r="R2040" s="349"/>
      <c r="S2040" s="349"/>
      <c r="T2040" s="349"/>
      <c r="U2040" s="349"/>
      <c r="V2040" s="349"/>
    </row>
    <row r="2041" spans="1:22" ht="12">
      <c r="A2041" s="349"/>
      <c r="B2041" s="349"/>
      <c r="P2041" s="383"/>
      <c r="Q2041" s="349"/>
      <c r="R2041" s="349"/>
      <c r="S2041" s="349"/>
      <c r="T2041" s="349"/>
      <c r="U2041" s="349"/>
      <c r="V2041" s="349"/>
    </row>
    <row r="2042" spans="1:22" ht="12">
      <c r="A2042" s="349"/>
      <c r="B2042" s="349"/>
      <c r="P2042" s="383"/>
      <c r="Q2042" s="349"/>
      <c r="R2042" s="349"/>
      <c r="S2042" s="349"/>
      <c r="T2042" s="349"/>
      <c r="U2042" s="349"/>
      <c r="V2042" s="349"/>
    </row>
    <row r="2043" spans="1:22" ht="12">
      <c r="A2043" s="349"/>
      <c r="B2043" s="349"/>
      <c r="P2043" s="383"/>
      <c r="Q2043" s="349"/>
      <c r="R2043" s="349"/>
      <c r="S2043" s="349"/>
      <c r="T2043" s="349"/>
      <c r="U2043" s="349"/>
      <c r="V2043" s="349"/>
    </row>
    <row r="2044" spans="1:22" ht="12">
      <c r="A2044" s="349"/>
      <c r="B2044" s="349"/>
      <c r="P2044" s="383"/>
      <c r="Q2044" s="349"/>
      <c r="R2044" s="349"/>
      <c r="S2044" s="349"/>
      <c r="T2044" s="349"/>
      <c r="U2044" s="349"/>
      <c r="V2044" s="349"/>
    </row>
    <row r="2045" spans="1:22" ht="12">
      <c r="A2045" s="349"/>
      <c r="B2045" s="349"/>
      <c r="P2045" s="383"/>
      <c r="Q2045" s="349"/>
      <c r="R2045" s="349"/>
      <c r="S2045" s="349"/>
      <c r="T2045" s="349"/>
      <c r="U2045" s="349"/>
      <c r="V2045" s="349"/>
    </row>
    <row r="2046" spans="1:22" ht="12">
      <c r="A2046" s="349"/>
      <c r="B2046" s="349"/>
      <c r="P2046" s="383"/>
      <c r="Q2046" s="349"/>
      <c r="R2046" s="349"/>
      <c r="S2046" s="349"/>
      <c r="T2046" s="349"/>
      <c r="U2046" s="349"/>
      <c r="V2046" s="349"/>
    </row>
    <row r="2047" spans="1:22" ht="12">
      <c r="A2047" s="349"/>
      <c r="B2047" s="349"/>
      <c r="P2047" s="383"/>
      <c r="Q2047" s="349"/>
      <c r="R2047" s="349"/>
      <c r="S2047" s="349"/>
      <c r="T2047" s="349"/>
      <c r="U2047" s="349"/>
      <c r="V2047" s="349"/>
    </row>
    <row r="2048" spans="1:22" ht="12">
      <c r="A2048" s="349"/>
      <c r="B2048" s="349"/>
      <c r="P2048" s="383"/>
      <c r="Q2048" s="349"/>
      <c r="R2048" s="349"/>
      <c r="S2048" s="349"/>
      <c r="T2048" s="349"/>
      <c r="U2048" s="349"/>
      <c r="V2048" s="349"/>
    </row>
    <row r="2049" spans="1:22" ht="12">
      <c r="A2049" s="349"/>
      <c r="B2049" s="349"/>
      <c r="P2049" s="383"/>
      <c r="Q2049" s="349"/>
      <c r="R2049" s="349"/>
      <c r="S2049" s="349"/>
      <c r="T2049" s="349"/>
      <c r="U2049" s="349"/>
      <c r="V2049" s="349"/>
    </row>
    <row r="2050" spans="1:22" ht="12">
      <c r="A2050" s="349"/>
      <c r="B2050" s="349"/>
      <c r="P2050" s="383"/>
      <c r="Q2050" s="349"/>
      <c r="R2050" s="349"/>
      <c r="S2050" s="349"/>
      <c r="T2050" s="349"/>
      <c r="U2050" s="349"/>
      <c r="V2050" s="349"/>
    </row>
    <row r="2051" spans="1:22" ht="12">
      <c r="A2051" s="349"/>
      <c r="B2051" s="349"/>
      <c r="P2051" s="383"/>
      <c r="Q2051" s="349"/>
      <c r="R2051" s="349"/>
      <c r="S2051" s="349"/>
      <c r="T2051" s="349"/>
      <c r="U2051" s="349"/>
      <c r="V2051" s="349"/>
    </row>
    <row r="2052" spans="1:22" ht="12">
      <c r="A2052" s="349"/>
      <c r="B2052" s="349"/>
      <c r="P2052" s="383"/>
      <c r="Q2052" s="349"/>
      <c r="R2052" s="349"/>
      <c r="S2052" s="349"/>
      <c r="T2052" s="349"/>
      <c r="U2052" s="349"/>
      <c r="V2052" s="349"/>
    </row>
    <row r="2053" spans="1:22" ht="12">
      <c r="A2053" s="349"/>
      <c r="B2053" s="349"/>
      <c r="P2053" s="383"/>
      <c r="Q2053" s="349"/>
      <c r="R2053" s="349"/>
      <c r="S2053" s="349"/>
      <c r="T2053" s="349"/>
      <c r="U2053" s="349"/>
      <c r="V2053" s="349"/>
    </row>
    <row r="2054" spans="1:22" ht="12">
      <c r="A2054" s="349"/>
      <c r="B2054" s="349"/>
      <c r="P2054" s="383"/>
      <c r="Q2054" s="349"/>
      <c r="R2054" s="349"/>
      <c r="S2054" s="349"/>
      <c r="T2054" s="349"/>
      <c r="U2054" s="349"/>
      <c r="V2054" s="349"/>
    </row>
    <row r="2055" spans="1:22" ht="12">
      <c r="A2055" s="349"/>
      <c r="B2055" s="349"/>
      <c r="P2055" s="383"/>
      <c r="Q2055" s="349"/>
      <c r="R2055" s="349"/>
      <c r="S2055" s="349"/>
      <c r="T2055" s="349"/>
      <c r="U2055" s="349"/>
      <c r="V2055" s="349"/>
    </row>
    <row r="2056" spans="1:22" ht="12">
      <c r="A2056" s="349"/>
      <c r="B2056" s="349"/>
      <c r="P2056" s="383"/>
      <c r="Q2056" s="349"/>
      <c r="R2056" s="349"/>
      <c r="S2056" s="349"/>
      <c r="T2056" s="349"/>
      <c r="U2056" s="349"/>
      <c r="V2056" s="349"/>
    </row>
    <row r="2057" spans="1:22" ht="12">
      <c r="A2057" s="349"/>
      <c r="B2057" s="349"/>
      <c r="P2057" s="383"/>
      <c r="Q2057" s="349"/>
      <c r="R2057" s="349"/>
      <c r="S2057" s="349"/>
      <c r="T2057" s="349"/>
      <c r="U2057" s="349"/>
      <c r="V2057" s="349"/>
    </row>
    <row r="2058" spans="1:22" ht="12">
      <c r="A2058" s="349"/>
      <c r="B2058" s="349"/>
      <c r="P2058" s="383"/>
      <c r="Q2058" s="349"/>
      <c r="R2058" s="349"/>
      <c r="S2058" s="349"/>
      <c r="T2058" s="349"/>
      <c r="U2058" s="349"/>
      <c r="V2058" s="349"/>
    </row>
    <row r="2059" spans="1:22" ht="12">
      <c r="A2059" s="349"/>
      <c r="B2059" s="349"/>
      <c r="P2059" s="383"/>
      <c r="Q2059" s="349"/>
      <c r="R2059" s="349"/>
      <c r="S2059" s="349"/>
      <c r="T2059" s="349"/>
      <c r="U2059" s="349"/>
      <c r="V2059" s="349"/>
    </row>
    <row r="2060" spans="1:22" ht="12">
      <c r="A2060" s="349"/>
      <c r="B2060" s="349"/>
      <c r="P2060" s="383"/>
      <c r="Q2060" s="349"/>
      <c r="R2060" s="349"/>
      <c r="S2060" s="349"/>
      <c r="T2060" s="349"/>
      <c r="U2060" s="349"/>
      <c r="V2060" s="349"/>
    </row>
    <row r="2061" spans="1:22" ht="12">
      <c r="A2061" s="349"/>
      <c r="B2061" s="349"/>
      <c r="P2061" s="383"/>
      <c r="Q2061" s="349"/>
      <c r="R2061" s="349"/>
      <c r="S2061" s="349"/>
      <c r="T2061" s="349"/>
      <c r="U2061" s="349"/>
      <c r="V2061" s="349"/>
    </row>
    <row r="2062" spans="1:22" ht="12">
      <c r="A2062" s="349"/>
      <c r="B2062" s="349"/>
      <c r="P2062" s="383"/>
      <c r="Q2062" s="349"/>
      <c r="R2062" s="349"/>
      <c r="S2062" s="349"/>
      <c r="T2062" s="349"/>
      <c r="U2062" s="349"/>
      <c r="V2062" s="349"/>
    </row>
    <row r="2063" spans="1:22" ht="12">
      <c r="A2063" s="349"/>
      <c r="B2063" s="349"/>
      <c r="P2063" s="383"/>
      <c r="Q2063" s="349"/>
      <c r="R2063" s="349"/>
      <c r="S2063" s="349"/>
      <c r="T2063" s="349"/>
      <c r="U2063" s="349"/>
      <c r="V2063" s="349"/>
    </row>
    <row r="2064" spans="1:22" ht="12">
      <c r="A2064" s="349"/>
      <c r="B2064" s="349"/>
      <c r="P2064" s="383"/>
      <c r="Q2064" s="349"/>
      <c r="R2064" s="349"/>
      <c r="S2064" s="349"/>
      <c r="T2064" s="349"/>
      <c r="U2064" s="349"/>
      <c r="V2064" s="349"/>
    </row>
    <row r="2065" spans="1:22" ht="12">
      <c r="A2065" s="349"/>
      <c r="B2065" s="349"/>
      <c r="P2065" s="383"/>
      <c r="Q2065" s="349"/>
      <c r="R2065" s="349"/>
      <c r="S2065" s="349"/>
      <c r="T2065" s="349"/>
      <c r="U2065" s="349"/>
      <c r="V2065" s="349"/>
    </row>
    <row r="2066" spans="1:22" ht="12">
      <c r="A2066" s="349"/>
      <c r="B2066" s="349"/>
      <c r="P2066" s="383"/>
      <c r="Q2066" s="349"/>
      <c r="R2066" s="349"/>
      <c r="S2066" s="349"/>
      <c r="T2066" s="349"/>
      <c r="U2066" s="349"/>
      <c r="V2066" s="349"/>
    </row>
    <row r="2067" spans="1:22" ht="12">
      <c r="A2067" s="349"/>
      <c r="B2067" s="349"/>
      <c r="P2067" s="383"/>
      <c r="Q2067" s="349"/>
      <c r="R2067" s="349"/>
      <c r="S2067" s="349"/>
      <c r="T2067" s="349"/>
      <c r="U2067" s="349"/>
      <c r="V2067" s="349"/>
    </row>
    <row r="2068" spans="1:22" ht="12">
      <c r="A2068" s="349"/>
      <c r="B2068" s="349"/>
      <c r="P2068" s="383"/>
      <c r="Q2068" s="349"/>
      <c r="R2068" s="349"/>
      <c r="S2068" s="349"/>
      <c r="T2068" s="349"/>
      <c r="U2068" s="349"/>
      <c r="V2068" s="349"/>
    </row>
    <row r="2069" spans="1:22" ht="12">
      <c r="A2069" s="349"/>
      <c r="B2069" s="349"/>
      <c r="P2069" s="383"/>
      <c r="Q2069" s="349"/>
      <c r="R2069" s="349"/>
      <c r="S2069" s="349"/>
      <c r="T2069" s="349"/>
      <c r="U2069" s="349"/>
      <c r="V2069" s="349"/>
    </row>
    <row r="2070" spans="1:22" ht="12">
      <c r="A2070" s="349"/>
      <c r="B2070" s="349"/>
      <c r="P2070" s="383"/>
      <c r="Q2070" s="349"/>
      <c r="R2070" s="349"/>
      <c r="S2070" s="349"/>
      <c r="T2070" s="349"/>
      <c r="U2070" s="349"/>
      <c r="V2070" s="349"/>
    </row>
    <row r="2071" spans="1:22" ht="12">
      <c r="A2071" s="349"/>
      <c r="B2071" s="349"/>
      <c r="P2071" s="383"/>
      <c r="Q2071" s="349"/>
      <c r="R2071" s="349"/>
      <c r="S2071" s="349"/>
      <c r="T2071" s="349"/>
      <c r="U2071" s="349"/>
      <c r="V2071" s="349"/>
    </row>
    <row r="2072" spans="1:22" ht="12">
      <c r="A2072" s="349"/>
      <c r="B2072" s="349"/>
      <c r="P2072" s="383"/>
      <c r="Q2072" s="349"/>
      <c r="R2072" s="349"/>
      <c r="S2072" s="349"/>
      <c r="T2072" s="349"/>
      <c r="U2072" s="349"/>
      <c r="V2072" s="349"/>
    </row>
    <row r="2073" spans="1:22" ht="12">
      <c r="A2073" s="349"/>
      <c r="B2073" s="349"/>
      <c r="P2073" s="383"/>
      <c r="Q2073" s="349"/>
      <c r="R2073" s="349"/>
      <c r="S2073" s="349"/>
      <c r="T2073" s="349"/>
      <c r="U2073" s="349"/>
      <c r="V2073" s="349"/>
    </row>
    <row r="2074" spans="1:22" ht="12">
      <c r="A2074" s="349"/>
      <c r="B2074" s="349"/>
      <c r="P2074" s="383"/>
      <c r="Q2074" s="349"/>
      <c r="R2074" s="349"/>
      <c r="S2074" s="349"/>
      <c r="T2074" s="349"/>
      <c r="U2074" s="349"/>
      <c r="V2074" s="349"/>
    </row>
    <row r="2075" spans="1:22" ht="12">
      <c r="A2075" s="349"/>
      <c r="B2075" s="349"/>
      <c r="P2075" s="383"/>
      <c r="Q2075" s="349"/>
      <c r="R2075" s="349"/>
      <c r="S2075" s="349"/>
      <c r="T2075" s="349"/>
      <c r="U2075" s="349"/>
      <c r="V2075" s="349"/>
    </row>
    <row r="2076" spans="1:22" ht="12">
      <c r="A2076" s="349"/>
      <c r="B2076" s="349"/>
      <c r="P2076" s="383"/>
      <c r="Q2076" s="349"/>
      <c r="R2076" s="349"/>
      <c r="S2076" s="349"/>
      <c r="T2076" s="349"/>
      <c r="U2076" s="349"/>
      <c r="V2076" s="349"/>
    </row>
    <row r="2077" spans="1:22" ht="12">
      <c r="A2077" s="349"/>
      <c r="B2077" s="349"/>
      <c r="P2077" s="383"/>
      <c r="Q2077" s="349"/>
      <c r="R2077" s="349"/>
      <c r="S2077" s="349"/>
      <c r="T2077" s="349"/>
      <c r="U2077" s="349"/>
      <c r="V2077" s="349"/>
    </row>
    <row r="2078" spans="1:22" ht="12">
      <c r="A2078" s="349"/>
      <c r="B2078" s="349"/>
      <c r="P2078" s="383"/>
      <c r="Q2078" s="349"/>
      <c r="R2078" s="349"/>
      <c r="S2078" s="349"/>
      <c r="T2078" s="349"/>
      <c r="U2078" s="349"/>
      <c r="V2078" s="349"/>
    </row>
    <row r="2079" spans="1:22" ht="12">
      <c r="A2079" s="349"/>
      <c r="B2079" s="349"/>
      <c r="P2079" s="383"/>
      <c r="Q2079" s="349"/>
      <c r="R2079" s="349"/>
      <c r="S2079" s="349"/>
      <c r="T2079" s="349"/>
      <c r="U2079" s="349"/>
      <c r="V2079" s="349"/>
    </row>
    <row r="2080" spans="1:22" ht="12">
      <c r="A2080" s="349"/>
      <c r="B2080" s="349"/>
      <c r="P2080" s="383"/>
      <c r="Q2080" s="349"/>
      <c r="R2080" s="349"/>
      <c r="S2080" s="349"/>
      <c r="T2080" s="349"/>
      <c r="U2080" s="349"/>
      <c r="V2080" s="349"/>
    </row>
    <row r="2081" spans="1:22" ht="12">
      <c r="A2081" s="349"/>
      <c r="B2081" s="349"/>
      <c r="P2081" s="383"/>
      <c r="Q2081" s="349"/>
      <c r="R2081" s="349"/>
      <c r="S2081" s="349"/>
      <c r="T2081" s="349"/>
      <c r="U2081" s="349"/>
      <c r="V2081" s="349"/>
    </row>
    <row r="2082" spans="1:22" ht="12">
      <c r="A2082" s="349"/>
      <c r="B2082" s="349"/>
      <c r="P2082" s="383"/>
      <c r="Q2082" s="349"/>
      <c r="R2082" s="349"/>
      <c r="S2082" s="349"/>
      <c r="T2082" s="349"/>
      <c r="U2082" s="349"/>
      <c r="V2082" s="349"/>
    </row>
    <row r="2083" spans="1:22" ht="12">
      <c r="A2083" s="349"/>
      <c r="B2083" s="349"/>
      <c r="P2083" s="383"/>
      <c r="Q2083" s="349"/>
      <c r="R2083" s="349"/>
      <c r="S2083" s="349"/>
      <c r="T2083" s="349"/>
      <c r="U2083" s="349"/>
      <c r="V2083" s="349"/>
    </row>
    <row r="2084" spans="1:22" ht="12">
      <c r="A2084" s="349"/>
      <c r="B2084" s="349"/>
      <c r="P2084" s="383"/>
      <c r="Q2084" s="349"/>
      <c r="R2084" s="349"/>
      <c r="S2084" s="349"/>
      <c r="T2084" s="349"/>
      <c r="U2084" s="349"/>
      <c r="V2084" s="349"/>
    </row>
    <row r="2085" spans="1:22" ht="12">
      <c r="A2085" s="349"/>
      <c r="B2085" s="349"/>
      <c r="P2085" s="383"/>
      <c r="Q2085" s="349"/>
      <c r="R2085" s="349"/>
      <c r="S2085" s="349"/>
      <c r="T2085" s="349"/>
      <c r="U2085" s="349"/>
      <c r="V2085" s="349"/>
    </row>
    <row r="2086" spans="1:22" ht="12">
      <c r="A2086" s="349"/>
      <c r="B2086" s="349"/>
      <c r="P2086" s="383"/>
      <c r="Q2086" s="349"/>
      <c r="R2086" s="349"/>
      <c r="S2086" s="349"/>
      <c r="T2086" s="349"/>
      <c r="U2086" s="349"/>
      <c r="V2086" s="349"/>
    </row>
    <row r="2087" spans="1:22" ht="12">
      <c r="A2087" s="349"/>
      <c r="B2087" s="349"/>
      <c r="P2087" s="383"/>
      <c r="Q2087" s="349"/>
      <c r="R2087" s="349"/>
      <c r="S2087" s="349"/>
      <c r="T2087" s="349"/>
      <c r="U2087" s="349"/>
      <c r="V2087" s="349"/>
    </row>
    <row r="2088" spans="1:22" ht="12">
      <c r="A2088" s="349"/>
      <c r="B2088" s="349"/>
      <c r="P2088" s="383"/>
      <c r="Q2088" s="349"/>
      <c r="R2088" s="349"/>
      <c r="S2088" s="349"/>
      <c r="T2088" s="349"/>
      <c r="U2088" s="349"/>
      <c r="V2088" s="349"/>
    </row>
    <row r="2089" spans="1:22" ht="12">
      <c r="A2089" s="349"/>
      <c r="B2089" s="349"/>
      <c r="P2089" s="383"/>
      <c r="Q2089" s="349"/>
      <c r="R2089" s="349"/>
      <c r="S2089" s="349"/>
      <c r="T2089" s="349"/>
      <c r="U2089" s="349"/>
      <c r="V2089" s="349"/>
    </row>
    <row r="2090" spans="1:22" ht="12">
      <c r="A2090" s="349"/>
      <c r="B2090" s="349"/>
      <c r="P2090" s="383"/>
      <c r="Q2090" s="349"/>
      <c r="R2090" s="349"/>
      <c r="S2090" s="349"/>
      <c r="T2090" s="349"/>
      <c r="U2090" s="349"/>
      <c r="V2090" s="349"/>
    </row>
    <row r="2091" spans="1:22" ht="12">
      <c r="A2091" s="349"/>
      <c r="B2091" s="349"/>
      <c r="P2091" s="383"/>
      <c r="Q2091" s="349"/>
      <c r="R2091" s="349"/>
      <c r="S2091" s="349"/>
      <c r="T2091" s="349"/>
      <c r="U2091" s="349"/>
      <c r="V2091" s="349"/>
    </row>
    <row r="2092" spans="1:22" ht="12">
      <c r="A2092" s="349"/>
      <c r="B2092" s="349"/>
      <c r="P2092" s="383"/>
      <c r="Q2092" s="349"/>
      <c r="R2092" s="349"/>
      <c r="S2092" s="349"/>
      <c r="T2092" s="349"/>
      <c r="U2092" s="349"/>
      <c r="V2092" s="349"/>
    </row>
    <row r="2093" spans="1:22" ht="12">
      <c r="A2093" s="349"/>
      <c r="B2093" s="349"/>
      <c r="P2093" s="383"/>
      <c r="Q2093" s="349"/>
      <c r="R2093" s="349"/>
      <c r="S2093" s="349"/>
      <c r="T2093" s="349"/>
      <c r="U2093" s="349"/>
      <c r="V2093" s="349"/>
    </row>
    <row r="2094" spans="1:22" ht="12">
      <c r="A2094" s="349"/>
      <c r="B2094" s="349"/>
      <c r="P2094" s="383"/>
      <c r="Q2094" s="349"/>
      <c r="R2094" s="349"/>
      <c r="S2094" s="349"/>
      <c r="T2094" s="349"/>
      <c r="U2094" s="349"/>
      <c r="V2094" s="349"/>
    </row>
    <row r="2095" spans="1:22" ht="12">
      <c r="A2095" s="349"/>
      <c r="B2095" s="349"/>
      <c r="P2095" s="383"/>
      <c r="Q2095" s="349"/>
      <c r="R2095" s="349"/>
      <c r="S2095" s="349"/>
      <c r="T2095" s="349"/>
      <c r="U2095" s="349"/>
      <c r="V2095" s="349"/>
    </row>
    <row r="2096" spans="1:22" ht="12">
      <c r="A2096" s="349"/>
      <c r="B2096" s="349"/>
      <c r="P2096" s="383"/>
      <c r="Q2096" s="349"/>
      <c r="R2096" s="349"/>
      <c r="S2096" s="349"/>
      <c r="T2096" s="349"/>
      <c r="U2096" s="349"/>
      <c r="V2096" s="349"/>
    </row>
    <row r="2097" spans="1:22" ht="12">
      <c r="A2097" s="349"/>
      <c r="B2097" s="349"/>
      <c r="P2097" s="383"/>
      <c r="Q2097" s="349"/>
      <c r="R2097" s="349"/>
      <c r="S2097" s="349"/>
      <c r="T2097" s="349"/>
      <c r="U2097" s="349"/>
      <c r="V2097" s="349"/>
    </row>
    <row r="2098" spans="1:22" ht="12">
      <c r="A2098" s="349"/>
      <c r="B2098" s="349"/>
      <c r="P2098" s="383"/>
      <c r="Q2098" s="349"/>
      <c r="R2098" s="349"/>
      <c r="S2098" s="349"/>
      <c r="T2098" s="349"/>
      <c r="U2098" s="349"/>
      <c r="V2098" s="349"/>
    </row>
    <row r="2099" spans="1:22" ht="12">
      <c r="A2099" s="349"/>
      <c r="B2099" s="349"/>
      <c r="P2099" s="383"/>
      <c r="Q2099" s="349"/>
      <c r="R2099" s="349"/>
      <c r="S2099" s="349"/>
      <c r="T2099" s="349"/>
      <c r="U2099" s="349"/>
      <c r="V2099" s="349"/>
    </row>
    <row r="2100" spans="1:22" ht="12">
      <c r="A2100" s="349"/>
      <c r="B2100" s="349"/>
      <c r="P2100" s="383"/>
      <c r="Q2100" s="349"/>
      <c r="R2100" s="349"/>
      <c r="S2100" s="349"/>
      <c r="T2100" s="349"/>
      <c r="U2100" s="349"/>
      <c r="V2100" s="349"/>
    </row>
    <row r="2101" spans="1:22" ht="12">
      <c r="A2101" s="349"/>
      <c r="B2101" s="349"/>
      <c r="P2101" s="383"/>
      <c r="Q2101" s="349"/>
      <c r="R2101" s="349"/>
      <c r="S2101" s="349"/>
      <c r="T2101" s="349"/>
      <c r="U2101" s="349"/>
      <c r="V2101" s="349"/>
    </row>
    <row r="2102" spans="1:22" ht="12">
      <c r="A2102" s="349"/>
      <c r="B2102" s="349"/>
      <c r="P2102" s="383"/>
      <c r="Q2102" s="349"/>
      <c r="R2102" s="349"/>
      <c r="S2102" s="349"/>
      <c r="T2102" s="349"/>
      <c r="U2102" s="349"/>
      <c r="V2102" s="349"/>
    </row>
    <row r="2103" spans="1:22" ht="12">
      <c r="A2103" s="349"/>
      <c r="B2103" s="349"/>
      <c r="P2103" s="383"/>
      <c r="Q2103" s="349"/>
      <c r="R2103" s="349"/>
      <c r="S2103" s="349"/>
      <c r="T2103" s="349"/>
      <c r="U2103" s="349"/>
      <c r="V2103" s="349"/>
    </row>
    <row r="2104" spans="1:22" ht="12">
      <c r="A2104" s="349"/>
      <c r="B2104" s="349"/>
      <c r="P2104" s="383"/>
      <c r="Q2104" s="349"/>
      <c r="R2104" s="349"/>
      <c r="S2104" s="349"/>
      <c r="T2104" s="349"/>
      <c r="U2104" s="349"/>
      <c r="V2104" s="349"/>
    </row>
    <row r="2105" spans="1:22" ht="12">
      <c r="A2105" s="349"/>
      <c r="B2105" s="349"/>
      <c r="P2105" s="383"/>
      <c r="Q2105" s="349"/>
      <c r="R2105" s="349"/>
      <c r="S2105" s="349"/>
      <c r="T2105" s="349"/>
      <c r="U2105" s="349"/>
      <c r="V2105" s="349"/>
    </row>
    <row r="2106" spans="1:22" ht="12">
      <c r="A2106" s="349"/>
      <c r="B2106" s="349"/>
      <c r="P2106" s="383"/>
      <c r="Q2106" s="349"/>
      <c r="R2106" s="349"/>
      <c r="S2106" s="349"/>
      <c r="T2106" s="349"/>
      <c r="U2106" s="349"/>
      <c r="V2106" s="349"/>
    </row>
    <row r="2107" spans="1:22" ht="12">
      <c r="A2107" s="349"/>
      <c r="B2107" s="349"/>
      <c r="P2107" s="383"/>
      <c r="Q2107" s="349"/>
      <c r="R2107" s="349"/>
      <c r="S2107" s="349"/>
      <c r="T2107" s="349"/>
      <c r="U2107" s="349"/>
      <c r="V2107" s="349"/>
    </row>
    <row r="2108" spans="1:22" ht="12">
      <c r="A2108" s="349"/>
      <c r="B2108" s="349"/>
      <c r="P2108" s="383"/>
      <c r="Q2108" s="349"/>
      <c r="R2108" s="349"/>
      <c r="S2108" s="349"/>
      <c r="T2108" s="349"/>
      <c r="U2108" s="349"/>
      <c r="V2108" s="349"/>
    </row>
    <row r="2109" spans="1:22" ht="12">
      <c r="A2109" s="349"/>
      <c r="B2109" s="349"/>
      <c r="P2109" s="383"/>
      <c r="Q2109" s="349"/>
      <c r="R2109" s="349"/>
      <c r="S2109" s="349"/>
      <c r="T2109" s="349"/>
      <c r="U2109" s="349"/>
      <c r="V2109" s="349"/>
    </row>
    <row r="2110" spans="1:22" ht="12">
      <c r="A2110" s="349"/>
      <c r="B2110" s="349"/>
      <c r="P2110" s="383"/>
      <c r="Q2110" s="349"/>
      <c r="R2110" s="349"/>
      <c r="S2110" s="349"/>
      <c r="T2110" s="349"/>
      <c r="U2110" s="349"/>
      <c r="V2110" s="349"/>
    </row>
    <row r="2111" spans="1:22" ht="12">
      <c r="A2111" s="349"/>
      <c r="B2111" s="349"/>
      <c r="P2111" s="383"/>
      <c r="Q2111" s="349"/>
      <c r="R2111" s="349"/>
      <c r="S2111" s="349"/>
      <c r="T2111" s="349"/>
      <c r="U2111" s="349"/>
      <c r="V2111" s="349"/>
    </row>
    <row r="2112" spans="1:22" ht="12">
      <c r="A2112" s="349"/>
      <c r="B2112" s="349"/>
      <c r="P2112" s="383"/>
      <c r="Q2112" s="349"/>
      <c r="R2112" s="349"/>
      <c r="S2112" s="349"/>
      <c r="T2112" s="349"/>
      <c r="U2112" s="349"/>
      <c r="V2112" s="349"/>
    </row>
    <row r="2113" spans="1:22" ht="12">
      <c r="A2113" s="349"/>
      <c r="B2113" s="349"/>
      <c r="P2113" s="383"/>
      <c r="Q2113" s="349"/>
      <c r="R2113" s="349"/>
      <c r="S2113" s="349"/>
      <c r="T2113" s="349"/>
      <c r="U2113" s="349"/>
      <c r="V2113" s="349"/>
    </row>
    <row r="2114" spans="1:22" ht="12">
      <c r="A2114" s="349"/>
      <c r="B2114" s="349"/>
      <c r="P2114" s="383"/>
      <c r="Q2114" s="349"/>
      <c r="R2114" s="349"/>
      <c r="S2114" s="349"/>
      <c r="T2114" s="349"/>
      <c r="U2114" s="349"/>
      <c r="V2114" s="349"/>
    </row>
    <row r="2115" spans="1:22" ht="12">
      <c r="A2115" s="349"/>
      <c r="B2115" s="349"/>
      <c r="P2115" s="383"/>
      <c r="Q2115" s="349"/>
      <c r="R2115" s="349"/>
      <c r="S2115" s="349"/>
      <c r="T2115" s="349"/>
      <c r="U2115" s="349"/>
      <c r="V2115" s="349"/>
    </row>
    <row r="2116" spans="1:22" ht="12">
      <c r="A2116" s="349"/>
      <c r="B2116" s="349"/>
      <c r="P2116" s="383"/>
      <c r="Q2116" s="349"/>
      <c r="R2116" s="349"/>
      <c r="S2116" s="349"/>
      <c r="T2116" s="349"/>
      <c r="U2116" s="349"/>
      <c r="V2116" s="349"/>
    </row>
    <row r="2117" spans="1:22" ht="12">
      <c r="A2117" s="349"/>
      <c r="B2117" s="349"/>
      <c r="P2117" s="383"/>
      <c r="Q2117" s="349"/>
      <c r="R2117" s="349"/>
      <c r="S2117" s="349"/>
      <c r="T2117" s="349"/>
      <c r="U2117" s="349"/>
      <c r="V2117" s="349"/>
    </row>
    <row r="2118" spans="1:22" ht="12">
      <c r="A2118" s="349"/>
      <c r="B2118" s="349"/>
      <c r="P2118" s="383"/>
      <c r="Q2118" s="349"/>
      <c r="R2118" s="349"/>
      <c r="S2118" s="349"/>
      <c r="T2118" s="349"/>
      <c r="U2118" s="349"/>
      <c r="V2118" s="349"/>
    </row>
    <row r="2119" spans="1:22" ht="12">
      <c r="A2119" s="349"/>
      <c r="B2119" s="349"/>
      <c r="P2119" s="383"/>
      <c r="Q2119" s="349"/>
      <c r="R2119" s="349"/>
      <c r="S2119" s="349"/>
      <c r="T2119" s="349"/>
      <c r="U2119" s="349"/>
      <c r="V2119" s="349"/>
    </row>
    <row r="2120" spans="1:22" ht="12">
      <c r="A2120" s="349"/>
      <c r="B2120" s="349"/>
      <c r="P2120" s="383"/>
      <c r="Q2120" s="349"/>
      <c r="R2120" s="349"/>
      <c r="S2120" s="349"/>
      <c r="T2120" s="349"/>
      <c r="U2120" s="349"/>
      <c r="V2120" s="349"/>
    </row>
    <row r="2121" spans="1:22" ht="12">
      <c r="A2121" s="349"/>
      <c r="B2121" s="349"/>
      <c r="P2121" s="383"/>
      <c r="Q2121" s="349"/>
      <c r="R2121" s="349"/>
      <c r="S2121" s="349"/>
      <c r="T2121" s="349"/>
      <c r="U2121" s="349"/>
      <c r="V2121" s="349"/>
    </row>
    <row r="2122" spans="1:22" ht="12">
      <c r="A2122" s="349"/>
      <c r="B2122" s="349"/>
      <c r="P2122" s="383"/>
      <c r="Q2122" s="349"/>
      <c r="R2122" s="349"/>
      <c r="S2122" s="349"/>
      <c r="T2122" s="349"/>
      <c r="U2122" s="349"/>
      <c r="V2122" s="349"/>
    </row>
    <row r="2123" spans="1:22" ht="12">
      <c r="A2123" s="349"/>
      <c r="B2123" s="349"/>
      <c r="P2123" s="383"/>
      <c r="Q2123" s="349"/>
      <c r="R2123" s="349"/>
      <c r="S2123" s="349"/>
      <c r="T2123" s="349"/>
      <c r="U2123" s="349"/>
      <c r="V2123" s="349"/>
    </row>
    <row r="2124" spans="1:22" ht="12">
      <c r="A2124" s="349"/>
      <c r="B2124" s="349"/>
      <c r="P2124" s="383"/>
      <c r="Q2124" s="349"/>
      <c r="R2124" s="349"/>
      <c r="S2124" s="349"/>
      <c r="T2124" s="349"/>
      <c r="U2124" s="349"/>
      <c r="V2124" s="349"/>
    </row>
    <row r="2125" spans="1:22" ht="12">
      <c r="A2125" s="349"/>
      <c r="B2125" s="349"/>
      <c r="P2125" s="383"/>
      <c r="Q2125" s="349"/>
      <c r="R2125" s="349"/>
      <c r="S2125" s="349"/>
      <c r="T2125" s="349"/>
      <c r="U2125" s="349"/>
      <c r="V2125" s="349"/>
    </row>
    <row r="2126" spans="1:22" ht="12">
      <c r="A2126" s="349"/>
      <c r="B2126" s="349"/>
      <c r="P2126" s="383"/>
      <c r="Q2126" s="349"/>
      <c r="R2126" s="349"/>
      <c r="S2126" s="349"/>
      <c r="T2126" s="349"/>
      <c r="U2126" s="349"/>
      <c r="V2126" s="349"/>
    </row>
    <row r="2127" spans="1:22" ht="12">
      <c r="A2127" s="349"/>
      <c r="B2127" s="349"/>
      <c r="P2127" s="383"/>
      <c r="Q2127" s="349"/>
      <c r="R2127" s="349"/>
      <c r="S2127" s="349"/>
      <c r="T2127" s="349"/>
      <c r="U2127" s="349"/>
      <c r="V2127" s="349"/>
    </row>
    <row r="2128" spans="1:22" ht="12">
      <c r="A2128" s="349"/>
      <c r="B2128" s="349"/>
      <c r="P2128" s="383"/>
      <c r="Q2128" s="349"/>
      <c r="R2128" s="349"/>
      <c r="S2128" s="349"/>
      <c r="T2128" s="349"/>
      <c r="U2128" s="349"/>
      <c r="V2128" s="349"/>
    </row>
    <row r="2129" spans="1:22" ht="12">
      <c r="A2129" s="349"/>
      <c r="B2129" s="349"/>
      <c r="P2129" s="383"/>
      <c r="Q2129" s="349"/>
      <c r="R2129" s="349"/>
      <c r="S2129" s="349"/>
      <c r="T2129" s="349"/>
      <c r="U2129" s="349"/>
      <c r="V2129" s="349"/>
    </row>
    <row r="2130" spans="1:22" ht="12">
      <c r="A2130" s="349"/>
      <c r="B2130" s="349"/>
      <c r="P2130" s="383"/>
      <c r="Q2130" s="349"/>
      <c r="R2130" s="349"/>
      <c r="S2130" s="349"/>
      <c r="T2130" s="349"/>
      <c r="U2130" s="349"/>
      <c r="V2130" s="349"/>
    </row>
    <row r="2131" spans="1:22" ht="12">
      <c r="A2131" s="349"/>
      <c r="B2131" s="349"/>
      <c r="P2131" s="383"/>
      <c r="Q2131" s="349"/>
      <c r="R2131" s="349"/>
      <c r="S2131" s="349"/>
      <c r="T2131" s="349"/>
      <c r="U2131" s="349"/>
      <c r="V2131" s="349"/>
    </row>
    <row r="2132" spans="1:22" ht="12">
      <c r="A2132" s="349"/>
      <c r="B2132" s="349"/>
      <c r="P2132" s="383"/>
      <c r="Q2132" s="349"/>
      <c r="R2132" s="349"/>
      <c r="S2132" s="349"/>
      <c r="T2132" s="349"/>
      <c r="U2132" s="349"/>
      <c r="V2132" s="349"/>
    </row>
    <row r="2133" spans="1:22" ht="12">
      <c r="A2133" s="349"/>
      <c r="B2133" s="349"/>
      <c r="P2133" s="383"/>
      <c r="Q2133" s="349"/>
      <c r="R2133" s="349"/>
      <c r="S2133" s="349"/>
      <c r="T2133" s="349"/>
      <c r="U2133" s="349"/>
      <c r="V2133" s="349"/>
    </row>
    <row r="2134" spans="1:22" ht="12">
      <c r="A2134" s="349"/>
      <c r="B2134" s="349"/>
      <c r="P2134" s="383"/>
      <c r="Q2134" s="349"/>
      <c r="R2134" s="349"/>
      <c r="S2134" s="349"/>
      <c r="T2134" s="349"/>
      <c r="U2134" s="349"/>
      <c r="V2134" s="349"/>
    </row>
    <row r="2135" spans="1:22" ht="12">
      <c r="A2135" s="349"/>
      <c r="B2135" s="349"/>
      <c r="P2135" s="383"/>
      <c r="Q2135" s="349"/>
      <c r="R2135" s="349"/>
      <c r="S2135" s="349"/>
      <c r="T2135" s="349"/>
      <c r="U2135" s="349"/>
      <c r="V2135" s="349"/>
    </row>
    <row r="2136" spans="1:22" ht="12">
      <c r="A2136" s="349"/>
      <c r="B2136" s="349"/>
      <c r="P2136" s="383"/>
      <c r="Q2136" s="349"/>
      <c r="R2136" s="349"/>
      <c r="S2136" s="349"/>
      <c r="T2136" s="349"/>
      <c r="U2136" s="349"/>
      <c r="V2136" s="349"/>
    </row>
    <row r="2137" spans="1:22" ht="12">
      <c r="A2137" s="349"/>
      <c r="B2137" s="349"/>
      <c r="P2137" s="383"/>
      <c r="Q2137" s="349"/>
      <c r="R2137" s="349"/>
      <c r="S2137" s="349"/>
      <c r="T2137" s="349"/>
      <c r="U2137" s="349"/>
      <c r="V2137" s="349"/>
    </row>
    <row r="2138" spans="1:22" ht="12">
      <c r="A2138" s="349"/>
      <c r="B2138" s="349"/>
      <c r="P2138" s="383"/>
      <c r="Q2138" s="349"/>
      <c r="R2138" s="349"/>
      <c r="S2138" s="349"/>
      <c r="T2138" s="349"/>
      <c r="U2138" s="349"/>
      <c r="V2138" s="349"/>
    </row>
    <row r="2139" spans="1:22" ht="12">
      <c r="A2139" s="349"/>
      <c r="B2139" s="349"/>
      <c r="P2139" s="383"/>
      <c r="Q2139" s="349"/>
      <c r="R2139" s="349"/>
      <c r="S2139" s="349"/>
      <c r="T2139" s="349"/>
      <c r="U2139" s="349"/>
      <c r="V2139" s="349"/>
    </row>
    <row r="2140" spans="1:22" ht="12">
      <c r="A2140" s="349"/>
      <c r="B2140" s="349"/>
      <c r="P2140" s="383"/>
      <c r="Q2140" s="349"/>
      <c r="R2140" s="349"/>
      <c r="S2140" s="349"/>
      <c r="T2140" s="349"/>
      <c r="U2140" s="349"/>
      <c r="V2140" s="349"/>
    </row>
    <row r="2141" spans="1:22" ht="12">
      <c r="A2141" s="349"/>
      <c r="B2141" s="349"/>
      <c r="P2141" s="383"/>
      <c r="Q2141" s="349"/>
      <c r="R2141" s="349"/>
      <c r="S2141" s="349"/>
      <c r="T2141" s="349"/>
      <c r="U2141" s="349"/>
      <c r="V2141" s="349"/>
    </row>
    <row r="2142" spans="1:22" ht="12">
      <c r="A2142" s="349"/>
      <c r="B2142" s="349"/>
      <c r="P2142" s="383"/>
      <c r="Q2142" s="349"/>
      <c r="R2142" s="349"/>
      <c r="S2142" s="349"/>
      <c r="T2142" s="349"/>
      <c r="U2142" s="349"/>
      <c r="V2142" s="349"/>
    </row>
    <row r="2143" spans="1:22" ht="12">
      <c r="A2143" s="349"/>
      <c r="B2143" s="349"/>
      <c r="P2143" s="383"/>
      <c r="Q2143" s="349"/>
      <c r="R2143" s="349"/>
      <c r="S2143" s="349"/>
      <c r="T2143" s="349"/>
      <c r="U2143" s="349"/>
      <c r="V2143" s="349"/>
    </row>
    <row r="2144" spans="1:22" ht="12">
      <c r="A2144" s="349"/>
      <c r="B2144" s="349"/>
      <c r="P2144" s="383"/>
      <c r="Q2144" s="349"/>
      <c r="R2144" s="349"/>
      <c r="S2144" s="349"/>
      <c r="T2144" s="349"/>
      <c r="U2144" s="349"/>
      <c r="V2144" s="349"/>
    </row>
    <row r="2145" spans="1:22" ht="12">
      <c r="A2145" s="349"/>
      <c r="B2145" s="349"/>
      <c r="P2145" s="383"/>
      <c r="Q2145" s="349"/>
      <c r="R2145" s="349"/>
      <c r="S2145" s="349"/>
      <c r="T2145" s="349"/>
      <c r="U2145" s="349"/>
      <c r="V2145" s="349"/>
    </row>
    <row r="2146" spans="1:22" ht="12">
      <c r="A2146" s="349"/>
      <c r="B2146" s="349"/>
      <c r="P2146" s="383"/>
      <c r="Q2146" s="349"/>
      <c r="R2146" s="349"/>
      <c r="S2146" s="349"/>
      <c r="T2146" s="349"/>
      <c r="U2146" s="349"/>
      <c r="V2146" s="349"/>
    </row>
    <row r="2147" spans="1:22" ht="12">
      <c r="A2147" s="349"/>
      <c r="B2147" s="349"/>
      <c r="P2147" s="383"/>
      <c r="Q2147" s="349"/>
      <c r="R2147" s="349"/>
      <c r="S2147" s="349"/>
      <c r="T2147" s="349"/>
      <c r="U2147" s="349"/>
      <c r="V2147" s="349"/>
    </row>
    <row r="2148" spans="1:22" ht="12">
      <c r="A2148" s="349"/>
      <c r="B2148" s="349"/>
      <c r="P2148" s="383"/>
      <c r="Q2148" s="349"/>
      <c r="R2148" s="349"/>
      <c r="S2148" s="349"/>
      <c r="T2148" s="349"/>
      <c r="U2148" s="349"/>
      <c r="V2148" s="349"/>
    </row>
    <row r="2149" spans="1:22" ht="12">
      <c r="A2149" s="349"/>
      <c r="B2149" s="349"/>
      <c r="P2149" s="383"/>
      <c r="Q2149" s="349"/>
      <c r="R2149" s="349"/>
      <c r="S2149" s="349"/>
      <c r="T2149" s="349"/>
      <c r="U2149" s="349"/>
      <c r="V2149" s="349"/>
    </row>
    <row r="2150" spans="1:22" ht="12">
      <c r="A2150" s="349"/>
      <c r="B2150" s="349"/>
      <c r="P2150" s="383"/>
      <c r="Q2150" s="349"/>
      <c r="R2150" s="349"/>
      <c r="S2150" s="349"/>
      <c r="T2150" s="349"/>
      <c r="U2150" s="349"/>
      <c r="V2150" s="349"/>
    </row>
    <row r="2151" spans="1:22" ht="12">
      <c r="A2151" s="349"/>
      <c r="B2151" s="349"/>
      <c r="P2151" s="383"/>
      <c r="Q2151" s="349"/>
      <c r="R2151" s="349"/>
      <c r="S2151" s="349"/>
      <c r="T2151" s="349"/>
      <c r="U2151" s="349"/>
      <c r="V2151" s="349"/>
    </row>
    <row r="2152" spans="1:22" ht="12">
      <c r="A2152" s="349"/>
      <c r="B2152" s="349"/>
      <c r="P2152" s="383"/>
      <c r="Q2152" s="349"/>
      <c r="R2152" s="349"/>
      <c r="S2152" s="349"/>
      <c r="T2152" s="349"/>
      <c r="U2152" s="349"/>
      <c r="V2152" s="349"/>
    </row>
    <row r="2153" spans="1:22" ht="12">
      <c r="A2153" s="349"/>
      <c r="B2153" s="349"/>
      <c r="P2153" s="383"/>
      <c r="Q2153" s="349"/>
      <c r="R2153" s="349"/>
      <c r="S2153" s="349"/>
      <c r="T2153" s="349"/>
      <c r="U2153" s="349"/>
      <c r="V2153" s="349"/>
    </row>
    <row r="2154" spans="1:22" ht="12">
      <c r="A2154" s="349"/>
      <c r="B2154" s="349"/>
      <c r="P2154" s="383"/>
      <c r="Q2154" s="349"/>
      <c r="R2154" s="349"/>
      <c r="S2154" s="349"/>
      <c r="T2154" s="349"/>
      <c r="U2154" s="349"/>
      <c r="V2154" s="349"/>
    </row>
    <row r="2155" spans="1:22" ht="12">
      <c r="A2155" s="349"/>
      <c r="B2155" s="349"/>
      <c r="P2155" s="383"/>
      <c r="Q2155" s="349"/>
      <c r="R2155" s="349"/>
      <c r="S2155" s="349"/>
      <c r="T2155" s="349"/>
      <c r="U2155" s="349"/>
      <c r="V2155" s="349"/>
    </row>
    <row r="2156" spans="1:22" ht="12">
      <c r="A2156" s="349"/>
      <c r="B2156" s="349"/>
      <c r="P2156" s="383"/>
      <c r="Q2156" s="349"/>
      <c r="R2156" s="349"/>
      <c r="S2156" s="349"/>
      <c r="T2156" s="349"/>
      <c r="U2156" s="349"/>
      <c r="V2156" s="349"/>
    </row>
    <row r="2157" spans="1:22" ht="12">
      <c r="A2157" s="349"/>
      <c r="B2157" s="349"/>
      <c r="P2157" s="383"/>
      <c r="Q2157" s="349"/>
      <c r="R2157" s="349"/>
      <c r="S2157" s="349"/>
      <c r="T2157" s="349"/>
      <c r="U2157" s="349"/>
      <c r="V2157" s="349"/>
    </row>
    <row r="2158" spans="1:22" ht="12">
      <c r="A2158" s="349"/>
      <c r="B2158" s="349"/>
      <c r="P2158" s="383"/>
      <c r="Q2158" s="349"/>
      <c r="R2158" s="349"/>
      <c r="S2158" s="349"/>
      <c r="T2158" s="349"/>
      <c r="U2158" s="349"/>
      <c r="V2158" s="349"/>
    </row>
    <row r="2159" spans="1:22" ht="12">
      <c r="A2159" s="349"/>
      <c r="B2159" s="349"/>
      <c r="P2159" s="383"/>
      <c r="Q2159" s="349"/>
      <c r="R2159" s="349"/>
      <c r="S2159" s="349"/>
      <c r="T2159" s="349"/>
      <c r="U2159" s="349"/>
      <c r="V2159" s="349"/>
    </row>
    <row r="2160" spans="1:22" ht="12">
      <c r="A2160" s="349"/>
      <c r="B2160" s="349"/>
      <c r="P2160" s="383"/>
      <c r="Q2160" s="349"/>
      <c r="R2160" s="349"/>
      <c r="S2160" s="349"/>
      <c r="T2160" s="349"/>
      <c r="U2160" s="349"/>
      <c r="V2160" s="349"/>
    </row>
    <row r="2161" spans="1:22" ht="12">
      <c r="A2161" s="349"/>
      <c r="B2161" s="349"/>
      <c r="P2161" s="383"/>
      <c r="Q2161" s="349"/>
      <c r="R2161" s="349"/>
      <c r="S2161" s="349"/>
      <c r="T2161" s="349"/>
      <c r="U2161" s="349"/>
      <c r="V2161" s="349"/>
    </row>
    <row r="2162" spans="1:22" ht="12">
      <c r="A2162" s="349"/>
      <c r="B2162" s="349"/>
      <c r="P2162" s="383"/>
      <c r="Q2162" s="349"/>
      <c r="R2162" s="349"/>
      <c r="S2162" s="349"/>
      <c r="T2162" s="349"/>
      <c r="U2162" s="349"/>
      <c r="V2162" s="349"/>
    </row>
    <row r="2163" spans="1:22" ht="12">
      <c r="A2163" s="349"/>
      <c r="B2163" s="349"/>
      <c r="P2163" s="383"/>
      <c r="Q2163" s="349"/>
      <c r="R2163" s="349"/>
      <c r="S2163" s="349"/>
      <c r="T2163" s="349"/>
      <c r="U2163" s="349"/>
      <c r="V2163" s="349"/>
    </row>
    <row r="2164" spans="1:22" ht="12">
      <c r="A2164" s="349"/>
      <c r="B2164" s="349"/>
      <c r="P2164" s="383"/>
      <c r="Q2164" s="349"/>
      <c r="R2164" s="349"/>
      <c r="S2164" s="349"/>
      <c r="T2164" s="349"/>
      <c r="U2164" s="349"/>
      <c r="V2164" s="349"/>
    </row>
    <row r="2165" spans="1:22" ht="12">
      <c r="A2165" s="349"/>
      <c r="B2165" s="349"/>
      <c r="P2165" s="383"/>
      <c r="Q2165" s="349"/>
      <c r="R2165" s="349"/>
      <c r="S2165" s="349"/>
      <c r="T2165" s="349"/>
      <c r="U2165" s="349"/>
      <c r="V2165" s="349"/>
    </row>
    <row r="2166" spans="1:22" ht="12">
      <c r="A2166" s="349"/>
      <c r="B2166" s="349"/>
      <c r="P2166" s="383"/>
      <c r="Q2166" s="349"/>
      <c r="R2166" s="349"/>
      <c r="S2166" s="349"/>
      <c r="T2166" s="349"/>
      <c r="U2166" s="349"/>
      <c r="V2166" s="349"/>
    </row>
    <row r="2167" spans="1:22" ht="12">
      <c r="A2167" s="349"/>
      <c r="B2167" s="349"/>
      <c r="P2167" s="383"/>
      <c r="Q2167" s="349"/>
      <c r="R2167" s="349"/>
      <c r="S2167" s="349"/>
      <c r="T2167" s="349"/>
      <c r="U2167" s="349"/>
      <c r="V2167" s="349"/>
    </row>
    <row r="2168" spans="1:22" ht="12">
      <c r="A2168" s="349"/>
      <c r="B2168" s="349"/>
      <c r="P2168" s="383"/>
      <c r="Q2168" s="349"/>
      <c r="R2168" s="349"/>
      <c r="S2168" s="349"/>
      <c r="T2168" s="349"/>
      <c r="U2168" s="349"/>
      <c r="V2168" s="349"/>
    </row>
    <row r="2169" spans="1:22" ht="12">
      <c r="A2169" s="349"/>
      <c r="B2169" s="349"/>
      <c r="P2169" s="383"/>
      <c r="Q2169" s="349"/>
      <c r="R2169" s="349"/>
      <c r="S2169" s="349"/>
      <c r="T2169" s="349"/>
      <c r="U2169" s="349"/>
      <c r="V2169" s="349"/>
    </row>
    <row r="2170" spans="1:22" ht="12">
      <c r="A2170" s="349"/>
      <c r="B2170" s="349"/>
      <c r="P2170" s="383"/>
      <c r="Q2170" s="349"/>
      <c r="R2170" s="349"/>
      <c r="S2170" s="349"/>
      <c r="T2170" s="349"/>
      <c r="U2170" s="349"/>
      <c r="V2170" s="349"/>
    </row>
    <row r="2171" spans="1:22" ht="12">
      <c r="A2171" s="349"/>
      <c r="B2171" s="349"/>
      <c r="P2171" s="383"/>
      <c r="Q2171" s="349"/>
      <c r="R2171" s="349"/>
      <c r="S2171" s="349"/>
      <c r="T2171" s="349"/>
      <c r="U2171" s="349"/>
      <c r="V2171" s="349"/>
    </row>
    <row r="2172" spans="1:22" ht="12">
      <c r="A2172" s="349"/>
      <c r="B2172" s="349"/>
      <c r="P2172" s="383"/>
      <c r="Q2172" s="349"/>
      <c r="R2172" s="349"/>
      <c r="S2172" s="349"/>
      <c r="T2172" s="349"/>
      <c r="U2172" s="349"/>
      <c r="V2172" s="349"/>
    </row>
    <row r="2173" spans="1:22" ht="12">
      <c r="A2173" s="349"/>
      <c r="B2173" s="349"/>
      <c r="P2173" s="383"/>
      <c r="Q2173" s="349"/>
      <c r="R2173" s="349"/>
      <c r="S2173" s="349"/>
      <c r="T2173" s="349"/>
      <c r="U2173" s="349"/>
      <c r="V2173" s="349"/>
    </row>
    <row r="2174" spans="1:22" ht="12">
      <c r="A2174" s="349"/>
      <c r="B2174" s="349"/>
      <c r="P2174" s="383"/>
      <c r="Q2174" s="349"/>
      <c r="R2174" s="349"/>
      <c r="S2174" s="349"/>
      <c r="T2174" s="349"/>
      <c r="U2174" s="349"/>
      <c r="V2174" s="349"/>
    </row>
    <row r="2175" spans="1:22" ht="12">
      <c r="A2175" s="349"/>
      <c r="B2175" s="349"/>
      <c r="P2175" s="383"/>
      <c r="Q2175" s="349"/>
      <c r="R2175" s="349"/>
      <c r="S2175" s="349"/>
      <c r="T2175" s="349"/>
      <c r="U2175" s="349"/>
      <c r="V2175" s="349"/>
    </row>
    <row r="2176" spans="1:22" ht="12">
      <c r="A2176" s="349"/>
      <c r="B2176" s="349"/>
      <c r="P2176" s="383"/>
      <c r="Q2176" s="349"/>
      <c r="R2176" s="349"/>
      <c r="S2176" s="349"/>
      <c r="T2176" s="349"/>
      <c r="U2176" s="349"/>
      <c r="V2176" s="349"/>
    </row>
    <row r="2177" spans="1:22" ht="12">
      <c r="A2177" s="349"/>
      <c r="B2177" s="349"/>
      <c r="P2177" s="383"/>
      <c r="Q2177" s="349"/>
      <c r="R2177" s="349"/>
      <c r="S2177" s="349"/>
      <c r="T2177" s="349"/>
      <c r="U2177" s="349"/>
      <c r="V2177" s="349"/>
    </row>
    <row r="2178" spans="1:22" ht="12">
      <c r="A2178" s="349"/>
      <c r="B2178" s="349"/>
      <c r="P2178" s="383"/>
      <c r="Q2178" s="349"/>
      <c r="R2178" s="349"/>
      <c r="S2178" s="349"/>
      <c r="T2178" s="349"/>
      <c r="U2178" s="349"/>
      <c r="V2178" s="349"/>
    </row>
    <row r="2179" spans="1:22" ht="12">
      <c r="A2179" s="349"/>
      <c r="B2179" s="349"/>
      <c r="P2179" s="383"/>
      <c r="Q2179" s="349"/>
      <c r="R2179" s="349"/>
      <c r="S2179" s="349"/>
      <c r="T2179" s="349"/>
      <c r="U2179" s="349"/>
      <c r="V2179" s="349"/>
    </row>
    <row r="2180" spans="1:22" ht="12">
      <c r="A2180" s="349"/>
      <c r="B2180" s="349"/>
      <c r="P2180" s="383"/>
      <c r="Q2180" s="349"/>
      <c r="R2180" s="349"/>
      <c r="S2180" s="349"/>
      <c r="T2180" s="349"/>
      <c r="U2180" s="349"/>
      <c r="V2180" s="349"/>
    </row>
    <row r="2181" spans="1:22" ht="12">
      <c r="A2181" s="349"/>
      <c r="B2181" s="349"/>
      <c r="P2181" s="383"/>
      <c r="Q2181" s="349"/>
      <c r="R2181" s="349"/>
      <c r="S2181" s="349"/>
      <c r="T2181" s="349"/>
      <c r="U2181" s="349"/>
      <c r="V2181" s="349"/>
    </row>
    <row r="2182" spans="1:22" ht="12">
      <c r="A2182" s="349"/>
      <c r="B2182" s="349"/>
      <c r="P2182" s="383"/>
      <c r="Q2182" s="349"/>
      <c r="R2182" s="349"/>
      <c r="S2182" s="349"/>
      <c r="T2182" s="349"/>
      <c r="U2182" s="349"/>
      <c r="V2182" s="349"/>
    </row>
    <row r="2183" spans="1:22" ht="12">
      <c r="A2183" s="349"/>
      <c r="B2183" s="349"/>
      <c r="P2183" s="383"/>
      <c r="Q2183" s="349"/>
      <c r="R2183" s="349"/>
      <c r="S2183" s="349"/>
      <c r="T2183" s="349"/>
      <c r="U2183" s="349"/>
      <c r="V2183" s="349"/>
    </row>
    <row r="2184" spans="1:22" ht="12">
      <c r="A2184" s="349"/>
      <c r="B2184" s="349"/>
      <c r="P2184" s="383"/>
      <c r="Q2184" s="349"/>
      <c r="R2184" s="349"/>
      <c r="S2184" s="349"/>
      <c r="T2184" s="349"/>
      <c r="U2184" s="349"/>
      <c r="V2184" s="349"/>
    </row>
    <row r="2185" spans="1:22" ht="12">
      <c r="A2185" s="349"/>
      <c r="B2185" s="349"/>
      <c r="P2185" s="383"/>
      <c r="Q2185" s="349"/>
      <c r="R2185" s="349"/>
      <c r="S2185" s="349"/>
      <c r="T2185" s="349"/>
      <c r="U2185" s="349"/>
      <c r="V2185" s="349"/>
    </row>
    <row r="2186" spans="1:22" ht="12">
      <c r="A2186" s="349"/>
      <c r="B2186" s="349"/>
      <c r="P2186" s="383"/>
      <c r="Q2186" s="349"/>
      <c r="R2186" s="349"/>
      <c r="S2186" s="349"/>
      <c r="T2186" s="349"/>
      <c r="U2186" s="349"/>
      <c r="V2186" s="349"/>
    </row>
    <row r="2187" spans="1:22" ht="12">
      <c r="A2187" s="349"/>
      <c r="B2187" s="349"/>
      <c r="P2187" s="383"/>
      <c r="Q2187" s="349"/>
      <c r="R2187" s="349"/>
      <c r="S2187" s="349"/>
      <c r="T2187" s="349"/>
      <c r="U2187" s="349"/>
      <c r="V2187" s="349"/>
    </row>
    <row r="2188" spans="1:22" ht="12">
      <c r="A2188" s="349"/>
      <c r="B2188" s="349"/>
      <c r="P2188" s="383"/>
      <c r="Q2188" s="349"/>
      <c r="R2188" s="349"/>
      <c r="S2188" s="349"/>
      <c r="T2188" s="349"/>
      <c r="U2188" s="349"/>
      <c r="V2188" s="349"/>
    </row>
    <row r="2189" spans="1:22" ht="12">
      <c r="A2189" s="349"/>
      <c r="B2189" s="349"/>
      <c r="P2189" s="383"/>
      <c r="Q2189" s="349"/>
      <c r="R2189" s="349"/>
      <c r="S2189" s="349"/>
      <c r="T2189" s="349"/>
      <c r="U2189" s="349"/>
      <c r="V2189" s="349"/>
    </row>
    <row r="2190" spans="1:22" ht="12">
      <c r="A2190" s="349"/>
      <c r="B2190" s="349"/>
      <c r="P2190" s="383"/>
      <c r="Q2190" s="349"/>
      <c r="R2190" s="349"/>
      <c r="S2190" s="349"/>
      <c r="T2190" s="349"/>
      <c r="U2190" s="349"/>
      <c r="V2190" s="349"/>
    </row>
    <row r="2191" spans="1:22" ht="12">
      <c r="A2191" s="349"/>
      <c r="B2191" s="349"/>
      <c r="P2191" s="383"/>
      <c r="Q2191" s="349"/>
      <c r="R2191" s="349"/>
      <c r="S2191" s="349"/>
      <c r="T2191" s="349"/>
      <c r="U2191" s="349"/>
      <c r="V2191" s="349"/>
    </row>
    <row r="2192" spans="1:22" ht="12">
      <c r="A2192" s="349"/>
      <c r="B2192" s="349"/>
      <c r="P2192" s="383"/>
      <c r="Q2192" s="349"/>
      <c r="R2192" s="349"/>
      <c r="S2192" s="349"/>
      <c r="T2192" s="349"/>
      <c r="U2192" s="349"/>
      <c r="V2192" s="349"/>
    </row>
    <row r="2193" spans="1:22" ht="12">
      <c r="A2193" s="349"/>
      <c r="B2193" s="349"/>
      <c r="P2193" s="383"/>
      <c r="Q2193" s="349"/>
      <c r="R2193" s="349"/>
      <c r="S2193" s="349"/>
      <c r="T2193" s="349"/>
      <c r="U2193" s="349"/>
      <c r="V2193" s="349"/>
    </row>
    <row r="2194" spans="1:22" ht="12">
      <c r="A2194" s="349"/>
      <c r="B2194" s="349"/>
      <c r="P2194" s="383"/>
      <c r="Q2194" s="349"/>
      <c r="R2194" s="349"/>
      <c r="S2194" s="349"/>
      <c r="T2194" s="349"/>
      <c r="U2194" s="349"/>
      <c r="V2194" s="349"/>
    </row>
    <row r="2195" spans="1:22" ht="12">
      <c r="A2195" s="349"/>
      <c r="B2195" s="349"/>
      <c r="P2195" s="383"/>
      <c r="Q2195" s="349"/>
      <c r="R2195" s="349"/>
      <c r="S2195" s="349"/>
      <c r="T2195" s="349"/>
      <c r="U2195" s="349"/>
      <c r="V2195" s="349"/>
    </row>
    <row r="2196" spans="1:22" ht="12">
      <c r="A2196" s="349"/>
      <c r="B2196" s="349"/>
      <c r="P2196" s="383"/>
      <c r="Q2196" s="349"/>
      <c r="R2196" s="349"/>
      <c r="S2196" s="349"/>
      <c r="T2196" s="349"/>
      <c r="U2196" s="349"/>
      <c r="V2196" s="349"/>
    </row>
    <row r="2197" spans="1:22" ht="12">
      <c r="A2197" s="349"/>
      <c r="B2197" s="349"/>
      <c r="P2197" s="383"/>
      <c r="Q2197" s="349"/>
      <c r="R2197" s="349"/>
      <c r="S2197" s="349"/>
      <c r="T2197" s="349"/>
      <c r="U2197" s="349"/>
      <c r="V2197" s="349"/>
    </row>
    <row r="2198" spans="1:22" ht="12">
      <c r="A2198" s="349"/>
      <c r="B2198" s="349"/>
      <c r="P2198" s="383"/>
      <c r="Q2198" s="349"/>
      <c r="R2198" s="349"/>
      <c r="S2198" s="349"/>
      <c r="T2198" s="349"/>
      <c r="U2198" s="349"/>
      <c r="V2198" s="349"/>
    </row>
    <row r="2199" spans="1:22" ht="12">
      <c r="A2199" s="349"/>
      <c r="B2199" s="349"/>
      <c r="P2199" s="383"/>
      <c r="Q2199" s="349"/>
      <c r="R2199" s="349"/>
      <c r="S2199" s="349"/>
      <c r="T2199" s="349"/>
      <c r="U2199" s="349"/>
      <c r="V2199" s="349"/>
    </row>
    <row r="2200" spans="1:22" ht="12">
      <c r="A2200" s="349"/>
      <c r="B2200" s="349"/>
      <c r="P2200" s="383"/>
      <c r="Q2200" s="349"/>
      <c r="R2200" s="349"/>
      <c r="S2200" s="349"/>
      <c r="T2200" s="349"/>
      <c r="U2200" s="349"/>
      <c r="V2200" s="349"/>
    </row>
    <row r="2201" spans="1:22" ht="12">
      <c r="A2201" s="349"/>
      <c r="B2201" s="349"/>
      <c r="P2201" s="383"/>
      <c r="Q2201" s="349"/>
      <c r="R2201" s="349"/>
      <c r="S2201" s="349"/>
      <c r="T2201" s="349"/>
      <c r="U2201" s="349"/>
      <c r="V2201" s="349"/>
    </row>
    <row r="2202" spans="1:22" ht="12">
      <c r="A2202" s="349"/>
      <c r="B2202" s="349"/>
      <c r="P2202" s="383"/>
      <c r="Q2202" s="349"/>
      <c r="R2202" s="349"/>
      <c r="S2202" s="349"/>
      <c r="T2202" s="349"/>
      <c r="U2202" s="349"/>
      <c r="V2202" s="349"/>
    </row>
    <row r="2203" spans="1:22" ht="12">
      <c r="A2203" s="349"/>
      <c r="B2203" s="349"/>
      <c r="P2203" s="383"/>
      <c r="Q2203" s="349"/>
      <c r="R2203" s="349"/>
      <c r="S2203" s="349"/>
      <c r="T2203" s="349"/>
      <c r="U2203" s="349"/>
      <c r="V2203" s="349"/>
    </row>
    <row r="2204" spans="1:22" ht="12">
      <c r="A2204" s="349"/>
      <c r="B2204" s="349"/>
      <c r="P2204" s="383"/>
      <c r="Q2204" s="349"/>
      <c r="R2204" s="349"/>
      <c r="S2204" s="349"/>
      <c r="T2204" s="349"/>
      <c r="U2204" s="349"/>
      <c r="V2204" s="349"/>
    </row>
    <row r="2205" spans="1:22" ht="12">
      <c r="A2205" s="349"/>
      <c r="B2205" s="349"/>
      <c r="P2205" s="383"/>
      <c r="Q2205" s="349"/>
      <c r="R2205" s="349"/>
      <c r="S2205" s="349"/>
      <c r="T2205" s="349"/>
      <c r="U2205" s="349"/>
      <c r="V2205" s="349"/>
    </row>
    <row r="2206" spans="1:22" ht="12">
      <c r="A2206" s="349"/>
      <c r="B2206" s="349"/>
      <c r="P2206" s="383"/>
      <c r="Q2206" s="349"/>
      <c r="R2206" s="349"/>
      <c r="S2206" s="349"/>
      <c r="T2206" s="349"/>
      <c r="U2206" s="349"/>
      <c r="V2206" s="349"/>
    </row>
    <row r="2207" spans="1:22" ht="12">
      <c r="A2207" s="349"/>
      <c r="B2207" s="349"/>
      <c r="P2207" s="383"/>
      <c r="Q2207" s="349"/>
      <c r="R2207" s="349"/>
      <c r="S2207" s="349"/>
      <c r="T2207" s="349"/>
      <c r="U2207" s="349"/>
      <c r="V2207" s="349"/>
    </row>
    <row r="2208" spans="1:22" ht="12">
      <c r="A2208" s="349"/>
      <c r="B2208" s="349"/>
      <c r="P2208" s="383"/>
      <c r="Q2208" s="349"/>
      <c r="R2208" s="349"/>
      <c r="S2208" s="349"/>
      <c r="T2208" s="349"/>
      <c r="U2208" s="349"/>
      <c r="V2208" s="349"/>
    </row>
    <row r="2209" spans="1:22" ht="12">
      <c r="A2209" s="349"/>
      <c r="B2209" s="349"/>
      <c r="P2209" s="383"/>
      <c r="Q2209" s="349"/>
      <c r="R2209" s="349"/>
      <c r="S2209" s="349"/>
      <c r="T2209" s="349"/>
      <c r="U2209" s="349"/>
      <c r="V2209" s="349"/>
    </row>
    <row r="2210" spans="1:22" ht="12">
      <c r="A2210" s="349"/>
      <c r="B2210" s="349"/>
      <c r="P2210" s="383"/>
      <c r="Q2210" s="349"/>
      <c r="R2210" s="349"/>
      <c r="S2210" s="349"/>
      <c r="T2210" s="349"/>
      <c r="U2210" s="349"/>
      <c r="V2210" s="349"/>
    </row>
    <row r="2211" spans="1:22" ht="12">
      <c r="A2211" s="349"/>
      <c r="B2211" s="349"/>
      <c r="P2211" s="383"/>
      <c r="Q2211" s="349"/>
      <c r="R2211" s="349"/>
      <c r="S2211" s="349"/>
      <c r="T2211" s="349"/>
      <c r="U2211" s="349"/>
      <c r="V2211" s="349"/>
    </row>
    <row r="2212" spans="1:22" ht="12">
      <c r="A2212" s="349"/>
      <c r="B2212" s="349"/>
      <c r="P2212" s="383"/>
      <c r="Q2212" s="349"/>
      <c r="R2212" s="349"/>
      <c r="S2212" s="349"/>
      <c r="T2212" s="349"/>
      <c r="U2212" s="349"/>
      <c r="V2212" s="349"/>
    </row>
    <row r="2213" spans="1:22" ht="12">
      <c r="A2213" s="349"/>
      <c r="B2213" s="349"/>
      <c r="P2213" s="383"/>
      <c r="Q2213" s="349"/>
      <c r="R2213" s="349"/>
      <c r="S2213" s="349"/>
      <c r="T2213" s="349"/>
      <c r="U2213" s="349"/>
      <c r="V2213" s="349"/>
    </row>
    <row r="2214" spans="1:22" ht="12">
      <c r="A2214" s="349"/>
      <c r="B2214" s="349"/>
      <c r="P2214" s="383"/>
      <c r="Q2214" s="349"/>
      <c r="R2214" s="349"/>
      <c r="S2214" s="349"/>
      <c r="T2214" s="349"/>
      <c r="U2214" s="349"/>
      <c r="V2214" s="349"/>
    </row>
    <row r="2215" spans="1:22" ht="12">
      <c r="A2215" s="349"/>
      <c r="B2215" s="349"/>
      <c r="P2215" s="383"/>
      <c r="Q2215" s="349"/>
      <c r="R2215" s="349"/>
      <c r="S2215" s="349"/>
      <c r="T2215" s="349"/>
      <c r="U2215" s="349"/>
      <c r="V2215" s="349"/>
    </row>
    <row r="2216" spans="1:22" ht="12">
      <c r="A2216" s="349"/>
      <c r="B2216" s="349"/>
      <c r="P2216" s="383"/>
      <c r="Q2216" s="349"/>
      <c r="R2216" s="349"/>
      <c r="S2216" s="349"/>
      <c r="T2216" s="349"/>
      <c r="U2216" s="349"/>
      <c r="V2216" s="349"/>
    </row>
    <row r="2217" spans="1:22" ht="12">
      <c r="A2217" s="349"/>
      <c r="B2217" s="349"/>
      <c r="P2217" s="383"/>
      <c r="Q2217" s="349"/>
      <c r="R2217" s="349"/>
      <c r="S2217" s="349"/>
      <c r="T2217" s="349"/>
      <c r="U2217" s="349"/>
      <c r="V2217" s="349"/>
    </row>
    <row r="2218" spans="1:22" ht="12">
      <c r="A2218" s="349"/>
      <c r="B2218" s="349"/>
      <c r="P2218" s="383"/>
      <c r="Q2218" s="349"/>
      <c r="R2218" s="349"/>
      <c r="S2218" s="349"/>
      <c r="T2218" s="349"/>
      <c r="U2218" s="349"/>
      <c r="V2218" s="349"/>
    </row>
    <row r="2219" spans="1:22" ht="12">
      <c r="A2219" s="349"/>
      <c r="B2219" s="349"/>
      <c r="P2219" s="383"/>
      <c r="Q2219" s="349"/>
      <c r="R2219" s="349"/>
      <c r="S2219" s="349"/>
      <c r="T2219" s="349"/>
      <c r="U2219" s="349"/>
      <c r="V2219" s="349"/>
    </row>
    <row r="2220" spans="1:22" ht="12">
      <c r="A2220" s="349"/>
      <c r="B2220" s="349"/>
      <c r="P2220" s="383"/>
      <c r="Q2220" s="349"/>
      <c r="R2220" s="349"/>
      <c r="S2220" s="349"/>
      <c r="T2220" s="349"/>
      <c r="U2220" s="349"/>
      <c r="V2220" s="349"/>
    </row>
    <row r="2221" spans="1:22" ht="12">
      <c r="A2221" s="349"/>
      <c r="B2221" s="349"/>
      <c r="P2221" s="383"/>
      <c r="Q2221" s="349"/>
      <c r="R2221" s="349"/>
      <c r="S2221" s="349"/>
      <c r="T2221" s="349"/>
      <c r="U2221" s="349"/>
      <c r="V2221" s="349"/>
    </row>
    <row r="2222" spans="1:22" ht="12">
      <c r="A2222" s="349"/>
      <c r="B2222" s="349"/>
      <c r="P2222" s="383"/>
      <c r="Q2222" s="349"/>
      <c r="R2222" s="349"/>
      <c r="S2222" s="349"/>
      <c r="T2222" s="349"/>
      <c r="U2222" s="349"/>
      <c r="V2222" s="349"/>
    </row>
    <row r="2223" spans="1:22" ht="12">
      <c r="A2223" s="349"/>
      <c r="B2223" s="349"/>
      <c r="P2223" s="383"/>
      <c r="Q2223" s="349"/>
      <c r="R2223" s="349"/>
      <c r="S2223" s="349"/>
      <c r="T2223" s="349"/>
      <c r="U2223" s="349"/>
      <c r="V2223" s="349"/>
    </row>
    <row r="2224" spans="1:22" ht="12">
      <c r="A2224" s="349"/>
      <c r="B2224" s="349"/>
      <c r="P2224" s="383"/>
      <c r="Q2224" s="349"/>
      <c r="R2224" s="349"/>
      <c r="S2224" s="349"/>
      <c r="T2224" s="349"/>
      <c r="U2224" s="349"/>
      <c r="V2224" s="349"/>
    </row>
    <row r="2225" spans="1:22" ht="12">
      <c r="A2225" s="349"/>
      <c r="B2225" s="349"/>
      <c r="P2225" s="383"/>
      <c r="Q2225" s="349"/>
      <c r="R2225" s="349"/>
      <c r="S2225" s="349"/>
      <c r="T2225" s="349"/>
      <c r="U2225" s="349"/>
      <c r="V2225" s="349"/>
    </row>
    <row r="2226" spans="1:22" ht="12">
      <c r="A2226" s="349"/>
      <c r="B2226" s="349"/>
      <c r="P2226" s="383"/>
      <c r="Q2226" s="349"/>
      <c r="R2226" s="349"/>
      <c r="S2226" s="349"/>
      <c r="T2226" s="349"/>
      <c r="U2226" s="349"/>
      <c r="V2226" s="349"/>
    </row>
    <row r="2227" spans="1:22" ht="12">
      <c r="A2227" s="349"/>
      <c r="B2227" s="349"/>
      <c r="P2227" s="383"/>
      <c r="Q2227" s="349"/>
      <c r="R2227" s="349"/>
      <c r="S2227" s="349"/>
      <c r="T2227" s="349"/>
      <c r="U2227" s="349"/>
      <c r="V2227" s="349"/>
    </row>
    <row r="2228" spans="1:22" ht="12">
      <c r="A2228" s="349"/>
      <c r="B2228" s="349"/>
      <c r="P2228" s="383"/>
      <c r="Q2228" s="349"/>
      <c r="R2228" s="349"/>
      <c r="S2228" s="349"/>
      <c r="T2228" s="349"/>
      <c r="U2228" s="349"/>
      <c r="V2228" s="349"/>
    </row>
    <row r="2229" spans="1:22" ht="12">
      <c r="A2229" s="349"/>
      <c r="B2229" s="349"/>
      <c r="P2229" s="383"/>
      <c r="Q2229" s="349"/>
      <c r="R2229" s="349"/>
      <c r="S2229" s="349"/>
      <c r="T2229" s="349"/>
      <c r="U2229" s="349"/>
      <c r="V2229" s="349"/>
    </row>
    <row r="2230" spans="1:22" ht="12">
      <c r="A2230" s="349"/>
      <c r="B2230" s="349"/>
      <c r="P2230" s="383"/>
      <c r="Q2230" s="349"/>
      <c r="R2230" s="349"/>
      <c r="S2230" s="349"/>
      <c r="T2230" s="349"/>
      <c r="U2230" s="349"/>
      <c r="V2230" s="349"/>
    </row>
    <row r="2231" spans="1:22" ht="12">
      <c r="A2231" s="349"/>
      <c r="B2231" s="349"/>
      <c r="P2231" s="383"/>
      <c r="Q2231" s="349"/>
      <c r="R2231" s="349"/>
      <c r="S2231" s="349"/>
      <c r="T2231" s="349"/>
      <c r="U2231" s="349"/>
      <c r="V2231" s="349"/>
    </row>
    <row r="2232" spans="1:22" ht="12">
      <c r="A2232" s="349"/>
      <c r="B2232" s="349"/>
      <c r="P2232" s="383"/>
      <c r="Q2232" s="349"/>
      <c r="R2232" s="349"/>
      <c r="S2232" s="349"/>
      <c r="T2232" s="349"/>
      <c r="U2232" s="349"/>
      <c r="V2232" s="349"/>
    </row>
    <row r="2233" spans="1:22" ht="12">
      <c r="A2233" s="349"/>
      <c r="B2233" s="349"/>
      <c r="P2233" s="383"/>
      <c r="Q2233" s="349"/>
      <c r="R2233" s="349"/>
      <c r="S2233" s="349"/>
      <c r="T2233" s="349"/>
      <c r="U2233" s="349"/>
      <c r="V2233" s="349"/>
    </row>
    <row r="2234" spans="1:22" ht="12">
      <c r="A2234" s="349"/>
      <c r="B2234" s="349"/>
      <c r="P2234" s="383"/>
      <c r="Q2234" s="349"/>
      <c r="R2234" s="349"/>
      <c r="S2234" s="349"/>
      <c r="T2234" s="349"/>
      <c r="U2234" s="349"/>
      <c r="V2234" s="349"/>
    </row>
    <row r="2235" spans="1:22" ht="12">
      <c r="A2235" s="349"/>
      <c r="B2235" s="349"/>
      <c r="P2235" s="383"/>
      <c r="Q2235" s="349"/>
      <c r="R2235" s="349"/>
      <c r="S2235" s="349"/>
      <c r="T2235" s="349"/>
      <c r="U2235" s="349"/>
      <c r="V2235" s="349"/>
    </row>
    <row r="2236" spans="1:22" ht="12">
      <c r="A2236" s="349"/>
      <c r="B2236" s="349"/>
      <c r="P2236" s="383"/>
      <c r="Q2236" s="349"/>
      <c r="R2236" s="349"/>
      <c r="S2236" s="349"/>
      <c r="T2236" s="349"/>
      <c r="U2236" s="349"/>
      <c r="V2236" s="349"/>
    </row>
    <row r="2237" spans="1:22" ht="12">
      <c r="A2237" s="349"/>
      <c r="B2237" s="349"/>
      <c r="P2237" s="383"/>
      <c r="Q2237" s="349"/>
      <c r="R2237" s="349"/>
      <c r="S2237" s="349"/>
      <c r="T2237" s="349"/>
      <c r="U2237" s="349"/>
      <c r="V2237" s="349"/>
    </row>
    <row r="2238" spans="1:22" ht="12">
      <c r="A2238" s="349"/>
      <c r="B2238" s="349"/>
      <c r="P2238" s="383"/>
      <c r="Q2238" s="349"/>
      <c r="R2238" s="349"/>
      <c r="S2238" s="349"/>
      <c r="T2238" s="349"/>
      <c r="U2238" s="349"/>
      <c r="V2238" s="349"/>
    </row>
    <row r="2239" spans="1:22" ht="12">
      <c r="A2239" s="349"/>
      <c r="B2239" s="349"/>
      <c r="P2239" s="383"/>
      <c r="Q2239" s="349"/>
      <c r="R2239" s="349"/>
      <c r="S2239" s="349"/>
      <c r="T2239" s="349"/>
      <c r="U2239" s="349"/>
      <c r="V2239" s="349"/>
    </row>
    <row r="2240" spans="1:22" ht="12">
      <c r="A2240" s="349"/>
      <c r="B2240" s="349"/>
      <c r="P2240" s="383"/>
      <c r="Q2240" s="349"/>
      <c r="R2240" s="349"/>
      <c r="S2240" s="349"/>
      <c r="T2240" s="349"/>
      <c r="U2240" s="349"/>
      <c r="V2240" s="349"/>
    </row>
    <row r="2241" spans="1:22" ht="12">
      <c r="A2241" s="349"/>
      <c r="B2241" s="349"/>
      <c r="P2241" s="383"/>
      <c r="Q2241" s="349"/>
      <c r="R2241" s="349"/>
      <c r="S2241" s="349"/>
      <c r="T2241" s="349"/>
      <c r="U2241" s="349"/>
      <c r="V2241" s="349"/>
    </row>
    <row r="2242" spans="1:22" ht="12">
      <c r="A2242" s="349"/>
      <c r="B2242" s="349"/>
      <c r="P2242" s="383"/>
      <c r="Q2242" s="349"/>
      <c r="R2242" s="349"/>
      <c r="S2242" s="349"/>
      <c r="T2242" s="349"/>
      <c r="U2242" s="349"/>
      <c r="V2242" s="349"/>
    </row>
    <row r="2243" spans="1:22" ht="12">
      <c r="A2243" s="349"/>
      <c r="B2243" s="349"/>
      <c r="P2243" s="383"/>
      <c r="Q2243" s="349"/>
      <c r="R2243" s="349"/>
      <c r="S2243" s="349"/>
      <c r="T2243" s="349"/>
      <c r="U2243" s="349"/>
      <c r="V2243" s="349"/>
    </row>
    <row r="2244" spans="1:22" ht="12">
      <c r="A2244" s="349"/>
      <c r="B2244" s="349"/>
      <c r="P2244" s="383"/>
      <c r="Q2244" s="349"/>
      <c r="R2244" s="349"/>
      <c r="S2244" s="349"/>
      <c r="T2244" s="349"/>
      <c r="U2244" s="349"/>
      <c r="V2244" s="349"/>
    </row>
    <row r="2245" spans="1:22" ht="12">
      <c r="A2245" s="349"/>
      <c r="B2245" s="349"/>
      <c r="P2245" s="383"/>
      <c r="Q2245" s="349"/>
      <c r="R2245" s="349"/>
      <c r="S2245" s="349"/>
      <c r="T2245" s="349"/>
      <c r="U2245" s="349"/>
      <c r="V2245" s="349"/>
    </row>
    <row r="2246" spans="1:22" ht="12">
      <c r="A2246" s="349"/>
      <c r="B2246" s="349"/>
      <c r="P2246" s="383"/>
      <c r="Q2246" s="349"/>
      <c r="R2246" s="349"/>
      <c r="S2246" s="349"/>
      <c r="T2246" s="349"/>
      <c r="U2246" s="349"/>
      <c r="V2246" s="349"/>
    </row>
    <row r="2247" spans="1:22" ht="12">
      <c r="A2247" s="349"/>
      <c r="B2247" s="349"/>
      <c r="P2247" s="383"/>
      <c r="Q2247" s="349"/>
      <c r="R2247" s="349"/>
      <c r="S2247" s="349"/>
      <c r="T2247" s="349"/>
      <c r="U2247" s="349"/>
      <c r="V2247" s="349"/>
    </row>
    <row r="2248" spans="1:22" ht="12">
      <c r="A2248" s="349"/>
      <c r="B2248" s="349"/>
      <c r="P2248" s="383"/>
      <c r="Q2248" s="349"/>
      <c r="R2248" s="349"/>
      <c r="S2248" s="349"/>
      <c r="T2248" s="349"/>
      <c r="U2248" s="349"/>
      <c r="V2248" s="349"/>
    </row>
    <row r="2249" spans="1:22" ht="12">
      <c r="A2249" s="349"/>
      <c r="B2249" s="349"/>
      <c r="P2249" s="383"/>
      <c r="Q2249" s="349"/>
      <c r="R2249" s="349"/>
      <c r="S2249" s="349"/>
      <c r="T2249" s="349"/>
      <c r="U2249" s="349"/>
      <c r="V2249" s="349"/>
    </row>
    <row r="2250" spans="1:22" ht="12">
      <c r="A2250" s="349"/>
      <c r="B2250" s="349"/>
      <c r="P2250" s="383"/>
      <c r="Q2250" s="349"/>
      <c r="R2250" s="349"/>
      <c r="S2250" s="349"/>
      <c r="T2250" s="349"/>
      <c r="U2250" s="349"/>
      <c r="V2250" s="349"/>
    </row>
    <row r="2251" spans="1:22" ht="12">
      <c r="A2251" s="349"/>
      <c r="B2251" s="349"/>
      <c r="P2251" s="383"/>
      <c r="Q2251" s="349"/>
      <c r="R2251" s="349"/>
      <c r="S2251" s="349"/>
      <c r="T2251" s="349"/>
      <c r="U2251" s="349"/>
      <c r="V2251" s="349"/>
    </row>
    <row r="2252" spans="1:22" ht="12">
      <c r="A2252" s="349"/>
      <c r="B2252" s="349"/>
      <c r="P2252" s="383"/>
      <c r="Q2252" s="349"/>
      <c r="R2252" s="349"/>
      <c r="S2252" s="349"/>
      <c r="T2252" s="349"/>
      <c r="U2252" s="349"/>
      <c r="V2252" s="349"/>
    </row>
    <row r="2253" spans="1:22" ht="12">
      <c r="A2253" s="349"/>
      <c r="B2253" s="349"/>
      <c r="P2253" s="383"/>
      <c r="Q2253" s="349"/>
      <c r="R2253" s="349"/>
      <c r="S2253" s="349"/>
      <c r="T2253" s="349"/>
      <c r="U2253" s="349"/>
      <c r="V2253" s="349"/>
    </row>
    <row r="2254" spans="1:22" ht="12">
      <c r="A2254" s="349"/>
      <c r="B2254" s="349"/>
      <c r="P2254" s="383"/>
      <c r="Q2254" s="349"/>
      <c r="R2254" s="349"/>
      <c r="S2254" s="349"/>
      <c r="T2254" s="349"/>
      <c r="U2254" s="349"/>
      <c r="V2254" s="349"/>
    </row>
    <row r="2255" spans="1:22" ht="12">
      <c r="A2255" s="349"/>
      <c r="B2255" s="349"/>
      <c r="P2255" s="383"/>
      <c r="Q2255" s="349"/>
      <c r="R2255" s="349"/>
      <c r="S2255" s="349"/>
      <c r="T2255" s="349"/>
      <c r="U2255" s="349"/>
      <c r="V2255" s="349"/>
    </row>
    <row r="2256" spans="1:22" ht="12">
      <c r="A2256" s="349"/>
      <c r="B2256" s="349"/>
      <c r="P2256" s="383"/>
      <c r="Q2256" s="349"/>
      <c r="R2256" s="349"/>
      <c r="S2256" s="349"/>
      <c r="T2256" s="349"/>
      <c r="U2256" s="349"/>
      <c r="V2256" s="349"/>
    </row>
    <row r="2257" spans="1:22" ht="12">
      <c r="A2257" s="349"/>
      <c r="B2257" s="349"/>
      <c r="P2257" s="383"/>
      <c r="Q2257" s="349"/>
      <c r="R2257" s="349"/>
      <c r="S2257" s="349"/>
      <c r="T2257" s="349"/>
      <c r="U2257" s="349"/>
      <c r="V2257" s="349"/>
    </row>
    <row r="2258" spans="1:22" ht="12">
      <c r="A2258" s="349"/>
      <c r="B2258" s="349"/>
      <c r="P2258" s="383"/>
      <c r="Q2258" s="349"/>
      <c r="R2258" s="349"/>
      <c r="S2258" s="349"/>
      <c r="T2258" s="349"/>
      <c r="U2258" s="349"/>
      <c r="V2258" s="349"/>
    </row>
    <row r="2259" spans="1:22" ht="12">
      <c r="A2259" s="349"/>
      <c r="B2259" s="349"/>
      <c r="P2259" s="383"/>
      <c r="Q2259" s="349"/>
      <c r="R2259" s="349"/>
      <c r="S2259" s="349"/>
      <c r="T2259" s="349"/>
      <c r="U2259" s="349"/>
      <c r="V2259" s="349"/>
    </row>
    <row r="2260" spans="1:22" ht="12">
      <c r="A2260" s="349"/>
      <c r="B2260" s="349"/>
      <c r="P2260" s="383"/>
      <c r="Q2260" s="349"/>
      <c r="R2260" s="349"/>
      <c r="S2260" s="349"/>
      <c r="T2260" s="349"/>
      <c r="U2260" s="349"/>
      <c r="V2260" s="349"/>
    </row>
    <row r="2261" spans="1:22" ht="12">
      <c r="A2261" s="349"/>
      <c r="B2261" s="349"/>
      <c r="P2261" s="383"/>
      <c r="Q2261" s="349"/>
      <c r="R2261" s="349"/>
      <c r="S2261" s="349"/>
      <c r="T2261" s="349"/>
      <c r="U2261" s="349"/>
      <c r="V2261" s="349"/>
    </row>
    <row r="2262" spans="1:22" ht="12">
      <c r="A2262" s="349"/>
      <c r="B2262" s="349"/>
      <c r="P2262" s="383"/>
      <c r="Q2262" s="349"/>
      <c r="R2262" s="349"/>
      <c r="S2262" s="349"/>
      <c r="T2262" s="349"/>
      <c r="U2262" s="349"/>
      <c r="V2262" s="349"/>
    </row>
    <row r="2263" spans="1:22" ht="12">
      <c r="A2263" s="349"/>
      <c r="B2263" s="349"/>
      <c r="P2263" s="383"/>
      <c r="Q2263" s="349"/>
      <c r="R2263" s="349"/>
      <c r="S2263" s="349"/>
      <c r="T2263" s="349"/>
      <c r="U2263" s="349"/>
      <c r="V2263" s="349"/>
    </row>
    <row r="2264" spans="1:22" ht="12">
      <c r="A2264" s="349"/>
      <c r="B2264" s="349"/>
      <c r="P2264" s="383"/>
      <c r="Q2264" s="349"/>
      <c r="R2264" s="349"/>
      <c r="S2264" s="349"/>
      <c r="T2264" s="349"/>
      <c r="U2264" s="349"/>
      <c r="V2264" s="349"/>
    </row>
    <row r="2265" spans="1:22" ht="12">
      <c r="A2265" s="349"/>
      <c r="B2265" s="349"/>
      <c r="P2265" s="383"/>
      <c r="Q2265" s="349"/>
      <c r="R2265" s="349"/>
      <c r="S2265" s="349"/>
      <c r="T2265" s="349"/>
      <c r="U2265" s="349"/>
      <c r="V2265" s="349"/>
    </row>
    <row r="2266" spans="1:22" ht="12">
      <c r="A2266" s="349"/>
      <c r="B2266" s="349"/>
      <c r="P2266" s="383"/>
      <c r="Q2266" s="349"/>
      <c r="R2266" s="349"/>
      <c r="S2266" s="349"/>
      <c r="T2266" s="349"/>
      <c r="U2266" s="349"/>
      <c r="V2266" s="349"/>
    </row>
    <row r="2267" spans="1:22" ht="12">
      <c r="A2267" s="349"/>
      <c r="B2267" s="349"/>
      <c r="P2267" s="383"/>
      <c r="Q2267" s="349"/>
      <c r="R2267" s="349"/>
      <c r="S2267" s="349"/>
      <c r="T2267" s="349"/>
      <c r="U2267" s="349"/>
      <c r="V2267" s="349"/>
    </row>
    <row r="2268" spans="1:22" ht="12">
      <c r="A2268" s="349"/>
      <c r="B2268" s="349"/>
      <c r="P2268" s="383"/>
      <c r="Q2268" s="349"/>
      <c r="R2268" s="349"/>
      <c r="S2268" s="349"/>
      <c r="T2268" s="349"/>
      <c r="U2268" s="349"/>
      <c r="V2268" s="349"/>
    </row>
    <row r="2269" spans="1:22" ht="12">
      <c r="A2269" s="349"/>
      <c r="B2269" s="349"/>
      <c r="P2269" s="383"/>
      <c r="Q2269" s="349"/>
      <c r="R2269" s="349"/>
      <c r="S2269" s="349"/>
      <c r="T2269" s="349"/>
      <c r="U2269" s="349"/>
      <c r="V2269" s="349"/>
    </row>
    <row r="2270" spans="1:22" ht="12">
      <c r="A2270" s="349"/>
      <c r="B2270" s="349"/>
      <c r="P2270" s="383"/>
      <c r="Q2270" s="349"/>
      <c r="R2270" s="349"/>
      <c r="S2270" s="349"/>
      <c r="T2270" s="349"/>
      <c r="U2270" s="349"/>
      <c r="V2270" s="349"/>
    </row>
    <row r="2271" spans="1:22" ht="12">
      <c r="A2271" s="349"/>
      <c r="B2271" s="349"/>
      <c r="P2271" s="383"/>
      <c r="Q2271" s="349"/>
      <c r="R2271" s="349"/>
      <c r="S2271" s="349"/>
      <c r="T2271" s="349"/>
      <c r="U2271" s="349"/>
      <c r="V2271" s="349"/>
    </row>
    <row r="2272" spans="1:22" ht="12">
      <c r="A2272" s="349"/>
      <c r="B2272" s="349"/>
      <c r="P2272" s="383"/>
      <c r="Q2272" s="349"/>
      <c r="R2272" s="349"/>
      <c r="S2272" s="349"/>
      <c r="T2272" s="349"/>
      <c r="U2272" s="349"/>
      <c r="V2272" s="349"/>
    </row>
    <row r="2273" spans="1:22" ht="12">
      <c r="A2273" s="349"/>
      <c r="B2273" s="349"/>
      <c r="P2273" s="383"/>
      <c r="Q2273" s="349"/>
      <c r="R2273" s="349"/>
      <c r="S2273" s="349"/>
      <c r="T2273" s="349"/>
      <c r="U2273" s="349"/>
      <c r="V2273" s="349"/>
    </row>
    <row r="2274" spans="1:22" ht="12">
      <c r="A2274" s="349"/>
      <c r="B2274" s="349"/>
      <c r="P2274" s="383"/>
      <c r="Q2274" s="349"/>
      <c r="R2274" s="349"/>
      <c r="S2274" s="349"/>
      <c r="T2274" s="349"/>
      <c r="U2274" s="349"/>
      <c r="V2274" s="349"/>
    </row>
    <row r="2275" spans="1:22" ht="12">
      <c r="A2275" s="349"/>
      <c r="B2275" s="349"/>
      <c r="P2275" s="383"/>
      <c r="Q2275" s="349"/>
      <c r="R2275" s="349"/>
      <c r="S2275" s="349"/>
      <c r="T2275" s="349"/>
      <c r="U2275" s="349"/>
      <c r="V2275" s="349"/>
    </row>
    <row r="2276" spans="1:22" ht="12">
      <c r="A2276" s="349"/>
      <c r="B2276" s="349"/>
      <c r="P2276" s="383"/>
      <c r="Q2276" s="349"/>
      <c r="R2276" s="349"/>
      <c r="S2276" s="349"/>
      <c r="T2276" s="349"/>
      <c r="U2276" s="349"/>
      <c r="V2276" s="349"/>
    </row>
    <row r="2277" spans="1:22" ht="12">
      <c r="A2277" s="349"/>
      <c r="B2277" s="349"/>
      <c r="P2277" s="383"/>
      <c r="Q2277" s="349"/>
      <c r="R2277" s="349"/>
      <c r="S2277" s="349"/>
      <c r="T2277" s="349"/>
      <c r="U2277" s="349"/>
      <c r="V2277" s="349"/>
    </row>
    <row r="2278" spans="1:22" ht="12">
      <c r="A2278" s="349"/>
      <c r="B2278" s="349"/>
      <c r="P2278" s="383"/>
      <c r="Q2278" s="349"/>
      <c r="R2278" s="349"/>
      <c r="S2278" s="349"/>
      <c r="T2278" s="349"/>
      <c r="U2278" s="349"/>
      <c r="V2278" s="349"/>
    </row>
    <row r="2279" spans="1:22" ht="12">
      <c r="A2279" s="349"/>
      <c r="B2279" s="349"/>
      <c r="P2279" s="383"/>
      <c r="Q2279" s="349"/>
      <c r="R2279" s="349"/>
      <c r="S2279" s="349"/>
      <c r="T2279" s="349"/>
      <c r="U2279" s="349"/>
      <c r="V2279" s="349"/>
    </row>
    <row r="2280" spans="1:22" ht="12">
      <c r="A2280" s="349"/>
      <c r="B2280" s="349"/>
      <c r="P2280" s="383"/>
      <c r="Q2280" s="349"/>
      <c r="R2280" s="349"/>
      <c r="S2280" s="349"/>
      <c r="T2280" s="349"/>
      <c r="U2280" s="349"/>
      <c r="V2280" s="349"/>
    </row>
    <row r="2281" spans="1:22" ht="12">
      <c r="A2281" s="349"/>
      <c r="B2281" s="349"/>
      <c r="P2281" s="383"/>
      <c r="Q2281" s="349"/>
      <c r="R2281" s="349"/>
      <c r="S2281" s="349"/>
      <c r="T2281" s="349"/>
      <c r="U2281" s="349"/>
      <c r="V2281" s="349"/>
    </row>
    <row r="2282" spans="1:22" ht="12">
      <c r="A2282" s="349"/>
      <c r="B2282" s="349"/>
      <c r="P2282" s="383"/>
      <c r="Q2282" s="349"/>
      <c r="R2282" s="349"/>
      <c r="S2282" s="349"/>
      <c r="T2282" s="349"/>
      <c r="U2282" s="349"/>
      <c r="V2282" s="349"/>
    </row>
    <row r="2283" spans="1:22" ht="12">
      <c r="A2283" s="349"/>
      <c r="B2283" s="349"/>
      <c r="P2283" s="383"/>
      <c r="Q2283" s="349"/>
      <c r="R2283" s="349"/>
      <c r="S2283" s="349"/>
      <c r="T2283" s="349"/>
      <c r="U2283" s="349"/>
      <c r="V2283" s="349"/>
    </row>
    <row r="2284" spans="1:22" ht="12">
      <c r="A2284" s="349"/>
      <c r="B2284" s="349"/>
      <c r="P2284" s="383"/>
      <c r="Q2284" s="349"/>
      <c r="R2284" s="349"/>
      <c r="S2284" s="349"/>
      <c r="T2284" s="349"/>
      <c r="U2284" s="349"/>
      <c r="V2284" s="349"/>
    </row>
    <row r="2285" spans="1:22" ht="12">
      <c r="A2285" s="349"/>
      <c r="B2285" s="349"/>
      <c r="P2285" s="383"/>
      <c r="Q2285" s="349"/>
      <c r="R2285" s="349"/>
      <c r="S2285" s="349"/>
      <c r="T2285" s="349"/>
      <c r="U2285" s="349"/>
      <c r="V2285" s="349"/>
    </row>
    <row r="2286" spans="1:22" ht="12">
      <c r="A2286" s="349"/>
      <c r="B2286" s="349"/>
      <c r="P2286" s="383"/>
      <c r="Q2286" s="349"/>
      <c r="R2286" s="349"/>
      <c r="S2286" s="349"/>
      <c r="T2286" s="349"/>
      <c r="U2286" s="349"/>
      <c r="V2286" s="349"/>
    </row>
    <row r="2287" spans="1:22" ht="12">
      <c r="A2287" s="349"/>
      <c r="B2287" s="349"/>
      <c r="P2287" s="383"/>
      <c r="Q2287" s="349"/>
      <c r="R2287" s="349"/>
      <c r="S2287" s="349"/>
      <c r="T2287" s="349"/>
      <c r="U2287" s="349"/>
      <c r="V2287" s="349"/>
    </row>
    <row r="2288" spans="1:22" ht="12">
      <c r="A2288" s="349"/>
      <c r="B2288" s="349"/>
      <c r="P2288" s="383"/>
      <c r="Q2288" s="349"/>
      <c r="R2288" s="349"/>
      <c r="S2288" s="349"/>
      <c r="T2288" s="349"/>
      <c r="U2288" s="349"/>
      <c r="V2288" s="349"/>
    </row>
    <row r="2289" spans="1:22" ht="12">
      <c r="A2289" s="349"/>
      <c r="B2289" s="349"/>
      <c r="P2289" s="383"/>
      <c r="Q2289" s="349"/>
      <c r="R2289" s="349"/>
      <c r="S2289" s="349"/>
      <c r="T2289" s="349"/>
      <c r="U2289" s="349"/>
      <c r="V2289" s="349"/>
    </row>
    <row r="2290" spans="1:22" ht="12">
      <c r="A2290" s="349"/>
      <c r="B2290" s="349"/>
      <c r="P2290" s="383"/>
      <c r="Q2290" s="349"/>
      <c r="R2290" s="349"/>
      <c r="S2290" s="349"/>
      <c r="T2290" s="349"/>
      <c r="U2290" s="349"/>
      <c r="V2290" s="349"/>
    </row>
    <row r="2291" spans="1:22" ht="12">
      <c r="A2291" s="349"/>
      <c r="B2291" s="349"/>
      <c r="P2291" s="383"/>
      <c r="Q2291" s="349"/>
      <c r="R2291" s="349"/>
      <c r="S2291" s="349"/>
      <c r="T2291" s="349"/>
      <c r="U2291" s="349"/>
      <c r="V2291" s="349"/>
    </row>
    <row r="2292" spans="1:22" ht="12">
      <c r="A2292" s="349"/>
      <c r="B2292" s="349"/>
      <c r="P2292" s="383"/>
      <c r="Q2292" s="349"/>
      <c r="R2292" s="349"/>
      <c r="S2292" s="349"/>
      <c r="T2292" s="349"/>
      <c r="U2292" s="349"/>
      <c r="V2292" s="349"/>
    </row>
    <row r="2293" spans="1:22" ht="12">
      <c r="A2293" s="349"/>
      <c r="B2293" s="349"/>
      <c r="P2293" s="383"/>
      <c r="Q2293" s="349"/>
      <c r="R2293" s="349"/>
      <c r="S2293" s="349"/>
      <c r="T2293" s="349"/>
      <c r="U2293" s="349"/>
      <c r="V2293" s="349"/>
    </row>
    <row r="2294" spans="1:22" ht="12">
      <c r="A2294" s="349"/>
      <c r="B2294" s="349"/>
      <c r="P2294" s="383"/>
      <c r="Q2294" s="349"/>
      <c r="R2294" s="349"/>
      <c r="S2294" s="349"/>
      <c r="T2294" s="349"/>
      <c r="U2294" s="349"/>
      <c r="V2294" s="349"/>
    </row>
    <row r="2295" spans="1:22" ht="12">
      <c r="A2295" s="349"/>
      <c r="B2295" s="349"/>
      <c r="P2295" s="383"/>
      <c r="Q2295" s="349"/>
      <c r="R2295" s="349"/>
      <c r="S2295" s="349"/>
      <c r="T2295" s="349"/>
      <c r="U2295" s="349"/>
      <c r="V2295" s="349"/>
    </row>
    <row r="2296" spans="1:22" ht="12">
      <c r="A2296" s="349"/>
      <c r="B2296" s="349"/>
      <c r="P2296" s="383"/>
      <c r="Q2296" s="349"/>
      <c r="R2296" s="349"/>
      <c r="S2296" s="349"/>
      <c r="T2296" s="349"/>
      <c r="U2296" s="349"/>
      <c r="V2296" s="349"/>
    </row>
    <row r="2297" spans="1:22" ht="12">
      <c r="A2297" s="349"/>
      <c r="B2297" s="349"/>
      <c r="P2297" s="383"/>
      <c r="Q2297" s="349"/>
      <c r="R2297" s="349"/>
      <c r="S2297" s="349"/>
      <c r="T2297" s="349"/>
      <c r="U2297" s="349"/>
      <c r="V2297" s="349"/>
    </row>
    <row r="2298" spans="1:22" ht="12">
      <c r="A2298" s="349"/>
      <c r="B2298" s="349"/>
      <c r="P2298" s="383"/>
      <c r="Q2298" s="349"/>
      <c r="R2298" s="349"/>
      <c r="S2298" s="349"/>
      <c r="T2298" s="349"/>
      <c r="U2298" s="349"/>
      <c r="V2298" s="349"/>
    </row>
    <row r="2299" spans="1:22" ht="12">
      <c r="A2299" s="349"/>
      <c r="B2299" s="349"/>
      <c r="P2299" s="383"/>
      <c r="Q2299" s="349"/>
      <c r="R2299" s="349"/>
      <c r="S2299" s="349"/>
      <c r="T2299" s="349"/>
      <c r="U2299" s="349"/>
      <c r="V2299" s="349"/>
    </row>
    <row r="2300" spans="1:22" ht="12">
      <c r="A2300" s="349"/>
      <c r="B2300" s="349"/>
      <c r="P2300" s="383"/>
      <c r="Q2300" s="349"/>
      <c r="R2300" s="349"/>
      <c r="S2300" s="349"/>
      <c r="T2300" s="349"/>
      <c r="U2300" s="349"/>
      <c r="V2300" s="349"/>
    </row>
    <row r="2301" spans="1:22" ht="12">
      <c r="A2301" s="349"/>
      <c r="B2301" s="349"/>
      <c r="P2301" s="383"/>
      <c r="Q2301" s="349"/>
      <c r="R2301" s="349"/>
      <c r="S2301" s="349"/>
      <c r="T2301" s="349"/>
      <c r="U2301" s="349"/>
      <c r="V2301" s="349"/>
    </row>
    <row r="2302" spans="1:22" ht="12">
      <c r="A2302" s="349"/>
      <c r="B2302" s="349"/>
      <c r="P2302" s="383"/>
      <c r="Q2302" s="349"/>
      <c r="R2302" s="349"/>
      <c r="S2302" s="349"/>
      <c r="T2302" s="349"/>
      <c r="U2302" s="349"/>
      <c r="V2302" s="349"/>
    </row>
    <row r="2303" spans="1:22" ht="12">
      <c r="A2303" s="349"/>
      <c r="B2303" s="349"/>
      <c r="P2303" s="383"/>
      <c r="Q2303" s="349"/>
      <c r="R2303" s="349"/>
      <c r="S2303" s="349"/>
      <c r="T2303" s="349"/>
      <c r="U2303" s="349"/>
      <c r="V2303" s="349"/>
    </row>
    <row r="2304" spans="1:22" ht="12">
      <c r="A2304" s="349"/>
      <c r="B2304" s="349"/>
      <c r="P2304" s="383"/>
      <c r="Q2304" s="349"/>
      <c r="R2304" s="349"/>
      <c r="S2304" s="349"/>
      <c r="T2304" s="349"/>
      <c r="U2304" s="349"/>
      <c r="V2304" s="349"/>
    </row>
    <row r="2305" spans="1:22" ht="12">
      <c r="A2305" s="349"/>
      <c r="B2305" s="349"/>
      <c r="P2305" s="383"/>
      <c r="Q2305" s="349"/>
      <c r="R2305" s="349"/>
      <c r="S2305" s="349"/>
      <c r="T2305" s="349"/>
      <c r="U2305" s="349"/>
      <c r="V2305" s="349"/>
    </row>
    <row r="2306" spans="1:22" ht="12">
      <c r="A2306" s="349"/>
      <c r="B2306" s="349"/>
      <c r="P2306" s="383"/>
      <c r="Q2306" s="349"/>
      <c r="R2306" s="349"/>
      <c r="S2306" s="349"/>
      <c r="T2306" s="349"/>
      <c r="U2306" s="349"/>
      <c r="V2306" s="349"/>
    </row>
    <row r="2307" spans="1:22" ht="12">
      <c r="A2307" s="349"/>
      <c r="B2307" s="349"/>
      <c r="P2307" s="383"/>
      <c r="Q2307" s="349"/>
      <c r="R2307" s="349"/>
      <c r="S2307" s="349"/>
      <c r="T2307" s="349"/>
      <c r="U2307" s="349"/>
      <c r="V2307" s="349"/>
    </row>
    <row r="2308" spans="1:22" ht="12">
      <c r="A2308" s="349"/>
      <c r="B2308" s="349"/>
      <c r="P2308" s="383"/>
      <c r="Q2308" s="349"/>
      <c r="R2308" s="349"/>
      <c r="S2308" s="349"/>
      <c r="T2308" s="349"/>
      <c r="U2308" s="349"/>
      <c r="V2308" s="349"/>
    </row>
    <row r="2309" spans="1:22" ht="12">
      <c r="A2309" s="349"/>
      <c r="B2309" s="349"/>
      <c r="P2309" s="383"/>
      <c r="Q2309" s="349"/>
      <c r="R2309" s="349"/>
      <c r="S2309" s="349"/>
      <c r="T2309" s="349"/>
      <c r="U2309" s="349"/>
      <c r="V2309" s="349"/>
    </row>
    <row r="2310" spans="1:22" ht="12">
      <c r="A2310" s="349"/>
      <c r="B2310" s="349"/>
      <c r="P2310" s="383"/>
      <c r="Q2310" s="349"/>
      <c r="R2310" s="349"/>
      <c r="S2310" s="349"/>
      <c r="T2310" s="349"/>
      <c r="U2310" s="349"/>
      <c r="V2310" s="349"/>
    </row>
    <row r="2311" spans="1:22" ht="12">
      <c r="A2311" s="349"/>
      <c r="B2311" s="349"/>
      <c r="P2311" s="383"/>
      <c r="Q2311" s="349"/>
      <c r="R2311" s="349"/>
      <c r="S2311" s="349"/>
      <c r="T2311" s="349"/>
      <c r="U2311" s="349"/>
      <c r="V2311" s="349"/>
    </row>
    <row r="2312" spans="1:22" ht="12">
      <c r="A2312" s="349"/>
      <c r="B2312" s="349"/>
      <c r="P2312" s="383"/>
      <c r="Q2312" s="349"/>
      <c r="R2312" s="349"/>
      <c r="S2312" s="349"/>
      <c r="T2312" s="349"/>
      <c r="U2312" s="349"/>
      <c r="V2312" s="349"/>
    </row>
    <row r="2313" spans="1:22" ht="12">
      <c r="A2313" s="349"/>
      <c r="B2313" s="349"/>
      <c r="P2313" s="383"/>
      <c r="Q2313" s="349"/>
      <c r="R2313" s="349"/>
      <c r="S2313" s="349"/>
      <c r="T2313" s="349"/>
      <c r="U2313" s="349"/>
      <c r="V2313" s="349"/>
    </row>
    <row r="2314" spans="1:22" ht="12">
      <c r="A2314" s="349"/>
      <c r="B2314" s="349"/>
      <c r="P2314" s="383"/>
      <c r="Q2314" s="349"/>
      <c r="R2314" s="349"/>
      <c r="S2314" s="349"/>
      <c r="T2314" s="349"/>
      <c r="U2314" s="349"/>
      <c r="V2314" s="349"/>
    </row>
    <row r="2315" spans="1:22" ht="12">
      <c r="A2315" s="349"/>
      <c r="B2315" s="349"/>
      <c r="P2315" s="383"/>
      <c r="Q2315" s="349"/>
      <c r="R2315" s="349"/>
      <c r="S2315" s="349"/>
      <c r="T2315" s="349"/>
      <c r="U2315" s="349"/>
      <c r="V2315" s="349"/>
    </row>
    <row r="2316" spans="1:22" ht="12">
      <c r="A2316" s="349"/>
      <c r="B2316" s="349"/>
      <c r="P2316" s="383"/>
      <c r="Q2316" s="349"/>
      <c r="R2316" s="349"/>
      <c r="S2316" s="349"/>
      <c r="T2316" s="349"/>
      <c r="U2316" s="349"/>
      <c r="V2316" s="349"/>
    </row>
    <row r="2317" spans="1:22" ht="12">
      <c r="A2317" s="349"/>
      <c r="B2317" s="349"/>
      <c r="P2317" s="383"/>
      <c r="Q2317" s="349"/>
      <c r="R2317" s="349"/>
      <c r="S2317" s="349"/>
      <c r="T2317" s="349"/>
      <c r="U2317" s="349"/>
      <c r="V2317" s="349"/>
    </row>
    <row r="2318" spans="1:22" ht="12">
      <c r="A2318" s="349"/>
      <c r="B2318" s="349"/>
      <c r="P2318" s="383"/>
      <c r="Q2318" s="349"/>
      <c r="R2318" s="349"/>
      <c r="S2318" s="349"/>
      <c r="T2318" s="349"/>
      <c r="U2318" s="349"/>
      <c r="V2318" s="349"/>
    </row>
    <row r="2319" spans="1:22" ht="12">
      <c r="A2319" s="349"/>
      <c r="B2319" s="349"/>
      <c r="P2319" s="383"/>
      <c r="Q2319" s="349"/>
      <c r="R2319" s="349"/>
      <c r="S2319" s="349"/>
      <c r="T2319" s="349"/>
      <c r="U2319" s="349"/>
      <c r="V2319" s="349"/>
    </row>
    <row r="2320" spans="1:22" ht="12">
      <c r="A2320" s="349"/>
      <c r="B2320" s="349"/>
      <c r="P2320" s="383"/>
      <c r="Q2320" s="349"/>
      <c r="R2320" s="349"/>
      <c r="S2320" s="349"/>
      <c r="T2320" s="349"/>
      <c r="U2320" s="349"/>
      <c r="V2320" s="349"/>
    </row>
    <row r="2321" spans="1:22" ht="12">
      <c r="A2321" s="349"/>
      <c r="B2321" s="349"/>
      <c r="P2321" s="383"/>
      <c r="Q2321" s="349"/>
      <c r="R2321" s="349"/>
      <c r="S2321" s="349"/>
      <c r="T2321" s="349"/>
      <c r="U2321" s="349"/>
      <c r="V2321" s="349"/>
    </row>
    <row r="2322" spans="1:22" ht="12">
      <c r="A2322" s="349"/>
      <c r="B2322" s="349"/>
      <c r="P2322" s="383"/>
      <c r="Q2322" s="349"/>
      <c r="R2322" s="349"/>
      <c r="S2322" s="349"/>
      <c r="T2322" s="349"/>
      <c r="U2322" s="349"/>
      <c r="V2322" s="349"/>
    </row>
    <row r="2323" spans="1:22" ht="12">
      <c r="A2323" s="349"/>
      <c r="B2323" s="349"/>
      <c r="P2323" s="383"/>
      <c r="Q2323" s="349"/>
      <c r="R2323" s="349"/>
      <c r="S2323" s="349"/>
      <c r="T2323" s="349"/>
      <c r="U2323" s="349"/>
      <c r="V2323" s="349"/>
    </row>
    <row r="2324" spans="1:22" ht="12">
      <c r="A2324" s="349"/>
      <c r="B2324" s="349"/>
      <c r="P2324" s="383"/>
      <c r="Q2324" s="349"/>
      <c r="R2324" s="349"/>
      <c r="S2324" s="349"/>
      <c r="T2324" s="349"/>
      <c r="U2324" s="349"/>
      <c r="V2324" s="349"/>
    </row>
    <row r="2325" spans="1:22" ht="12">
      <c r="A2325" s="349"/>
      <c r="B2325" s="349"/>
      <c r="P2325" s="383"/>
      <c r="Q2325" s="349"/>
      <c r="R2325" s="349"/>
      <c r="S2325" s="349"/>
      <c r="T2325" s="349"/>
      <c r="U2325" s="349"/>
      <c r="V2325" s="349"/>
    </row>
    <row r="2326" spans="1:22" ht="12">
      <c r="A2326" s="349"/>
      <c r="B2326" s="349"/>
      <c r="P2326" s="383"/>
      <c r="Q2326" s="349"/>
      <c r="R2326" s="349"/>
      <c r="S2326" s="349"/>
      <c r="T2326" s="349"/>
      <c r="U2326" s="349"/>
      <c r="V2326" s="349"/>
    </row>
    <row r="2327" spans="1:22" ht="12">
      <c r="A2327" s="349"/>
      <c r="B2327" s="349"/>
      <c r="P2327" s="383"/>
      <c r="Q2327" s="349"/>
      <c r="R2327" s="349"/>
      <c r="S2327" s="349"/>
      <c r="T2327" s="349"/>
      <c r="U2327" s="349"/>
      <c r="V2327" s="349"/>
    </row>
    <row r="2328" spans="1:22" ht="12">
      <c r="A2328" s="349"/>
      <c r="B2328" s="349"/>
      <c r="P2328" s="383"/>
      <c r="Q2328" s="349"/>
      <c r="R2328" s="349"/>
      <c r="S2328" s="349"/>
      <c r="T2328" s="349"/>
      <c r="U2328" s="349"/>
      <c r="V2328" s="349"/>
    </row>
    <row r="2329" spans="1:22" ht="12">
      <c r="A2329" s="349"/>
      <c r="B2329" s="349"/>
      <c r="P2329" s="383"/>
      <c r="Q2329" s="349"/>
      <c r="R2329" s="349"/>
      <c r="S2329" s="349"/>
      <c r="T2329" s="349"/>
      <c r="U2329" s="349"/>
      <c r="V2329" s="349"/>
    </row>
    <row r="2330" spans="1:22" ht="12">
      <c r="A2330" s="349"/>
      <c r="B2330" s="349"/>
      <c r="P2330" s="383"/>
      <c r="Q2330" s="349"/>
      <c r="R2330" s="349"/>
      <c r="S2330" s="349"/>
      <c r="T2330" s="349"/>
      <c r="U2330" s="349"/>
      <c r="V2330" s="349"/>
    </row>
    <row r="2331" spans="1:22" ht="12">
      <c r="A2331" s="349"/>
      <c r="B2331" s="349"/>
      <c r="P2331" s="383"/>
      <c r="Q2331" s="349"/>
      <c r="R2331" s="349"/>
      <c r="S2331" s="349"/>
      <c r="T2331" s="349"/>
      <c r="U2331" s="349"/>
      <c r="V2331" s="349"/>
    </row>
    <row r="2332" spans="1:22" ht="12">
      <c r="A2332" s="349"/>
      <c r="B2332" s="349"/>
      <c r="P2332" s="383"/>
      <c r="Q2332" s="349"/>
      <c r="R2332" s="349"/>
      <c r="S2332" s="349"/>
      <c r="T2332" s="349"/>
      <c r="U2332" s="349"/>
      <c r="V2332" s="349"/>
    </row>
    <row r="2333" spans="1:22" ht="12">
      <c r="A2333" s="349"/>
      <c r="B2333" s="349"/>
      <c r="P2333" s="383"/>
      <c r="Q2333" s="349"/>
      <c r="R2333" s="349"/>
      <c r="S2333" s="349"/>
      <c r="T2333" s="349"/>
      <c r="U2333" s="349"/>
      <c r="V2333" s="349"/>
    </row>
    <row r="2334" spans="1:22" ht="12">
      <c r="A2334" s="349"/>
      <c r="B2334" s="349"/>
      <c r="P2334" s="383"/>
      <c r="Q2334" s="349"/>
      <c r="R2334" s="349"/>
      <c r="S2334" s="349"/>
      <c r="T2334" s="349"/>
      <c r="U2334" s="349"/>
      <c r="V2334" s="349"/>
    </row>
    <row r="2335" spans="1:22" ht="12">
      <c r="A2335" s="349"/>
      <c r="B2335" s="349"/>
      <c r="P2335" s="383"/>
      <c r="Q2335" s="349"/>
      <c r="R2335" s="349"/>
      <c r="S2335" s="349"/>
      <c r="T2335" s="349"/>
      <c r="U2335" s="349"/>
      <c r="V2335" s="349"/>
    </row>
    <row r="2336" spans="1:22" ht="12">
      <c r="A2336" s="349"/>
      <c r="B2336" s="349"/>
      <c r="P2336" s="383"/>
      <c r="Q2336" s="349"/>
      <c r="R2336" s="349"/>
      <c r="S2336" s="349"/>
      <c r="T2336" s="349"/>
      <c r="U2336" s="349"/>
      <c r="V2336" s="349"/>
    </row>
    <row r="2337" spans="1:22" ht="12">
      <c r="A2337" s="349"/>
      <c r="B2337" s="349"/>
      <c r="P2337" s="383"/>
      <c r="Q2337" s="349"/>
      <c r="R2337" s="349"/>
      <c r="S2337" s="349"/>
      <c r="T2337" s="349"/>
      <c r="U2337" s="349"/>
      <c r="V2337" s="349"/>
    </row>
    <row r="2338" spans="1:22" ht="12">
      <c r="A2338" s="349"/>
      <c r="B2338" s="349"/>
      <c r="P2338" s="383"/>
      <c r="Q2338" s="349"/>
      <c r="R2338" s="349"/>
      <c r="S2338" s="349"/>
      <c r="T2338" s="349"/>
      <c r="U2338" s="349"/>
      <c r="V2338" s="349"/>
    </row>
    <row r="2339" spans="1:22" ht="12">
      <c r="A2339" s="349"/>
      <c r="B2339" s="349"/>
      <c r="P2339" s="383"/>
      <c r="Q2339" s="349"/>
      <c r="R2339" s="349"/>
      <c r="S2339" s="349"/>
      <c r="T2339" s="349"/>
      <c r="U2339" s="349"/>
      <c r="V2339" s="349"/>
    </row>
    <row r="2340" spans="1:22" ht="12">
      <c r="A2340" s="349"/>
      <c r="B2340" s="349"/>
      <c r="P2340" s="383"/>
      <c r="Q2340" s="349"/>
      <c r="R2340" s="349"/>
      <c r="S2340" s="349"/>
      <c r="T2340" s="349"/>
      <c r="U2340" s="349"/>
      <c r="V2340" s="349"/>
    </row>
    <row r="2341" spans="1:22" ht="12">
      <c r="A2341" s="349"/>
      <c r="B2341" s="349"/>
      <c r="P2341" s="383"/>
      <c r="Q2341" s="349"/>
      <c r="R2341" s="349"/>
      <c r="S2341" s="349"/>
      <c r="T2341" s="349"/>
      <c r="U2341" s="349"/>
      <c r="V2341" s="349"/>
    </row>
    <row r="2342" spans="1:22" ht="12">
      <c r="A2342" s="349"/>
      <c r="B2342" s="349"/>
      <c r="P2342" s="383"/>
      <c r="Q2342" s="349"/>
      <c r="R2342" s="349"/>
      <c r="S2342" s="349"/>
      <c r="T2342" s="349"/>
      <c r="U2342" s="349"/>
      <c r="V2342" s="349"/>
    </row>
    <row r="2343" spans="1:22" ht="12">
      <c r="A2343" s="349"/>
      <c r="B2343" s="349"/>
      <c r="P2343" s="383"/>
      <c r="Q2343" s="349"/>
      <c r="R2343" s="349"/>
      <c r="S2343" s="349"/>
      <c r="T2343" s="349"/>
      <c r="U2343" s="349"/>
      <c r="V2343" s="349"/>
    </row>
    <row r="2344" spans="1:22" ht="12">
      <c r="A2344" s="349"/>
      <c r="B2344" s="349"/>
      <c r="P2344" s="383"/>
      <c r="Q2344" s="349"/>
      <c r="R2344" s="349"/>
      <c r="S2344" s="349"/>
      <c r="T2344" s="349"/>
      <c r="U2344" s="349"/>
      <c r="V2344" s="349"/>
    </row>
    <row r="2345" spans="1:22" ht="12">
      <c r="A2345" s="349"/>
      <c r="B2345" s="349"/>
      <c r="P2345" s="383"/>
      <c r="Q2345" s="349"/>
      <c r="R2345" s="349"/>
      <c r="S2345" s="349"/>
      <c r="T2345" s="349"/>
      <c r="U2345" s="349"/>
      <c r="V2345" s="349"/>
    </row>
    <row r="2346" spans="1:22" ht="12">
      <c r="A2346" s="349"/>
      <c r="B2346" s="349"/>
      <c r="P2346" s="383"/>
      <c r="Q2346" s="349"/>
      <c r="R2346" s="349"/>
      <c r="S2346" s="349"/>
      <c r="T2346" s="349"/>
      <c r="U2346" s="349"/>
      <c r="V2346" s="349"/>
    </row>
    <row r="2347" spans="1:22" ht="12">
      <c r="A2347" s="349"/>
      <c r="B2347" s="349"/>
      <c r="P2347" s="383"/>
      <c r="Q2347" s="349"/>
      <c r="R2347" s="349"/>
      <c r="S2347" s="349"/>
      <c r="T2347" s="349"/>
      <c r="U2347" s="349"/>
      <c r="V2347" s="349"/>
    </row>
    <row r="2348" spans="1:22" ht="12">
      <c r="A2348" s="349"/>
      <c r="B2348" s="349"/>
      <c r="P2348" s="383"/>
      <c r="Q2348" s="349"/>
      <c r="R2348" s="349"/>
      <c r="S2348" s="349"/>
      <c r="T2348" s="349"/>
      <c r="U2348" s="349"/>
      <c r="V2348" s="349"/>
    </row>
    <row r="2349" spans="1:22" ht="12">
      <c r="A2349" s="349"/>
      <c r="B2349" s="349"/>
      <c r="P2349" s="383"/>
      <c r="Q2349" s="349"/>
      <c r="R2349" s="349"/>
      <c r="S2349" s="349"/>
      <c r="T2349" s="349"/>
      <c r="U2349" s="349"/>
      <c r="V2349" s="349"/>
    </row>
    <row r="2350" spans="1:22" ht="12">
      <c r="A2350" s="349"/>
      <c r="B2350" s="349"/>
      <c r="P2350" s="383"/>
      <c r="Q2350" s="349"/>
      <c r="R2350" s="349"/>
      <c r="S2350" s="349"/>
      <c r="T2350" s="349"/>
      <c r="U2350" s="349"/>
      <c r="V2350" s="349"/>
    </row>
    <row r="2351" spans="1:22" ht="12">
      <c r="A2351" s="349"/>
      <c r="B2351" s="349"/>
      <c r="P2351" s="383"/>
      <c r="Q2351" s="349"/>
      <c r="R2351" s="349"/>
      <c r="S2351" s="349"/>
      <c r="T2351" s="349"/>
      <c r="U2351" s="349"/>
      <c r="V2351" s="349"/>
    </row>
    <row r="2352" spans="1:22" ht="12">
      <c r="A2352" s="349"/>
      <c r="B2352" s="349"/>
      <c r="P2352" s="383"/>
      <c r="Q2352" s="349"/>
      <c r="R2352" s="349"/>
      <c r="S2352" s="349"/>
      <c r="T2352" s="349"/>
      <c r="U2352" s="349"/>
      <c r="V2352" s="349"/>
    </row>
    <row r="2353" spans="1:22" ht="12">
      <c r="A2353" s="349"/>
      <c r="B2353" s="349"/>
      <c r="P2353" s="383"/>
      <c r="Q2353" s="349"/>
      <c r="R2353" s="349"/>
      <c r="S2353" s="349"/>
      <c r="T2353" s="349"/>
      <c r="U2353" s="349"/>
      <c r="V2353" s="349"/>
    </row>
    <row r="2354" spans="1:22" ht="12">
      <c r="A2354" s="349"/>
      <c r="B2354" s="349"/>
      <c r="P2354" s="383"/>
      <c r="Q2354" s="349"/>
      <c r="R2354" s="349"/>
      <c r="S2354" s="349"/>
      <c r="T2354" s="349"/>
      <c r="U2354" s="349"/>
      <c r="V2354" s="349"/>
    </row>
    <row r="2355" spans="1:22" ht="12">
      <c r="A2355" s="349"/>
      <c r="B2355" s="349"/>
      <c r="P2355" s="383"/>
      <c r="Q2355" s="349"/>
      <c r="R2355" s="349"/>
      <c r="S2355" s="349"/>
      <c r="T2355" s="349"/>
      <c r="U2355" s="349"/>
      <c r="V2355" s="349"/>
    </row>
    <row r="2356" spans="1:22" ht="12">
      <c r="A2356" s="349"/>
      <c r="B2356" s="349"/>
      <c r="P2356" s="383"/>
      <c r="Q2356" s="349"/>
      <c r="R2356" s="349"/>
      <c r="S2356" s="349"/>
      <c r="T2356" s="349"/>
      <c r="U2356" s="349"/>
      <c r="V2356" s="349"/>
    </row>
    <row r="2357" spans="1:22" ht="12">
      <c r="A2357" s="349"/>
      <c r="B2357" s="349"/>
      <c r="P2357" s="383"/>
      <c r="Q2357" s="349"/>
      <c r="R2357" s="349"/>
      <c r="S2357" s="349"/>
      <c r="T2357" s="349"/>
      <c r="U2357" s="349"/>
      <c r="V2357" s="349"/>
    </row>
    <row r="2358" spans="1:22" ht="12">
      <c r="A2358" s="349"/>
      <c r="B2358" s="349"/>
      <c r="P2358" s="383"/>
      <c r="Q2358" s="349"/>
      <c r="R2358" s="349"/>
      <c r="S2358" s="349"/>
      <c r="T2358" s="349"/>
      <c r="U2358" s="349"/>
      <c r="V2358" s="349"/>
    </row>
    <row r="2359" spans="1:22" ht="12">
      <c r="A2359" s="349"/>
      <c r="B2359" s="349"/>
      <c r="P2359" s="383"/>
      <c r="Q2359" s="349"/>
      <c r="R2359" s="349"/>
      <c r="S2359" s="349"/>
      <c r="T2359" s="349"/>
      <c r="U2359" s="349"/>
      <c r="V2359" s="349"/>
    </row>
    <row r="2360" spans="1:22" ht="12">
      <c r="A2360" s="349"/>
      <c r="B2360" s="349"/>
      <c r="P2360" s="383"/>
      <c r="Q2360" s="349"/>
      <c r="R2360" s="349"/>
      <c r="S2360" s="349"/>
      <c r="T2360" s="349"/>
      <c r="U2360" s="349"/>
      <c r="V2360" s="349"/>
    </row>
    <row r="2361" spans="1:22" ht="12">
      <c r="A2361" s="349"/>
      <c r="B2361" s="349"/>
      <c r="P2361" s="383"/>
      <c r="Q2361" s="349"/>
      <c r="R2361" s="349"/>
      <c r="S2361" s="349"/>
      <c r="T2361" s="349"/>
      <c r="U2361" s="349"/>
      <c r="V2361" s="349"/>
    </row>
    <row r="2362" spans="1:22" ht="12">
      <c r="A2362" s="349"/>
      <c r="B2362" s="349"/>
      <c r="P2362" s="383"/>
      <c r="Q2362" s="349"/>
      <c r="R2362" s="349"/>
      <c r="S2362" s="349"/>
      <c r="T2362" s="349"/>
      <c r="U2362" s="349"/>
      <c r="V2362" s="349"/>
    </row>
    <row r="2363" spans="1:22" ht="12">
      <c r="A2363" s="349"/>
      <c r="B2363" s="349"/>
      <c r="P2363" s="383"/>
      <c r="Q2363" s="349"/>
      <c r="R2363" s="349"/>
      <c r="S2363" s="349"/>
      <c r="T2363" s="349"/>
      <c r="U2363" s="349"/>
      <c r="V2363" s="349"/>
    </row>
    <row r="2364" spans="1:22" ht="12">
      <c r="A2364" s="349"/>
      <c r="B2364" s="349"/>
      <c r="P2364" s="383"/>
      <c r="Q2364" s="349"/>
      <c r="R2364" s="349"/>
      <c r="S2364" s="349"/>
      <c r="T2364" s="349"/>
      <c r="U2364" s="349"/>
      <c r="V2364" s="349"/>
    </row>
    <row r="2365" spans="1:22" ht="12">
      <c r="A2365" s="349"/>
      <c r="B2365" s="349"/>
      <c r="P2365" s="383"/>
      <c r="Q2365" s="349"/>
      <c r="R2365" s="349"/>
      <c r="S2365" s="349"/>
      <c r="T2365" s="349"/>
      <c r="U2365" s="349"/>
      <c r="V2365" s="349"/>
    </row>
    <row r="2366" spans="1:22" ht="12">
      <c r="A2366" s="349"/>
      <c r="B2366" s="349"/>
      <c r="P2366" s="383"/>
      <c r="Q2366" s="349"/>
      <c r="R2366" s="349"/>
      <c r="S2366" s="349"/>
      <c r="T2366" s="349"/>
      <c r="U2366" s="349"/>
      <c r="V2366" s="349"/>
    </row>
    <row r="2367" spans="1:22" ht="12">
      <c r="A2367" s="349"/>
      <c r="B2367" s="349"/>
      <c r="P2367" s="383"/>
      <c r="Q2367" s="349"/>
      <c r="R2367" s="349"/>
      <c r="S2367" s="349"/>
      <c r="T2367" s="349"/>
      <c r="U2367" s="349"/>
      <c r="V2367" s="349"/>
    </row>
    <row r="2368" spans="1:22" ht="12">
      <c r="A2368" s="349"/>
      <c r="B2368" s="349"/>
      <c r="P2368" s="383"/>
      <c r="Q2368" s="349"/>
      <c r="R2368" s="349"/>
      <c r="S2368" s="349"/>
      <c r="T2368" s="349"/>
      <c r="U2368" s="349"/>
      <c r="V2368" s="349"/>
    </row>
    <row r="2369" spans="1:22" ht="12">
      <c r="A2369" s="349"/>
      <c r="B2369" s="349"/>
      <c r="P2369" s="383"/>
      <c r="Q2369" s="349"/>
      <c r="R2369" s="349"/>
      <c r="S2369" s="349"/>
      <c r="T2369" s="349"/>
      <c r="U2369" s="349"/>
      <c r="V2369" s="349"/>
    </row>
    <row r="2370" spans="1:22" ht="12">
      <c r="A2370" s="349"/>
      <c r="B2370" s="349"/>
      <c r="P2370" s="383"/>
      <c r="Q2370" s="349"/>
      <c r="R2370" s="349"/>
      <c r="S2370" s="349"/>
      <c r="T2370" s="349"/>
      <c r="U2370" s="349"/>
      <c r="V2370" s="349"/>
    </row>
    <row r="2371" spans="1:22" ht="12">
      <c r="A2371" s="349"/>
      <c r="B2371" s="349"/>
      <c r="P2371" s="383"/>
      <c r="Q2371" s="349"/>
      <c r="R2371" s="349"/>
      <c r="S2371" s="349"/>
      <c r="T2371" s="349"/>
      <c r="U2371" s="349"/>
      <c r="V2371" s="349"/>
    </row>
    <row r="2372" spans="1:22" ht="12">
      <c r="A2372" s="349"/>
      <c r="B2372" s="349"/>
      <c r="P2372" s="383"/>
      <c r="Q2372" s="349"/>
      <c r="R2372" s="349"/>
      <c r="S2372" s="349"/>
      <c r="T2372" s="349"/>
      <c r="U2372" s="349"/>
      <c r="V2372" s="349"/>
    </row>
    <row r="2373" spans="1:22" ht="12">
      <c r="A2373" s="349"/>
      <c r="B2373" s="349"/>
      <c r="P2373" s="383"/>
      <c r="Q2373" s="349"/>
      <c r="R2373" s="349"/>
      <c r="S2373" s="349"/>
      <c r="T2373" s="349"/>
      <c r="U2373" s="349"/>
      <c r="V2373" s="349"/>
    </row>
    <row r="2374" spans="1:22" ht="12">
      <c r="A2374" s="349"/>
      <c r="B2374" s="349"/>
      <c r="P2374" s="383"/>
      <c r="Q2374" s="349"/>
      <c r="R2374" s="349"/>
      <c r="S2374" s="349"/>
      <c r="T2374" s="349"/>
      <c r="U2374" s="349"/>
      <c r="V2374" s="349"/>
    </row>
    <row r="2375" spans="1:22" ht="12">
      <c r="A2375" s="349"/>
      <c r="B2375" s="349"/>
      <c r="P2375" s="383"/>
      <c r="Q2375" s="349"/>
      <c r="R2375" s="349"/>
      <c r="S2375" s="349"/>
      <c r="T2375" s="349"/>
      <c r="U2375" s="349"/>
      <c r="V2375" s="349"/>
    </row>
    <row r="2376" spans="1:22" ht="12">
      <c r="A2376" s="349"/>
      <c r="B2376" s="349"/>
      <c r="P2376" s="383"/>
      <c r="Q2376" s="349"/>
      <c r="R2376" s="349"/>
      <c r="S2376" s="349"/>
      <c r="T2376" s="349"/>
      <c r="U2376" s="349"/>
      <c r="V2376" s="349"/>
    </row>
    <row r="2377" spans="1:22" ht="12">
      <c r="A2377" s="349"/>
      <c r="B2377" s="349"/>
      <c r="P2377" s="383"/>
      <c r="Q2377" s="349"/>
      <c r="R2377" s="349"/>
      <c r="S2377" s="349"/>
      <c r="T2377" s="349"/>
      <c r="U2377" s="349"/>
      <c r="V2377" s="349"/>
    </row>
    <row r="2378" spans="1:22" ht="12">
      <c r="A2378" s="349"/>
      <c r="B2378" s="349"/>
      <c r="P2378" s="383"/>
      <c r="Q2378" s="349"/>
      <c r="R2378" s="349"/>
      <c r="S2378" s="349"/>
      <c r="T2378" s="349"/>
      <c r="U2378" s="349"/>
      <c r="V2378" s="349"/>
    </row>
    <row r="2379" spans="1:22" ht="12">
      <c r="A2379" s="349"/>
      <c r="B2379" s="349"/>
      <c r="P2379" s="383"/>
      <c r="Q2379" s="349"/>
      <c r="R2379" s="349"/>
      <c r="S2379" s="349"/>
      <c r="T2379" s="349"/>
      <c r="U2379" s="349"/>
      <c r="V2379" s="349"/>
    </row>
    <row r="2380" spans="1:22" ht="12">
      <c r="A2380" s="349"/>
      <c r="B2380" s="349"/>
      <c r="P2380" s="383"/>
      <c r="Q2380" s="349"/>
      <c r="R2380" s="349"/>
      <c r="S2380" s="349"/>
      <c r="T2380" s="349"/>
      <c r="U2380" s="349"/>
      <c r="V2380" s="349"/>
    </row>
    <row r="2381" spans="1:22" ht="12">
      <c r="A2381" s="349"/>
      <c r="B2381" s="349"/>
      <c r="P2381" s="383"/>
      <c r="Q2381" s="349"/>
      <c r="R2381" s="349"/>
      <c r="S2381" s="349"/>
      <c r="T2381" s="349"/>
      <c r="U2381" s="349"/>
      <c r="V2381" s="349"/>
    </row>
    <row r="2382" spans="1:22" ht="12">
      <c r="A2382" s="349"/>
      <c r="B2382" s="349"/>
      <c r="P2382" s="383"/>
      <c r="Q2382" s="349"/>
      <c r="R2382" s="349"/>
      <c r="S2382" s="349"/>
      <c r="T2382" s="349"/>
      <c r="U2382" s="349"/>
      <c r="V2382" s="349"/>
    </row>
    <row r="2383" spans="1:22" ht="12">
      <c r="A2383" s="349"/>
      <c r="B2383" s="349"/>
      <c r="P2383" s="383"/>
      <c r="Q2383" s="349"/>
      <c r="R2383" s="349"/>
      <c r="S2383" s="349"/>
      <c r="T2383" s="349"/>
      <c r="U2383" s="349"/>
      <c r="V2383" s="349"/>
    </row>
    <row r="2384" spans="1:22" ht="12">
      <c r="A2384" s="349"/>
      <c r="B2384" s="349"/>
      <c r="P2384" s="383"/>
      <c r="Q2384" s="349"/>
      <c r="R2384" s="349"/>
      <c r="S2384" s="349"/>
      <c r="T2384" s="349"/>
      <c r="U2384" s="349"/>
      <c r="V2384" s="349"/>
    </row>
    <row r="2385" spans="1:22" ht="12">
      <c r="A2385" s="349"/>
      <c r="B2385" s="349"/>
      <c r="P2385" s="383"/>
      <c r="Q2385" s="349"/>
      <c r="R2385" s="349"/>
      <c r="S2385" s="349"/>
      <c r="T2385" s="349"/>
      <c r="U2385" s="349"/>
      <c r="V2385" s="349"/>
    </row>
    <row r="2386" spans="1:22" ht="12">
      <c r="A2386" s="349"/>
      <c r="B2386" s="349"/>
      <c r="P2386" s="383"/>
      <c r="Q2386" s="349"/>
      <c r="R2386" s="349"/>
      <c r="S2386" s="349"/>
      <c r="T2386" s="349"/>
      <c r="U2386" s="349"/>
      <c r="V2386" s="349"/>
    </row>
    <row r="2387" spans="1:22" ht="12">
      <c r="A2387" s="349"/>
      <c r="B2387" s="349"/>
      <c r="P2387" s="383"/>
      <c r="Q2387" s="349"/>
      <c r="R2387" s="349"/>
      <c r="S2387" s="349"/>
      <c r="T2387" s="349"/>
      <c r="U2387" s="349"/>
      <c r="V2387" s="349"/>
    </row>
    <row r="2388" spans="1:22" ht="12">
      <c r="A2388" s="349"/>
      <c r="B2388" s="349"/>
      <c r="P2388" s="383"/>
      <c r="Q2388" s="349"/>
      <c r="R2388" s="349"/>
      <c r="S2388" s="349"/>
      <c r="T2388" s="349"/>
      <c r="U2388" s="349"/>
      <c r="V2388" s="349"/>
    </row>
    <row r="2389" spans="1:22" ht="12">
      <c r="A2389" s="349"/>
      <c r="B2389" s="349"/>
      <c r="P2389" s="383"/>
      <c r="Q2389" s="349"/>
      <c r="R2389" s="349"/>
      <c r="S2389" s="349"/>
      <c r="T2389" s="349"/>
      <c r="U2389" s="349"/>
      <c r="V2389" s="349"/>
    </row>
    <row r="2390" spans="1:22" ht="12">
      <c r="A2390" s="349"/>
      <c r="B2390" s="349"/>
      <c r="P2390" s="383"/>
      <c r="Q2390" s="349"/>
      <c r="R2390" s="349"/>
      <c r="S2390" s="349"/>
      <c r="T2390" s="349"/>
      <c r="U2390" s="349"/>
      <c r="V2390" s="349"/>
    </row>
    <row r="2391" spans="1:22" ht="12">
      <c r="A2391" s="349"/>
      <c r="B2391" s="349"/>
      <c r="P2391" s="383"/>
      <c r="Q2391" s="349"/>
      <c r="R2391" s="349"/>
      <c r="S2391" s="349"/>
      <c r="T2391" s="349"/>
      <c r="U2391" s="349"/>
      <c r="V2391" s="349"/>
    </row>
    <row r="2392" spans="1:22" ht="12">
      <c r="A2392" s="349"/>
      <c r="B2392" s="349"/>
      <c r="P2392" s="383"/>
      <c r="Q2392" s="349"/>
      <c r="R2392" s="349"/>
      <c r="S2392" s="349"/>
      <c r="T2392" s="349"/>
      <c r="U2392" s="349"/>
      <c r="V2392" s="349"/>
    </row>
    <row r="2393" spans="1:22" ht="12">
      <c r="A2393" s="349"/>
      <c r="B2393" s="349"/>
      <c r="P2393" s="383"/>
      <c r="Q2393" s="349"/>
      <c r="R2393" s="349"/>
      <c r="S2393" s="349"/>
      <c r="T2393" s="349"/>
      <c r="U2393" s="349"/>
      <c r="V2393" s="349"/>
    </row>
    <row r="2394" spans="1:22" ht="12">
      <c r="A2394" s="349"/>
      <c r="B2394" s="349"/>
      <c r="P2394" s="383"/>
      <c r="Q2394" s="349"/>
      <c r="R2394" s="349"/>
      <c r="S2394" s="349"/>
      <c r="T2394" s="349"/>
      <c r="U2394" s="349"/>
      <c r="V2394" s="349"/>
    </row>
    <row r="2395" spans="1:22" ht="12">
      <c r="A2395" s="349"/>
      <c r="B2395" s="349"/>
      <c r="P2395" s="383"/>
      <c r="Q2395" s="349"/>
      <c r="R2395" s="349"/>
      <c r="S2395" s="349"/>
      <c r="T2395" s="349"/>
      <c r="U2395" s="349"/>
      <c r="V2395" s="349"/>
    </row>
    <row r="2396" spans="1:22" ht="12">
      <c r="A2396" s="349"/>
      <c r="B2396" s="349"/>
      <c r="P2396" s="383"/>
      <c r="Q2396" s="349"/>
      <c r="R2396" s="349"/>
      <c r="S2396" s="349"/>
      <c r="T2396" s="349"/>
      <c r="U2396" s="349"/>
      <c r="V2396" s="349"/>
    </row>
    <row r="2397" spans="1:22" ht="12">
      <c r="A2397" s="349"/>
      <c r="B2397" s="349"/>
      <c r="P2397" s="383"/>
      <c r="Q2397" s="349"/>
      <c r="R2397" s="349"/>
      <c r="S2397" s="349"/>
      <c r="T2397" s="349"/>
      <c r="U2397" s="349"/>
      <c r="V2397" s="349"/>
    </row>
    <row r="2398" spans="1:22" ht="12">
      <c r="A2398" s="349"/>
      <c r="B2398" s="349"/>
      <c r="P2398" s="383"/>
      <c r="Q2398" s="349"/>
      <c r="R2398" s="349"/>
      <c r="S2398" s="349"/>
      <c r="T2398" s="349"/>
      <c r="U2398" s="349"/>
      <c r="V2398" s="349"/>
    </row>
    <row r="2399" spans="1:22" ht="12">
      <c r="A2399" s="349"/>
      <c r="B2399" s="349"/>
      <c r="P2399" s="383"/>
      <c r="Q2399" s="349"/>
      <c r="R2399" s="349"/>
      <c r="S2399" s="349"/>
      <c r="T2399" s="349"/>
      <c r="U2399" s="349"/>
      <c r="V2399" s="349"/>
    </row>
    <row r="2400" spans="1:22" ht="12">
      <c r="A2400" s="349"/>
      <c r="B2400" s="349"/>
      <c r="P2400" s="383"/>
      <c r="Q2400" s="349"/>
      <c r="R2400" s="349"/>
      <c r="S2400" s="349"/>
      <c r="T2400" s="349"/>
      <c r="U2400" s="349"/>
      <c r="V2400" s="349"/>
    </row>
    <row r="2401" spans="1:22" ht="12">
      <c r="A2401" s="349"/>
      <c r="B2401" s="349"/>
      <c r="P2401" s="383"/>
      <c r="Q2401" s="349"/>
      <c r="R2401" s="349"/>
      <c r="S2401" s="349"/>
      <c r="T2401" s="349"/>
      <c r="U2401" s="349"/>
      <c r="V2401" s="349"/>
    </row>
    <row r="2402" spans="1:22" ht="12">
      <c r="A2402" s="349"/>
      <c r="B2402" s="349"/>
      <c r="P2402" s="383"/>
      <c r="Q2402" s="349"/>
      <c r="R2402" s="349"/>
      <c r="S2402" s="349"/>
      <c r="T2402" s="349"/>
      <c r="U2402" s="349"/>
      <c r="V2402" s="349"/>
    </row>
    <row r="2403" spans="1:22" ht="12">
      <c r="A2403" s="349"/>
      <c r="B2403" s="349"/>
      <c r="P2403" s="383"/>
      <c r="Q2403" s="349"/>
      <c r="R2403" s="349"/>
      <c r="S2403" s="349"/>
      <c r="T2403" s="349"/>
      <c r="U2403" s="349"/>
      <c r="V2403" s="349"/>
    </row>
    <row r="2404" spans="1:22" ht="12">
      <c r="A2404" s="349"/>
      <c r="B2404" s="349"/>
      <c r="P2404" s="383"/>
      <c r="Q2404" s="349"/>
      <c r="R2404" s="349"/>
      <c r="S2404" s="349"/>
      <c r="T2404" s="349"/>
      <c r="U2404" s="349"/>
      <c r="V2404" s="349"/>
    </row>
    <row r="2405" spans="1:22" ht="12">
      <c r="A2405" s="349"/>
      <c r="B2405" s="349"/>
      <c r="P2405" s="383"/>
      <c r="Q2405" s="349"/>
      <c r="R2405" s="349"/>
      <c r="S2405" s="349"/>
      <c r="T2405" s="349"/>
      <c r="U2405" s="349"/>
      <c r="V2405" s="349"/>
    </row>
    <row r="2406" spans="1:22" ht="12">
      <c r="A2406" s="349"/>
      <c r="B2406" s="349"/>
      <c r="P2406" s="383"/>
      <c r="Q2406" s="349"/>
      <c r="R2406" s="349"/>
      <c r="S2406" s="349"/>
      <c r="T2406" s="349"/>
      <c r="U2406" s="349"/>
      <c r="V2406" s="349"/>
    </row>
    <row r="2407" spans="1:22" ht="12">
      <c r="A2407" s="349"/>
      <c r="B2407" s="349"/>
      <c r="P2407" s="383"/>
      <c r="Q2407" s="349"/>
      <c r="R2407" s="349"/>
      <c r="S2407" s="349"/>
      <c r="T2407" s="349"/>
      <c r="U2407" s="349"/>
      <c r="V2407" s="349"/>
    </row>
    <row r="2408" spans="1:22" ht="12">
      <c r="A2408" s="349"/>
      <c r="B2408" s="349"/>
      <c r="P2408" s="383"/>
      <c r="Q2408" s="349"/>
      <c r="R2408" s="349"/>
      <c r="S2408" s="349"/>
      <c r="T2408" s="349"/>
      <c r="U2408" s="349"/>
      <c r="V2408" s="349"/>
    </row>
    <row r="2409" spans="1:22" ht="12">
      <c r="A2409" s="349"/>
      <c r="B2409" s="349"/>
      <c r="P2409" s="383"/>
      <c r="Q2409" s="349"/>
      <c r="R2409" s="349"/>
      <c r="S2409" s="349"/>
      <c r="T2409" s="349"/>
      <c r="U2409" s="349"/>
      <c r="V2409" s="349"/>
    </row>
    <row r="2410" spans="1:22" ht="12">
      <c r="A2410" s="349"/>
      <c r="B2410" s="349"/>
      <c r="P2410" s="383"/>
      <c r="Q2410" s="349"/>
      <c r="R2410" s="349"/>
      <c r="S2410" s="349"/>
      <c r="T2410" s="349"/>
      <c r="U2410" s="349"/>
      <c r="V2410" s="349"/>
    </row>
    <row r="2411" spans="1:22" ht="12">
      <c r="A2411" s="349"/>
      <c r="B2411" s="349"/>
      <c r="P2411" s="383"/>
      <c r="Q2411" s="349"/>
      <c r="R2411" s="349"/>
      <c r="S2411" s="349"/>
      <c r="T2411" s="349"/>
      <c r="U2411" s="349"/>
      <c r="V2411" s="349"/>
    </row>
    <row r="2412" spans="1:22" ht="12">
      <c r="A2412" s="349"/>
      <c r="B2412" s="349"/>
      <c r="P2412" s="383"/>
      <c r="Q2412" s="349"/>
      <c r="R2412" s="349"/>
      <c r="S2412" s="349"/>
      <c r="T2412" s="349"/>
      <c r="U2412" s="349"/>
      <c r="V2412" s="349"/>
    </row>
    <row r="2413" spans="1:22" ht="12">
      <c r="A2413" s="349"/>
      <c r="B2413" s="349"/>
      <c r="P2413" s="383"/>
      <c r="Q2413" s="349"/>
      <c r="R2413" s="349"/>
      <c r="S2413" s="349"/>
      <c r="T2413" s="349"/>
      <c r="U2413" s="349"/>
      <c r="V2413" s="349"/>
    </row>
    <row r="2414" spans="1:22" ht="12">
      <c r="A2414" s="349"/>
      <c r="B2414" s="349"/>
      <c r="P2414" s="383"/>
      <c r="Q2414" s="349"/>
      <c r="R2414" s="349"/>
      <c r="S2414" s="349"/>
      <c r="T2414" s="349"/>
      <c r="U2414" s="349"/>
      <c r="V2414" s="349"/>
    </row>
    <row r="2415" spans="1:22" ht="12">
      <c r="A2415" s="349"/>
      <c r="B2415" s="349"/>
      <c r="P2415" s="383"/>
      <c r="Q2415" s="349"/>
      <c r="R2415" s="349"/>
      <c r="S2415" s="349"/>
      <c r="T2415" s="349"/>
      <c r="U2415" s="349"/>
      <c r="V2415" s="349"/>
    </row>
    <row r="2416" spans="1:22" ht="12">
      <c r="A2416" s="349"/>
      <c r="B2416" s="349"/>
      <c r="P2416" s="383"/>
      <c r="Q2416" s="349"/>
      <c r="R2416" s="349"/>
      <c r="S2416" s="349"/>
      <c r="T2416" s="349"/>
      <c r="U2416" s="349"/>
      <c r="V2416" s="349"/>
    </row>
    <row r="2417" spans="1:22" ht="12">
      <c r="A2417" s="349"/>
      <c r="B2417" s="349"/>
      <c r="P2417" s="383"/>
      <c r="Q2417" s="349"/>
      <c r="R2417" s="349"/>
      <c r="S2417" s="349"/>
      <c r="T2417" s="349"/>
      <c r="U2417" s="349"/>
      <c r="V2417" s="349"/>
    </row>
    <row r="2418" spans="1:22" ht="12">
      <c r="A2418" s="349"/>
      <c r="B2418" s="349"/>
      <c r="P2418" s="383"/>
      <c r="Q2418" s="349"/>
      <c r="R2418" s="349"/>
      <c r="S2418" s="349"/>
      <c r="T2418" s="349"/>
      <c r="U2418" s="349"/>
      <c r="V2418" s="349"/>
    </row>
    <row r="2419" spans="1:22" ht="12">
      <c r="A2419" s="349"/>
      <c r="B2419" s="349"/>
      <c r="P2419" s="383"/>
      <c r="Q2419" s="349"/>
      <c r="R2419" s="349"/>
      <c r="S2419" s="349"/>
      <c r="T2419" s="349"/>
      <c r="U2419" s="349"/>
      <c r="V2419" s="349"/>
    </row>
    <row r="2420" spans="1:22" ht="12">
      <c r="A2420" s="349"/>
      <c r="B2420" s="349"/>
      <c r="P2420" s="383"/>
      <c r="Q2420" s="349"/>
      <c r="R2420" s="349"/>
      <c r="S2420" s="349"/>
      <c r="T2420" s="349"/>
      <c r="U2420" s="349"/>
      <c r="V2420" s="349"/>
    </row>
    <row r="2421" spans="1:22" ht="12">
      <c r="A2421" s="349"/>
      <c r="B2421" s="349"/>
      <c r="P2421" s="383"/>
      <c r="Q2421" s="349"/>
      <c r="R2421" s="349"/>
      <c r="S2421" s="349"/>
      <c r="T2421" s="349"/>
      <c r="U2421" s="349"/>
      <c r="V2421" s="349"/>
    </row>
    <row r="2422" spans="1:22" ht="12">
      <c r="A2422" s="349"/>
      <c r="B2422" s="349"/>
      <c r="P2422" s="383"/>
      <c r="Q2422" s="349"/>
      <c r="R2422" s="349"/>
      <c r="S2422" s="349"/>
      <c r="T2422" s="349"/>
      <c r="U2422" s="349"/>
      <c r="V2422" s="349"/>
    </row>
    <row r="2423" spans="1:22" ht="12">
      <c r="A2423" s="349"/>
      <c r="B2423" s="349"/>
      <c r="P2423" s="383"/>
      <c r="Q2423" s="349"/>
      <c r="R2423" s="349"/>
      <c r="S2423" s="349"/>
      <c r="T2423" s="349"/>
      <c r="U2423" s="349"/>
      <c r="V2423" s="349"/>
    </row>
    <row r="2424" spans="1:22" ht="12">
      <c r="A2424" s="349"/>
      <c r="B2424" s="349"/>
      <c r="P2424" s="383"/>
      <c r="Q2424" s="349"/>
      <c r="R2424" s="349"/>
      <c r="S2424" s="349"/>
      <c r="T2424" s="349"/>
      <c r="U2424" s="349"/>
      <c r="V2424" s="349"/>
    </row>
    <row r="2425" spans="1:22" ht="12">
      <c r="A2425" s="349"/>
      <c r="B2425" s="349"/>
      <c r="P2425" s="383"/>
      <c r="Q2425" s="349"/>
      <c r="R2425" s="349"/>
      <c r="S2425" s="349"/>
      <c r="T2425" s="349"/>
      <c r="U2425" s="349"/>
      <c r="V2425" s="349"/>
    </row>
    <row r="2426" spans="1:22" ht="12">
      <c r="A2426" s="349"/>
      <c r="B2426" s="349"/>
      <c r="P2426" s="383"/>
      <c r="Q2426" s="349"/>
      <c r="R2426" s="349"/>
      <c r="S2426" s="349"/>
      <c r="T2426" s="349"/>
      <c r="U2426" s="349"/>
      <c r="V2426" s="349"/>
    </row>
    <row r="2427" spans="1:22" ht="12">
      <c r="A2427" s="349"/>
      <c r="B2427" s="349"/>
      <c r="P2427" s="383"/>
      <c r="Q2427" s="349"/>
      <c r="R2427" s="349"/>
      <c r="S2427" s="349"/>
      <c r="T2427" s="349"/>
      <c r="U2427" s="349"/>
      <c r="V2427" s="349"/>
    </row>
    <row r="2428" spans="1:22" ht="12">
      <c r="A2428" s="349"/>
      <c r="B2428" s="349"/>
      <c r="P2428" s="383"/>
      <c r="Q2428" s="349"/>
      <c r="R2428" s="349"/>
      <c r="S2428" s="349"/>
      <c r="T2428" s="349"/>
      <c r="U2428" s="349"/>
      <c r="V2428" s="349"/>
    </row>
    <row r="2429" spans="1:22" ht="12">
      <c r="A2429" s="349"/>
      <c r="B2429" s="349"/>
      <c r="P2429" s="383"/>
      <c r="Q2429" s="349"/>
      <c r="R2429" s="349"/>
      <c r="S2429" s="349"/>
      <c r="T2429" s="349"/>
      <c r="U2429" s="349"/>
      <c r="V2429" s="349"/>
    </row>
    <row r="2430" spans="1:22" ht="12">
      <c r="A2430" s="349"/>
      <c r="B2430" s="349"/>
      <c r="P2430" s="383"/>
      <c r="Q2430" s="349"/>
      <c r="R2430" s="349"/>
      <c r="S2430" s="349"/>
      <c r="T2430" s="349"/>
      <c r="U2430" s="349"/>
      <c r="V2430" s="349"/>
    </row>
    <row r="2431" spans="1:22" ht="12">
      <c r="A2431" s="349"/>
      <c r="B2431" s="349"/>
      <c r="P2431" s="383"/>
      <c r="Q2431" s="349"/>
      <c r="R2431" s="349"/>
      <c r="S2431" s="349"/>
      <c r="T2431" s="349"/>
      <c r="U2431" s="349"/>
      <c r="V2431" s="349"/>
    </row>
    <row r="2432" spans="1:22" ht="12">
      <c r="A2432" s="349"/>
      <c r="B2432" s="349"/>
      <c r="P2432" s="383"/>
      <c r="Q2432" s="349"/>
      <c r="R2432" s="349"/>
      <c r="S2432" s="349"/>
      <c r="T2432" s="349"/>
      <c r="U2432" s="349"/>
      <c r="V2432" s="349"/>
    </row>
    <row r="2433" spans="1:22" ht="12">
      <c r="A2433" s="349"/>
      <c r="B2433" s="349"/>
      <c r="P2433" s="383"/>
      <c r="Q2433" s="349"/>
      <c r="R2433" s="349"/>
      <c r="S2433" s="349"/>
      <c r="T2433" s="349"/>
      <c r="U2433" s="349"/>
      <c r="V2433" s="349"/>
    </row>
    <row r="2434" spans="1:22" ht="12">
      <c r="A2434" s="349"/>
      <c r="B2434" s="349"/>
      <c r="P2434" s="383"/>
      <c r="Q2434" s="349"/>
      <c r="R2434" s="349"/>
      <c r="S2434" s="349"/>
      <c r="T2434" s="349"/>
      <c r="U2434" s="349"/>
      <c r="V2434" s="349"/>
    </row>
    <row r="2435" spans="1:22" ht="12">
      <c r="A2435" s="349"/>
      <c r="B2435" s="349"/>
      <c r="P2435" s="383"/>
      <c r="Q2435" s="349"/>
      <c r="R2435" s="349"/>
      <c r="S2435" s="349"/>
      <c r="T2435" s="349"/>
      <c r="U2435" s="349"/>
      <c r="V2435" s="349"/>
    </row>
    <row r="2436" spans="1:22" ht="12">
      <c r="A2436" s="349"/>
      <c r="B2436" s="349"/>
      <c r="P2436" s="383"/>
      <c r="Q2436" s="349"/>
      <c r="R2436" s="349"/>
      <c r="S2436" s="349"/>
      <c r="T2436" s="349"/>
      <c r="U2436" s="349"/>
      <c r="V2436" s="349"/>
    </row>
    <row r="2437" spans="1:22" ht="12">
      <c r="A2437" s="349"/>
      <c r="B2437" s="349"/>
      <c r="P2437" s="383"/>
      <c r="Q2437" s="349"/>
      <c r="R2437" s="349"/>
      <c r="S2437" s="349"/>
      <c r="T2437" s="349"/>
      <c r="U2437" s="349"/>
      <c r="V2437" s="349"/>
    </row>
    <row r="2438" spans="1:22" ht="12">
      <c r="A2438" s="349"/>
      <c r="B2438" s="349"/>
      <c r="P2438" s="383"/>
      <c r="Q2438" s="349"/>
      <c r="R2438" s="349"/>
      <c r="S2438" s="349"/>
      <c r="T2438" s="349"/>
      <c r="U2438" s="349"/>
      <c r="V2438" s="349"/>
    </row>
    <row r="2439" spans="1:22" ht="12">
      <c r="A2439" s="349"/>
      <c r="B2439" s="349"/>
      <c r="P2439" s="383"/>
      <c r="Q2439" s="349"/>
      <c r="R2439" s="349"/>
      <c r="S2439" s="349"/>
      <c r="T2439" s="349"/>
      <c r="U2439" s="349"/>
      <c r="V2439" s="349"/>
    </row>
    <row r="2440" spans="1:22" ht="12">
      <c r="A2440" s="349"/>
      <c r="B2440" s="349"/>
      <c r="P2440" s="383"/>
      <c r="Q2440" s="349"/>
      <c r="R2440" s="349"/>
      <c r="S2440" s="349"/>
      <c r="T2440" s="349"/>
      <c r="U2440" s="349"/>
      <c r="V2440" s="349"/>
    </row>
    <row r="2441" spans="1:22" ht="12">
      <c r="A2441" s="349"/>
      <c r="B2441" s="349"/>
      <c r="P2441" s="383"/>
      <c r="Q2441" s="349"/>
      <c r="R2441" s="349"/>
      <c r="S2441" s="349"/>
      <c r="T2441" s="349"/>
      <c r="U2441" s="349"/>
      <c r="V2441" s="349"/>
    </row>
    <row r="2442" spans="1:22" ht="12">
      <c r="A2442" s="349"/>
      <c r="B2442" s="349"/>
      <c r="P2442" s="383"/>
      <c r="Q2442" s="349"/>
      <c r="R2442" s="349"/>
      <c r="S2442" s="349"/>
      <c r="T2442" s="349"/>
      <c r="U2442" s="349"/>
      <c r="V2442" s="349"/>
    </row>
    <row r="2443" spans="1:22" ht="12">
      <c r="A2443" s="349"/>
      <c r="B2443" s="349"/>
      <c r="P2443" s="383"/>
      <c r="Q2443" s="349"/>
      <c r="R2443" s="349"/>
      <c r="S2443" s="349"/>
      <c r="T2443" s="349"/>
      <c r="U2443" s="349"/>
      <c r="V2443" s="349"/>
    </row>
    <row r="2444" spans="1:22" ht="12">
      <c r="A2444" s="349"/>
      <c r="B2444" s="349"/>
      <c r="P2444" s="383"/>
      <c r="Q2444" s="349"/>
      <c r="R2444" s="349"/>
      <c r="S2444" s="349"/>
      <c r="T2444" s="349"/>
      <c r="U2444" s="349"/>
      <c r="V2444" s="349"/>
    </row>
    <row r="2445" spans="1:22" ht="12">
      <c r="A2445" s="349"/>
      <c r="B2445" s="349"/>
      <c r="P2445" s="383"/>
      <c r="Q2445" s="349"/>
      <c r="R2445" s="349"/>
      <c r="S2445" s="349"/>
      <c r="T2445" s="349"/>
      <c r="U2445" s="349"/>
      <c r="V2445" s="349"/>
    </row>
    <row r="2446" spans="1:22" ht="12">
      <c r="A2446" s="349"/>
      <c r="B2446" s="349"/>
      <c r="P2446" s="383"/>
      <c r="Q2446" s="349"/>
      <c r="R2446" s="349"/>
      <c r="S2446" s="349"/>
      <c r="T2446" s="349"/>
      <c r="U2446" s="349"/>
      <c r="V2446" s="349"/>
    </row>
    <row r="2447" spans="1:22" ht="12">
      <c r="A2447" s="349"/>
      <c r="B2447" s="349"/>
      <c r="P2447" s="383"/>
      <c r="Q2447" s="349"/>
      <c r="R2447" s="349"/>
      <c r="S2447" s="349"/>
      <c r="T2447" s="349"/>
      <c r="U2447" s="349"/>
      <c r="V2447" s="349"/>
    </row>
    <row r="2448" spans="1:22" ht="12">
      <c r="A2448" s="349"/>
      <c r="B2448" s="349"/>
      <c r="P2448" s="383"/>
      <c r="Q2448" s="349"/>
      <c r="R2448" s="349"/>
      <c r="S2448" s="349"/>
      <c r="T2448" s="349"/>
      <c r="U2448" s="349"/>
      <c r="V2448" s="349"/>
    </row>
    <row r="2449" spans="1:22" ht="12">
      <c r="A2449" s="349"/>
      <c r="B2449" s="349"/>
      <c r="P2449" s="383"/>
      <c r="Q2449" s="349"/>
      <c r="R2449" s="349"/>
      <c r="S2449" s="349"/>
      <c r="T2449" s="349"/>
      <c r="U2449" s="349"/>
      <c r="V2449" s="349"/>
    </row>
    <row r="2450" spans="1:22" ht="12">
      <c r="A2450" s="349"/>
      <c r="B2450" s="349"/>
      <c r="P2450" s="383"/>
      <c r="Q2450" s="349"/>
      <c r="R2450" s="349"/>
      <c r="S2450" s="349"/>
      <c r="T2450" s="349"/>
      <c r="U2450" s="349"/>
      <c r="V2450" s="349"/>
    </row>
    <row r="2451" spans="1:22" ht="12">
      <c r="A2451" s="349"/>
      <c r="B2451" s="349"/>
      <c r="P2451" s="383"/>
      <c r="Q2451" s="349"/>
      <c r="R2451" s="349"/>
      <c r="S2451" s="349"/>
      <c r="T2451" s="349"/>
      <c r="U2451" s="349"/>
      <c r="V2451" s="349"/>
    </row>
    <row r="2452" spans="1:22" ht="12">
      <c r="A2452" s="349"/>
      <c r="B2452" s="349"/>
      <c r="P2452" s="383"/>
      <c r="Q2452" s="349"/>
      <c r="R2452" s="349"/>
      <c r="S2452" s="349"/>
      <c r="T2452" s="349"/>
      <c r="U2452" s="349"/>
      <c r="V2452" s="349"/>
    </row>
    <row r="2453" spans="1:22" ht="12">
      <c r="A2453" s="349"/>
      <c r="B2453" s="349"/>
      <c r="P2453" s="383"/>
      <c r="Q2453" s="349"/>
      <c r="R2453" s="349"/>
      <c r="S2453" s="349"/>
      <c r="T2453" s="349"/>
      <c r="U2453" s="349"/>
      <c r="V2453" s="349"/>
    </row>
    <row r="2454" spans="1:22" ht="12">
      <c r="A2454" s="349"/>
      <c r="B2454" s="349"/>
      <c r="P2454" s="383"/>
      <c r="Q2454" s="349"/>
      <c r="R2454" s="349"/>
      <c r="S2454" s="349"/>
      <c r="T2454" s="349"/>
      <c r="U2454" s="349"/>
      <c r="V2454" s="349"/>
    </row>
    <row r="2455" spans="1:22" ht="12">
      <c r="A2455" s="349"/>
      <c r="B2455" s="349"/>
      <c r="P2455" s="383"/>
      <c r="Q2455" s="349"/>
      <c r="R2455" s="349"/>
      <c r="S2455" s="349"/>
      <c r="T2455" s="349"/>
      <c r="U2455" s="349"/>
      <c r="V2455" s="349"/>
    </row>
    <row r="2456" spans="1:22" ht="12">
      <c r="A2456" s="349"/>
      <c r="B2456" s="349"/>
      <c r="P2456" s="383"/>
      <c r="Q2456" s="349"/>
      <c r="R2456" s="349"/>
      <c r="S2456" s="349"/>
      <c r="T2456" s="349"/>
      <c r="U2456" s="349"/>
      <c r="V2456" s="349"/>
    </row>
    <row r="2457" spans="1:22" ht="12">
      <c r="A2457" s="349"/>
      <c r="B2457" s="349"/>
      <c r="P2457" s="383"/>
      <c r="Q2457" s="349"/>
      <c r="R2457" s="349"/>
      <c r="S2457" s="349"/>
      <c r="T2457" s="349"/>
      <c r="U2457" s="349"/>
      <c r="V2457" s="349"/>
    </row>
    <row r="2458" spans="1:22" ht="12">
      <c r="A2458" s="349"/>
      <c r="B2458" s="349"/>
      <c r="P2458" s="383"/>
      <c r="Q2458" s="349"/>
      <c r="R2458" s="349"/>
      <c r="S2458" s="349"/>
      <c r="T2458" s="349"/>
      <c r="U2458" s="349"/>
      <c r="V2458" s="349"/>
    </row>
    <row r="2459" spans="1:22" ht="12">
      <c r="A2459" s="349"/>
      <c r="B2459" s="349"/>
      <c r="P2459" s="383"/>
      <c r="Q2459" s="349"/>
      <c r="R2459" s="349"/>
      <c r="S2459" s="349"/>
      <c r="T2459" s="349"/>
      <c r="U2459" s="349"/>
      <c r="V2459" s="349"/>
    </row>
    <row r="2460" spans="1:22" ht="12">
      <c r="A2460" s="349"/>
      <c r="B2460" s="349"/>
      <c r="P2460" s="383"/>
      <c r="Q2460" s="349"/>
      <c r="R2460" s="349"/>
      <c r="S2460" s="349"/>
      <c r="T2460" s="349"/>
      <c r="U2460" s="349"/>
      <c r="V2460" s="349"/>
    </row>
    <row r="2461" spans="1:22" ht="12">
      <c r="A2461" s="349"/>
      <c r="B2461" s="349"/>
      <c r="P2461" s="383"/>
      <c r="Q2461" s="349"/>
      <c r="R2461" s="349"/>
      <c r="S2461" s="349"/>
      <c r="T2461" s="349"/>
      <c r="U2461" s="349"/>
      <c r="V2461" s="349"/>
    </row>
    <row r="2462" spans="1:22" ht="12">
      <c r="A2462" s="349"/>
      <c r="B2462" s="349"/>
      <c r="P2462" s="383"/>
      <c r="Q2462" s="349"/>
      <c r="R2462" s="349"/>
      <c r="S2462" s="349"/>
      <c r="T2462" s="349"/>
      <c r="U2462" s="349"/>
      <c r="V2462" s="349"/>
    </row>
    <row r="2463" spans="1:22" ht="12">
      <c r="A2463" s="349"/>
      <c r="B2463" s="349"/>
      <c r="P2463" s="383"/>
      <c r="Q2463" s="349"/>
      <c r="R2463" s="349"/>
      <c r="S2463" s="349"/>
      <c r="T2463" s="349"/>
      <c r="U2463" s="349"/>
      <c r="V2463" s="349"/>
    </row>
    <row r="2464" spans="1:22" ht="12">
      <c r="A2464" s="349"/>
      <c r="B2464" s="349"/>
      <c r="P2464" s="383"/>
      <c r="Q2464" s="349"/>
      <c r="R2464" s="349"/>
      <c r="S2464" s="349"/>
      <c r="T2464" s="349"/>
      <c r="U2464" s="349"/>
      <c r="V2464" s="349"/>
    </row>
    <row r="2465" spans="1:22" ht="12">
      <c r="A2465" s="349"/>
      <c r="B2465" s="349"/>
      <c r="P2465" s="383"/>
      <c r="Q2465" s="349"/>
      <c r="R2465" s="349"/>
      <c r="S2465" s="349"/>
      <c r="T2465" s="349"/>
      <c r="U2465" s="349"/>
      <c r="V2465" s="349"/>
    </row>
    <row r="2466" spans="1:22" ht="12">
      <c r="A2466" s="349"/>
      <c r="B2466" s="349"/>
      <c r="P2466" s="383"/>
      <c r="Q2466" s="349"/>
      <c r="R2466" s="349"/>
      <c r="S2466" s="349"/>
      <c r="T2466" s="349"/>
      <c r="U2466" s="349"/>
      <c r="V2466" s="349"/>
    </row>
    <row r="2467" spans="1:22" ht="12">
      <c r="A2467" s="349"/>
      <c r="B2467" s="349"/>
      <c r="P2467" s="383"/>
      <c r="Q2467" s="349"/>
      <c r="R2467" s="349"/>
      <c r="S2467" s="349"/>
      <c r="T2467" s="349"/>
      <c r="U2467" s="349"/>
      <c r="V2467" s="349"/>
    </row>
    <row r="2468" spans="1:22" ht="12">
      <c r="A2468" s="349"/>
      <c r="B2468" s="349"/>
      <c r="P2468" s="383"/>
      <c r="Q2468" s="349"/>
      <c r="R2468" s="349"/>
      <c r="S2468" s="349"/>
      <c r="T2468" s="349"/>
      <c r="U2468" s="349"/>
      <c r="V2468" s="349"/>
    </row>
    <row r="2469" spans="1:22" ht="12">
      <c r="A2469" s="349"/>
      <c r="B2469" s="349"/>
      <c r="P2469" s="383"/>
      <c r="Q2469" s="349"/>
      <c r="R2469" s="349"/>
      <c r="S2469" s="349"/>
      <c r="T2469" s="349"/>
      <c r="U2469" s="349"/>
      <c r="V2469" s="349"/>
    </row>
    <row r="2470" spans="1:22" ht="12">
      <c r="A2470" s="349"/>
      <c r="B2470" s="349"/>
      <c r="P2470" s="383"/>
      <c r="Q2470" s="349"/>
      <c r="R2470" s="349"/>
      <c r="S2470" s="349"/>
      <c r="T2470" s="349"/>
      <c r="U2470" s="349"/>
      <c r="V2470" s="349"/>
    </row>
    <row r="2471" spans="1:22" ht="12">
      <c r="A2471" s="349"/>
      <c r="B2471" s="349"/>
      <c r="P2471" s="383"/>
      <c r="Q2471" s="349"/>
      <c r="R2471" s="349"/>
      <c r="S2471" s="349"/>
      <c r="T2471" s="349"/>
      <c r="U2471" s="349"/>
      <c r="V2471" s="349"/>
    </row>
    <row r="2472" spans="1:22" ht="12">
      <c r="A2472" s="349"/>
      <c r="B2472" s="349"/>
      <c r="P2472" s="383"/>
      <c r="Q2472" s="349"/>
      <c r="R2472" s="349"/>
      <c r="S2472" s="349"/>
      <c r="T2472" s="349"/>
      <c r="U2472" s="349"/>
      <c r="V2472" s="349"/>
    </row>
    <row r="2473" spans="1:22" ht="12">
      <c r="A2473" s="349"/>
      <c r="B2473" s="349"/>
      <c r="P2473" s="383"/>
      <c r="Q2473" s="349"/>
      <c r="R2473" s="349"/>
      <c r="S2473" s="349"/>
      <c r="T2473" s="349"/>
      <c r="U2473" s="349"/>
      <c r="V2473" s="349"/>
    </row>
    <row r="2474" spans="1:22" ht="12">
      <c r="A2474" s="349"/>
      <c r="B2474" s="349"/>
      <c r="P2474" s="383"/>
      <c r="Q2474" s="349"/>
      <c r="R2474" s="349"/>
      <c r="S2474" s="349"/>
      <c r="T2474" s="349"/>
      <c r="U2474" s="349"/>
      <c r="V2474" s="349"/>
    </row>
    <row r="2475" spans="1:22" ht="12">
      <c r="A2475" s="349"/>
      <c r="B2475" s="349"/>
      <c r="P2475" s="383"/>
      <c r="Q2475" s="349"/>
      <c r="R2475" s="349"/>
      <c r="S2475" s="349"/>
      <c r="T2475" s="349"/>
      <c r="U2475" s="349"/>
      <c r="V2475" s="349"/>
    </row>
    <row r="2476" spans="1:22" ht="12">
      <c r="A2476" s="349"/>
      <c r="B2476" s="349"/>
      <c r="P2476" s="383"/>
      <c r="Q2476" s="349"/>
      <c r="R2476" s="349"/>
      <c r="S2476" s="349"/>
      <c r="T2476" s="349"/>
      <c r="U2476" s="349"/>
      <c r="V2476" s="349"/>
    </row>
    <row r="2477" spans="1:22" ht="12">
      <c r="A2477" s="349"/>
      <c r="B2477" s="349"/>
      <c r="P2477" s="383"/>
      <c r="Q2477" s="349"/>
      <c r="R2477" s="349"/>
      <c r="S2477" s="349"/>
      <c r="T2477" s="349"/>
      <c r="U2477" s="349"/>
      <c r="V2477" s="349"/>
    </row>
    <row r="2478" spans="1:22" ht="12">
      <c r="A2478" s="349"/>
      <c r="B2478" s="349"/>
      <c r="P2478" s="383"/>
      <c r="Q2478" s="349"/>
      <c r="R2478" s="349"/>
      <c r="S2478" s="349"/>
      <c r="T2478" s="349"/>
      <c r="U2478" s="349"/>
      <c r="V2478" s="349"/>
    </row>
    <row r="2479" spans="1:22" ht="12">
      <c r="A2479" s="349"/>
      <c r="B2479" s="349"/>
      <c r="P2479" s="383"/>
      <c r="Q2479" s="349"/>
      <c r="R2479" s="349"/>
      <c r="S2479" s="349"/>
      <c r="T2479" s="349"/>
      <c r="U2479" s="349"/>
      <c r="V2479" s="349"/>
    </row>
    <row r="2480" spans="1:22" ht="12">
      <c r="A2480" s="349"/>
      <c r="B2480" s="349"/>
      <c r="P2480" s="383"/>
      <c r="Q2480" s="349"/>
      <c r="R2480" s="349"/>
      <c r="S2480" s="349"/>
      <c r="T2480" s="349"/>
      <c r="U2480" s="349"/>
      <c r="V2480" s="349"/>
    </row>
    <row r="2481" spans="1:22" ht="12">
      <c r="A2481" s="349"/>
      <c r="B2481" s="349"/>
      <c r="P2481" s="383"/>
      <c r="Q2481" s="349"/>
      <c r="R2481" s="349"/>
      <c r="S2481" s="349"/>
      <c r="T2481" s="349"/>
      <c r="U2481" s="349"/>
      <c r="V2481" s="349"/>
    </row>
    <row r="2482" spans="1:22" ht="12">
      <c r="A2482" s="349"/>
      <c r="B2482" s="349"/>
      <c r="P2482" s="383"/>
      <c r="Q2482" s="349"/>
      <c r="R2482" s="349"/>
      <c r="S2482" s="349"/>
      <c r="T2482" s="349"/>
      <c r="U2482" s="349"/>
      <c r="V2482" s="349"/>
    </row>
    <row r="2483" spans="1:22" ht="12">
      <c r="A2483" s="349"/>
      <c r="B2483" s="349"/>
      <c r="P2483" s="383"/>
      <c r="Q2483" s="349"/>
      <c r="R2483" s="349"/>
      <c r="S2483" s="349"/>
      <c r="T2483" s="349"/>
      <c r="U2483" s="349"/>
      <c r="V2483" s="349"/>
    </row>
    <row r="2484" spans="1:22" ht="12">
      <c r="A2484" s="349"/>
      <c r="B2484" s="349"/>
      <c r="P2484" s="383"/>
      <c r="Q2484" s="349"/>
      <c r="R2484" s="349"/>
      <c r="S2484" s="349"/>
      <c r="T2484" s="349"/>
      <c r="U2484" s="349"/>
      <c r="V2484" s="349"/>
    </row>
    <row r="2485" spans="1:22" ht="12">
      <c r="A2485" s="349"/>
      <c r="B2485" s="349"/>
      <c r="P2485" s="383"/>
      <c r="Q2485" s="349"/>
      <c r="R2485" s="349"/>
      <c r="S2485" s="349"/>
      <c r="T2485" s="349"/>
      <c r="U2485" s="349"/>
      <c r="V2485" s="349"/>
    </row>
    <row r="2486" spans="1:22" ht="12">
      <c r="A2486" s="349"/>
      <c r="B2486" s="349"/>
      <c r="P2486" s="383"/>
      <c r="Q2486" s="349"/>
      <c r="R2486" s="349"/>
      <c r="S2486" s="349"/>
      <c r="T2486" s="349"/>
      <c r="U2486" s="349"/>
      <c r="V2486" s="349"/>
    </row>
    <row r="2487" spans="1:22" ht="12">
      <c r="A2487" s="349"/>
      <c r="B2487" s="349"/>
      <c r="P2487" s="383"/>
      <c r="Q2487" s="349"/>
      <c r="R2487" s="349"/>
      <c r="S2487" s="349"/>
      <c r="T2487" s="349"/>
      <c r="U2487" s="349"/>
      <c r="V2487" s="349"/>
    </row>
    <row r="2488" spans="1:22" ht="12">
      <c r="A2488" s="349"/>
      <c r="B2488" s="349"/>
      <c r="P2488" s="383"/>
      <c r="Q2488" s="349"/>
      <c r="R2488" s="349"/>
      <c r="S2488" s="349"/>
      <c r="T2488" s="349"/>
      <c r="U2488" s="349"/>
      <c r="V2488" s="349"/>
    </row>
    <row r="2489" spans="1:22" ht="12">
      <c r="A2489" s="349"/>
      <c r="B2489" s="349"/>
      <c r="P2489" s="383"/>
      <c r="Q2489" s="349"/>
      <c r="R2489" s="349"/>
      <c r="S2489" s="349"/>
      <c r="T2489" s="349"/>
      <c r="U2489" s="349"/>
      <c r="V2489" s="349"/>
    </row>
    <row r="2490" spans="1:22" ht="12">
      <c r="A2490" s="349"/>
      <c r="B2490" s="349"/>
      <c r="P2490" s="383"/>
      <c r="Q2490" s="349"/>
      <c r="R2490" s="349"/>
      <c r="S2490" s="349"/>
      <c r="T2490" s="349"/>
      <c r="U2490" s="349"/>
      <c r="V2490" s="349"/>
    </row>
    <row r="2491" spans="1:22" ht="12">
      <c r="A2491" s="349"/>
      <c r="B2491" s="349"/>
      <c r="P2491" s="383"/>
      <c r="Q2491" s="349"/>
      <c r="R2491" s="349"/>
      <c r="S2491" s="349"/>
      <c r="T2491" s="349"/>
      <c r="U2491" s="349"/>
      <c r="V2491" s="349"/>
    </row>
    <row r="2492" spans="1:22" ht="12">
      <c r="A2492" s="349"/>
      <c r="B2492" s="349"/>
      <c r="P2492" s="383"/>
      <c r="Q2492" s="349"/>
      <c r="R2492" s="349"/>
      <c r="S2492" s="349"/>
      <c r="T2492" s="349"/>
      <c r="U2492" s="349"/>
      <c r="V2492" s="349"/>
    </row>
    <row r="2493" spans="1:22" ht="12">
      <c r="A2493" s="349"/>
      <c r="B2493" s="349"/>
      <c r="P2493" s="383"/>
      <c r="Q2493" s="349"/>
      <c r="R2493" s="349"/>
      <c r="S2493" s="349"/>
      <c r="T2493" s="349"/>
      <c r="U2493" s="349"/>
      <c r="V2493" s="349"/>
    </row>
    <row r="2494" spans="1:22" ht="12">
      <c r="A2494" s="349"/>
      <c r="B2494" s="349"/>
      <c r="P2494" s="383"/>
      <c r="Q2494" s="349"/>
      <c r="R2494" s="349"/>
      <c r="S2494" s="349"/>
      <c r="T2494" s="349"/>
      <c r="U2494" s="349"/>
      <c r="V2494" s="349"/>
    </row>
    <row r="2495" spans="1:22" ht="12">
      <c r="A2495" s="349"/>
      <c r="B2495" s="349"/>
      <c r="P2495" s="383"/>
      <c r="Q2495" s="349"/>
      <c r="R2495" s="349"/>
      <c r="S2495" s="349"/>
      <c r="T2495" s="349"/>
      <c r="U2495" s="349"/>
      <c r="V2495" s="349"/>
    </row>
    <row r="2496" spans="1:22" ht="12">
      <c r="A2496" s="349"/>
      <c r="B2496" s="349"/>
      <c r="P2496" s="383"/>
      <c r="Q2496" s="349"/>
      <c r="R2496" s="349"/>
      <c r="S2496" s="349"/>
      <c r="T2496" s="349"/>
      <c r="U2496" s="349"/>
      <c r="V2496" s="349"/>
    </row>
    <row r="2497" spans="1:22" ht="12">
      <c r="A2497" s="349"/>
      <c r="B2497" s="349"/>
      <c r="P2497" s="383"/>
      <c r="Q2497" s="349"/>
      <c r="R2497" s="349"/>
      <c r="S2497" s="349"/>
      <c r="T2497" s="349"/>
      <c r="U2497" s="349"/>
      <c r="V2497" s="349"/>
    </row>
    <row r="2498" spans="1:22" ht="12">
      <c r="A2498" s="349"/>
      <c r="B2498" s="349"/>
      <c r="P2498" s="383"/>
      <c r="Q2498" s="349"/>
      <c r="R2498" s="349"/>
      <c r="S2498" s="349"/>
      <c r="T2498" s="349"/>
      <c r="U2498" s="349"/>
      <c r="V2498" s="349"/>
    </row>
    <row r="2499" spans="1:22" ht="12">
      <c r="A2499" s="349"/>
      <c r="B2499" s="349"/>
      <c r="P2499" s="383"/>
      <c r="Q2499" s="349"/>
      <c r="R2499" s="349"/>
      <c r="S2499" s="349"/>
      <c r="T2499" s="349"/>
      <c r="U2499" s="349"/>
      <c r="V2499" s="349"/>
    </row>
    <row r="2500" spans="1:22" ht="12">
      <c r="A2500" s="349"/>
      <c r="B2500" s="349"/>
      <c r="P2500" s="383"/>
      <c r="Q2500" s="349"/>
      <c r="R2500" s="349"/>
      <c r="S2500" s="349"/>
      <c r="T2500" s="349"/>
      <c r="U2500" s="349"/>
      <c r="V2500" s="349"/>
    </row>
    <row r="2501" spans="1:22" ht="12">
      <c r="A2501" s="349"/>
      <c r="B2501" s="349"/>
      <c r="P2501" s="383"/>
      <c r="Q2501" s="349"/>
      <c r="R2501" s="349"/>
      <c r="S2501" s="349"/>
      <c r="T2501" s="349"/>
      <c r="U2501" s="349"/>
      <c r="V2501" s="349"/>
    </row>
    <row r="2502" spans="1:22" ht="12">
      <c r="A2502" s="349"/>
      <c r="B2502" s="349"/>
      <c r="P2502" s="383"/>
      <c r="Q2502" s="349"/>
      <c r="R2502" s="349"/>
      <c r="S2502" s="349"/>
      <c r="T2502" s="349"/>
      <c r="U2502" s="349"/>
      <c r="V2502" s="349"/>
    </row>
    <row r="2503" spans="1:22" ht="12">
      <c r="A2503" s="349"/>
      <c r="B2503" s="349"/>
      <c r="P2503" s="383"/>
      <c r="Q2503" s="349"/>
      <c r="R2503" s="349"/>
      <c r="S2503" s="349"/>
      <c r="T2503" s="349"/>
      <c r="U2503" s="349"/>
      <c r="V2503" s="349"/>
    </row>
    <row r="2504" spans="1:22" ht="12">
      <c r="A2504" s="349"/>
      <c r="B2504" s="349"/>
      <c r="P2504" s="383"/>
      <c r="Q2504" s="349"/>
      <c r="R2504" s="349"/>
      <c r="S2504" s="349"/>
      <c r="T2504" s="349"/>
      <c r="U2504" s="349"/>
      <c r="V2504" s="349"/>
    </row>
    <row r="2505" spans="1:22" ht="12">
      <c r="A2505" s="349"/>
      <c r="B2505" s="349"/>
      <c r="P2505" s="383"/>
      <c r="Q2505" s="349"/>
      <c r="R2505" s="349"/>
      <c r="S2505" s="349"/>
      <c r="T2505" s="349"/>
      <c r="U2505" s="349"/>
      <c r="V2505" s="349"/>
    </row>
    <row r="2506" spans="1:22" ht="12">
      <c r="A2506" s="349"/>
      <c r="B2506" s="349"/>
      <c r="P2506" s="383"/>
      <c r="Q2506" s="349"/>
      <c r="R2506" s="349"/>
      <c r="S2506" s="349"/>
      <c r="T2506" s="349"/>
      <c r="U2506" s="349"/>
      <c r="V2506" s="349"/>
    </row>
    <row r="2507" spans="1:22" ht="12">
      <c r="A2507" s="349"/>
      <c r="B2507" s="349"/>
      <c r="P2507" s="383"/>
      <c r="Q2507" s="349"/>
      <c r="R2507" s="349"/>
      <c r="S2507" s="349"/>
      <c r="T2507" s="349"/>
      <c r="U2507" s="349"/>
      <c r="V2507" s="349"/>
    </row>
    <row r="2508" spans="1:22" ht="12">
      <c r="A2508" s="349"/>
      <c r="B2508" s="349"/>
      <c r="P2508" s="383"/>
      <c r="Q2508" s="349"/>
      <c r="R2508" s="349"/>
      <c r="S2508" s="349"/>
      <c r="T2508" s="349"/>
      <c r="U2508" s="349"/>
      <c r="V2508" s="349"/>
    </row>
    <row r="2509" spans="1:22" ht="12">
      <c r="A2509" s="349"/>
      <c r="B2509" s="349"/>
      <c r="P2509" s="383"/>
      <c r="Q2509" s="349"/>
      <c r="R2509" s="349"/>
      <c r="S2509" s="349"/>
      <c r="T2509" s="349"/>
      <c r="U2509" s="349"/>
      <c r="V2509" s="349"/>
    </row>
    <row r="2510" spans="1:22" ht="12">
      <c r="A2510" s="349"/>
      <c r="B2510" s="349"/>
      <c r="P2510" s="383"/>
      <c r="Q2510" s="349"/>
      <c r="R2510" s="349"/>
      <c r="S2510" s="349"/>
      <c r="T2510" s="349"/>
      <c r="U2510" s="349"/>
      <c r="V2510" s="349"/>
    </row>
    <row r="2511" spans="1:22" ht="12">
      <c r="A2511" s="349"/>
      <c r="B2511" s="349"/>
      <c r="P2511" s="383"/>
      <c r="Q2511" s="349"/>
      <c r="R2511" s="349"/>
      <c r="S2511" s="349"/>
      <c r="T2511" s="349"/>
      <c r="U2511" s="349"/>
      <c r="V2511" s="349"/>
    </row>
    <row r="2512" spans="1:22" ht="12">
      <c r="A2512" s="349"/>
      <c r="B2512" s="349"/>
      <c r="P2512" s="383"/>
      <c r="Q2512" s="349"/>
      <c r="R2512" s="349"/>
      <c r="S2512" s="349"/>
      <c r="T2512" s="349"/>
      <c r="U2512" s="349"/>
      <c r="V2512" s="349"/>
    </row>
    <row r="2513" spans="1:22" ht="12">
      <c r="A2513" s="349"/>
      <c r="B2513" s="349"/>
      <c r="P2513" s="383"/>
      <c r="Q2513" s="349"/>
      <c r="R2513" s="349"/>
      <c r="S2513" s="349"/>
      <c r="T2513" s="349"/>
      <c r="U2513" s="349"/>
      <c r="V2513" s="349"/>
    </row>
    <row r="2514" spans="1:22" ht="12">
      <c r="A2514" s="349"/>
      <c r="B2514" s="349"/>
      <c r="P2514" s="383"/>
      <c r="Q2514" s="349"/>
      <c r="R2514" s="349"/>
      <c r="S2514" s="349"/>
      <c r="T2514" s="349"/>
      <c r="U2514" s="349"/>
      <c r="V2514" s="349"/>
    </row>
    <row r="2515" spans="1:22" ht="12">
      <c r="A2515" s="349"/>
      <c r="B2515" s="349"/>
      <c r="P2515" s="383"/>
      <c r="Q2515" s="349"/>
      <c r="R2515" s="349"/>
      <c r="S2515" s="349"/>
      <c r="T2515" s="349"/>
      <c r="U2515" s="349"/>
      <c r="V2515" s="349"/>
    </row>
    <row r="2516" spans="1:22" ht="12">
      <c r="A2516" s="349"/>
      <c r="B2516" s="349"/>
      <c r="P2516" s="383"/>
      <c r="Q2516" s="349"/>
      <c r="R2516" s="349"/>
      <c r="S2516" s="349"/>
      <c r="T2516" s="349"/>
      <c r="U2516" s="349"/>
      <c r="V2516" s="349"/>
    </row>
    <row r="2517" spans="1:22" ht="12">
      <c r="A2517" s="349"/>
      <c r="B2517" s="349"/>
      <c r="P2517" s="383"/>
      <c r="Q2517" s="349"/>
      <c r="R2517" s="349"/>
      <c r="S2517" s="349"/>
      <c r="T2517" s="349"/>
      <c r="U2517" s="349"/>
      <c r="V2517" s="349"/>
    </row>
    <row r="2518" spans="1:22" ht="12">
      <c r="A2518" s="349"/>
      <c r="B2518" s="349"/>
      <c r="P2518" s="383"/>
      <c r="Q2518" s="349"/>
      <c r="R2518" s="349"/>
      <c r="S2518" s="349"/>
      <c r="T2518" s="349"/>
      <c r="U2518" s="349"/>
      <c r="V2518" s="349"/>
    </row>
    <row r="2519" spans="1:22" ht="12">
      <c r="A2519" s="349"/>
      <c r="B2519" s="349"/>
      <c r="P2519" s="383"/>
      <c r="Q2519" s="349"/>
      <c r="R2519" s="349"/>
      <c r="S2519" s="349"/>
      <c r="T2519" s="349"/>
      <c r="U2519" s="349"/>
      <c r="V2519" s="349"/>
    </row>
    <row r="2520" spans="1:22" ht="12">
      <c r="A2520" s="349"/>
      <c r="B2520" s="349"/>
      <c r="P2520" s="383"/>
      <c r="Q2520" s="349"/>
      <c r="R2520" s="349"/>
      <c r="S2520" s="349"/>
      <c r="T2520" s="349"/>
      <c r="U2520" s="349"/>
      <c r="V2520" s="349"/>
    </row>
    <row r="2521" spans="1:22" ht="12">
      <c r="A2521" s="349"/>
      <c r="B2521" s="349"/>
      <c r="P2521" s="383"/>
      <c r="Q2521" s="349"/>
      <c r="R2521" s="349"/>
      <c r="S2521" s="349"/>
      <c r="T2521" s="349"/>
      <c r="U2521" s="349"/>
      <c r="V2521" s="349"/>
    </row>
    <row r="2522" spans="1:22" ht="12">
      <c r="A2522" s="349"/>
      <c r="B2522" s="349"/>
      <c r="P2522" s="383"/>
      <c r="Q2522" s="349"/>
      <c r="R2522" s="349"/>
      <c r="S2522" s="349"/>
      <c r="T2522" s="349"/>
      <c r="U2522" s="349"/>
      <c r="V2522" s="349"/>
    </row>
    <row r="2523" spans="1:22" ht="12">
      <c r="A2523" s="349"/>
      <c r="B2523" s="349"/>
      <c r="P2523" s="383"/>
      <c r="Q2523" s="349"/>
      <c r="R2523" s="349"/>
      <c r="S2523" s="349"/>
      <c r="T2523" s="349"/>
      <c r="U2523" s="349"/>
      <c r="V2523" s="349"/>
    </row>
    <row r="2524" spans="1:22" ht="12">
      <c r="A2524" s="349"/>
      <c r="B2524" s="349"/>
      <c r="P2524" s="383"/>
      <c r="Q2524" s="349"/>
      <c r="R2524" s="349"/>
      <c r="S2524" s="349"/>
      <c r="T2524" s="349"/>
      <c r="U2524" s="349"/>
      <c r="V2524" s="349"/>
    </row>
    <row r="2525" spans="1:22" ht="12">
      <c r="A2525" s="349"/>
      <c r="B2525" s="349"/>
      <c r="P2525" s="383"/>
      <c r="Q2525" s="349"/>
      <c r="R2525" s="349"/>
      <c r="S2525" s="349"/>
      <c r="T2525" s="349"/>
      <c r="U2525" s="349"/>
      <c r="V2525" s="349"/>
    </row>
    <row r="2526" spans="1:22" ht="12">
      <c r="A2526" s="349"/>
      <c r="B2526" s="349"/>
      <c r="P2526" s="383"/>
      <c r="Q2526" s="349"/>
      <c r="R2526" s="349"/>
      <c r="S2526" s="349"/>
      <c r="T2526" s="349"/>
      <c r="U2526" s="349"/>
      <c r="V2526" s="349"/>
    </row>
    <row r="2527" spans="1:22" ht="12">
      <c r="A2527" s="349"/>
      <c r="B2527" s="349"/>
      <c r="P2527" s="383"/>
      <c r="Q2527" s="349"/>
      <c r="R2527" s="349"/>
      <c r="S2527" s="349"/>
      <c r="T2527" s="349"/>
      <c r="U2527" s="349"/>
      <c r="V2527" s="349"/>
    </row>
    <row r="2528" spans="1:22" ht="12">
      <c r="A2528" s="349"/>
      <c r="B2528" s="349"/>
      <c r="P2528" s="383"/>
      <c r="Q2528" s="349"/>
      <c r="R2528" s="349"/>
      <c r="S2528" s="349"/>
      <c r="T2528" s="349"/>
      <c r="U2528" s="349"/>
      <c r="V2528" s="349"/>
    </row>
    <row r="2529" spans="1:22" ht="12">
      <c r="A2529" s="349"/>
      <c r="B2529" s="349"/>
      <c r="P2529" s="383"/>
      <c r="Q2529" s="349"/>
      <c r="R2529" s="349"/>
      <c r="S2529" s="349"/>
      <c r="T2529" s="349"/>
      <c r="U2529" s="349"/>
      <c r="V2529" s="349"/>
    </row>
    <row r="2530" spans="1:22" ht="12">
      <c r="A2530" s="349"/>
      <c r="B2530" s="349"/>
      <c r="P2530" s="383"/>
      <c r="Q2530" s="349"/>
      <c r="R2530" s="349"/>
      <c r="S2530" s="349"/>
      <c r="T2530" s="349"/>
      <c r="U2530" s="349"/>
      <c r="V2530" s="349"/>
    </row>
    <row r="2531" spans="1:22" ht="12">
      <c r="A2531" s="349"/>
      <c r="B2531" s="349"/>
      <c r="P2531" s="383"/>
      <c r="Q2531" s="349"/>
      <c r="R2531" s="349"/>
      <c r="S2531" s="349"/>
      <c r="T2531" s="349"/>
      <c r="U2531" s="349"/>
      <c r="V2531" s="349"/>
    </row>
    <row r="2532" spans="1:22" ht="12">
      <c r="A2532" s="349"/>
      <c r="B2532" s="349"/>
      <c r="P2532" s="383"/>
      <c r="Q2532" s="349"/>
      <c r="R2532" s="349"/>
      <c r="S2532" s="349"/>
      <c r="T2532" s="349"/>
      <c r="U2532" s="349"/>
      <c r="V2532" s="349"/>
    </row>
    <row r="2533" spans="1:22" ht="12">
      <c r="A2533" s="349"/>
      <c r="B2533" s="349"/>
      <c r="P2533" s="383"/>
      <c r="Q2533" s="349"/>
      <c r="R2533" s="349"/>
      <c r="S2533" s="349"/>
      <c r="T2533" s="349"/>
      <c r="U2533" s="349"/>
      <c r="V2533" s="349"/>
    </row>
    <row r="2534" spans="1:22" ht="12">
      <c r="A2534" s="349"/>
      <c r="B2534" s="349"/>
      <c r="P2534" s="383"/>
      <c r="Q2534" s="349"/>
      <c r="R2534" s="349"/>
      <c r="S2534" s="349"/>
      <c r="T2534" s="349"/>
      <c r="U2534" s="349"/>
      <c r="V2534" s="349"/>
    </row>
    <row r="2535" spans="1:22" ht="12">
      <c r="A2535" s="349"/>
      <c r="B2535" s="349"/>
      <c r="P2535" s="383"/>
      <c r="Q2535" s="349"/>
      <c r="R2535" s="349"/>
      <c r="S2535" s="349"/>
      <c r="T2535" s="349"/>
      <c r="U2535" s="349"/>
      <c r="V2535" s="349"/>
    </row>
    <row r="2536" spans="1:22" ht="12">
      <c r="A2536" s="349"/>
      <c r="B2536" s="349"/>
      <c r="P2536" s="383"/>
      <c r="Q2536" s="349"/>
      <c r="R2536" s="349"/>
      <c r="S2536" s="349"/>
      <c r="T2536" s="349"/>
      <c r="U2536" s="349"/>
      <c r="V2536" s="349"/>
    </row>
    <row r="2537" spans="1:22" ht="12">
      <c r="A2537" s="349"/>
      <c r="B2537" s="349"/>
      <c r="P2537" s="383"/>
      <c r="Q2537" s="349"/>
      <c r="R2537" s="349"/>
      <c r="S2537" s="349"/>
      <c r="T2537" s="349"/>
      <c r="U2537" s="349"/>
      <c r="V2537" s="349"/>
    </row>
    <row r="2538" spans="1:22" ht="12">
      <c r="A2538" s="349"/>
      <c r="B2538" s="349"/>
      <c r="P2538" s="383"/>
      <c r="Q2538" s="349"/>
      <c r="R2538" s="349"/>
      <c r="S2538" s="349"/>
      <c r="T2538" s="349"/>
      <c r="U2538" s="349"/>
      <c r="V2538" s="349"/>
    </row>
    <row r="2539" spans="1:22" ht="12">
      <c r="A2539" s="349"/>
      <c r="B2539" s="349"/>
      <c r="P2539" s="383"/>
      <c r="Q2539" s="349"/>
      <c r="R2539" s="349"/>
      <c r="S2539" s="349"/>
      <c r="T2539" s="349"/>
      <c r="U2539" s="349"/>
      <c r="V2539" s="349"/>
    </row>
    <row r="2540" spans="1:22" ht="12">
      <c r="A2540" s="349"/>
      <c r="B2540" s="349"/>
      <c r="P2540" s="383"/>
      <c r="Q2540" s="349"/>
      <c r="R2540" s="349"/>
      <c r="S2540" s="349"/>
      <c r="T2540" s="349"/>
      <c r="U2540" s="349"/>
      <c r="V2540" s="349"/>
    </row>
    <row r="2541" spans="1:22" ht="12">
      <c r="A2541" s="349"/>
      <c r="B2541" s="349"/>
      <c r="P2541" s="383"/>
      <c r="Q2541" s="349"/>
      <c r="R2541" s="349"/>
      <c r="S2541" s="349"/>
      <c r="T2541" s="349"/>
      <c r="U2541" s="349"/>
      <c r="V2541" s="349"/>
    </row>
    <row r="2542" spans="1:22" ht="12">
      <c r="A2542" s="349"/>
      <c r="B2542" s="349"/>
      <c r="P2542" s="383"/>
      <c r="Q2542" s="349"/>
      <c r="R2542" s="349"/>
      <c r="S2542" s="349"/>
      <c r="T2542" s="349"/>
      <c r="U2542" s="349"/>
      <c r="V2542" s="349"/>
    </row>
    <row r="2543" spans="1:22" ht="12">
      <c r="A2543" s="349"/>
      <c r="B2543" s="349"/>
      <c r="P2543" s="383"/>
      <c r="Q2543" s="349"/>
      <c r="R2543" s="349"/>
      <c r="S2543" s="349"/>
      <c r="T2543" s="349"/>
      <c r="U2543" s="349"/>
      <c r="V2543" s="349"/>
    </row>
    <row r="2544" spans="1:22" ht="12">
      <c r="A2544" s="349"/>
      <c r="B2544" s="349"/>
      <c r="P2544" s="383"/>
      <c r="Q2544" s="349"/>
      <c r="R2544" s="349"/>
      <c r="S2544" s="349"/>
      <c r="T2544" s="349"/>
      <c r="U2544" s="349"/>
      <c r="V2544" s="349"/>
    </row>
    <row r="2545" spans="1:22" ht="12">
      <c r="A2545" s="349"/>
      <c r="B2545" s="349"/>
      <c r="P2545" s="383"/>
      <c r="Q2545" s="349"/>
      <c r="R2545" s="349"/>
      <c r="S2545" s="349"/>
      <c r="T2545" s="349"/>
      <c r="U2545" s="349"/>
      <c r="V2545" s="349"/>
    </row>
    <row r="2546" spans="1:22" ht="12">
      <c r="A2546" s="349"/>
      <c r="B2546" s="349"/>
      <c r="P2546" s="383"/>
      <c r="Q2546" s="349"/>
      <c r="R2546" s="349"/>
      <c r="S2546" s="349"/>
      <c r="T2546" s="349"/>
      <c r="U2546" s="349"/>
      <c r="V2546" s="349"/>
    </row>
    <row r="2547" spans="1:22" ht="12">
      <c r="A2547" s="349"/>
      <c r="B2547" s="349"/>
      <c r="P2547" s="383"/>
      <c r="Q2547" s="349"/>
      <c r="R2547" s="349"/>
      <c r="S2547" s="349"/>
      <c r="T2547" s="349"/>
      <c r="U2547" s="349"/>
      <c r="V2547" s="349"/>
    </row>
    <row r="2548" spans="1:22" ht="12">
      <c r="A2548" s="349"/>
      <c r="B2548" s="349"/>
      <c r="P2548" s="383"/>
      <c r="Q2548" s="349"/>
      <c r="R2548" s="349"/>
      <c r="S2548" s="349"/>
      <c r="T2548" s="349"/>
      <c r="U2548" s="349"/>
      <c r="V2548" s="349"/>
    </row>
    <row r="2549" spans="1:22" ht="12">
      <c r="A2549" s="349"/>
      <c r="B2549" s="349"/>
      <c r="P2549" s="383"/>
      <c r="Q2549" s="349"/>
      <c r="R2549" s="349"/>
      <c r="S2549" s="349"/>
      <c r="T2549" s="349"/>
      <c r="U2549" s="349"/>
      <c r="V2549" s="349"/>
    </row>
    <row r="2550" spans="1:22" ht="12">
      <c r="A2550" s="349"/>
      <c r="B2550" s="349"/>
      <c r="P2550" s="383"/>
      <c r="Q2550" s="349"/>
      <c r="R2550" s="349"/>
      <c r="S2550" s="349"/>
      <c r="T2550" s="349"/>
      <c r="U2550" s="349"/>
      <c r="V2550" s="349"/>
    </row>
    <row r="2551" spans="1:22" ht="12">
      <c r="A2551" s="349"/>
      <c r="B2551" s="349"/>
      <c r="P2551" s="383"/>
      <c r="Q2551" s="349"/>
      <c r="R2551" s="349"/>
      <c r="S2551" s="349"/>
      <c r="T2551" s="349"/>
      <c r="U2551" s="349"/>
      <c r="V2551" s="349"/>
    </row>
    <row r="2552" spans="1:22" ht="12">
      <c r="A2552" s="349"/>
      <c r="B2552" s="349"/>
      <c r="P2552" s="383"/>
      <c r="Q2552" s="349"/>
      <c r="R2552" s="349"/>
      <c r="S2552" s="349"/>
      <c r="T2552" s="349"/>
      <c r="U2552" s="349"/>
      <c r="V2552" s="349"/>
    </row>
    <row r="2553" spans="1:22" ht="12">
      <c r="A2553" s="349"/>
      <c r="B2553" s="349"/>
      <c r="P2553" s="383"/>
      <c r="Q2553" s="349"/>
      <c r="R2553" s="349"/>
      <c r="S2553" s="349"/>
      <c r="T2553" s="349"/>
      <c r="U2553" s="349"/>
      <c r="V2553" s="349"/>
    </row>
    <row r="2554" spans="1:22" ht="12">
      <c r="A2554" s="349"/>
      <c r="B2554" s="349"/>
      <c r="P2554" s="383"/>
      <c r="Q2554" s="349"/>
      <c r="R2554" s="349"/>
      <c r="S2554" s="349"/>
      <c r="T2554" s="349"/>
      <c r="U2554" s="349"/>
      <c r="V2554" s="349"/>
    </row>
    <row r="2555" spans="1:22" ht="12">
      <c r="A2555" s="349"/>
      <c r="B2555" s="349"/>
      <c r="P2555" s="383"/>
      <c r="Q2555" s="349"/>
      <c r="R2555" s="349"/>
      <c r="S2555" s="349"/>
      <c r="T2555" s="349"/>
      <c r="U2555" s="349"/>
      <c r="V2555" s="349"/>
    </row>
    <row r="2556" spans="1:22" ht="12">
      <c r="A2556" s="349"/>
      <c r="B2556" s="349"/>
      <c r="P2556" s="383"/>
      <c r="Q2556" s="349"/>
      <c r="R2556" s="349"/>
      <c r="S2556" s="349"/>
      <c r="T2556" s="349"/>
      <c r="U2556" s="349"/>
      <c r="V2556" s="349"/>
    </row>
    <row r="2557" spans="1:22" ht="12">
      <c r="A2557" s="349"/>
      <c r="B2557" s="349"/>
      <c r="P2557" s="383"/>
      <c r="Q2557" s="349"/>
      <c r="R2557" s="349"/>
      <c r="S2557" s="349"/>
      <c r="T2557" s="349"/>
      <c r="U2557" s="349"/>
      <c r="V2557" s="349"/>
    </row>
    <row r="2558" spans="1:22" ht="12">
      <c r="A2558" s="349"/>
      <c r="B2558" s="349"/>
      <c r="P2558" s="383"/>
      <c r="Q2558" s="349"/>
      <c r="R2558" s="349"/>
      <c r="S2558" s="349"/>
      <c r="T2558" s="349"/>
      <c r="U2558" s="349"/>
      <c r="V2558" s="349"/>
    </row>
    <row r="2559" spans="1:22" ht="12">
      <c r="A2559" s="349"/>
      <c r="B2559" s="349"/>
      <c r="P2559" s="383"/>
      <c r="Q2559" s="349"/>
      <c r="R2559" s="349"/>
      <c r="S2559" s="349"/>
      <c r="T2559" s="349"/>
      <c r="U2559" s="349"/>
      <c r="V2559" s="349"/>
    </row>
    <row r="2560" spans="1:22" ht="12">
      <c r="A2560" s="349"/>
      <c r="B2560" s="349"/>
      <c r="P2560" s="383"/>
      <c r="Q2560" s="349"/>
      <c r="R2560" s="349"/>
      <c r="S2560" s="349"/>
      <c r="T2560" s="349"/>
      <c r="U2560" s="349"/>
      <c r="V2560" s="349"/>
    </row>
    <row r="2561" spans="1:22" ht="12">
      <c r="A2561" s="349"/>
      <c r="B2561" s="349"/>
      <c r="P2561" s="383"/>
      <c r="Q2561" s="349"/>
      <c r="R2561" s="349"/>
      <c r="S2561" s="349"/>
      <c r="T2561" s="349"/>
      <c r="U2561" s="349"/>
      <c r="V2561" s="349"/>
    </row>
    <row r="2562" spans="1:22" ht="12">
      <c r="A2562" s="349"/>
      <c r="B2562" s="349"/>
      <c r="P2562" s="383"/>
      <c r="Q2562" s="349"/>
      <c r="R2562" s="349"/>
      <c r="S2562" s="349"/>
      <c r="T2562" s="349"/>
      <c r="U2562" s="349"/>
      <c r="V2562" s="349"/>
    </row>
    <row r="2563" spans="1:22" ht="12">
      <c r="A2563" s="349"/>
      <c r="B2563" s="349"/>
      <c r="P2563" s="383"/>
      <c r="Q2563" s="349"/>
      <c r="R2563" s="349"/>
      <c r="S2563" s="349"/>
      <c r="T2563" s="349"/>
      <c r="U2563" s="349"/>
      <c r="V2563" s="349"/>
    </row>
    <row r="2564" spans="1:22" ht="12">
      <c r="A2564" s="349"/>
      <c r="B2564" s="349"/>
      <c r="P2564" s="383"/>
      <c r="Q2564" s="349"/>
      <c r="R2564" s="349"/>
      <c r="S2564" s="349"/>
      <c r="T2564" s="349"/>
      <c r="U2564" s="349"/>
      <c r="V2564" s="349"/>
    </row>
    <row r="2565" spans="1:22" ht="12">
      <c r="A2565" s="349"/>
      <c r="B2565" s="349"/>
      <c r="P2565" s="383"/>
      <c r="Q2565" s="349"/>
      <c r="R2565" s="349"/>
      <c r="S2565" s="349"/>
      <c r="T2565" s="349"/>
      <c r="U2565" s="349"/>
      <c r="V2565" s="349"/>
    </row>
    <row r="2566" spans="1:22" ht="12">
      <c r="A2566" s="349"/>
      <c r="B2566" s="349"/>
      <c r="P2566" s="383"/>
      <c r="Q2566" s="349"/>
      <c r="R2566" s="349"/>
      <c r="S2566" s="349"/>
      <c r="T2566" s="349"/>
      <c r="U2566" s="349"/>
      <c r="V2566" s="349"/>
    </row>
    <row r="2567" spans="1:22" ht="12">
      <c r="A2567" s="349"/>
      <c r="B2567" s="349"/>
      <c r="P2567" s="383"/>
      <c r="Q2567" s="349"/>
      <c r="R2567" s="349"/>
      <c r="S2567" s="349"/>
      <c r="T2567" s="349"/>
      <c r="U2567" s="349"/>
      <c r="V2567" s="349"/>
    </row>
    <row r="2568" spans="1:22" ht="12">
      <c r="A2568" s="349"/>
      <c r="B2568" s="349"/>
      <c r="P2568" s="383"/>
      <c r="Q2568" s="349"/>
      <c r="R2568" s="349"/>
      <c r="S2568" s="349"/>
      <c r="T2568" s="349"/>
      <c r="U2568" s="349"/>
      <c r="V2568" s="349"/>
    </row>
    <row r="2569" spans="1:22" ht="12">
      <c r="A2569" s="349"/>
      <c r="B2569" s="349"/>
      <c r="P2569" s="383"/>
      <c r="Q2569" s="349"/>
      <c r="R2569" s="349"/>
      <c r="S2569" s="349"/>
      <c r="T2569" s="349"/>
      <c r="U2569" s="349"/>
      <c r="V2569" s="349"/>
    </row>
    <row r="2570" spans="1:22" ht="12">
      <c r="A2570" s="349"/>
      <c r="B2570" s="349"/>
      <c r="P2570" s="383"/>
      <c r="Q2570" s="349"/>
      <c r="R2570" s="349"/>
      <c r="S2570" s="349"/>
      <c r="T2570" s="349"/>
      <c r="U2570" s="349"/>
      <c r="V2570" s="349"/>
    </row>
    <row r="2571" spans="1:22" ht="12">
      <c r="A2571" s="349"/>
      <c r="B2571" s="349"/>
      <c r="P2571" s="383"/>
      <c r="Q2571" s="349"/>
      <c r="R2571" s="349"/>
      <c r="S2571" s="349"/>
      <c r="T2571" s="349"/>
      <c r="U2571" s="349"/>
      <c r="V2571" s="349"/>
    </row>
    <row r="2572" spans="1:22" ht="12">
      <c r="A2572" s="349"/>
      <c r="B2572" s="349"/>
      <c r="P2572" s="383"/>
      <c r="Q2572" s="349"/>
      <c r="R2572" s="349"/>
      <c r="S2572" s="349"/>
      <c r="T2572" s="349"/>
      <c r="U2572" s="349"/>
      <c r="V2572" s="349"/>
    </row>
    <row r="2573" spans="1:22" ht="12">
      <c r="A2573" s="349"/>
      <c r="B2573" s="349"/>
      <c r="P2573" s="383"/>
      <c r="Q2573" s="349"/>
      <c r="R2573" s="349"/>
      <c r="S2573" s="349"/>
      <c r="T2573" s="349"/>
      <c r="U2573" s="349"/>
      <c r="V2573" s="349"/>
    </row>
    <row r="2574" spans="1:22" ht="12">
      <c r="A2574" s="349"/>
      <c r="B2574" s="349"/>
      <c r="P2574" s="383"/>
      <c r="Q2574" s="349"/>
      <c r="R2574" s="349"/>
      <c r="S2574" s="349"/>
      <c r="T2574" s="349"/>
      <c r="U2574" s="349"/>
      <c r="V2574" s="349"/>
    </row>
    <row r="2575" spans="1:22" ht="12">
      <c r="A2575" s="349"/>
      <c r="B2575" s="349"/>
      <c r="P2575" s="383"/>
      <c r="Q2575" s="349"/>
      <c r="R2575" s="349"/>
      <c r="S2575" s="349"/>
      <c r="T2575" s="349"/>
      <c r="U2575" s="349"/>
      <c r="V2575" s="349"/>
    </row>
    <row r="2576" spans="1:22" ht="12">
      <c r="A2576" s="349"/>
      <c r="B2576" s="349"/>
      <c r="P2576" s="383"/>
      <c r="Q2576" s="349"/>
      <c r="R2576" s="349"/>
      <c r="S2576" s="349"/>
      <c r="T2576" s="349"/>
      <c r="U2576" s="349"/>
      <c r="V2576" s="349"/>
    </row>
    <row r="2577" spans="1:22" ht="12">
      <c r="A2577" s="349"/>
      <c r="B2577" s="349"/>
      <c r="P2577" s="383"/>
      <c r="Q2577" s="349"/>
      <c r="R2577" s="349"/>
      <c r="S2577" s="349"/>
      <c r="T2577" s="349"/>
      <c r="U2577" s="349"/>
      <c r="V2577" s="349"/>
    </row>
    <row r="2578" spans="1:22" ht="12">
      <c r="A2578" s="349"/>
      <c r="B2578" s="349"/>
      <c r="P2578" s="383"/>
      <c r="Q2578" s="349"/>
      <c r="R2578" s="349"/>
      <c r="S2578" s="349"/>
      <c r="T2578" s="349"/>
      <c r="U2578" s="349"/>
      <c r="V2578" s="349"/>
    </row>
    <row r="2579" spans="1:22" ht="12">
      <c r="A2579" s="349"/>
      <c r="B2579" s="349"/>
      <c r="P2579" s="383"/>
      <c r="Q2579" s="349"/>
      <c r="R2579" s="349"/>
      <c r="S2579" s="349"/>
      <c r="T2579" s="349"/>
      <c r="U2579" s="349"/>
      <c r="V2579" s="349"/>
    </row>
    <row r="2580" spans="1:22" ht="12">
      <c r="A2580" s="349"/>
      <c r="B2580" s="349"/>
      <c r="P2580" s="383"/>
      <c r="Q2580" s="349"/>
      <c r="R2580" s="349"/>
      <c r="S2580" s="349"/>
      <c r="T2580" s="349"/>
      <c r="U2580" s="349"/>
      <c r="V2580" s="349"/>
    </row>
    <row r="2581" spans="1:22" ht="12">
      <c r="A2581" s="349"/>
      <c r="B2581" s="349"/>
      <c r="P2581" s="383"/>
      <c r="Q2581" s="349"/>
      <c r="R2581" s="349"/>
      <c r="S2581" s="349"/>
      <c r="T2581" s="349"/>
      <c r="U2581" s="349"/>
      <c r="V2581" s="349"/>
    </row>
    <row r="2582" spans="1:22" ht="12">
      <c r="A2582" s="349"/>
      <c r="B2582" s="349"/>
      <c r="P2582" s="383"/>
      <c r="Q2582" s="349"/>
      <c r="R2582" s="349"/>
      <c r="S2582" s="349"/>
      <c r="T2582" s="349"/>
      <c r="U2582" s="349"/>
      <c r="V2582" s="349"/>
    </row>
    <row r="2583" spans="1:22" ht="12">
      <c r="A2583" s="349"/>
      <c r="B2583" s="349"/>
      <c r="P2583" s="383"/>
      <c r="Q2583" s="349"/>
      <c r="R2583" s="349"/>
      <c r="S2583" s="349"/>
      <c r="T2583" s="349"/>
      <c r="U2583" s="349"/>
      <c r="V2583" s="349"/>
    </row>
    <row r="2584" spans="1:22" ht="12">
      <c r="A2584" s="349"/>
      <c r="B2584" s="349"/>
      <c r="P2584" s="383"/>
      <c r="Q2584" s="349"/>
      <c r="R2584" s="349"/>
      <c r="S2584" s="349"/>
      <c r="T2584" s="349"/>
      <c r="U2584" s="349"/>
      <c r="V2584" s="349"/>
    </row>
    <row r="2585" spans="1:22" ht="12">
      <c r="A2585" s="349"/>
      <c r="B2585" s="349"/>
      <c r="P2585" s="383"/>
      <c r="Q2585" s="349"/>
      <c r="R2585" s="349"/>
      <c r="S2585" s="349"/>
      <c r="T2585" s="349"/>
      <c r="U2585" s="349"/>
      <c r="V2585" s="349"/>
    </row>
    <row r="2586" spans="1:22" ht="12">
      <c r="A2586" s="349"/>
      <c r="B2586" s="349"/>
      <c r="P2586" s="383"/>
      <c r="Q2586" s="349"/>
      <c r="R2586" s="349"/>
      <c r="S2586" s="349"/>
      <c r="T2586" s="349"/>
      <c r="U2586" s="349"/>
      <c r="V2586" s="349"/>
    </row>
    <row r="2587" spans="1:22" ht="12">
      <c r="A2587" s="349"/>
      <c r="B2587" s="349"/>
      <c r="P2587" s="383"/>
      <c r="Q2587" s="349"/>
      <c r="R2587" s="349"/>
      <c r="S2587" s="349"/>
      <c r="T2587" s="349"/>
      <c r="U2587" s="349"/>
      <c r="V2587" s="349"/>
    </row>
    <row r="2588" spans="1:22" ht="12">
      <c r="A2588" s="349"/>
      <c r="B2588" s="349"/>
      <c r="P2588" s="383"/>
      <c r="Q2588" s="349"/>
      <c r="R2588" s="349"/>
      <c r="S2588" s="349"/>
      <c r="T2588" s="349"/>
      <c r="U2588" s="349"/>
      <c r="V2588" s="349"/>
    </row>
    <row r="2589" spans="1:22" ht="12">
      <c r="A2589" s="349"/>
      <c r="B2589" s="349"/>
      <c r="P2589" s="383"/>
      <c r="Q2589" s="349"/>
      <c r="R2589" s="349"/>
      <c r="S2589" s="349"/>
      <c r="T2589" s="349"/>
      <c r="U2589" s="349"/>
      <c r="V2589" s="349"/>
    </row>
    <row r="2590" spans="1:22" ht="12">
      <c r="A2590" s="349"/>
      <c r="B2590" s="349"/>
      <c r="P2590" s="383"/>
      <c r="Q2590" s="349"/>
      <c r="R2590" s="349"/>
      <c r="S2590" s="349"/>
      <c r="T2590" s="349"/>
      <c r="U2590" s="349"/>
      <c r="V2590" s="349"/>
    </row>
    <row r="2591" spans="1:22" ht="12">
      <c r="A2591" s="349"/>
      <c r="B2591" s="349"/>
      <c r="P2591" s="383"/>
      <c r="Q2591" s="349"/>
      <c r="R2591" s="349"/>
      <c r="S2591" s="349"/>
      <c r="T2591" s="349"/>
      <c r="U2591" s="349"/>
      <c r="V2591" s="349"/>
    </row>
    <row r="2592" spans="1:22" ht="12">
      <c r="A2592" s="349"/>
      <c r="B2592" s="349"/>
      <c r="P2592" s="383"/>
      <c r="Q2592" s="349"/>
      <c r="R2592" s="349"/>
      <c r="S2592" s="349"/>
      <c r="T2592" s="349"/>
      <c r="U2592" s="349"/>
      <c r="V2592" s="349"/>
    </row>
    <row r="2593" spans="1:22" ht="12">
      <c r="A2593" s="349"/>
      <c r="B2593" s="349"/>
      <c r="P2593" s="383"/>
      <c r="Q2593" s="349"/>
      <c r="R2593" s="349"/>
      <c r="S2593" s="349"/>
      <c r="T2593" s="349"/>
      <c r="U2593" s="349"/>
      <c r="V2593" s="349"/>
    </row>
    <row r="2594" spans="1:22" ht="12">
      <c r="A2594" s="349"/>
      <c r="B2594" s="349"/>
      <c r="P2594" s="383"/>
      <c r="Q2594" s="349"/>
      <c r="R2594" s="349"/>
      <c r="S2594" s="349"/>
      <c r="T2594" s="349"/>
      <c r="U2594" s="349"/>
      <c r="V2594" s="349"/>
    </row>
    <row r="2595" spans="1:22" ht="12">
      <c r="A2595" s="349"/>
      <c r="B2595" s="349"/>
      <c r="P2595" s="383"/>
      <c r="Q2595" s="349"/>
      <c r="R2595" s="349"/>
      <c r="S2595" s="349"/>
      <c r="T2595" s="349"/>
      <c r="U2595" s="349"/>
      <c r="V2595" s="349"/>
    </row>
    <row r="2596" spans="1:22" ht="12">
      <c r="A2596" s="349"/>
      <c r="B2596" s="349"/>
      <c r="P2596" s="383"/>
      <c r="Q2596" s="349"/>
      <c r="R2596" s="349"/>
      <c r="S2596" s="349"/>
      <c r="T2596" s="349"/>
      <c r="U2596" s="349"/>
      <c r="V2596" s="349"/>
    </row>
    <row r="2597" spans="1:22" ht="12">
      <c r="A2597" s="349"/>
      <c r="B2597" s="349"/>
      <c r="P2597" s="383"/>
      <c r="Q2597" s="349"/>
      <c r="R2597" s="349"/>
      <c r="S2597" s="349"/>
      <c r="T2597" s="349"/>
      <c r="U2597" s="349"/>
      <c r="V2597" s="349"/>
    </row>
    <row r="2598" spans="1:22" ht="12">
      <c r="A2598" s="349"/>
      <c r="B2598" s="349"/>
      <c r="P2598" s="383"/>
      <c r="Q2598" s="349"/>
      <c r="R2598" s="349"/>
      <c r="S2598" s="349"/>
      <c r="T2598" s="349"/>
      <c r="U2598" s="349"/>
      <c r="V2598" s="349"/>
    </row>
    <row r="2599" spans="1:22" ht="12">
      <c r="A2599" s="349"/>
      <c r="B2599" s="349"/>
      <c r="P2599" s="383"/>
      <c r="Q2599" s="349"/>
      <c r="R2599" s="349"/>
      <c r="S2599" s="349"/>
      <c r="T2599" s="349"/>
      <c r="U2599" s="349"/>
      <c r="V2599" s="349"/>
    </row>
    <row r="2600" spans="1:22" ht="12">
      <c r="A2600" s="349"/>
      <c r="B2600" s="349"/>
      <c r="P2600" s="383"/>
      <c r="Q2600" s="349"/>
      <c r="R2600" s="349"/>
      <c r="S2600" s="349"/>
      <c r="T2600" s="349"/>
      <c r="U2600" s="349"/>
      <c r="V2600" s="349"/>
    </row>
    <row r="2601" spans="1:22" ht="12">
      <c r="A2601" s="349"/>
      <c r="B2601" s="349"/>
      <c r="P2601" s="383"/>
      <c r="Q2601" s="349"/>
      <c r="R2601" s="349"/>
      <c r="S2601" s="349"/>
      <c r="T2601" s="349"/>
      <c r="U2601" s="349"/>
      <c r="V2601" s="349"/>
    </row>
    <row r="2602" spans="1:22" ht="12">
      <c r="A2602" s="349"/>
      <c r="B2602" s="349"/>
      <c r="P2602" s="383"/>
      <c r="Q2602" s="349"/>
      <c r="R2602" s="349"/>
      <c r="S2602" s="349"/>
      <c r="T2602" s="349"/>
      <c r="U2602" s="349"/>
      <c r="V2602" s="349"/>
    </row>
    <row r="2603" spans="1:22" ht="12">
      <c r="A2603" s="349"/>
      <c r="B2603" s="349"/>
      <c r="P2603" s="383"/>
      <c r="Q2603" s="349"/>
      <c r="R2603" s="349"/>
      <c r="S2603" s="349"/>
      <c r="T2603" s="349"/>
      <c r="U2603" s="349"/>
      <c r="V2603" s="349"/>
    </row>
    <row r="2604" spans="1:22" ht="12">
      <c r="A2604" s="349"/>
      <c r="B2604" s="349"/>
      <c r="P2604" s="383"/>
      <c r="Q2604" s="349"/>
      <c r="R2604" s="349"/>
      <c r="S2604" s="349"/>
      <c r="T2604" s="349"/>
      <c r="U2604" s="349"/>
      <c r="V2604" s="349"/>
    </row>
    <row r="2605" spans="1:22" ht="12">
      <c r="A2605" s="349"/>
      <c r="B2605" s="349"/>
      <c r="P2605" s="383"/>
      <c r="Q2605" s="349"/>
      <c r="R2605" s="349"/>
      <c r="S2605" s="349"/>
      <c r="T2605" s="349"/>
      <c r="U2605" s="349"/>
      <c r="V2605" s="349"/>
    </row>
    <row r="2606" spans="1:22" ht="12">
      <c r="A2606" s="349"/>
      <c r="B2606" s="349"/>
      <c r="P2606" s="383"/>
      <c r="Q2606" s="349"/>
      <c r="R2606" s="349"/>
      <c r="S2606" s="349"/>
      <c r="T2606" s="349"/>
      <c r="U2606" s="349"/>
      <c r="V2606" s="349"/>
    </row>
    <row r="2607" spans="1:22" ht="12">
      <c r="A2607" s="349"/>
      <c r="B2607" s="349"/>
      <c r="P2607" s="383"/>
      <c r="Q2607" s="349"/>
      <c r="R2607" s="349"/>
      <c r="S2607" s="349"/>
      <c r="T2607" s="349"/>
      <c r="U2607" s="349"/>
      <c r="V2607" s="349"/>
    </row>
    <row r="2608" spans="1:22" ht="12">
      <c r="A2608" s="349"/>
      <c r="B2608" s="349"/>
      <c r="P2608" s="383"/>
      <c r="Q2608" s="349"/>
      <c r="R2608" s="349"/>
      <c r="S2608" s="349"/>
      <c r="T2608" s="349"/>
      <c r="U2608" s="349"/>
      <c r="V2608" s="349"/>
    </row>
    <row r="2609" spans="1:22" ht="12">
      <c r="A2609" s="349"/>
      <c r="B2609" s="349"/>
      <c r="P2609" s="383"/>
      <c r="Q2609" s="349"/>
      <c r="R2609" s="349"/>
      <c r="S2609" s="349"/>
      <c r="T2609" s="349"/>
      <c r="U2609" s="349"/>
      <c r="V2609" s="349"/>
    </row>
    <row r="2610" spans="1:22" ht="12">
      <c r="A2610" s="349"/>
      <c r="B2610" s="349"/>
      <c r="P2610" s="383"/>
      <c r="Q2610" s="349"/>
      <c r="R2610" s="349"/>
      <c r="S2610" s="349"/>
      <c r="T2610" s="349"/>
      <c r="U2610" s="349"/>
      <c r="V2610" s="349"/>
    </row>
    <row r="2611" spans="1:22" ht="12">
      <c r="A2611" s="349"/>
      <c r="B2611" s="349"/>
      <c r="P2611" s="383"/>
      <c r="Q2611" s="349"/>
      <c r="R2611" s="349"/>
      <c r="S2611" s="349"/>
      <c r="T2611" s="349"/>
      <c r="U2611" s="349"/>
      <c r="V2611" s="349"/>
    </row>
    <row r="2612" spans="1:22" ht="12">
      <c r="A2612" s="349"/>
      <c r="B2612" s="349"/>
      <c r="P2612" s="383"/>
      <c r="Q2612" s="349"/>
      <c r="R2612" s="349"/>
      <c r="S2612" s="349"/>
      <c r="T2612" s="349"/>
      <c r="U2612" s="349"/>
      <c r="V2612" s="349"/>
    </row>
    <row r="2613" spans="1:22" ht="12">
      <c r="A2613" s="349"/>
      <c r="B2613" s="349"/>
      <c r="P2613" s="383"/>
      <c r="Q2613" s="349"/>
      <c r="R2613" s="349"/>
      <c r="S2613" s="349"/>
      <c r="T2613" s="349"/>
      <c r="U2613" s="349"/>
      <c r="V2613" s="349"/>
    </row>
    <row r="2614" spans="1:22" ht="12">
      <c r="A2614" s="349"/>
      <c r="B2614" s="349"/>
      <c r="P2614" s="383"/>
      <c r="Q2614" s="349"/>
      <c r="R2614" s="349"/>
      <c r="S2614" s="349"/>
      <c r="T2614" s="349"/>
      <c r="U2614" s="349"/>
      <c r="V2614" s="349"/>
    </row>
    <row r="2615" spans="1:22" ht="12">
      <c r="A2615" s="349"/>
      <c r="B2615" s="349"/>
      <c r="P2615" s="383"/>
      <c r="Q2615" s="349"/>
      <c r="R2615" s="349"/>
      <c r="S2615" s="349"/>
      <c r="T2615" s="349"/>
      <c r="U2615" s="349"/>
      <c r="V2615" s="349"/>
    </row>
    <row r="2616" spans="1:22" ht="12">
      <c r="A2616" s="349"/>
      <c r="B2616" s="349"/>
      <c r="P2616" s="383"/>
      <c r="Q2616" s="349"/>
      <c r="R2616" s="349"/>
      <c r="S2616" s="349"/>
      <c r="T2616" s="349"/>
      <c r="U2616" s="349"/>
      <c r="V2616" s="349"/>
    </row>
    <row r="2617" spans="1:22" ht="12">
      <c r="A2617" s="349"/>
      <c r="B2617" s="349"/>
      <c r="P2617" s="383"/>
      <c r="Q2617" s="349"/>
      <c r="R2617" s="349"/>
      <c r="S2617" s="349"/>
      <c r="T2617" s="349"/>
      <c r="U2617" s="349"/>
      <c r="V2617" s="349"/>
    </row>
    <row r="2618" spans="1:22" ht="12">
      <c r="A2618" s="349"/>
      <c r="B2618" s="349"/>
      <c r="P2618" s="383"/>
      <c r="Q2618" s="349"/>
      <c r="R2618" s="349"/>
      <c r="S2618" s="349"/>
      <c r="T2618" s="349"/>
      <c r="U2618" s="349"/>
      <c r="V2618" s="349"/>
    </row>
    <row r="2619" spans="1:22" ht="12">
      <c r="A2619" s="349"/>
      <c r="B2619" s="349"/>
      <c r="P2619" s="383"/>
      <c r="Q2619" s="349"/>
      <c r="R2619" s="349"/>
      <c r="S2619" s="349"/>
      <c r="T2619" s="349"/>
      <c r="U2619" s="349"/>
      <c r="V2619" s="349"/>
    </row>
    <row r="2620" spans="1:22" ht="12">
      <c r="A2620" s="349"/>
      <c r="B2620" s="349"/>
      <c r="P2620" s="383"/>
      <c r="Q2620" s="349"/>
      <c r="R2620" s="349"/>
      <c r="S2620" s="349"/>
      <c r="T2620" s="349"/>
      <c r="U2620" s="349"/>
      <c r="V2620" s="349"/>
    </row>
    <row r="2621" spans="1:22" ht="12">
      <c r="A2621" s="349"/>
      <c r="B2621" s="349"/>
      <c r="P2621" s="383"/>
      <c r="Q2621" s="349"/>
      <c r="R2621" s="349"/>
      <c r="S2621" s="349"/>
      <c r="T2621" s="349"/>
      <c r="U2621" s="349"/>
      <c r="V2621" s="349"/>
    </row>
    <row r="2622" spans="1:22" ht="12">
      <c r="A2622" s="349"/>
      <c r="B2622" s="349"/>
      <c r="P2622" s="383"/>
      <c r="Q2622" s="349"/>
      <c r="R2622" s="349"/>
      <c r="S2622" s="349"/>
      <c r="T2622" s="349"/>
      <c r="U2622" s="349"/>
      <c r="V2622" s="349"/>
    </row>
    <row r="2623" spans="1:22" ht="12">
      <c r="A2623" s="349"/>
      <c r="B2623" s="349"/>
      <c r="P2623" s="383"/>
      <c r="Q2623" s="349"/>
      <c r="R2623" s="349"/>
      <c r="S2623" s="349"/>
      <c r="T2623" s="349"/>
      <c r="U2623" s="349"/>
      <c r="V2623" s="349"/>
    </row>
    <row r="2624" spans="1:22" ht="12">
      <c r="A2624" s="349"/>
      <c r="B2624" s="349"/>
      <c r="P2624" s="383"/>
      <c r="Q2624" s="349"/>
      <c r="R2624" s="349"/>
      <c r="S2624" s="349"/>
      <c r="T2624" s="349"/>
      <c r="U2624" s="349"/>
      <c r="V2624" s="349"/>
    </row>
    <row r="2625" spans="1:22" ht="12">
      <c r="A2625" s="349"/>
      <c r="B2625" s="349"/>
      <c r="P2625" s="383"/>
      <c r="Q2625" s="349"/>
      <c r="R2625" s="349"/>
      <c r="S2625" s="349"/>
      <c r="T2625" s="349"/>
      <c r="U2625" s="349"/>
      <c r="V2625" s="349"/>
    </row>
    <row r="2626" spans="1:22" ht="12">
      <c r="A2626" s="349"/>
      <c r="B2626" s="349"/>
      <c r="P2626" s="383"/>
      <c r="Q2626" s="349"/>
      <c r="R2626" s="349"/>
      <c r="S2626" s="349"/>
      <c r="T2626" s="349"/>
      <c r="U2626" s="349"/>
      <c r="V2626" s="349"/>
    </row>
    <row r="2627" spans="1:22" ht="12">
      <c r="A2627" s="349"/>
      <c r="B2627" s="349"/>
      <c r="P2627" s="383"/>
      <c r="Q2627" s="349"/>
      <c r="R2627" s="349"/>
      <c r="S2627" s="349"/>
      <c r="T2627" s="349"/>
      <c r="U2627" s="349"/>
      <c r="V2627" s="349"/>
    </row>
    <row r="2628" spans="1:22" ht="12">
      <c r="A2628" s="349"/>
      <c r="B2628" s="349"/>
      <c r="P2628" s="383"/>
      <c r="Q2628" s="349"/>
      <c r="R2628" s="349"/>
      <c r="S2628" s="349"/>
      <c r="T2628" s="349"/>
      <c r="U2628" s="349"/>
      <c r="V2628" s="349"/>
    </row>
    <row r="2629" spans="1:22" ht="12">
      <c r="A2629" s="349"/>
      <c r="B2629" s="349"/>
      <c r="P2629" s="383"/>
      <c r="Q2629" s="349"/>
      <c r="R2629" s="349"/>
      <c r="S2629" s="349"/>
      <c r="T2629" s="349"/>
      <c r="U2629" s="349"/>
      <c r="V2629" s="349"/>
    </row>
    <row r="2630" spans="1:22" ht="12">
      <c r="A2630" s="349"/>
      <c r="B2630" s="349"/>
      <c r="P2630" s="383"/>
      <c r="Q2630" s="349"/>
      <c r="R2630" s="349"/>
      <c r="S2630" s="349"/>
      <c r="T2630" s="349"/>
      <c r="U2630" s="349"/>
      <c r="V2630" s="349"/>
    </row>
    <row r="2631" spans="1:22" ht="12">
      <c r="A2631" s="349"/>
      <c r="B2631" s="349"/>
      <c r="P2631" s="383"/>
      <c r="Q2631" s="349"/>
      <c r="R2631" s="349"/>
      <c r="S2631" s="349"/>
      <c r="T2631" s="349"/>
      <c r="U2631" s="349"/>
      <c r="V2631" s="349"/>
    </row>
    <row r="2632" spans="1:22" ht="12">
      <c r="A2632" s="349"/>
      <c r="B2632" s="349"/>
      <c r="P2632" s="383"/>
      <c r="Q2632" s="349"/>
      <c r="R2632" s="349"/>
      <c r="S2632" s="349"/>
      <c r="T2632" s="349"/>
      <c r="U2632" s="349"/>
      <c r="V2632" s="349"/>
    </row>
    <row r="2633" spans="1:22" ht="12">
      <c r="A2633" s="349"/>
      <c r="B2633" s="349"/>
      <c r="P2633" s="383"/>
      <c r="Q2633" s="349"/>
      <c r="R2633" s="349"/>
      <c r="S2633" s="349"/>
      <c r="T2633" s="349"/>
      <c r="U2633" s="349"/>
      <c r="V2633" s="349"/>
    </row>
    <row r="2634" spans="1:22" ht="12">
      <c r="A2634" s="349"/>
      <c r="B2634" s="349"/>
      <c r="P2634" s="383"/>
      <c r="Q2634" s="349"/>
      <c r="R2634" s="349"/>
      <c r="S2634" s="349"/>
      <c r="T2634" s="349"/>
      <c r="U2634" s="349"/>
      <c r="V2634" s="349"/>
    </row>
    <row r="2635" spans="1:22" ht="12">
      <c r="A2635" s="349"/>
      <c r="B2635" s="349"/>
      <c r="P2635" s="383"/>
      <c r="Q2635" s="349"/>
      <c r="R2635" s="349"/>
      <c r="S2635" s="349"/>
      <c r="T2635" s="349"/>
      <c r="U2635" s="349"/>
      <c r="V2635" s="349"/>
    </row>
    <row r="2636" spans="1:22" ht="12">
      <c r="A2636" s="349"/>
      <c r="B2636" s="349"/>
      <c r="P2636" s="383"/>
      <c r="Q2636" s="349"/>
      <c r="R2636" s="349"/>
      <c r="S2636" s="349"/>
      <c r="T2636" s="349"/>
      <c r="U2636" s="349"/>
      <c r="V2636" s="349"/>
    </row>
    <row r="2637" spans="1:22" ht="12">
      <c r="A2637" s="349"/>
      <c r="B2637" s="349"/>
      <c r="P2637" s="383"/>
      <c r="Q2637" s="349"/>
      <c r="R2637" s="349"/>
      <c r="S2637" s="349"/>
      <c r="T2637" s="349"/>
      <c r="U2637" s="349"/>
      <c r="V2637" s="349"/>
    </row>
    <row r="2638" spans="1:22" ht="12">
      <c r="A2638" s="349"/>
      <c r="B2638" s="349"/>
      <c r="P2638" s="383"/>
      <c r="Q2638" s="349"/>
      <c r="R2638" s="349"/>
      <c r="S2638" s="349"/>
      <c r="T2638" s="349"/>
      <c r="U2638" s="349"/>
      <c r="V2638" s="349"/>
    </row>
    <row r="2639" spans="1:22" ht="12">
      <c r="A2639" s="349"/>
      <c r="B2639" s="349"/>
      <c r="P2639" s="383"/>
      <c r="Q2639" s="349"/>
      <c r="R2639" s="349"/>
      <c r="S2639" s="349"/>
      <c r="T2639" s="349"/>
      <c r="U2639" s="349"/>
      <c r="V2639" s="349"/>
    </row>
    <row r="2640" spans="1:22" ht="12">
      <c r="A2640" s="349"/>
      <c r="B2640" s="349"/>
      <c r="P2640" s="383"/>
      <c r="Q2640" s="349"/>
      <c r="R2640" s="349"/>
      <c r="S2640" s="349"/>
      <c r="T2640" s="349"/>
      <c r="U2640" s="349"/>
      <c r="V2640" s="349"/>
    </row>
    <row r="2641" spans="1:22" ht="12">
      <c r="A2641" s="349"/>
      <c r="B2641" s="349"/>
      <c r="P2641" s="383"/>
      <c r="Q2641" s="349"/>
      <c r="R2641" s="349"/>
      <c r="S2641" s="349"/>
      <c r="T2641" s="349"/>
      <c r="U2641" s="349"/>
      <c r="V2641" s="349"/>
    </row>
    <row r="2642" spans="1:22" ht="12">
      <c r="A2642" s="349"/>
      <c r="B2642" s="349"/>
      <c r="P2642" s="383"/>
      <c r="Q2642" s="349"/>
      <c r="R2642" s="349"/>
      <c r="S2642" s="349"/>
      <c r="T2642" s="349"/>
      <c r="U2642" s="349"/>
      <c r="V2642" s="349"/>
    </row>
    <row r="2643" spans="1:22" ht="12">
      <c r="A2643" s="349"/>
      <c r="B2643" s="349"/>
      <c r="P2643" s="383"/>
      <c r="Q2643" s="349"/>
      <c r="R2643" s="349"/>
      <c r="S2643" s="349"/>
      <c r="T2643" s="349"/>
      <c r="U2643" s="349"/>
      <c r="V2643" s="349"/>
    </row>
    <row r="2644" spans="1:22" ht="12">
      <c r="A2644" s="349"/>
      <c r="B2644" s="349"/>
      <c r="P2644" s="383"/>
      <c r="Q2644" s="349"/>
      <c r="R2644" s="349"/>
      <c r="S2644" s="349"/>
      <c r="T2644" s="349"/>
      <c r="U2644" s="349"/>
      <c r="V2644" s="349"/>
    </row>
    <row r="2645" spans="1:22" ht="12">
      <c r="A2645" s="349"/>
      <c r="B2645" s="349"/>
      <c r="P2645" s="383"/>
      <c r="Q2645" s="349"/>
      <c r="R2645" s="349"/>
      <c r="S2645" s="349"/>
      <c r="T2645" s="349"/>
      <c r="U2645" s="349"/>
      <c r="V2645" s="349"/>
    </row>
    <row r="2646" spans="1:22" ht="12">
      <c r="A2646" s="349"/>
      <c r="B2646" s="349"/>
      <c r="P2646" s="383"/>
      <c r="Q2646" s="349"/>
      <c r="R2646" s="349"/>
      <c r="S2646" s="349"/>
      <c r="T2646" s="349"/>
      <c r="U2646" s="349"/>
      <c r="V2646" s="349"/>
    </row>
    <row r="2647" spans="1:22" ht="12">
      <c r="A2647" s="349"/>
      <c r="B2647" s="349"/>
      <c r="P2647" s="383"/>
      <c r="Q2647" s="349"/>
      <c r="R2647" s="349"/>
      <c r="S2647" s="349"/>
      <c r="T2647" s="349"/>
      <c r="U2647" s="349"/>
      <c r="V2647" s="349"/>
    </row>
    <row r="2648" spans="1:22" ht="12">
      <c r="A2648" s="349"/>
      <c r="B2648" s="349"/>
      <c r="P2648" s="383"/>
      <c r="Q2648" s="349"/>
      <c r="R2648" s="349"/>
      <c r="S2648" s="349"/>
      <c r="T2648" s="349"/>
      <c r="U2648" s="349"/>
      <c r="V2648" s="349"/>
    </row>
    <row r="2649" spans="1:22" ht="12">
      <c r="A2649" s="349"/>
      <c r="B2649" s="349"/>
      <c r="P2649" s="383"/>
      <c r="Q2649" s="349"/>
      <c r="R2649" s="349"/>
      <c r="S2649" s="349"/>
      <c r="T2649" s="349"/>
      <c r="U2649" s="349"/>
      <c r="V2649" s="349"/>
    </row>
    <row r="2650" spans="1:22" ht="12">
      <c r="A2650" s="349"/>
      <c r="B2650" s="349"/>
      <c r="P2650" s="383"/>
      <c r="Q2650" s="349"/>
      <c r="R2650" s="349"/>
      <c r="S2650" s="349"/>
      <c r="T2650" s="349"/>
      <c r="U2650" s="349"/>
      <c r="V2650" s="349"/>
    </row>
    <row r="2651" spans="1:22" ht="12">
      <c r="A2651" s="349"/>
      <c r="B2651" s="349"/>
      <c r="P2651" s="383"/>
      <c r="Q2651" s="349"/>
      <c r="R2651" s="349"/>
      <c r="S2651" s="349"/>
      <c r="T2651" s="349"/>
      <c r="U2651" s="349"/>
      <c r="V2651" s="349"/>
    </row>
    <row r="2652" spans="1:22" ht="12">
      <c r="A2652" s="349"/>
      <c r="B2652" s="349"/>
      <c r="P2652" s="383"/>
      <c r="Q2652" s="349"/>
      <c r="R2652" s="349"/>
      <c r="S2652" s="349"/>
      <c r="T2652" s="349"/>
      <c r="U2652" s="349"/>
      <c r="V2652" s="349"/>
    </row>
    <row r="2653" spans="1:22" ht="12">
      <c r="A2653" s="349"/>
      <c r="B2653" s="349"/>
      <c r="P2653" s="383"/>
      <c r="Q2653" s="349"/>
      <c r="R2653" s="349"/>
      <c r="S2653" s="349"/>
      <c r="T2653" s="349"/>
      <c r="U2653" s="349"/>
      <c r="V2653" s="349"/>
    </row>
    <row r="2654" spans="1:22" ht="12">
      <c r="A2654" s="349"/>
      <c r="B2654" s="349"/>
      <c r="P2654" s="383"/>
      <c r="Q2654" s="349"/>
      <c r="R2654" s="349"/>
      <c r="S2654" s="349"/>
      <c r="T2654" s="349"/>
      <c r="U2654" s="349"/>
      <c r="V2654" s="349"/>
    </row>
    <row r="2655" spans="1:22" ht="12">
      <c r="A2655" s="349"/>
      <c r="B2655" s="349"/>
      <c r="P2655" s="383"/>
      <c r="Q2655" s="349"/>
      <c r="R2655" s="349"/>
      <c r="S2655" s="349"/>
      <c r="T2655" s="349"/>
      <c r="U2655" s="349"/>
      <c r="V2655" s="349"/>
    </row>
    <row r="2656" spans="1:22" ht="12">
      <c r="A2656" s="349"/>
      <c r="B2656" s="349"/>
      <c r="P2656" s="383"/>
      <c r="Q2656" s="349"/>
      <c r="R2656" s="349"/>
      <c r="S2656" s="349"/>
      <c r="T2656" s="349"/>
      <c r="U2656" s="349"/>
      <c r="V2656" s="349"/>
    </row>
    <row r="2657" spans="1:22" ht="12">
      <c r="A2657" s="349"/>
      <c r="B2657" s="349"/>
      <c r="P2657" s="383"/>
      <c r="Q2657" s="349"/>
      <c r="R2657" s="349"/>
      <c r="S2657" s="349"/>
      <c r="T2657" s="349"/>
      <c r="U2657" s="349"/>
      <c r="V2657" s="349"/>
    </row>
    <row r="2658" spans="1:22" ht="12">
      <c r="A2658" s="349"/>
      <c r="B2658" s="349"/>
      <c r="P2658" s="383"/>
      <c r="Q2658" s="349"/>
      <c r="R2658" s="349"/>
      <c r="S2658" s="349"/>
      <c r="T2658" s="349"/>
      <c r="U2658" s="349"/>
      <c r="V2658" s="349"/>
    </row>
    <row r="2659" spans="1:22" ht="12">
      <c r="A2659" s="349"/>
      <c r="B2659" s="349"/>
      <c r="P2659" s="383"/>
      <c r="Q2659" s="349"/>
      <c r="R2659" s="349"/>
      <c r="S2659" s="349"/>
      <c r="T2659" s="349"/>
      <c r="U2659" s="349"/>
      <c r="V2659" s="349"/>
    </row>
    <row r="2660" spans="1:22" ht="12">
      <c r="A2660" s="349"/>
      <c r="B2660" s="349"/>
      <c r="P2660" s="383"/>
      <c r="Q2660" s="349"/>
      <c r="R2660" s="349"/>
      <c r="S2660" s="349"/>
      <c r="T2660" s="349"/>
      <c r="U2660" s="349"/>
      <c r="V2660" s="349"/>
    </row>
    <row r="2661" spans="1:22" ht="12">
      <c r="A2661" s="349"/>
      <c r="B2661" s="349"/>
      <c r="P2661" s="383"/>
      <c r="Q2661" s="349"/>
      <c r="R2661" s="349"/>
      <c r="S2661" s="349"/>
      <c r="T2661" s="349"/>
      <c r="U2661" s="349"/>
      <c r="V2661" s="349"/>
    </row>
    <row r="2662" spans="1:22" ht="12">
      <c r="A2662" s="349"/>
      <c r="B2662" s="349"/>
      <c r="P2662" s="383"/>
      <c r="Q2662" s="349"/>
      <c r="R2662" s="349"/>
      <c r="S2662" s="349"/>
      <c r="T2662" s="349"/>
      <c r="U2662" s="349"/>
      <c r="V2662" s="349"/>
    </row>
    <row r="2663" spans="1:22" ht="12">
      <c r="A2663" s="349"/>
      <c r="B2663" s="349"/>
      <c r="P2663" s="383"/>
      <c r="Q2663" s="349"/>
      <c r="R2663" s="349"/>
      <c r="S2663" s="349"/>
      <c r="T2663" s="349"/>
      <c r="U2663" s="349"/>
      <c r="V2663" s="349"/>
    </row>
    <row r="2664" spans="1:22" ht="12">
      <c r="A2664" s="349"/>
      <c r="B2664" s="349"/>
      <c r="P2664" s="383"/>
      <c r="Q2664" s="349"/>
      <c r="R2664" s="349"/>
      <c r="S2664" s="349"/>
      <c r="T2664" s="349"/>
      <c r="U2664" s="349"/>
      <c r="V2664" s="349"/>
    </row>
    <row r="2665" spans="1:22" ht="12">
      <c r="A2665" s="349"/>
      <c r="B2665" s="349"/>
      <c r="P2665" s="383"/>
      <c r="Q2665" s="349"/>
      <c r="R2665" s="349"/>
      <c r="S2665" s="349"/>
      <c r="T2665" s="349"/>
      <c r="U2665" s="349"/>
      <c r="V2665" s="349"/>
    </row>
    <row r="2666" spans="1:22" ht="12">
      <c r="A2666" s="349"/>
      <c r="B2666" s="349"/>
      <c r="P2666" s="383"/>
      <c r="Q2666" s="349"/>
      <c r="R2666" s="349"/>
      <c r="S2666" s="349"/>
      <c r="T2666" s="349"/>
      <c r="U2666" s="349"/>
      <c r="V2666" s="349"/>
    </row>
    <row r="2667" spans="1:22" ht="12">
      <c r="A2667" s="349"/>
      <c r="B2667" s="349"/>
      <c r="P2667" s="383"/>
      <c r="Q2667" s="349"/>
      <c r="R2667" s="349"/>
      <c r="S2667" s="349"/>
      <c r="T2667" s="349"/>
      <c r="U2667" s="349"/>
      <c r="V2667" s="349"/>
    </row>
    <row r="2668" spans="1:22" ht="12">
      <c r="A2668" s="349"/>
      <c r="B2668" s="349"/>
      <c r="P2668" s="383"/>
      <c r="Q2668" s="349"/>
      <c r="R2668" s="349"/>
      <c r="S2668" s="349"/>
      <c r="T2668" s="349"/>
      <c r="U2668" s="349"/>
      <c r="V2668" s="349"/>
    </row>
    <row r="2669" spans="1:22" ht="12">
      <c r="A2669" s="349"/>
      <c r="B2669" s="349"/>
      <c r="P2669" s="383"/>
      <c r="Q2669" s="349"/>
      <c r="R2669" s="349"/>
      <c r="S2669" s="349"/>
      <c r="T2669" s="349"/>
      <c r="U2669" s="349"/>
      <c r="V2669" s="349"/>
    </row>
    <row r="2670" spans="1:22" ht="12">
      <c r="A2670" s="349"/>
      <c r="B2670" s="349"/>
      <c r="P2670" s="383"/>
      <c r="Q2670" s="349"/>
      <c r="R2670" s="349"/>
      <c r="S2670" s="349"/>
      <c r="T2670" s="349"/>
      <c r="U2670" s="349"/>
      <c r="V2670" s="349"/>
    </row>
    <row r="2671" spans="1:22" ht="12">
      <c r="A2671" s="349"/>
      <c r="B2671" s="349"/>
      <c r="P2671" s="383"/>
      <c r="Q2671" s="349"/>
      <c r="R2671" s="349"/>
      <c r="S2671" s="349"/>
      <c r="T2671" s="349"/>
      <c r="U2671" s="349"/>
      <c r="V2671" s="349"/>
    </row>
    <row r="2672" spans="1:22" ht="12">
      <c r="A2672" s="349"/>
      <c r="B2672" s="349"/>
      <c r="P2672" s="383"/>
      <c r="Q2672" s="349"/>
      <c r="R2672" s="349"/>
      <c r="S2672" s="349"/>
      <c r="T2672" s="349"/>
      <c r="U2672" s="349"/>
      <c r="V2672" s="349"/>
    </row>
    <row r="2673" spans="1:22" ht="12">
      <c r="A2673" s="349"/>
      <c r="B2673" s="349"/>
      <c r="P2673" s="383"/>
      <c r="Q2673" s="349"/>
      <c r="R2673" s="349"/>
      <c r="S2673" s="349"/>
      <c r="T2673" s="349"/>
      <c r="U2673" s="349"/>
      <c r="V2673" s="349"/>
    </row>
    <row r="2674" spans="1:22" ht="12">
      <c r="A2674" s="349"/>
      <c r="B2674" s="349"/>
      <c r="P2674" s="383"/>
      <c r="Q2674" s="349"/>
      <c r="R2674" s="349"/>
      <c r="S2674" s="349"/>
      <c r="T2674" s="349"/>
      <c r="U2674" s="349"/>
      <c r="V2674" s="349"/>
    </row>
    <row r="2675" spans="1:22" ht="12">
      <c r="A2675" s="349"/>
      <c r="B2675" s="349"/>
      <c r="P2675" s="383"/>
      <c r="Q2675" s="349"/>
      <c r="R2675" s="349"/>
      <c r="S2675" s="349"/>
      <c r="T2675" s="349"/>
      <c r="U2675" s="349"/>
      <c r="V2675" s="349"/>
    </row>
    <row r="2676" spans="1:22" ht="12">
      <c r="A2676" s="349"/>
      <c r="B2676" s="349"/>
      <c r="P2676" s="383"/>
      <c r="Q2676" s="349"/>
      <c r="R2676" s="349"/>
      <c r="S2676" s="349"/>
      <c r="T2676" s="349"/>
      <c r="U2676" s="349"/>
      <c r="V2676" s="349"/>
    </row>
    <row r="2677" spans="1:22" ht="12">
      <c r="A2677" s="349"/>
      <c r="B2677" s="349"/>
      <c r="P2677" s="383"/>
      <c r="Q2677" s="349"/>
      <c r="R2677" s="349"/>
      <c r="S2677" s="349"/>
      <c r="T2677" s="349"/>
      <c r="U2677" s="349"/>
      <c r="V2677" s="349"/>
    </row>
    <row r="2678" spans="1:22" ht="12">
      <c r="A2678" s="349"/>
      <c r="B2678" s="349"/>
      <c r="P2678" s="383"/>
      <c r="Q2678" s="349"/>
      <c r="R2678" s="349"/>
      <c r="S2678" s="349"/>
      <c r="T2678" s="349"/>
      <c r="U2678" s="349"/>
      <c r="V2678" s="349"/>
    </row>
    <row r="2679" spans="1:22" ht="12">
      <c r="A2679" s="349"/>
      <c r="B2679" s="349"/>
      <c r="P2679" s="383"/>
      <c r="Q2679" s="349"/>
      <c r="R2679" s="349"/>
      <c r="S2679" s="349"/>
      <c r="T2679" s="349"/>
      <c r="U2679" s="349"/>
      <c r="V2679" s="349"/>
    </row>
    <row r="2680" spans="1:22" ht="12">
      <c r="A2680" s="349"/>
      <c r="B2680" s="349"/>
      <c r="P2680" s="383"/>
      <c r="Q2680" s="349"/>
      <c r="R2680" s="349"/>
      <c r="S2680" s="349"/>
      <c r="T2680" s="349"/>
      <c r="U2680" s="349"/>
      <c r="V2680" s="349"/>
    </row>
    <row r="2681" spans="1:22" ht="12">
      <c r="A2681" s="349"/>
      <c r="B2681" s="349"/>
      <c r="P2681" s="383"/>
      <c r="Q2681" s="349"/>
      <c r="R2681" s="349"/>
      <c r="S2681" s="349"/>
      <c r="T2681" s="349"/>
      <c r="U2681" s="349"/>
      <c r="V2681" s="349"/>
    </row>
    <row r="2682" spans="1:22" ht="12">
      <c r="A2682" s="349"/>
      <c r="B2682" s="349"/>
      <c r="P2682" s="383"/>
      <c r="Q2682" s="349"/>
      <c r="R2682" s="349"/>
      <c r="S2682" s="349"/>
      <c r="T2682" s="349"/>
      <c r="U2682" s="349"/>
      <c r="V2682" s="349"/>
    </row>
    <row r="2683" spans="1:22" ht="12">
      <c r="A2683" s="349"/>
      <c r="B2683" s="349"/>
      <c r="P2683" s="383"/>
      <c r="Q2683" s="349"/>
      <c r="R2683" s="349"/>
      <c r="S2683" s="349"/>
      <c r="T2683" s="349"/>
      <c r="U2683" s="349"/>
      <c r="V2683" s="349"/>
    </row>
    <row r="2684" spans="1:22" ht="12">
      <c r="A2684" s="349"/>
      <c r="B2684" s="349"/>
      <c r="P2684" s="383"/>
      <c r="Q2684" s="349"/>
      <c r="R2684" s="349"/>
      <c r="S2684" s="349"/>
      <c r="T2684" s="349"/>
      <c r="U2684" s="349"/>
      <c r="V2684" s="349"/>
    </row>
    <row r="2685" spans="1:22" ht="12">
      <c r="A2685" s="349"/>
      <c r="B2685" s="349"/>
      <c r="P2685" s="383"/>
      <c r="Q2685" s="349"/>
      <c r="R2685" s="349"/>
      <c r="S2685" s="349"/>
      <c r="T2685" s="349"/>
      <c r="U2685" s="349"/>
      <c r="V2685" s="349"/>
    </row>
    <row r="2686" spans="1:22" ht="12">
      <c r="A2686" s="349"/>
      <c r="B2686" s="349"/>
      <c r="P2686" s="383"/>
      <c r="Q2686" s="349"/>
      <c r="R2686" s="349"/>
      <c r="S2686" s="349"/>
      <c r="T2686" s="349"/>
      <c r="U2686" s="349"/>
      <c r="V2686" s="349"/>
    </row>
    <row r="2687" spans="1:22" ht="12">
      <c r="A2687" s="349"/>
      <c r="B2687" s="349"/>
      <c r="P2687" s="383"/>
      <c r="Q2687" s="349"/>
      <c r="R2687" s="349"/>
      <c r="S2687" s="349"/>
      <c r="T2687" s="349"/>
      <c r="U2687" s="349"/>
      <c r="V2687" s="349"/>
    </row>
    <row r="2688" spans="1:22" ht="12">
      <c r="A2688" s="349"/>
      <c r="B2688" s="349"/>
      <c r="P2688" s="383"/>
      <c r="Q2688" s="349"/>
      <c r="R2688" s="349"/>
      <c r="S2688" s="349"/>
      <c r="T2688" s="349"/>
      <c r="U2688" s="349"/>
      <c r="V2688" s="349"/>
    </row>
    <row r="2689" spans="1:22" ht="12">
      <c r="A2689" s="349"/>
      <c r="B2689" s="349"/>
      <c r="P2689" s="383"/>
      <c r="Q2689" s="349"/>
      <c r="R2689" s="349"/>
      <c r="S2689" s="349"/>
      <c r="T2689" s="349"/>
      <c r="U2689" s="349"/>
      <c r="V2689" s="349"/>
    </row>
    <row r="2690" spans="1:22" ht="12">
      <c r="A2690" s="349"/>
      <c r="B2690" s="349"/>
      <c r="P2690" s="383"/>
      <c r="Q2690" s="349"/>
      <c r="R2690" s="349"/>
      <c r="S2690" s="349"/>
      <c r="T2690" s="349"/>
      <c r="U2690" s="349"/>
      <c r="V2690" s="349"/>
    </row>
    <row r="2691" spans="1:22" ht="12">
      <c r="A2691" s="349"/>
      <c r="B2691" s="349"/>
      <c r="P2691" s="383"/>
      <c r="Q2691" s="349"/>
      <c r="R2691" s="349"/>
      <c r="S2691" s="349"/>
      <c r="T2691" s="349"/>
      <c r="U2691" s="349"/>
      <c r="V2691" s="349"/>
    </row>
    <row r="2692" spans="1:22" ht="12">
      <c r="A2692" s="349"/>
      <c r="B2692" s="349"/>
      <c r="P2692" s="383"/>
      <c r="Q2692" s="349"/>
      <c r="R2692" s="349"/>
      <c r="S2692" s="349"/>
      <c r="T2692" s="349"/>
      <c r="U2692" s="349"/>
      <c r="V2692" s="349"/>
    </row>
    <row r="2693" spans="1:22" ht="12">
      <c r="A2693" s="349"/>
      <c r="B2693" s="349"/>
      <c r="P2693" s="383"/>
      <c r="Q2693" s="349"/>
      <c r="R2693" s="349"/>
      <c r="S2693" s="349"/>
      <c r="T2693" s="349"/>
      <c r="U2693" s="349"/>
      <c r="V2693" s="349"/>
    </row>
    <row r="2694" spans="1:22" ht="12">
      <c r="A2694" s="349"/>
      <c r="B2694" s="349"/>
      <c r="P2694" s="383"/>
      <c r="Q2694" s="349"/>
      <c r="R2694" s="349"/>
      <c r="S2694" s="349"/>
      <c r="T2694" s="349"/>
      <c r="U2694" s="349"/>
      <c r="V2694" s="349"/>
    </row>
    <row r="2695" spans="1:22" ht="12">
      <c r="A2695" s="349"/>
      <c r="B2695" s="349"/>
      <c r="P2695" s="383"/>
      <c r="Q2695" s="349"/>
      <c r="R2695" s="349"/>
      <c r="S2695" s="349"/>
      <c r="T2695" s="349"/>
      <c r="U2695" s="349"/>
      <c r="V2695" s="349"/>
    </row>
    <row r="2696" spans="1:22" ht="12">
      <c r="A2696" s="349"/>
      <c r="B2696" s="349"/>
      <c r="P2696" s="383"/>
      <c r="Q2696" s="349"/>
      <c r="R2696" s="349"/>
      <c r="S2696" s="349"/>
      <c r="T2696" s="349"/>
      <c r="U2696" s="349"/>
      <c r="V2696" s="349"/>
    </row>
    <row r="2697" spans="1:22" ht="12">
      <c r="A2697" s="349"/>
      <c r="B2697" s="349"/>
      <c r="P2697" s="383"/>
      <c r="Q2697" s="349"/>
      <c r="R2697" s="349"/>
      <c r="S2697" s="349"/>
      <c r="T2697" s="349"/>
      <c r="U2697" s="349"/>
      <c r="V2697" s="349"/>
    </row>
    <row r="2698" spans="1:22" ht="12">
      <c r="A2698" s="349"/>
      <c r="B2698" s="349"/>
      <c r="P2698" s="383"/>
      <c r="Q2698" s="349"/>
      <c r="R2698" s="349"/>
      <c r="S2698" s="349"/>
      <c r="T2698" s="349"/>
      <c r="U2698" s="349"/>
      <c r="V2698" s="349"/>
    </row>
    <row r="2699" spans="1:22" ht="12">
      <c r="A2699" s="349"/>
      <c r="B2699" s="349"/>
      <c r="P2699" s="383"/>
      <c r="Q2699" s="349"/>
      <c r="R2699" s="349"/>
      <c r="S2699" s="349"/>
      <c r="T2699" s="349"/>
      <c r="U2699" s="349"/>
      <c r="V2699" s="349"/>
    </row>
    <row r="2700" spans="1:22" ht="12">
      <c r="A2700" s="349"/>
      <c r="B2700" s="349"/>
      <c r="P2700" s="383"/>
      <c r="Q2700" s="349"/>
      <c r="R2700" s="349"/>
      <c r="S2700" s="349"/>
      <c r="T2700" s="349"/>
      <c r="U2700" s="349"/>
      <c r="V2700" s="349"/>
    </row>
    <row r="2701" spans="1:22" ht="12">
      <c r="A2701" s="349"/>
      <c r="B2701" s="349"/>
      <c r="P2701" s="383"/>
      <c r="Q2701" s="349"/>
      <c r="R2701" s="349"/>
      <c r="S2701" s="349"/>
      <c r="T2701" s="349"/>
      <c r="U2701" s="349"/>
      <c r="V2701" s="349"/>
    </row>
    <row r="2702" spans="1:22" ht="12">
      <c r="A2702" s="349"/>
      <c r="B2702" s="349"/>
      <c r="P2702" s="383"/>
      <c r="Q2702" s="349"/>
      <c r="R2702" s="349"/>
      <c r="S2702" s="349"/>
      <c r="T2702" s="349"/>
      <c r="U2702" s="349"/>
      <c r="V2702" s="349"/>
    </row>
    <row r="2703" spans="1:22" ht="12">
      <c r="A2703" s="349"/>
      <c r="B2703" s="349"/>
      <c r="P2703" s="383"/>
      <c r="Q2703" s="349"/>
      <c r="R2703" s="349"/>
      <c r="S2703" s="349"/>
      <c r="T2703" s="349"/>
      <c r="U2703" s="349"/>
      <c r="V2703" s="349"/>
    </row>
    <row r="2704" spans="1:22" ht="12">
      <c r="A2704" s="349"/>
      <c r="B2704" s="349"/>
      <c r="P2704" s="383"/>
      <c r="Q2704" s="349"/>
      <c r="R2704" s="349"/>
      <c r="S2704" s="349"/>
      <c r="T2704" s="349"/>
      <c r="U2704" s="349"/>
      <c r="V2704" s="349"/>
    </row>
    <row r="2705" spans="1:22" ht="12">
      <c r="A2705" s="349"/>
      <c r="B2705" s="349"/>
      <c r="P2705" s="383"/>
      <c r="Q2705" s="349"/>
      <c r="R2705" s="349"/>
      <c r="S2705" s="349"/>
      <c r="T2705" s="349"/>
      <c r="U2705" s="349"/>
      <c r="V2705" s="349"/>
    </row>
    <row r="2706" spans="1:22" ht="12">
      <c r="A2706" s="349"/>
      <c r="B2706" s="349"/>
      <c r="P2706" s="383"/>
      <c r="Q2706" s="349"/>
      <c r="R2706" s="349"/>
      <c r="S2706" s="349"/>
      <c r="T2706" s="349"/>
      <c r="U2706" s="349"/>
      <c r="V2706" s="349"/>
    </row>
    <row r="2707" spans="1:22" ht="12">
      <c r="A2707" s="349"/>
      <c r="B2707" s="349"/>
      <c r="P2707" s="383"/>
      <c r="Q2707" s="349"/>
      <c r="R2707" s="349"/>
      <c r="S2707" s="349"/>
      <c r="T2707" s="349"/>
      <c r="U2707" s="349"/>
      <c r="V2707" s="349"/>
    </row>
    <row r="2708" spans="1:22" ht="12">
      <c r="A2708" s="349"/>
      <c r="B2708" s="349"/>
      <c r="P2708" s="383"/>
      <c r="Q2708" s="349"/>
      <c r="R2708" s="349"/>
      <c r="S2708" s="349"/>
      <c r="T2708" s="349"/>
      <c r="U2708" s="349"/>
      <c r="V2708" s="349"/>
    </row>
    <row r="2709" spans="1:22" ht="12">
      <c r="A2709" s="349"/>
      <c r="B2709" s="349"/>
      <c r="P2709" s="383"/>
      <c r="Q2709" s="349"/>
      <c r="R2709" s="349"/>
      <c r="S2709" s="349"/>
      <c r="T2709" s="349"/>
      <c r="U2709" s="349"/>
      <c r="V2709" s="349"/>
    </row>
    <row r="2710" spans="1:22" ht="12">
      <c r="A2710" s="349"/>
      <c r="B2710" s="349"/>
      <c r="P2710" s="383"/>
      <c r="Q2710" s="349"/>
      <c r="R2710" s="349"/>
      <c r="S2710" s="349"/>
      <c r="T2710" s="349"/>
      <c r="U2710" s="349"/>
      <c r="V2710" s="349"/>
    </row>
    <row r="2711" spans="1:22" ht="12">
      <c r="A2711" s="349"/>
      <c r="B2711" s="349"/>
      <c r="P2711" s="383"/>
      <c r="Q2711" s="349"/>
      <c r="R2711" s="349"/>
      <c r="S2711" s="349"/>
      <c r="T2711" s="349"/>
      <c r="U2711" s="349"/>
      <c r="V2711" s="349"/>
    </row>
    <row r="2712" spans="1:22" ht="12">
      <c r="A2712" s="349"/>
      <c r="B2712" s="349"/>
      <c r="P2712" s="383"/>
      <c r="Q2712" s="349"/>
      <c r="R2712" s="349"/>
      <c r="S2712" s="349"/>
      <c r="T2712" s="349"/>
      <c r="U2712" s="349"/>
      <c r="V2712" s="349"/>
    </row>
    <row r="2713" spans="1:22" ht="12">
      <c r="A2713" s="349"/>
      <c r="B2713" s="349"/>
      <c r="P2713" s="383"/>
      <c r="Q2713" s="349"/>
      <c r="R2713" s="349"/>
      <c r="S2713" s="349"/>
      <c r="T2713" s="349"/>
      <c r="U2713" s="349"/>
      <c r="V2713" s="349"/>
    </row>
    <row r="2714" spans="1:22" ht="12">
      <c r="A2714" s="349"/>
      <c r="B2714" s="349"/>
      <c r="P2714" s="383"/>
      <c r="Q2714" s="349"/>
      <c r="R2714" s="349"/>
      <c r="S2714" s="349"/>
      <c r="T2714" s="349"/>
      <c r="U2714" s="349"/>
      <c r="V2714" s="349"/>
    </row>
    <row r="2715" spans="1:22" ht="12">
      <c r="A2715" s="349"/>
      <c r="B2715" s="349"/>
      <c r="P2715" s="383"/>
      <c r="Q2715" s="349"/>
      <c r="R2715" s="349"/>
      <c r="S2715" s="349"/>
      <c r="T2715" s="349"/>
      <c r="U2715" s="349"/>
      <c r="V2715" s="349"/>
    </row>
    <row r="2716" spans="1:22" ht="12">
      <c r="A2716" s="349"/>
      <c r="B2716" s="349"/>
      <c r="P2716" s="383"/>
      <c r="Q2716" s="349"/>
      <c r="R2716" s="349"/>
      <c r="S2716" s="349"/>
      <c r="T2716" s="349"/>
      <c r="U2716" s="349"/>
      <c r="V2716" s="349"/>
    </row>
    <row r="2717" spans="1:22" ht="12">
      <c r="A2717" s="349"/>
      <c r="B2717" s="349"/>
      <c r="P2717" s="383"/>
      <c r="Q2717" s="349"/>
      <c r="R2717" s="349"/>
      <c r="S2717" s="349"/>
      <c r="T2717" s="349"/>
      <c r="U2717" s="349"/>
      <c r="V2717" s="349"/>
    </row>
    <row r="2718" spans="1:22" ht="12">
      <c r="A2718" s="349"/>
      <c r="B2718" s="349"/>
      <c r="P2718" s="383"/>
      <c r="Q2718" s="349"/>
      <c r="R2718" s="349"/>
      <c r="S2718" s="349"/>
      <c r="T2718" s="349"/>
      <c r="U2718" s="349"/>
      <c r="V2718" s="349"/>
    </row>
    <row r="2719" spans="1:22" ht="12">
      <c r="A2719" s="349"/>
      <c r="B2719" s="349"/>
      <c r="P2719" s="383"/>
      <c r="Q2719" s="349"/>
      <c r="R2719" s="349"/>
      <c r="S2719" s="349"/>
      <c r="T2719" s="349"/>
      <c r="U2719" s="349"/>
      <c r="V2719" s="349"/>
    </row>
    <row r="2720" spans="1:22" ht="12">
      <c r="A2720" s="349"/>
      <c r="B2720" s="349"/>
      <c r="P2720" s="383"/>
      <c r="Q2720" s="349"/>
      <c r="R2720" s="349"/>
      <c r="S2720" s="349"/>
      <c r="T2720" s="349"/>
      <c r="U2720" s="349"/>
      <c r="V2720" s="349"/>
    </row>
    <row r="2721" spans="1:22" ht="12">
      <c r="A2721" s="349"/>
      <c r="B2721" s="349"/>
      <c r="P2721" s="383"/>
      <c r="Q2721" s="349"/>
      <c r="R2721" s="349"/>
      <c r="S2721" s="349"/>
      <c r="T2721" s="349"/>
      <c r="U2721" s="349"/>
      <c r="V2721" s="349"/>
    </row>
    <row r="2722" spans="1:22" ht="12">
      <c r="A2722" s="349"/>
      <c r="B2722" s="349"/>
      <c r="P2722" s="383"/>
      <c r="Q2722" s="349"/>
      <c r="R2722" s="349"/>
      <c r="S2722" s="349"/>
      <c r="T2722" s="349"/>
      <c r="U2722" s="349"/>
      <c r="V2722" s="349"/>
    </row>
    <row r="2723" spans="1:22" ht="12">
      <c r="A2723" s="349"/>
      <c r="B2723" s="349"/>
      <c r="P2723" s="383"/>
      <c r="Q2723" s="349"/>
      <c r="R2723" s="349"/>
      <c r="S2723" s="349"/>
      <c r="T2723" s="349"/>
      <c r="U2723" s="349"/>
      <c r="V2723" s="349"/>
    </row>
    <row r="2724" spans="1:22" ht="12">
      <c r="A2724" s="349"/>
      <c r="B2724" s="349"/>
      <c r="P2724" s="383"/>
      <c r="Q2724" s="349"/>
      <c r="R2724" s="349"/>
      <c r="S2724" s="349"/>
      <c r="T2724" s="349"/>
      <c r="U2724" s="349"/>
      <c r="V2724" s="349"/>
    </row>
    <row r="2725" spans="1:22" ht="12">
      <c r="A2725" s="349"/>
      <c r="B2725" s="349"/>
      <c r="P2725" s="383"/>
      <c r="Q2725" s="349"/>
      <c r="R2725" s="349"/>
      <c r="S2725" s="349"/>
      <c r="T2725" s="349"/>
      <c r="U2725" s="349"/>
      <c r="V2725" s="349"/>
    </row>
    <row r="2726" spans="1:22" ht="12">
      <c r="A2726" s="349"/>
      <c r="B2726" s="349"/>
      <c r="P2726" s="383"/>
      <c r="Q2726" s="349"/>
      <c r="R2726" s="349"/>
      <c r="S2726" s="349"/>
      <c r="T2726" s="349"/>
      <c r="U2726" s="349"/>
      <c r="V2726" s="349"/>
    </row>
    <row r="2727" spans="1:22" ht="12">
      <c r="A2727" s="349"/>
      <c r="B2727" s="349"/>
      <c r="P2727" s="383"/>
      <c r="Q2727" s="349"/>
      <c r="R2727" s="349"/>
      <c r="S2727" s="349"/>
      <c r="T2727" s="349"/>
      <c r="U2727" s="349"/>
      <c r="V2727" s="349"/>
    </row>
    <row r="2728" spans="1:22" ht="12">
      <c r="A2728" s="349"/>
      <c r="B2728" s="349"/>
      <c r="P2728" s="383"/>
      <c r="Q2728" s="349"/>
      <c r="R2728" s="349"/>
      <c r="S2728" s="349"/>
      <c r="T2728" s="349"/>
      <c r="U2728" s="349"/>
      <c r="V2728" s="349"/>
    </row>
    <row r="2729" spans="1:22" ht="12">
      <c r="A2729" s="349"/>
      <c r="B2729" s="349"/>
      <c r="P2729" s="383"/>
      <c r="Q2729" s="349"/>
      <c r="R2729" s="349"/>
      <c r="S2729" s="349"/>
      <c r="T2729" s="349"/>
      <c r="U2729" s="349"/>
      <c r="V2729" s="349"/>
    </row>
    <row r="2730" spans="1:22" ht="12">
      <c r="A2730" s="349"/>
      <c r="B2730" s="349"/>
      <c r="P2730" s="383"/>
      <c r="Q2730" s="349"/>
      <c r="R2730" s="349"/>
      <c r="S2730" s="349"/>
      <c r="T2730" s="349"/>
      <c r="U2730" s="349"/>
      <c r="V2730" s="349"/>
    </row>
    <row r="2731" spans="1:22" ht="12">
      <c r="A2731" s="349"/>
      <c r="B2731" s="349"/>
      <c r="P2731" s="383"/>
      <c r="Q2731" s="349"/>
      <c r="R2731" s="349"/>
      <c r="S2731" s="349"/>
      <c r="T2731" s="349"/>
      <c r="U2731" s="349"/>
      <c r="V2731" s="349"/>
    </row>
    <row r="2732" spans="1:22" ht="12">
      <c r="A2732" s="349"/>
      <c r="B2732" s="349"/>
      <c r="P2732" s="383"/>
      <c r="Q2732" s="349"/>
      <c r="R2732" s="349"/>
      <c r="S2732" s="349"/>
      <c r="T2732" s="349"/>
      <c r="U2732" s="349"/>
      <c r="V2732" s="349"/>
    </row>
    <row r="2733" spans="1:22" ht="12">
      <c r="A2733" s="349"/>
      <c r="B2733" s="349"/>
      <c r="P2733" s="383"/>
      <c r="Q2733" s="349"/>
      <c r="R2733" s="349"/>
      <c r="S2733" s="349"/>
      <c r="T2733" s="349"/>
      <c r="U2733" s="349"/>
      <c r="V2733" s="349"/>
    </row>
    <row r="2734" spans="1:22" ht="12">
      <c r="A2734" s="349"/>
      <c r="B2734" s="349"/>
      <c r="P2734" s="383"/>
      <c r="Q2734" s="349"/>
      <c r="R2734" s="349"/>
      <c r="S2734" s="349"/>
      <c r="T2734" s="349"/>
      <c r="U2734" s="349"/>
      <c r="V2734" s="349"/>
    </row>
    <row r="2735" spans="1:22" ht="12">
      <c r="A2735" s="349"/>
      <c r="B2735" s="349"/>
      <c r="P2735" s="383"/>
      <c r="Q2735" s="349"/>
      <c r="R2735" s="349"/>
      <c r="S2735" s="349"/>
      <c r="T2735" s="349"/>
      <c r="U2735" s="349"/>
      <c r="V2735" s="349"/>
    </row>
    <row r="2736" spans="1:22" ht="12">
      <c r="A2736" s="349"/>
      <c r="B2736" s="349"/>
      <c r="P2736" s="383"/>
      <c r="Q2736" s="349"/>
      <c r="R2736" s="349"/>
      <c r="S2736" s="349"/>
      <c r="T2736" s="349"/>
      <c r="U2736" s="349"/>
      <c r="V2736" s="349"/>
    </row>
    <row r="2737" spans="1:22" ht="12">
      <c r="A2737" s="349"/>
      <c r="B2737" s="349"/>
      <c r="P2737" s="383"/>
      <c r="Q2737" s="349"/>
      <c r="R2737" s="349"/>
      <c r="S2737" s="349"/>
      <c r="T2737" s="349"/>
      <c r="U2737" s="349"/>
      <c r="V2737" s="349"/>
    </row>
    <row r="2738" spans="1:22" ht="12">
      <c r="A2738" s="349"/>
      <c r="B2738" s="349"/>
      <c r="P2738" s="383"/>
      <c r="Q2738" s="349"/>
      <c r="R2738" s="349"/>
      <c r="S2738" s="349"/>
      <c r="T2738" s="349"/>
      <c r="U2738" s="349"/>
      <c r="V2738" s="349"/>
    </row>
    <row r="2739" spans="1:22" ht="12">
      <c r="A2739" s="349"/>
      <c r="B2739" s="349"/>
      <c r="P2739" s="383"/>
      <c r="Q2739" s="349"/>
      <c r="R2739" s="349"/>
      <c r="S2739" s="349"/>
      <c r="T2739" s="349"/>
      <c r="U2739" s="349"/>
      <c r="V2739" s="349"/>
    </row>
    <row r="2740" spans="1:22" ht="12">
      <c r="A2740" s="349"/>
      <c r="B2740" s="349"/>
      <c r="P2740" s="383"/>
      <c r="Q2740" s="349"/>
      <c r="R2740" s="349"/>
      <c r="S2740" s="349"/>
      <c r="T2740" s="349"/>
      <c r="U2740" s="349"/>
      <c r="V2740" s="349"/>
    </row>
    <row r="2741" spans="1:22" ht="12">
      <c r="A2741" s="349"/>
      <c r="B2741" s="349"/>
      <c r="P2741" s="383"/>
      <c r="Q2741" s="349"/>
      <c r="R2741" s="349"/>
      <c r="S2741" s="349"/>
      <c r="T2741" s="349"/>
      <c r="U2741" s="349"/>
      <c r="V2741" s="349"/>
    </row>
    <row r="2742" spans="1:22" ht="12">
      <c r="A2742" s="349"/>
      <c r="B2742" s="349"/>
      <c r="P2742" s="383"/>
      <c r="Q2742" s="349"/>
      <c r="R2742" s="349"/>
      <c r="S2742" s="349"/>
      <c r="T2742" s="349"/>
      <c r="U2742" s="349"/>
      <c r="V2742" s="349"/>
    </row>
    <row r="2743" spans="1:22" ht="12">
      <c r="A2743" s="349"/>
      <c r="B2743" s="349"/>
      <c r="P2743" s="383"/>
      <c r="Q2743" s="349"/>
      <c r="R2743" s="349"/>
      <c r="S2743" s="349"/>
      <c r="T2743" s="349"/>
      <c r="U2743" s="349"/>
      <c r="V2743" s="349"/>
    </row>
    <row r="2744" spans="1:22" ht="12">
      <c r="A2744" s="349"/>
      <c r="B2744" s="349"/>
      <c r="P2744" s="383"/>
      <c r="Q2744" s="349"/>
      <c r="R2744" s="349"/>
      <c r="S2744" s="349"/>
      <c r="T2744" s="349"/>
      <c r="U2744" s="349"/>
      <c r="V2744" s="349"/>
    </row>
    <row r="2745" spans="1:22" ht="12">
      <c r="A2745" s="349"/>
      <c r="B2745" s="349"/>
      <c r="P2745" s="383"/>
      <c r="Q2745" s="349"/>
      <c r="R2745" s="349"/>
      <c r="S2745" s="349"/>
      <c r="T2745" s="349"/>
      <c r="U2745" s="349"/>
      <c r="V2745" s="349"/>
    </row>
    <row r="2746" spans="1:22" ht="12">
      <c r="A2746" s="349"/>
      <c r="B2746" s="349"/>
      <c r="P2746" s="383"/>
      <c r="Q2746" s="349"/>
      <c r="R2746" s="349"/>
      <c r="S2746" s="349"/>
      <c r="T2746" s="349"/>
      <c r="U2746" s="349"/>
      <c r="V2746" s="349"/>
    </row>
    <row r="2747" spans="1:22" ht="12">
      <c r="A2747" s="349"/>
      <c r="B2747" s="349"/>
      <c r="P2747" s="383"/>
      <c r="Q2747" s="349"/>
      <c r="R2747" s="349"/>
      <c r="S2747" s="349"/>
      <c r="T2747" s="349"/>
      <c r="U2747" s="349"/>
      <c r="V2747" s="349"/>
    </row>
    <row r="2748" spans="1:22" ht="12">
      <c r="A2748" s="349"/>
      <c r="B2748" s="349"/>
      <c r="P2748" s="383"/>
      <c r="Q2748" s="349"/>
      <c r="R2748" s="349"/>
      <c r="S2748" s="349"/>
      <c r="T2748" s="349"/>
      <c r="U2748" s="349"/>
      <c r="V2748" s="349"/>
    </row>
    <row r="2749" spans="1:22" ht="12">
      <c r="A2749" s="349"/>
      <c r="B2749" s="349"/>
      <c r="P2749" s="383"/>
      <c r="Q2749" s="349"/>
      <c r="R2749" s="349"/>
      <c r="S2749" s="349"/>
      <c r="T2749" s="349"/>
      <c r="U2749" s="349"/>
      <c r="V2749" s="349"/>
    </row>
    <row r="2750" spans="1:22" ht="12">
      <c r="A2750" s="349"/>
      <c r="B2750" s="349"/>
      <c r="P2750" s="383"/>
      <c r="Q2750" s="349"/>
      <c r="R2750" s="349"/>
      <c r="S2750" s="349"/>
      <c r="T2750" s="349"/>
      <c r="U2750" s="349"/>
      <c r="V2750" s="349"/>
    </row>
    <row r="2751" spans="1:22" ht="12">
      <c r="A2751" s="349"/>
      <c r="B2751" s="349"/>
      <c r="P2751" s="383"/>
      <c r="Q2751" s="349"/>
      <c r="R2751" s="349"/>
      <c r="S2751" s="349"/>
      <c r="T2751" s="349"/>
      <c r="U2751" s="349"/>
      <c r="V2751" s="349"/>
    </row>
    <row r="2752" spans="1:22" ht="12">
      <c r="A2752" s="349"/>
      <c r="B2752" s="349"/>
      <c r="P2752" s="383"/>
      <c r="Q2752" s="349"/>
      <c r="R2752" s="349"/>
      <c r="S2752" s="349"/>
      <c r="T2752" s="349"/>
      <c r="U2752" s="349"/>
      <c r="V2752" s="349"/>
    </row>
    <row r="2753" spans="1:22" ht="12">
      <c r="A2753" s="349"/>
      <c r="B2753" s="349"/>
      <c r="P2753" s="383"/>
      <c r="Q2753" s="349"/>
      <c r="R2753" s="349"/>
      <c r="S2753" s="349"/>
      <c r="T2753" s="349"/>
      <c r="U2753" s="349"/>
      <c r="V2753" s="349"/>
    </row>
    <row r="2754" spans="1:22" ht="12">
      <c r="A2754" s="349"/>
      <c r="B2754" s="349"/>
      <c r="P2754" s="383"/>
      <c r="Q2754" s="349"/>
      <c r="R2754" s="349"/>
      <c r="S2754" s="349"/>
      <c r="T2754" s="349"/>
      <c r="U2754" s="349"/>
      <c r="V2754" s="349"/>
    </row>
    <row r="2755" spans="1:22" ht="12">
      <c r="A2755" s="349"/>
      <c r="B2755" s="349"/>
      <c r="P2755" s="383"/>
      <c r="Q2755" s="349"/>
      <c r="R2755" s="349"/>
      <c r="S2755" s="349"/>
      <c r="T2755" s="349"/>
      <c r="U2755" s="349"/>
      <c r="V2755" s="349"/>
    </row>
    <row r="2756" spans="1:22" ht="12">
      <c r="A2756" s="349"/>
      <c r="B2756" s="349"/>
      <c r="P2756" s="383"/>
      <c r="Q2756" s="349"/>
      <c r="R2756" s="349"/>
      <c r="S2756" s="349"/>
      <c r="T2756" s="349"/>
      <c r="U2756" s="349"/>
      <c r="V2756" s="349"/>
    </row>
    <row r="2757" spans="1:22" ht="12">
      <c r="A2757" s="349"/>
      <c r="B2757" s="349"/>
      <c r="P2757" s="383"/>
      <c r="Q2757" s="349"/>
      <c r="R2757" s="349"/>
      <c r="S2757" s="349"/>
      <c r="T2757" s="349"/>
      <c r="U2757" s="349"/>
      <c r="V2757" s="349"/>
    </row>
    <row r="2758" spans="1:22" ht="12">
      <c r="A2758" s="349"/>
      <c r="B2758" s="349"/>
      <c r="P2758" s="383"/>
      <c r="Q2758" s="349"/>
      <c r="R2758" s="349"/>
      <c r="S2758" s="349"/>
      <c r="T2758" s="349"/>
      <c r="U2758" s="349"/>
      <c r="V2758" s="349"/>
    </row>
    <row r="2759" spans="1:22" ht="12">
      <c r="A2759" s="349"/>
      <c r="B2759" s="349"/>
      <c r="P2759" s="383"/>
      <c r="Q2759" s="349"/>
      <c r="R2759" s="349"/>
      <c r="S2759" s="349"/>
      <c r="T2759" s="349"/>
      <c r="U2759" s="349"/>
      <c r="V2759" s="349"/>
    </row>
    <row r="2760" spans="1:22" ht="12">
      <c r="A2760" s="349"/>
      <c r="B2760" s="349"/>
      <c r="P2760" s="383"/>
      <c r="Q2760" s="349"/>
      <c r="R2760" s="349"/>
      <c r="S2760" s="349"/>
      <c r="T2760" s="349"/>
      <c r="U2760" s="349"/>
      <c r="V2760" s="349"/>
    </row>
    <row r="2761" spans="1:22" ht="12">
      <c r="A2761" s="349"/>
      <c r="B2761" s="349"/>
      <c r="P2761" s="383"/>
      <c r="Q2761" s="349"/>
      <c r="R2761" s="349"/>
      <c r="S2761" s="349"/>
      <c r="T2761" s="349"/>
      <c r="U2761" s="349"/>
      <c r="V2761" s="349"/>
    </row>
    <row r="2762" spans="1:22" ht="12">
      <c r="A2762" s="349"/>
      <c r="B2762" s="349"/>
      <c r="P2762" s="383"/>
      <c r="Q2762" s="349"/>
      <c r="R2762" s="349"/>
      <c r="S2762" s="349"/>
      <c r="T2762" s="349"/>
      <c r="U2762" s="349"/>
      <c r="V2762" s="349"/>
    </row>
    <row r="2763" spans="1:22" ht="12">
      <c r="A2763" s="349"/>
      <c r="B2763" s="349"/>
      <c r="P2763" s="383"/>
      <c r="Q2763" s="349"/>
      <c r="R2763" s="349"/>
      <c r="S2763" s="349"/>
      <c r="T2763" s="349"/>
      <c r="U2763" s="349"/>
      <c r="V2763" s="349"/>
    </row>
    <row r="2764" spans="1:22" ht="12">
      <c r="A2764" s="349"/>
      <c r="B2764" s="349"/>
      <c r="P2764" s="383"/>
      <c r="Q2764" s="349"/>
      <c r="R2764" s="349"/>
      <c r="S2764" s="349"/>
      <c r="T2764" s="349"/>
      <c r="U2764" s="349"/>
      <c r="V2764" s="349"/>
    </row>
    <row r="2765" spans="1:22" ht="12">
      <c r="A2765" s="349"/>
      <c r="B2765" s="349"/>
      <c r="P2765" s="383"/>
      <c r="Q2765" s="349"/>
      <c r="R2765" s="349"/>
      <c r="S2765" s="349"/>
      <c r="T2765" s="349"/>
      <c r="U2765" s="349"/>
      <c r="V2765" s="349"/>
    </row>
    <row r="2766" spans="1:22" ht="12">
      <c r="A2766" s="349"/>
      <c r="B2766" s="349"/>
      <c r="P2766" s="383"/>
      <c r="Q2766" s="349"/>
      <c r="R2766" s="349"/>
      <c r="S2766" s="349"/>
      <c r="T2766" s="349"/>
      <c r="U2766" s="349"/>
      <c r="V2766" s="349"/>
    </row>
    <row r="2767" spans="1:22" ht="12">
      <c r="A2767" s="349"/>
      <c r="B2767" s="349"/>
      <c r="P2767" s="383"/>
      <c r="Q2767" s="349"/>
      <c r="R2767" s="349"/>
      <c r="S2767" s="349"/>
      <c r="T2767" s="349"/>
      <c r="U2767" s="349"/>
      <c r="V2767" s="349"/>
    </row>
    <row r="2768" spans="1:22" ht="12">
      <c r="A2768" s="349"/>
      <c r="B2768" s="349"/>
      <c r="P2768" s="383"/>
      <c r="Q2768" s="349"/>
      <c r="R2768" s="349"/>
      <c r="S2768" s="349"/>
      <c r="T2768" s="349"/>
      <c r="U2768" s="349"/>
      <c r="V2768" s="349"/>
    </row>
    <row r="2769" spans="1:22" ht="12">
      <c r="A2769" s="349"/>
      <c r="B2769" s="349"/>
      <c r="P2769" s="383"/>
      <c r="Q2769" s="349"/>
      <c r="R2769" s="349"/>
      <c r="S2769" s="349"/>
      <c r="T2769" s="349"/>
      <c r="U2769" s="349"/>
      <c r="V2769" s="349"/>
    </row>
    <row r="2770" spans="1:22" ht="12">
      <c r="A2770" s="349"/>
      <c r="B2770" s="349"/>
      <c r="P2770" s="383"/>
      <c r="Q2770" s="349"/>
      <c r="R2770" s="349"/>
      <c r="S2770" s="349"/>
      <c r="T2770" s="349"/>
      <c r="U2770" s="349"/>
      <c r="V2770" s="349"/>
    </row>
    <row r="2771" spans="1:22" ht="12">
      <c r="A2771" s="349"/>
      <c r="B2771" s="349"/>
      <c r="P2771" s="383"/>
      <c r="Q2771" s="349"/>
      <c r="R2771" s="349"/>
      <c r="S2771" s="349"/>
      <c r="T2771" s="349"/>
      <c r="U2771" s="349"/>
      <c r="V2771" s="349"/>
    </row>
    <row r="2772" spans="1:22" ht="12">
      <c r="A2772" s="349"/>
      <c r="B2772" s="349"/>
      <c r="P2772" s="383"/>
      <c r="Q2772" s="349"/>
      <c r="R2772" s="349"/>
      <c r="S2772" s="349"/>
      <c r="T2772" s="349"/>
      <c r="U2772" s="349"/>
      <c r="V2772" s="349"/>
    </row>
    <row r="2773" spans="1:22" ht="12">
      <c r="A2773" s="349"/>
      <c r="B2773" s="349"/>
      <c r="P2773" s="383"/>
      <c r="Q2773" s="349"/>
      <c r="R2773" s="349"/>
      <c r="S2773" s="349"/>
      <c r="T2773" s="349"/>
      <c r="U2773" s="349"/>
      <c r="V2773" s="349"/>
    </row>
    <row r="2774" spans="1:22" ht="12">
      <c r="A2774" s="349"/>
      <c r="B2774" s="349"/>
      <c r="P2774" s="383"/>
      <c r="Q2774" s="349"/>
      <c r="R2774" s="349"/>
      <c r="S2774" s="349"/>
      <c r="T2774" s="349"/>
      <c r="U2774" s="349"/>
      <c r="V2774" s="349"/>
    </row>
    <row r="2775" spans="1:22" ht="12">
      <c r="A2775" s="349"/>
      <c r="B2775" s="349"/>
      <c r="P2775" s="383"/>
      <c r="Q2775" s="349"/>
      <c r="R2775" s="349"/>
      <c r="S2775" s="349"/>
      <c r="T2775" s="349"/>
      <c r="U2775" s="349"/>
      <c r="V2775" s="349"/>
    </row>
    <row r="2776" spans="1:22" ht="12">
      <c r="A2776" s="349"/>
      <c r="B2776" s="349"/>
      <c r="P2776" s="383"/>
      <c r="Q2776" s="349"/>
      <c r="R2776" s="349"/>
      <c r="S2776" s="349"/>
      <c r="T2776" s="349"/>
      <c r="U2776" s="349"/>
      <c r="V2776" s="349"/>
    </row>
    <row r="2777" spans="1:22" ht="12">
      <c r="A2777" s="349"/>
      <c r="B2777" s="349"/>
      <c r="P2777" s="383"/>
      <c r="Q2777" s="349"/>
      <c r="R2777" s="349"/>
      <c r="S2777" s="349"/>
      <c r="T2777" s="349"/>
      <c r="U2777" s="349"/>
      <c r="V2777" s="349"/>
    </row>
    <row r="2778" spans="1:22" ht="12">
      <c r="A2778" s="349"/>
      <c r="B2778" s="349"/>
      <c r="P2778" s="383"/>
      <c r="Q2778" s="349"/>
      <c r="R2778" s="349"/>
      <c r="S2778" s="349"/>
      <c r="T2778" s="349"/>
      <c r="U2778" s="349"/>
      <c r="V2778" s="349"/>
    </row>
    <row r="2779" spans="1:22" ht="12">
      <c r="A2779" s="349"/>
      <c r="B2779" s="349"/>
      <c r="P2779" s="383"/>
      <c r="Q2779" s="349"/>
      <c r="R2779" s="349"/>
      <c r="S2779" s="349"/>
      <c r="T2779" s="349"/>
      <c r="U2779" s="349"/>
      <c r="V2779" s="349"/>
    </row>
    <row r="2780" spans="1:22" ht="12">
      <c r="A2780" s="349"/>
      <c r="B2780" s="349"/>
      <c r="P2780" s="383"/>
      <c r="Q2780" s="349"/>
      <c r="R2780" s="349"/>
      <c r="S2780" s="349"/>
      <c r="T2780" s="349"/>
      <c r="U2780" s="349"/>
      <c r="V2780" s="349"/>
    </row>
    <row r="2781" spans="1:22" ht="12">
      <c r="A2781" s="349"/>
      <c r="B2781" s="349"/>
      <c r="P2781" s="383"/>
      <c r="Q2781" s="349"/>
      <c r="R2781" s="349"/>
      <c r="S2781" s="349"/>
      <c r="T2781" s="349"/>
      <c r="U2781" s="349"/>
      <c r="V2781" s="349"/>
    </row>
    <row r="2782" spans="1:22" ht="12">
      <c r="A2782" s="349"/>
      <c r="B2782" s="349"/>
      <c r="P2782" s="383"/>
      <c r="Q2782" s="349"/>
      <c r="R2782" s="349"/>
      <c r="S2782" s="349"/>
      <c r="T2782" s="349"/>
      <c r="U2782" s="349"/>
      <c r="V2782" s="349"/>
    </row>
    <row r="2783" spans="1:22" ht="12">
      <c r="A2783" s="349"/>
      <c r="B2783" s="349"/>
      <c r="P2783" s="383"/>
      <c r="Q2783" s="349"/>
      <c r="R2783" s="349"/>
      <c r="S2783" s="349"/>
      <c r="T2783" s="349"/>
      <c r="U2783" s="349"/>
      <c r="V2783" s="349"/>
    </row>
    <row r="2784" spans="1:22" ht="12">
      <c r="A2784" s="349"/>
      <c r="B2784" s="349"/>
      <c r="P2784" s="383"/>
      <c r="Q2784" s="349"/>
      <c r="R2784" s="349"/>
      <c r="S2784" s="349"/>
      <c r="T2784" s="349"/>
      <c r="U2784" s="349"/>
      <c r="V2784" s="349"/>
    </row>
    <row r="2785" spans="1:22" ht="12">
      <c r="A2785" s="349"/>
      <c r="B2785" s="349"/>
      <c r="P2785" s="383"/>
      <c r="Q2785" s="349"/>
      <c r="R2785" s="349"/>
      <c r="S2785" s="349"/>
      <c r="T2785" s="349"/>
      <c r="U2785" s="349"/>
      <c r="V2785" s="349"/>
    </row>
    <row r="2786" spans="1:22" ht="12">
      <c r="A2786" s="349"/>
      <c r="B2786" s="349"/>
      <c r="P2786" s="383"/>
      <c r="Q2786" s="349"/>
      <c r="R2786" s="349"/>
      <c r="S2786" s="349"/>
      <c r="T2786" s="349"/>
      <c r="U2786" s="349"/>
      <c r="V2786" s="349"/>
    </row>
    <row r="2787" spans="1:22" ht="12">
      <c r="A2787" s="349"/>
      <c r="B2787" s="349"/>
      <c r="P2787" s="383"/>
      <c r="Q2787" s="349"/>
      <c r="R2787" s="349"/>
      <c r="S2787" s="349"/>
      <c r="T2787" s="349"/>
      <c r="U2787" s="349"/>
      <c r="V2787" s="349"/>
    </row>
    <row r="2788" spans="1:22" ht="12">
      <c r="A2788" s="349"/>
      <c r="B2788" s="349"/>
      <c r="P2788" s="383"/>
      <c r="Q2788" s="349"/>
      <c r="R2788" s="349"/>
      <c r="S2788" s="349"/>
      <c r="T2788" s="349"/>
      <c r="U2788" s="349"/>
      <c r="V2788" s="349"/>
    </row>
    <row r="2789" spans="1:22" ht="12">
      <c r="A2789" s="349"/>
      <c r="B2789" s="349"/>
      <c r="P2789" s="383"/>
      <c r="Q2789" s="349"/>
      <c r="R2789" s="349"/>
      <c r="S2789" s="349"/>
      <c r="T2789" s="349"/>
      <c r="U2789" s="349"/>
      <c r="V2789" s="349"/>
    </row>
    <row r="2790" spans="1:22" ht="12">
      <c r="A2790" s="349"/>
      <c r="B2790" s="349"/>
      <c r="P2790" s="383"/>
      <c r="Q2790" s="349"/>
      <c r="R2790" s="349"/>
      <c r="S2790" s="349"/>
      <c r="T2790" s="349"/>
      <c r="U2790" s="349"/>
      <c r="V2790" s="349"/>
    </row>
    <row r="2791" spans="1:22" ht="12">
      <c r="A2791" s="349"/>
      <c r="B2791" s="349"/>
      <c r="P2791" s="383"/>
      <c r="Q2791" s="349"/>
      <c r="R2791" s="349"/>
      <c r="S2791" s="349"/>
      <c r="T2791" s="349"/>
      <c r="U2791" s="349"/>
      <c r="V2791" s="349"/>
    </row>
    <row r="2792" spans="1:22" ht="12">
      <c r="A2792" s="349"/>
      <c r="B2792" s="349"/>
      <c r="P2792" s="383"/>
      <c r="Q2792" s="349"/>
      <c r="R2792" s="349"/>
      <c r="S2792" s="349"/>
      <c r="T2792" s="349"/>
      <c r="U2792" s="349"/>
      <c r="V2792" s="349"/>
    </row>
    <row r="2793" spans="1:22" ht="12">
      <c r="A2793" s="349"/>
      <c r="B2793" s="349"/>
      <c r="P2793" s="383"/>
      <c r="Q2793" s="349"/>
      <c r="R2793" s="349"/>
      <c r="S2793" s="349"/>
      <c r="T2793" s="349"/>
      <c r="U2793" s="349"/>
      <c r="V2793" s="349"/>
    </row>
    <row r="2794" spans="1:22" ht="12">
      <c r="A2794" s="349"/>
      <c r="B2794" s="349"/>
      <c r="P2794" s="383"/>
      <c r="Q2794" s="349"/>
      <c r="R2794" s="349"/>
      <c r="S2794" s="349"/>
      <c r="T2794" s="349"/>
      <c r="U2794" s="349"/>
      <c r="V2794" s="349"/>
    </row>
    <row r="2795" spans="1:22" ht="12">
      <c r="A2795" s="349"/>
      <c r="B2795" s="349"/>
      <c r="P2795" s="383"/>
      <c r="Q2795" s="349"/>
      <c r="R2795" s="349"/>
      <c r="S2795" s="349"/>
      <c r="T2795" s="349"/>
      <c r="U2795" s="349"/>
      <c r="V2795" s="349"/>
    </row>
    <row r="2796" spans="1:22" ht="12">
      <c r="A2796" s="349"/>
      <c r="B2796" s="349"/>
      <c r="P2796" s="383"/>
      <c r="Q2796" s="349"/>
      <c r="R2796" s="349"/>
      <c r="S2796" s="349"/>
      <c r="T2796" s="349"/>
      <c r="U2796" s="349"/>
      <c r="V2796" s="349"/>
    </row>
    <row r="2797" spans="1:22" ht="12">
      <c r="A2797" s="349"/>
      <c r="B2797" s="349"/>
      <c r="P2797" s="383"/>
      <c r="Q2797" s="349"/>
      <c r="R2797" s="349"/>
      <c r="S2797" s="349"/>
      <c r="T2797" s="349"/>
      <c r="U2797" s="349"/>
      <c r="V2797" s="349"/>
    </row>
    <row r="2798" spans="1:22" ht="12">
      <c r="A2798" s="349"/>
      <c r="B2798" s="349"/>
      <c r="P2798" s="383"/>
      <c r="Q2798" s="349"/>
      <c r="R2798" s="349"/>
      <c r="S2798" s="349"/>
      <c r="T2798" s="349"/>
      <c r="U2798" s="349"/>
      <c r="V2798" s="349"/>
    </row>
    <row r="2799" spans="1:22" ht="12">
      <c r="A2799" s="349"/>
      <c r="B2799" s="349"/>
      <c r="P2799" s="383"/>
      <c r="Q2799" s="349"/>
      <c r="R2799" s="349"/>
      <c r="S2799" s="349"/>
      <c r="T2799" s="349"/>
      <c r="U2799" s="349"/>
      <c r="V2799" s="349"/>
    </row>
    <row r="2800" spans="1:22" ht="12">
      <c r="A2800" s="349"/>
      <c r="B2800" s="349"/>
      <c r="P2800" s="383"/>
      <c r="Q2800" s="349"/>
      <c r="R2800" s="349"/>
      <c r="S2800" s="349"/>
      <c r="T2800" s="349"/>
      <c r="U2800" s="349"/>
      <c r="V2800" s="349"/>
    </row>
    <row r="2801" spans="1:22" ht="12">
      <c r="A2801" s="349"/>
      <c r="B2801" s="349"/>
      <c r="P2801" s="383"/>
      <c r="Q2801" s="349"/>
      <c r="R2801" s="349"/>
      <c r="S2801" s="349"/>
      <c r="T2801" s="349"/>
      <c r="U2801" s="349"/>
      <c r="V2801" s="349"/>
    </row>
    <row r="2802" spans="1:22" ht="12">
      <c r="A2802" s="349"/>
      <c r="B2802" s="349"/>
      <c r="P2802" s="383"/>
      <c r="Q2802" s="349"/>
      <c r="R2802" s="349"/>
      <c r="S2802" s="349"/>
      <c r="T2802" s="349"/>
      <c r="U2802" s="349"/>
      <c r="V2802" s="349"/>
    </row>
    <row r="2803" spans="1:22" ht="12">
      <c r="A2803" s="349"/>
      <c r="B2803" s="349"/>
      <c r="P2803" s="383"/>
      <c r="Q2803" s="349"/>
      <c r="R2803" s="349"/>
      <c r="S2803" s="349"/>
      <c r="T2803" s="349"/>
      <c r="U2803" s="349"/>
      <c r="V2803" s="349"/>
    </row>
    <row r="2804" spans="1:22" ht="12">
      <c r="A2804" s="349"/>
      <c r="B2804" s="349"/>
      <c r="P2804" s="383"/>
      <c r="Q2804" s="349"/>
      <c r="R2804" s="349"/>
      <c r="S2804" s="349"/>
      <c r="T2804" s="349"/>
      <c r="U2804" s="349"/>
      <c r="V2804" s="349"/>
    </row>
    <row r="2805" spans="1:22" ht="12">
      <c r="A2805" s="349"/>
      <c r="B2805" s="349"/>
      <c r="P2805" s="383"/>
      <c r="Q2805" s="349"/>
      <c r="R2805" s="349"/>
      <c r="S2805" s="349"/>
      <c r="T2805" s="349"/>
      <c r="U2805" s="349"/>
      <c r="V2805" s="349"/>
    </row>
    <row r="2806" spans="1:22" ht="12">
      <c r="A2806" s="349"/>
      <c r="B2806" s="349"/>
      <c r="P2806" s="383"/>
      <c r="Q2806" s="349"/>
      <c r="R2806" s="349"/>
      <c r="S2806" s="349"/>
      <c r="T2806" s="349"/>
      <c r="U2806" s="349"/>
      <c r="V2806" s="349"/>
    </row>
    <row r="2807" spans="1:22" ht="12">
      <c r="A2807" s="349"/>
      <c r="B2807" s="349"/>
      <c r="P2807" s="383"/>
      <c r="Q2807" s="349"/>
      <c r="R2807" s="349"/>
      <c r="S2807" s="349"/>
      <c r="T2807" s="349"/>
      <c r="U2807" s="349"/>
      <c r="V2807" s="349"/>
    </row>
    <row r="2808" spans="1:22" ht="12">
      <c r="A2808" s="349"/>
      <c r="B2808" s="349"/>
      <c r="P2808" s="383"/>
      <c r="Q2808" s="349"/>
      <c r="R2808" s="349"/>
      <c r="S2808" s="349"/>
      <c r="T2808" s="349"/>
      <c r="U2808" s="349"/>
      <c r="V2808" s="349"/>
    </row>
    <row r="2809" spans="1:22" ht="12">
      <c r="A2809" s="349"/>
      <c r="B2809" s="349"/>
      <c r="P2809" s="383"/>
      <c r="Q2809" s="349"/>
      <c r="R2809" s="349"/>
      <c r="S2809" s="349"/>
      <c r="T2809" s="349"/>
      <c r="U2809" s="349"/>
      <c r="V2809" s="349"/>
    </row>
    <row r="2810" spans="1:22" ht="12">
      <c r="A2810" s="349"/>
      <c r="B2810" s="349"/>
      <c r="P2810" s="383"/>
      <c r="Q2810" s="349"/>
      <c r="R2810" s="349"/>
      <c r="S2810" s="349"/>
      <c r="T2810" s="349"/>
      <c r="U2810" s="349"/>
      <c r="V2810" s="349"/>
    </row>
    <row r="2811" spans="1:22" ht="12">
      <c r="A2811" s="349"/>
      <c r="B2811" s="349"/>
      <c r="P2811" s="383"/>
      <c r="Q2811" s="349"/>
      <c r="R2811" s="349"/>
      <c r="S2811" s="349"/>
      <c r="T2811" s="349"/>
      <c r="U2811" s="349"/>
      <c r="V2811" s="349"/>
    </row>
    <row r="2812" spans="1:22" ht="12">
      <c r="A2812" s="349"/>
      <c r="B2812" s="349"/>
      <c r="P2812" s="383"/>
      <c r="Q2812" s="349"/>
      <c r="R2812" s="349"/>
      <c r="S2812" s="349"/>
      <c r="T2812" s="349"/>
      <c r="U2812" s="349"/>
      <c r="V2812" s="349"/>
    </row>
    <row r="2813" spans="1:22" ht="12">
      <c r="A2813" s="349"/>
      <c r="B2813" s="349"/>
      <c r="P2813" s="383"/>
      <c r="Q2813" s="349"/>
      <c r="R2813" s="349"/>
      <c r="S2813" s="349"/>
      <c r="T2813" s="349"/>
      <c r="U2813" s="349"/>
      <c r="V2813" s="349"/>
    </row>
    <row r="2814" spans="1:22" ht="12">
      <c r="A2814" s="349"/>
      <c r="B2814" s="349"/>
      <c r="P2814" s="383"/>
      <c r="Q2814" s="349"/>
      <c r="R2814" s="349"/>
      <c r="S2814" s="349"/>
      <c r="T2814" s="349"/>
      <c r="U2814" s="349"/>
      <c r="V2814" s="349"/>
    </row>
    <row r="2815" spans="1:22" ht="12">
      <c r="A2815" s="349"/>
      <c r="B2815" s="349"/>
      <c r="P2815" s="383"/>
      <c r="Q2815" s="349"/>
      <c r="R2815" s="349"/>
      <c r="S2815" s="349"/>
      <c r="T2815" s="349"/>
      <c r="U2815" s="349"/>
      <c r="V2815" s="349"/>
    </row>
    <row r="2816" spans="1:22" ht="12">
      <c r="A2816" s="349"/>
      <c r="B2816" s="349"/>
      <c r="P2816" s="383"/>
      <c r="Q2816" s="349"/>
      <c r="R2816" s="349"/>
      <c r="S2816" s="349"/>
      <c r="T2816" s="349"/>
      <c r="U2816" s="349"/>
      <c r="V2816" s="349"/>
    </row>
    <row r="2817" spans="1:22" ht="12">
      <c r="A2817" s="349"/>
      <c r="B2817" s="349"/>
      <c r="P2817" s="383"/>
      <c r="Q2817" s="349"/>
      <c r="R2817" s="349"/>
      <c r="S2817" s="349"/>
      <c r="T2817" s="349"/>
      <c r="U2817" s="349"/>
      <c r="V2817" s="349"/>
    </row>
    <row r="2818" spans="1:22" ht="12">
      <c r="A2818" s="349"/>
      <c r="B2818" s="349"/>
      <c r="P2818" s="383"/>
      <c r="Q2818" s="349"/>
      <c r="R2818" s="349"/>
      <c r="S2818" s="349"/>
      <c r="T2818" s="349"/>
      <c r="U2818" s="349"/>
      <c r="V2818" s="349"/>
    </row>
    <row r="2819" spans="1:22" ht="12">
      <c r="A2819" s="349"/>
      <c r="B2819" s="349"/>
      <c r="P2819" s="383"/>
      <c r="Q2819" s="349"/>
      <c r="R2819" s="349"/>
      <c r="S2819" s="349"/>
      <c r="T2819" s="349"/>
      <c r="U2819" s="349"/>
      <c r="V2819" s="349"/>
    </row>
    <row r="2820" spans="1:22" ht="12">
      <c r="A2820" s="349"/>
      <c r="B2820" s="349"/>
      <c r="P2820" s="383"/>
      <c r="Q2820" s="349"/>
      <c r="R2820" s="349"/>
      <c r="S2820" s="349"/>
      <c r="T2820" s="349"/>
      <c r="U2820" s="349"/>
      <c r="V2820" s="349"/>
    </row>
    <row r="2821" spans="1:22" ht="12">
      <c r="A2821" s="349"/>
      <c r="B2821" s="349"/>
      <c r="P2821" s="383"/>
      <c r="Q2821" s="349"/>
      <c r="R2821" s="349"/>
      <c r="S2821" s="349"/>
      <c r="T2821" s="349"/>
      <c r="U2821" s="349"/>
      <c r="V2821" s="349"/>
    </row>
    <row r="2822" spans="1:22" ht="12">
      <c r="A2822" s="349"/>
      <c r="B2822" s="349"/>
      <c r="P2822" s="383"/>
      <c r="Q2822" s="349"/>
      <c r="R2822" s="349"/>
      <c r="S2822" s="349"/>
      <c r="T2822" s="349"/>
      <c r="U2822" s="349"/>
      <c r="V2822" s="349"/>
    </row>
    <row r="2823" spans="1:22" ht="12">
      <c r="A2823" s="349"/>
      <c r="B2823" s="349"/>
      <c r="P2823" s="383"/>
      <c r="Q2823" s="349"/>
      <c r="R2823" s="349"/>
      <c r="S2823" s="349"/>
      <c r="T2823" s="349"/>
      <c r="U2823" s="349"/>
      <c r="V2823" s="349"/>
    </row>
    <row r="2824" spans="1:22" ht="12">
      <c r="A2824" s="349"/>
      <c r="B2824" s="349"/>
      <c r="P2824" s="383"/>
      <c r="Q2824" s="349"/>
      <c r="R2824" s="349"/>
      <c r="S2824" s="349"/>
      <c r="T2824" s="349"/>
      <c r="U2824" s="349"/>
      <c r="V2824" s="349"/>
    </row>
    <row r="2825" spans="1:22" ht="12">
      <c r="A2825" s="349"/>
      <c r="B2825" s="349"/>
      <c r="P2825" s="383"/>
      <c r="Q2825" s="349"/>
      <c r="R2825" s="349"/>
      <c r="S2825" s="349"/>
      <c r="T2825" s="349"/>
      <c r="U2825" s="349"/>
      <c r="V2825" s="349"/>
    </row>
    <row r="2826" spans="1:22" ht="12">
      <c r="A2826" s="349"/>
      <c r="B2826" s="349"/>
      <c r="P2826" s="383"/>
      <c r="Q2826" s="349"/>
      <c r="R2826" s="349"/>
      <c r="S2826" s="349"/>
      <c r="T2826" s="349"/>
      <c r="U2826" s="349"/>
      <c r="V2826" s="349"/>
    </row>
    <row r="2827" spans="1:22" ht="12">
      <c r="A2827" s="349"/>
      <c r="B2827" s="349"/>
      <c r="P2827" s="383"/>
      <c r="Q2827" s="349"/>
      <c r="R2827" s="349"/>
      <c r="S2827" s="349"/>
      <c r="T2827" s="349"/>
      <c r="U2827" s="349"/>
      <c r="V2827" s="349"/>
    </row>
    <row r="2828" spans="1:22" ht="12">
      <c r="A2828" s="349"/>
      <c r="B2828" s="349"/>
      <c r="P2828" s="383"/>
      <c r="Q2828" s="349"/>
      <c r="R2828" s="349"/>
      <c r="S2828" s="349"/>
      <c r="T2828" s="349"/>
      <c r="U2828" s="349"/>
      <c r="V2828" s="349"/>
    </row>
    <row r="2829" spans="1:22" ht="12">
      <c r="A2829" s="349"/>
      <c r="B2829" s="349"/>
      <c r="P2829" s="383"/>
      <c r="Q2829" s="349"/>
      <c r="R2829" s="349"/>
      <c r="S2829" s="349"/>
      <c r="T2829" s="349"/>
      <c r="U2829" s="349"/>
      <c r="V2829" s="349"/>
    </row>
    <row r="2830" spans="1:22" ht="12">
      <c r="A2830" s="349"/>
      <c r="B2830" s="349"/>
      <c r="P2830" s="383"/>
      <c r="Q2830" s="349"/>
      <c r="R2830" s="349"/>
      <c r="S2830" s="349"/>
      <c r="T2830" s="349"/>
      <c r="U2830" s="349"/>
      <c r="V2830" s="349"/>
    </row>
    <row r="2831" spans="1:22" ht="12">
      <c r="A2831" s="349"/>
      <c r="B2831" s="349"/>
      <c r="P2831" s="383"/>
      <c r="Q2831" s="349"/>
      <c r="R2831" s="349"/>
      <c r="S2831" s="349"/>
      <c r="T2831" s="349"/>
      <c r="U2831" s="349"/>
      <c r="V2831" s="349"/>
    </row>
    <row r="2832" spans="1:22" ht="12">
      <c r="A2832" s="349"/>
      <c r="B2832" s="349"/>
      <c r="P2832" s="383"/>
      <c r="Q2832" s="349"/>
      <c r="R2832" s="349"/>
      <c r="S2832" s="349"/>
      <c r="T2832" s="349"/>
      <c r="U2832" s="349"/>
      <c r="V2832" s="349"/>
    </row>
    <row r="2833" spans="1:22" ht="12">
      <c r="A2833" s="349"/>
      <c r="B2833" s="349"/>
      <c r="P2833" s="383"/>
      <c r="Q2833" s="349"/>
      <c r="R2833" s="349"/>
      <c r="S2833" s="349"/>
      <c r="T2833" s="349"/>
      <c r="U2833" s="349"/>
      <c r="V2833" s="349"/>
    </row>
    <row r="2834" spans="1:22" ht="12">
      <c r="A2834" s="349"/>
      <c r="B2834" s="349"/>
      <c r="P2834" s="383"/>
      <c r="Q2834" s="349"/>
      <c r="R2834" s="349"/>
      <c r="S2834" s="349"/>
      <c r="T2834" s="349"/>
      <c r="U2834" s="349"/>
      <c r="V2834" s="349"/>
    </row>
    <row r="2835" spans="1:22" ht="12">
      <c r="A2835" s="349"/>
      <c r="B2835" s="349"/>
      <c r="P2835" s="383"/>
      <c r="Q2835" s="349"/>
      <c r="R2835" s="349"/>
      <c r="S2835" s="349"/>
      <c r="T2835" s="349"/>
      <c r="U2835" s="349"/>
      <c r="V2835" s="349"/>
    </row>
    <row r="2836" spans="1:22" ht="12">
      <c r="A2836" s="349"/>
      <c r="B2836" s="349"/>
      <c r="P2836" s="383"/>
      <c r="Q2836" s="349"/>
      <c r="R2836" s="349"/>
      <c r="S2836" s="349"/>
      <c r="T2836" s="349"/>
      <c r="U2836" s="349"/>
      <c r="V2836" s="349"/>
    </row>
    <row r="2837" spans="1:22" ht="12">
      <c r="A2837" s="349"/>
      <c r="B2837" s="349"/>
      <c r="P2837" s="383"/>
      <c r="Q2837" s="349"/>
      <c r="R2837" s="349"/>
      <c r="S2837" s="349"/>
      <c r="T2837" s="349"/>
      <c r="U2837" s="349"/>
      <c r="V2837" s="349"/>
    </row>
    <row r="2838" spans="1:22" ht="12">
      <c r="A2838" s="349"/>
      <c r="B2838" s="349"/>
      <c r="P2838" s="383"/>
      <c r="Q2838" s="349"/>
      <c r="R2838" s="349"/>
      <c r="S2838" s="349"/>
      <c r="T2838" s="349"/>
      <c r="U2838" s="349"/>
      <c r="V2838" s="349"/>
    </row>
    <row r="2839" spans="1:22" ht="12">
      <c r="A2839" s="349"/>
      <c r="B2839" s="349"/>
      <c r="P2839" s="383"/>
      <c r="Q2839" s="349"/>
      <c r="R2839" s="349"/>
      <c r="S2839" s="349"/>
      <c r="T2839" s="349"/>
      <c r="U2839" s="349"/>
      <c r="V2839" s="349"/>
    </row>
    <row r="2840" spans="1:22" ht="12">
      <c r="A2840" s="349"/>
      <c r="B2840" s="349"/>
      <c r="P2840" s="383"/>
      <c r="Q2840" s="349"/>
      <c r="R2840" s="349"/>
      <c r="S2840" s="349"/>
      <c r="T2840" s="349"/>
      <c r="U2840" s="349"/>
      <c r="V2840" s="349"/>
    </row>
    <row r="2841" spans="1:22" ht="12">
      <c r="A2841" s="349"/>
      <c r="B2841" s="349"/>
      <c r="P2841" s="383"/>
      <c r="Q2841" s="349"/>
      <c r="R2841" s="349"/>
      <c r="S2841" s="349"/>
      <c r="T2841" s="349"/>
      <c r="U2841" s="349"/>
      <c r="V2841" s="349"/>
    </row>
    <row r="2842" spans="1:22" ht="12">
      <c r="A2842" s="349"/>
      <c r="B2842" s="349"/>
      <c r="P2842" s="383"/>
      <c r="Q2842" s="349"/>
      <c r="R2842" s="349"/>
      <c r="S2842" s="349"/>
      <c r="T2842" s="349"/>
      <c r="U2842" s="349"/>
      <c r="V2842" s="349"/>
    </row>
    <row r="2843" spans="1:22" ht="12">
      <c r="A2843" s="349"/>
      <c r="B2843" s="349"/>
      <c r="P2843" s="383"/>
      <c r="Q2843" s="349"/>
      <c r="R2843" s="349"/>
      <c r="S2843" s="349"/>
      <c r="T2843" s="349"/>
      <c r="U2843" s="349"/>
      <c r="V2843" s="349"/>
    </row>
    <row r="2844" spans="1:22" ht="12">
      <c r="A2844" s="349"/>
      <c r="B2844" s="349"/>
      <c r="P2844" s="383"/>
      <c r="Q2844" s="349"/>
      <c r="R2844" s="349"/>
      <c r="S2844" s="349"/>
      <c r="T2844" s="349"/>
      <c r="U2844" s="349"/>
      <c r="V2844" s="349"/>
    </row>
    <row r="2845" spans="1:22" ht="12">
      <c r="A2845" s="349"/>
      <c r="B2845" s="349"/>
      <c r="P2845" s="383"/>
      <c r="Q2845" s="349"/>
      <c r="R2845" s="349"/>
      <c r="S2845" s="349"/>
      <c r="T2845" s="349"/>
      <c r="U2845" s="349"/>
      <c r="V2845" s="349"/>
    </row>
    <row r="2846" spans="1:22" ht="12">
      <c r="A2846" s="349"/>
      <c r="B2846" s="349"/>
      <c r="P2846" s="383"/>
      <c r="Q2846" s="349"/>
      <c r="R2846" s="349"/>
      <c r="S2846" s="349"/>
      <c r="T2846" s="349"/>
      <c r="U2846" s="349"/>
      <c r="V2846" s="349"/>
    </row>
    <row r="2847" spans="1:22" ht="12">
      <c r="A2847" s="349"/>
      <c r="B2847" s="349"/>
      <c r="P2847" s="383"/>
      <c r="Q2847" s="349"/>
      <c r="R2847" s="349"/>
      <c r="S2847" s="349"/>
      <c r="T2847" s="349"/>
      <c r="U2847" s="349"/>
      <c r="V2847" s="349"/>
    </row>
    <row r="2848" spans="1:22" ht="12">
      <c r="A2848" s="349"/>
      <c r="B2848" s="349"/>
      <c r="P2848" s="383"/>
      <c r="Q2848" s="349"/>
      <c r="R2848" s="349"/>
      <c r="S2848" s="349"/>
      <c r="T2848" s="349"/>
      <c r="U2848" s="349"/>
      <c r="V2848" s="349"/>
    </row>
    <row r="2849" spans="1:22" ht="12">
      <c r="A2849" s="349"/>
      <c r="B2849" s="349"/>
      <c r="P2849" s="383"/>
      <c r="Q2849" s="349"/>
      <c r="R2849" s="349"/>
      <c r="S2849" s="349"/>
      <c r="T2849" s="349"/>
      <c r="U2849" s="349"/>
      <c r="V2849" s="349"/>
    </row>
    <row r="2850" spans="1:22" ht="12">
      <c r="A2850" s="349"/>
      <c r="B2850" s="349"/>
      <c r="P2850" s="383"/>
      <c r="Q2850" s="349"/>
      <c r="R2850" s="349"/>
      <c r="S2850" s="349"/>
      <c r="T2850" s="349"/>
      <c r="U2850" s="349"/>
      <c r="V2850" s="349"/>
    </row>
    <row r="2851" spans="1:22" ht="12">
      <c r="A2851" s="349"/>
      <c r="B2851" s="349"/>
      <c r="P2851" s="383"/>
      <c r="Q2851" s="349"/>
      <c r="R2851" s="349"/>
      <c r="S2851" s="349"/>
      <c r="T2851" s="349"/>
      <c r="U2851" s="349"/>
      <c r="V2851" s="349"/>
    </row>
    <row r="2852" spans="1:22" ht="12">
      <c r="A2852" s="349"/>
      <c r="B2852" s="349"/>
      <c r="P2852" s="383"/>
      <c r="Q2852" s="349"/>
      <c r="R2852" s="349"/>
      <c r="S2852" s="349"/>
      <c r="T2852" s="349"/>
      <c r="U2852" s="349"/>
      <c r="V2852" s="349"/>
    </row>
    <row r="2853" spans="1:22" ht="12">
      <c r="A2853" s="349"/>
      <c r="B2853" s="349"/>
      <c r="P2853" s="383"/>
      <c r="Q2853" s="349"/>
      <c r="R2853" s="349"/>
      <c r="S2853" s="349"/>
      <c r="T2853" s="349"/>
      <c r="U2853" s="349"/>
      <c r="V2853" s="349"/>
    </row>
    <row r="2854" spans="1:22" ht="12">
      <c r="A2854" s="349"/>
      <c r="B2854" s="349"/>
      <c r="P2854" s="383"/>
      <c r="Q2854" s="349"/>
      <c r="R2854" s="349"/>
      <c r="S2854" s="349"/>
      <c r="T2854" s="349"/>
      <c r="U2854" s="349"/>
      <c r="V2854" s="349"/>
    </row>
    <row r="2855" spans="1:22" ht="12">
      <c r="A2855" s="349"/>
      <c r="B2855" s="349"/>
      <c r="P2855" s="383"/>
      <c r="Q2855" s="349"/>
      <c r="R2855" s="349"/>
      <c r="S2855" s="349"/>
      <c r="T2855" s="349"/>
      <c r="U2855" s="349"/>
      <c r="V2855" s="349"/>
    </row>
    <row r="2856" spans="1:22" ht="12">
      <c r="A2856" s="349"/>
      <c r="B2856" s="349"/>
      <c r="P2856" s="383"/>
      <c r="Q2856" s="349"/>
      <c r="R2856" s="349"/>
      <c r="S2856" s="349"/>
      <c r="T2856" s="349"/>
      <c r="U2856" s="349"/>
      <c r="V2856" s="349"/>
    </row>
    <row r="2857" spans="1:22" ht="12">
      <c r="A2857" s="349"/>
      <c r="B2857" s="349"/>
      <c r="P2857" s="383"/>
      <c r="Q2857" s="349"/>
      <c r="R2857" s="349"/>
      <c r="S2857" s="349"/>
      <c r="T2857" s="349"/>
      <c r="U2857" s="349"/>
      <c r="V2857" s="349"/>
    </row>
    <row r="2858" spans="1:22" ht="12">
      <c r="A2858" s="349"/>
      <c r="B2858" s="349"/>
      <c r="P2858" s="383"/>
      <c r="Q2858" s="349"/>
      <c r="R2858" s="349"/>
      <c r="S2858" s="349"/>
      <c r="T2858" s="349"/>
      <c r="U2858" s="349"/>
      <c r="V2858" s="349"/>
    </row>
    <row r="2859" spans="1:22" ht="12">
      <c r="A2859" s="349"/>
      <c r="B2859" s="349"/>
      <c r="P2859" s="383"/>
      <c r="Q2859" s="349"/>
      <c r="R2859" s="349"/>
      <c r="S2859" s="349"/>
      <c r="T2859" s="349"/>
      <c r="U2859" s="349"/>
      <c r="V2859" s="349"/>
    </row>
    <row r="2860" spans="1:22" ht="12">
      <c r="A2860" s="349"/>
      <c r="B2860" s="349"/>
      <c r="P2860" s="383"/>
      <c r="Q2860" s="349"/>
      <c r="R2860" s="349"/>
      <c r="S2860" s="349"/>
      <c r="T2860" s="349"/>
      <c r="U2860" s="349"/>
      <c r="V2860" s="349"/>
    </row>
    <row r="2861" spans="1:22" ht="12">
      <c r="A2861" s="349"/>
      <c r="B2861" s="349"/>
      <c r="P2861" s="383"/>
      <c r="Q2861" s="349"/>
      <c r="R2861" s="349"/>
      <c r="S2861" s="349"/>
      <c r="T2861" s="349"/>
      <c r="U2861" s="349"/>
      <c r="V2861" s="349"/>
    </row>
    <row r="2862" spans="1:22" ht="12">
      <c r="A2862" s="349"/>
      <c r="B2862" s="349"/>
      <c r="P2862" s="383"/>
      <c r="Q2862" s="349"/>
      <c r="R2862" s="349"/>
      <c r="S2862" s="349"/>
      <c r="T2862" s="349"/>
      <c r="U2862" s="349"/>
      <c r="V2862" s="349"/>
    </row>
    <row r="2863" spans="1:22" ht="12">
      <c r="A2863" s="349"/>
      <c r="B2863" s="349"/>
      <c r="P2863" s="383"/>
      <c r="Q2863" s="349"/>
      <c r="R2863" s="349"/>
      <c r="S2863" s="349"/>
      <c r="T2863" s="349"/>
      <c r="U2863" s="349"/>
      <c r="V2863" s="349"/>
    </row>
    <row r="2864" spans="1:22" ht="12">
      <c r="A2864" s="349"/>
      <c r="B2864" s="349"/>
      <c r="P2864" s="383"/>
      <c r="Q2864" s="349"/>
      <c r="R2864" s="349"/>
      <c r="S2864" s="349"/>
      <c r="T2864" s="349"/>
      <c r="U2864" s="349"/>
      <c r="V2864" s="349"/>
    </row>
    <row r="2865" spans="1:22" ht="12">
      <c r="A2865" s="349"/>
      <c r="B2865" s="349"/>
      <c r="P2865" s="383"/>
      <c r="Q2865" s="349"/>
      <c r="R2865" s="349"/>
      <c r="S2865" s="349"/>
      <c r="T2865" s="349"/>
      <c r="U2865" s="349"/>
      <c r="V2865" s="349"/>
    </row>
    <row r="2866" spans="1:22" ht="12">
      <c r="A2866" s="349"/>
      <c r="B2866" s="349"/>
      <c r="P2866" s="383"/>
      <c r="Q2866" s="349"/>
      <c r="R2866" s="349"/>
      <c r="S2866" s="349"/>
      <c r="T2866" s="349"/>
      <c r="U2866" s="349"/>
      <c r="V2866" s="349"/>
    </row>
    <row r="2867" spans="1:22" ht="12">
      <c r="A2867" s="349"/>
      <c r="B2867" s="349"/>
      <c r="P2867" s="383"/>
      <c r="Q2867" s="349"/>
      <c r="R2867" s="349"/>
      <c r="S2867" s="349"/>
      <c r="T2867" s="349"/>
      <c r="U2867" s="349"/>
      <c r="V2867" s="349"/>
    </row>
    <row r="2868" spans="1:22" ht="12">
      <c r="A2868" s="349"/>
      <c r="B2868" s="349"/>
      <c r="P2868" s="383"/>
      <c r="Q2868" s="349"/>
      <c r="R2868" s="349"/>
      <c r="S2868" s="349"/>
      <c r="T2868" s="349"/>
      <c r="U2868" s="349"/>
      <c r="V2868" s="349"/>
    </row>
    <row r="2869" spans="1:22" ht="12">
      <c r="A2869" s="349"/>
      <c r="B2869" s="349"/>
      <c r="P2869" s="383"/>
      <c r="Q2869" s="349"/>
      <c r="R2869" s="349"/>
      <c r="S2869" s="349"/>
      <c r="T2869" s="349"/>
      <c r="U2869" s="349"/>
      <c r="V2869" s="349"/>
    </row>
    <row r="2870" spans="1:22" ht="12">
      <c r="A2870" s="349"/>
      <c r="B2870" s="349"/>
      <c r="P2870" s="383"/>
      <c r="Q2870" s="349"/>
      <c r="R2870" s="349"/>
      <c r="S2870" s="349"/>
      <c r="T2870" s="349"/>
      <c r="U2870" s="349"/>
      <c r="V2870" s="349"/>
    </row>
    <row r="2871" spans="1:22" ht="12">
      <c r="A2871" s="349"/>
      <c r="B2871" s="349"/>
      <c r="P2871" s="383"/>
      <c r="Q2871" s="349"/>
      <c r="R2871" s="349"/>
      <c r="S2871" s="349"/>
      <c r="T2871" s="349"/>
      <c r="U2871" s="349"/>
      <c r="V2871" s="349"/>
    </row>
    <row r="2872" spans="1:22" ht="12">
      <c r="A2872" s="349"/>
      <c r="B2872" s="349"/>
      <c r="P2872" s="383"/>
      <c r="Q2872" s="349"/>
      <c r="R2872" s="349"/>
      <c r="S2872" s="349"/>
      <c r="T2872" s="349"/>
      <c r="U2872" s="349"/>
      <c r="V2872" s="349"/>
    </row>
    <row r="2873" spans="1:22" ht="12">
      <c r="A2873" s="349"/>
      <c r="B2873" s="349"/>
      <c r="P2873" s="383"/>
      <c r="Q2873" s="349"/>
      <c r="R2873" s="349"/>
      <c r="S2873" s="349"/>
      <c r="T2873" s="349"/>
      <c r="U2873" s="349"/>
      <c r="V2873" s="349"/>
    </row>
    <row r="2874" spans="1:22" ht="12">
      <c r="A2874" s="349"/>
      <c r="B2874" s="349"/>
      <c r="P2874" s="383"/>
      <c r="Q2874" s="349"/>
      <c r="R2874" s="349"/>
      <c r="S2874" s="349"/>
      <c r="T2874" s="349"/>
      <c r="U2874" s="349"/>
      <c r="V2874" s="349"/>
    </row>
    <row r="2875" spans="1:22" ht="12">
      <c r="A2875" s="349"/>
      <c r="B2875" s="349"/>
      <c r="P2875" s="383"/>
      <c r="Q2875" s="349"/>
      <c r="R2875" s="349"/>
      <c r="S2875" s="349"/>
      <c r="T2875" s="349"/>
      <c r="U2875" s="349"/>
      <c r="V2875" s="349"/>
    </row>
    <row r="2876" spans="1:22" ht="12">
      <c r="A2876" s="349"/>
      <c r="B2876" s="349"/>
      <c r="P2876" s="383"/>
      <c r="Q2876" s="349"/>
      <c r="R2876" s="349"/>
      <c r="S2876" s="349"/>
      <c r="T2876" s="349"/>
      <c r="U2876" s="349"/>
      <c r="V2876" s="349"/>
    </row>
    <row r="2877" spans="1:22" ht="12">
      <c r="A2877" s="349"/>
      <c r="B2877" s="349"/>
      <c r="P2877" s="383"/>
      <c r="Q2877" s="349"/>
      <c r="R2877" s="349"/>
      <c r="S2877" s="349"/>
      <c r="T2877" s="349"/>
      <c r="U2877" s="349"/>
      <c r="V2877" s="349"/>
    </row>
    <row r="2878" spans="1:22" ht="12">
      <c r="A2878" s="349"/>
      <c r="B2878" s="349"/>
      <c r="P2878" s="383"/>
      <c r="Q2878" s="349"/>
      <c r="R2878" s="349"/>
      <c r="S2878" s="349"/>
      <c r="T2878" s="349"/>
      <c r="U2878" s="349"/>
      <c r="V2878" s="349"/>
    </row>
    <row r="2879" spans="1:22" ht="12">
      <c r="A2879" s="349"/>
      <c r="B2879" s="349"/>
      <c r="P2879" s="383"/>
      <c r="Q2879" s="349"/>
      <c r="R2879" s="349"/>
      <c r="S2879" s="349"/>
      <c r="T2879" s="349"/>
      <c r="U2879" s="349"/>
      <c r="V2879" s="349"/>
    </row>
    <row r="2880" spans="1:22" ht="12">
      <c r="A2880" s="349"/>
      <c r="B2880" s="349"/>
      <c r="P2880" s="383"/>
      <c r="Q2880" s="349"/>
      <c r="R2880" s="349"/>
      <c r="S2880" s="349"/>
      <c r="T2880" s="349"/>
      <c r="U2880" s="349"/>
      <c r="V2880" s="349"/>
    </row>
    <row r="2881" spans="1:22" ht="12">
      <c r="A2881" s="349"/>
      <c r="B2881" s="349"/>
      <c r="P2881" s="383"/>
      <c r="Q2881" s="349"/>
      <c r="R2881" s="349"/>
      <c r="S2881" s="349"/>
      <c r="T2881" s="349"/>
      <c r="U2881" s="349"/>
      <c r="V2881" s="349"/>
    </row>
    <row r="2882" spans="1:22" ht="12">
      <c r="A2882" s="349"/>
      <c r="B2882" s="349"/>
      <c r="P2882" s="383"/>
      <c r="Q2882" s="349"/>
      <c r="R2882" s="349"/>
      <c r="S2882" s="349"/>
      <c r="T2882" s="349"/>
      <c r="U2882" s="349"/>
      <c r="V2882" s="349"/>
    </row>
    <row r="2883" spans="1:22" ht="12">
      <c r="A2883" s="349"/>
      <c r="B2883" s="349"/>
      <c r="P2883" s="383"/>
      <c r="Q2883" s="349"/>
      <c r="R2883" s="349"/>
      <c r="S2883" s="349"/>
      <c r="T2883" s="349"/>
      <c r="U2883" s="349"/>
      <c r="V2883" s="349"/>
    </row>
    <row r="2884" spans="1:22" ht="12">
      <c r="A2884" s="349"/>
      <c r="B2884" s="349"/>
      <c r="P2884" s="383"/>
      <c r="Q2884" s="349"/>
      <c r="R2884" s="349"/>
      <c r="S2884" s="349"/>
      <c r="T2884" s="349"/>
      <c r="U2884" s="349"/>
      <c r="V2884" s="349"/>
    </row>
    <row r="2885" spans="1:22" ht="12">
      <c r="A2885" s="349"/>
      <c r="B2885" s="349"/>
      <c r="P2885" s="383"/>
      <c r="Q2885" s="349"/>
      <c r="R2885" s="349"/>
      <c r="S2885" s="349"/>
      <c r="T2885" s="349"/>
      <c r="U2885" s="349"/>
      <c r="V2885" s="349"/>
    </row>
    <row r="2886" spans="1:22" ht="12">
      <c r="A2886" s="349"/>
      <c r="B2886" s="349"/>
      <c r="P2886" s="383"/>
      <c r="Q2886" s="349"/>
      <c r="R2886" s="349"/>
      <c r="S2886" s="349"/>
      <c r="T2886" s="349"/>
      <c r="U2886" s="349"/>
      <c r="V2886" s="349"/>
    </row>
    <row r="2887" spans="1:22" ht="12">
      <c r="A2887" s="349"/>
      <c r="B2887" s="349"/>
      <c r="P2887" s="383"/>
      <c r="Q2887" s="349"/>
      <c r="R2887" s="349"/>
      <c r="S2887" s="349"/>
      <c r="T2887" s="349"/>
      <c r="U2887" s="349"/>
      <c r="V2887" s="349"/>
    </row>
    <row r="2888" spans="1:22" ht="12">
      <c r="A2888" s="349"/>
      <c r="B2888" s="349"/>
      <c r="P2888" s="383"/>
      <c r="Q2888" s="349"/>
      <c r="R2888" s="349"/>
      <c r="S2888" s="349"/>
      <c r="T2888" s="349"/>
      <c r="U2888" s="349"/>
      <c r="V2888" s="349"/>
    </row>
    <row r="2889" spans="1:22" ht="12">
      <c r="A2889" s="349"/>
      <c r="B2889" s="349"/>
      <c r="P2889" s="383"/>
      <c r="Q2889" s="349"/>
      <c r="R2889" s="349"/>
      <c r="S2889" s="349"/>
      <c r="T2889" s="349"/>
      <c r="U2889" s="349"/>
      <c r="V2889" s="349"/>
    </row>
    <row r="2890" spans="1:22" ht="12">
      <c r="A2890" s="349"/>
      <c r="B2890" s="349"/>
      <c r="P2890" s="383"/>
      <c r="Q2890" s="349"/>
      <c r="R2890" s="349"/>
      <c r="S2890" s="349"/>
      <c r="T2890" s="349"/>
      <c r="U2890" s="349"/>
      <c r="V2890" s="349"/>
    </row>
    <row r="2891" spans="1:22" ht="12">
      <c r="A2891" s="349"/>
      <c r="B2891" s="349"/>
      <c r="P2891" s="383"/>
      <c r="Q2891" s="349"/>
      <c r="R2891" s="349"/>
      <c r="S2891" s="349"/>
      <c r="T2891" s="349"/>
      <c r="U2891" s="349"/>
      <c r="V2891" s="349"/>
    </row>
    <row r="2892" spans="1:22" ht="12">
      <c r="A2892" s="349"/>
      <c r="B2892" s="349"/>
      <c r="P2892" s="383"/>
      <c r="Q2892" s="349"/>
      <c r="R2892" s="349"/>
      <c r="S2892" s="349"/>
      <c r="T2892" s="349"/>
      <c r="U2892" s="349"/>
      <c r="V2892" s="349"/>
    </row>
    <row r="2893" spans="1:22" ht="12">
      <c r="A2893" s="349"/>
      <c r="B2893" s="349"/>
      <c r="P2893" s="383"/>
      <c r="Q2893" s="349"/>
      <c r="R2893" s="349"/>
      <c r="S2893" s="349"/>
      <c r="T2893" s="349"/>
      <c r="U2893" s="349"/>
      <c r="V2893" s="349"/>
    </row>
    <row r="2894" spans="1:22" ht="12">
      <c r="A2894" s="349"/>
      <c r="B2894" s="349"/>
      <c r="P2894" s="383"/>
      <c r="Q2894" s="349"/>
      <c r="R2894" s="349"/>
      <c r="S2894" s="349"/>
      <c r="T2894" s="349"/>
      <c r="U2894" s="349"/>
      <c r="V2894" s="349"/>
    </row>
    <row r="2895" spans="1:22" ht="12">
      <c r="A2895" s="349"/>
      <c r="B2895" s="349"/>
      <c r="P2895" s="383"/>
      <c r="Q2895" s="349"/>
      <c r="R2895" s="349"/>
      <c r="S2895" s="349"/>
      <c r="T2895" s="349"/>
      <c r="U2895" s="349"/>
      <c r="V2895" s="349"/>
    </row>
    <row r="2896" spans="1:22" ht="12">
      <c r="A2896" s="349"/>
      <c r="B2896" s="349"/>
      <c r="P2896" s="383"/>
      <c r="Q2896" s="349"/>
      <c r="R2896" s="349"/>
      <c r="S2896" s="349"/>
      <c r="T2896" s="349"/>
      <c r="U2896" s="349"/>
      <c r="V2896" s="349"/>
    </row>
    <row r="2897" spans="1:22" ht="12">
      <c r="A2897" s="349"/>
      <c r="B2897" s="349"/>
      <c r="P2897" s="383"/>
      <c r="Q2897" s="349"/>
      <c r="R2897" s="349"/>
      <c r="S2897" s="349"/>
      <c r="T2897" s="349"/>
      <c r="U2897" s="349"/>
      <c r="V2897" s="349"/>
    </row>
    <row r="2898" spans="1:22" ht="12">
      <c r="A2898" s="349"/>
      <c r="B2898" s="349"/>
      <c r="P2898" s="383"/>
      <c r="Q2898" s="349"/>
      <c r="R2898" s="349"/>
      <c r="S2898" s="349"/>
      <c r="T2898" s="349"/>
      <c r="U2898" s="349"/>
      <c r="V2898" s="349"/>
    </row>
    <row r="2899" spans="1:22" ht="12">
      <c r="A2899" s="349"/>
      <c r="B2899" s="349"/>
      <c r="P2899" s="383"/>
      <c r="Q2899" s="349"/>
      <c r="R2899" s="349"/>
      <c r="S2899" s="349"/>
      <c r="T2899" s="349"/>
      <c r="U2899" s="349"/>
      <c r="V2899" s="349"/>
    </row>
    <row r="2900" spans="1:22" ht="12">
      <c r="A2900" s="349"/>
      <c r="B2900" s="349"/>
      <c r="P2900" s="383"/>
      <c r="Q2900" s="349"/>
      <c r="R2900" s="349"/>
      <c r="S2900" s="349"/>
      <c r="T2900" s="349"/>
      <c r="U2900" s="349"/>
      <c r="V2900" s="349"/>
    </row>
    <row r="2901" spans="1:22" ht="12">
      <c r="A2901" s="349"/>
      <c r="B2901" s="349"/>
      <c r="P2901" s="383"/>
      <c r="Q2901" s="349"/>
      <c r="R2901" s="349"/>
      <c r="S2901" s="349"/>
      <c r="T2901" s="349"/>
      <c r="U2901" s="349"/>
      <c r="V2901" s="349"/>
    </row>
    <row r="2902" spans="1:22" ht="12">
      <c r="A2902" s="349"/>
      <c r="B2902" s="349"/>
      <c r="P2902" s="383"/>
      <c r="Q2902" s="349"/>
      <c r="R2902" s="349"/>
      <c r="S2902" s="349"/>
      <c r="T2902" s="349"/>
      <c r="U2902" s="349"/>
      <c r="V2902" s="349"/>
    </row>
    <row r="2903" spans="1:22" ht="12">
      <c r="A2903" s="349"/>
      <c r="B2903" s="349"/>
      <c r="P2903" s="383"/>
      <c r="Q2903" s="349"/>
      <c r="R2903" s="349"/>
      <c r="S2903" s="349"/>
      <c r="T2903" s="349"/>
      <c r="U2903" s="349"/>
      <c r="V2903" s="349"/>
    </row>
    <row r="2904" spans="1:22" ht="12">
      <c r="A2904" s="349"/>
      <c r="B2904" s="349"/>
      <c r="P2904" s="383"/>
      <c r="Q2904" s="349"/>
      <c r="R2904" s="349"/>
      <c r="S2904" s="349"/>
      <c r="T2904" s="349"/>
      <c r="U2904" s="349"/>
      <c r="V2904" s="349"/>
    </row>
    <row r="2905" spans="1:22" ht="12">
      <c r="A2905" s="349"/>
      <c r="B2905" s="349"/>
      <c r="P2905" s="383"/>
      <c r="Q2905" s="349"/>
      <c r="R2905" s="349"/>
      <c r="S2905" s="349"/>
      <c r="T2905" s="349"/>
      <c r="U2905" s="349"/>
      <c r="V2905" s="349"/>
    </row>
    <row r="2906" spans="1:22" ht="12">
      <c r="A2906" s="349"/>
      <c r="B2906" s="349"/>
      <c r="P2906" s="383"/>
      <c r="Q2906" s="349"/>
      <c r="R2906" s="349"/>
      <c r="S2906" s="349"/>
      <c r="T2906" s="349"/>
      <c r="U2906" s="349"/>
      <c r="V2906" s="349"/>
    </row>
    <row r="2907" spans="1:22" ht="12">
      <c r="A2907" s="349"/>
      <c r="B2907" s="349"/>
      <c r="P2907" s="383"/>
      <c r="Q2907" s="349"/>
      <c r="R2907" s="349"/>
      <c r="S2907" s="349"/>
      <c r="T2907" s="349"/>
      <c r="U2907" s="349"/>
      <c r="V2907" s="349"/>
    </row>
    <row r="2908" spans="1:22" ht="12">
      <c r="A2908" s="349"/>
      <c r="B2908" s="349"/>
      <c r="P2908" s="383"/>
      <c r="Q2908" s="349"/>
      <c r="R2908" s="349"/>
      <c r="S2908" s="349"/>
      <c r="T2908" s="349"/>
      <c r="U2908" s="349"/>
      <c r="V2908" s="349"/>
    </row>
    <row r="2909" spans="1:22" ht="12">
      <c r="A2909" s="349"/>
      <c r="B2909" s="349"/>
      <c r="P2909" s="383"/>
      <c r="Q2909" s="349"/>
      <c r="R2909" s="349"/>
      <c r="S2909" s="349"/>
      <c r="T2909" s="349"/>
      <c r="U2909" s="349"/>
      <c r="V2909" s="349"/>
    </row>
    <row r="2910" spans="1:22" ht="12">
      <c r="A2910" s="349"/>
      <c r="B2910" s="349"/>
      <c r="P2910" s="383"/>
      <c r="Q2910" s="349"/>
      <c r="R2910" s="349"/>
      <c r="S2910" s="349"/>
      <c r="T2910" s="349"/>
      <c r="U2910" s="349"/>
      <c r="V2910" s="349"/>
    </row>
    <row r="2911" spans="1:22" ht="12">
      <c r="A2911" s="349"/>
      <c r="B2911" s="349"/>
      <c r="P2911" s="383"/>
      <c r="Q2911" s="349"/>
      <c r="R2911" s="349"/>
      <c r="S2911" s="349"/>
      <c r="T2911" s="349"/>
      <c r="U2911" s="349"/>
      <c r="V2911" s="349"/>
    </row>
    <row r="2912" spans="1:22" ht="12">
      <c r="A2912" s="349"/>
      <c r="B2912" s="349"/>
      <c r="P2912" s="383"/>
      <c r="Q2912" s="349"/>
      <c r="R2912" s="349"/>
      <c r="S2912" s="349"/>
      <c r="T2912" s="349"/>
      <c r="U2912" s="349"/>
      <c r="V2912" s="349"/>
    </row>
    <row r="2913" spans="1:22" ht="12">
      <c r="A2913" s="349"/>
      <c r="B2913" s="349"/>
      <c r="P2913" s="383"/>
      <c r="Q2913" s="349"/>
      <c r="R2913" s="349"/>
      <c r="S2913" s="349"/>
      <c r="T2913" s="349"/>
      <c r="U2913" s="349"/>
      <c r="V2913" s="349"/>
    </row>
    <row r="2914" spans="1:22" ht="12">
      <c r="A2914" s="349"/>
      <c r="B2914" s="349"/>
      <c r="P2914" s="383"/>
      <c r="Q2914" s="349"/>
      <c r="R2914" s="349"/>
      <c r="S2914" s="349"/>
      <c r="T2914" s="349"/>
      <c r="U2914" s="349"/>
      <c r="V2914" s="349"/>
    </row>
    <row r="2915" spans="1:22" ht="12">
      <c r="A2915" s="349"/>
      <c r="B2915" s="349"/>
      <c r="P2915" s="383"/>
      <c r="Q2915" s="349"/>
      <c r="R2915" s="349"/>
      <c r="S2915" s="349"/>
      <c r="T2915" s="349"/>
      <c r="U2915" s="349"/>
      <c r="V2915" s="349"/>
    </row>
    <row r="2916" spans="1:22" ht="12">
      <c r="A2916" s="349"/>
      <c r="B2916" s="349"/>
      <c r="P2916" s="383"/>
      <c r="Q2916" s="349"/>
      <c r="R2916" s="349"/>
      <c r="S2916" s="349"/>
      <c r="T2916" s="349"/>
      <c r="U2916" s="349"/>
      <c r="V2916" s="349"/>
    </row>
    <row r="2917" spans="1:22" ht="12">
      <c r="A2917" s="349"/>
      <c r="B2917" s="349"/>
      <c r="P2917" s="383"/>
      <c r="Q2917" s="349"/>
      <c r="R2917" s="349"/>
      <c r="S2917" s="349"/>
      <c r="T2917" s="349"/>
      <c r="U2917" s="349"/>
      <c r="V2917" s="349"/>
    </row>
    <row r="2918" spans="1:22" ht="12">
      <c r="A2918" s="349"/>
      <c r="B2918" s="349"/>
      <c r="P2918" s="383"/>
      <c r="Q2918" s="349"/>
      <c r="R2918" s="349"/>
      <c r="S2918" s="349"/>
      <c r="T2918" s="349"/>
      <c r="U2918" s="349"/>
      <c r="V2918" s="349"/>
    </row>
    <row r="2919" spans="1:22" ht="12">
      <c r="A2919" s="349"/>
      <c r="B2919" s="349"/>
      <c r="P2919" s="383"/>
      <c r="Q2919" s="349"/>
      <c r="R2919" s="349"/>
      <c r="S2919" s="349"/>
      <c r="T2919" s="349"/>
      <c r="U2919" s="349"/>
      <c r="V2919" s="349"/>
    </row>
    <row r="2920" spans="1:22" ht="12">
      <c r="A2920" s="349"/>
      <c r="B2920" s="349"/>
      <c r="P2920" s="383"/>
      <c r="Q2920" s="349"/>
      <c r="R2920" s="349"/>
      <c r="S2920" s="349"/>
      <c r="T2920" s="349"/>
      <c r="U2920" s="349"/>
      <c r="V2920" s="349"/>
    </row>
    <row r="2921" spans="1:22" ht="12">
      <c r="A2921" s="349"/>
      <c r="B2921" s="349"/>
      <c r="P2921" s="383"/>
      <c r="Q2921" s="349"/>
      <c r="R2921" s="349"/>
      <c r="S2921" s="349"/>
      <c r="T2921" s="349"/>
      <c r="U2921" s="349"/>
      <c r="V2921" s="349"/>
    </row>
    <row r="2922" spans="1:22" ht="12">
      <c r="A2922" s="349"/>
      <c r="B2922" s="349"/>
      <c r="P2922" s="383"/>
      <c r="Q2922" s="349"/>
      <c r="R2922" s="349"/>
      <c r="S2922" s="349"/>
      <c r="T2922" s="349"/>
      <c r="U2922" s="349"/>
      <c r="V2922" s="349"/>
    </row>
    <row r="2923" spans="1:22" ht="12">
      <c r="A2923" s="349"/>
      <c r="B2923" s="349"/>
      <c r="P2923" s="383"/>
      <c r="Q2923" s="349"/>
      <c r="R2923" s="349"/>
      <c r="S2923" s="349"/>
      <c r="T2923" s="349"/>
      <c r="U2923" s="349"/>
      <c r="V2923" s="349"/>
    </row>
    <row r="2924" spans="1:22" ht="12">
      <c r="A2924" s="349"/>
      <c r="B2924" s="349"/>
      <c r="P2924" s="383"/>
      <c r="Q2924" s="349"/>
      <c r="R2924" s="349"/>
      <c r="S2924" s="349"/>
      <c r="T2924" s="349"/>
      <c r="U2924" s="349"/>
      <c r="V2924" s="349"/>
    </row>
    <row r="2925" spans="1:22" ht="12">
      <c r="A2925" s="349"/>
      <c r="B2925" s="349"/>
      <c r="P2925" s="383"/>
      <c r="Q2925" s="349"/>
      <c r="R2925" s="349"/>
      <c r="S2925" s="349"/>
      <c r="T2925" s="349"/>
      <c r="U2925" s="349"/>
      <c r="V2925" s="349"/>
    </row>
    <row r="2926" spans="1:22" ht="12">
      <c r="A2926" s="349"/>
      <c r="B2926" s="349"/>
      <c r="P2926" s="383"/>
      <c r="Q2926" s="349"/>
      <c r="R2926" s="349"/>
      <c r="S2926" s="349"/>
      <c r="T2926" s="349"/>
      <c r="U2926" s="349"/>
      <c r="V2926" s="349"/>
    </row>
    <row r="2927" spans="1:22" ht="12">
      <c r="A2927" s="349"/>
      <c r="B2927" s="349"/>
      <c r="P2927" s="383"/>
      <c r="Q2927" s="349"/>
      <c r="R2927" s="349"/>
      <c r="S2927" s="349"/>
      <c r="T2927" s="349"/>
      <c r="U2927" s="349"/>
      <c r="V2927" s="349"/>
    </row>
  </sheetData>
  <mergeCells count="2">
    <mergeCell ref="A8:O8"/>
    <mergeCell ref="A1:O1"/>
  </mergeCells>
  <phoneticPr fontId="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G59"/>
  <sheetViews>
    <sheetView workbookViewId="0">
      <selection activeCell="Q6" sqref="Q6"/>
    </sheetView>
  </sheetViews>
  <sheetFormatPr defaultRowHeight="16.5"/>
  <cols>
    <col min="1" max="1" width="5.75" style="17" bestFit="1" customWidth="1"/>
    <col min="2" max="2" width="20.875" style="17" bestFit="1" customWidth="1"/>
    <col min="3" max="3" width="32.125" style="17" bestFit="1" customWidth="1"/>
    <col min="4" max="5" width="5.75" style="17" bestFit="1" customWidth="1"/>
    <col min="6" max="6" width="7.75" style="17" bestFit="1" customWidth="1"/>
    <col min="7" max="7" width="10.625" style="17" bestFit="1" customWidth="1"/>
    <col min="8" max="8" width="9.75" style="17" bestFit="1" customWidth="1"/>
    <col min="9" max="9" width="19.375" style="17" bestFit="1" customWidth="1"/>
    <col min="10" max="10" width="14.125" style="17" bestFit="1" customWidth="1"/>
    <col min="11" max="11" width="5.75" style="17" bestFit="1" customWidth="1"/>
    <col min="12" max="12" width="12.375" style="17" bestFit="1" customWidth="1"/>
    <col min="13" max="15" width="9" style="17"/>
    <col min="16" max="21" width="9" style="347"/>
    <col min="22" max="256" width="9" style="17"/>
    <col min="257" max="257" width="5.75" style="17" bestFit="1" customWidth="1"/>
    <col min="258" max="258" width="20.875" style="17" bestFit="1" customWidth="1"/>
    <col min="259" max="259" width="32.125" style="17" bestFit="1" customWidth="1"/>
    <col min="260" max="261" width="5.75" style="17" bestFit="1" customWidth="1"/>
    <col min="262" max="262" width="7.75" style="17" bestFit="1" customWidth="1"/>
    <col min="263" max="263" width="10.625" style="17" bestFit="1" customWidth="1"/>
    <col min="264" max="264" width="9.75" style="17" bestFit="1" customWidth="1"/>
    <col min="265" max="265" width="19.375" style="17" bestFit="1" customWidth="1"/>
    <col min="266" max="266" width="14.125" style="17" bestFit="1" customWidth="1"/>
    <col min="267" max="267" width="5.75" style="17" bestFit="1" customWidth="1"/>
    <col min="268" max="268" width="12.375" style="17" bestFit="1" customWidth="1"/>
    <col min="269" max="512" width="9" style="17"/>
    <col min="513" max="513" width="5.75" style="17" bestFit="1" customWidth="1"/>
    <col min="514" max="514" width="20.875" style="17" bestFit="1" customWidth="1"/>
    <col min="515" max="515" width="32.125" style="17" bestFit="1" customWidth="1"/>
    <col min="516" max="517" width="5.75" style="17" bestFit="1" customWidth="1"/>
    <col min="518" max="518" width="7.75" style="17" bestFit="1" customWidth="1"/>
    <col min="519" max="519" width="10.625" style="17" bestFit="1" customWidth="1"/>
    <col min="520" max="520" width="9.75" style="17" bestFit="1" customWidth="1"/>
    <col min="521" max="521" width="19.375" style="17" bestFit="1" customWidth="1"/>
    <col min="522" max="522" width="14.125" style="17" bestFit="1" customWidth="1"/>
    <col min="523" max="523" width="5.75" style="17" bestFit="1" customWidth="1"/>
    <col min="524" max="524" width="12.375" style="17" bestFit="1" customWidth="1"/>
    <col min="525" max="768" width="9" style="17"/>
    <col min="769" max="769" width="5.75" style="17" bestFit="1" customWidth="1"/>
    <col min="770" max="770" width="20.875" style="17" bestFit="1" customWidth="1"/>
    <col min="771" max="771" width="32.125" style="17" bestFit="1" customWidth="1"/>
    <col min="772" max="773" width="5.75" style="17" bestFit="1" customWidth="1"/>
    <col min="774" max="774" width="7.75" style="17" bestFit="1" customWidth="1"/>
    <col min="775" max="775" width="10.625" style="17" bestFit="1" customWidth="1"/>
    <col min="776" max="776" width="9.75" style="17" bestFit="1" customWidth="1"/>
    <col min="777" max="777" width="19.375" style="17" bestFit="1" customWidth="1"/>
    <col min="778" max="778" width="14.125" style="17" bestFit="1" customWidth="1"/>
    <col min="779" max="779" width="5.75" style="17" bestFit="1" customWidth="1"/>
    <col min="780" max="780" width="12.375" style="17" bestFit="1" customWidth="1"/>
    <col min="781" max="1024" width="9" style="17"/>
    <col min="1025" max="1025" width="5.75" style="17" bestFit="1" customWidth="1"/>
    <col min="1026" max="1026" width="20.875" style="17" bestFit="1" customWidth="1"/>
    <col min="1027" max="1027" width="32.125" style="17" bestFit="1" customWidth="1"/>
    <col min="1028" max="1029" width="5.75" style="17" bestFit="1" customWidth="1"/>
    <col min="1030" max="1030" width="7.75" style="17" bestFit="1" customWidth="1"/>
    <col min="1031" max="1031" width="10.625" style="17" bestFit="1" customWidth="1"/>
    <col min="1032" max="1032" width="9.75" style="17" bestFit="1" customWidth="1"/>
    <col min="1033" max="1033" width="19.375" style="17" bestFit="1" customWidth="1"/>
    <col min="1034" max="1034" width="14.125" style="17" bestFit="1" customWidth="1"/>
    <col min="1035" max="1035" width="5.75" style="17" bestFit="1" customWidth="1"/>
    <col min="1036" max="1036" width="12.375" style="17" bestFit="1" customWidth="1"/>
    <col min="1037" max="1280" width="9" style="17"/>
    <col min="1281" max="1281" width="5.75" style="17" bestFit="1" customWidth="1"/>
    <col min="1282" max="1282" width="20.875" style="17" bestFit="1" customWidth="1"/>
    <col min="1283" max="1283" width="32.125" style="17" bestFit="1" customWidth="1"/>
    <col min="1284" max="1285" width="5.75" style="17" bestFit="1" customWidth="1"/>
    <col min="1286" max="1286" width="7.75" style="17" bestFit="1" customWidth="1"/>
    <col min="1287" max="1287" width="10.625" style="17" bestFit="1" customWidth="1"/>
    <col min="1288" max="1288" width="9.75" style="17" bestFit="1" customWidth="1"/>
    <col min="1289" max="1289" width="19.375" style="17" bestFit="1" customWidth="1"/>
    <col min="1290" max="1290" width="14.125" style="17" bestFit="1" customWidth="1"/>
    <col min="1291" max="1291" width="5.75" style="17" bestFit="1" customWidth="1"/>
    <col min="1292" max="1292" width="12.375" style="17" bestFit="1" customWidth="1"/>
    <col min="1293" max="1536" width="9" style="17"/>
    <col min="1537" max="1537" width="5.75" style="17" bestFit="1" customWidth="1"/>
    <col min="1538" max="1538" width="20.875" style="17" bestFit="1" customWidth="1"/>
    <col min="1539" max="1539" width="32.125" style="17" bestFit="1" customWidth="1"/>
    <col min="1540" max="1541" width="5.75" style="17" bestFit="1" customWidth="1"/>
    <col min="1542" max="1542" width="7.75" style="17" bestFit="1" customWidth="1"/>
    <col min="1543" max="1543" width="10.625" style="17" bestFit="1" customWidth="1"/>
    <col min="1544" max="1544" width="9.75" style="17" bestFit="1" customWidth="1"/>
    <col min="1545" max="1545" width="19.375" style="17" bestFit="1" customWidth="1"/>
    <col min="1546" max="1546" width="14.125" style="17" bestFit="1" customWidth="1"/>
    <col min="1547" max="1547" width="5.75" style="17" bestFit="1" customWidth="1"/>
    <col min="1548" max="1548" width="12.375" style="17" bestFit="1" customWidth="1"/>
    <col min="1549" max="1792" width="9" style="17"/>
    <col min="1793" max="1793" width="5.75" style="17" bestFit="1" customWidth="1"/>
    <col min="1794" max="1794" width="20.875" style="17" bestFit="1" customWidth="1"/>
    <col min="1795" max="1795" width="32.125" style="17" bestFit="1" customWidth="1"/>
    <col min="1796" max="1797" width="5.75" style="17" bestFit="1" customWidth="1"/>
    <col min="1798" max="1798" width="7.75" style="17" bestFit="1" customWidth="1"/>
    <col min="1799" max="1799" width="10.625" style="17" bestFit="1" customWidth="1"/>
    <col min="1800" max="1800" width="9.75" style="17" bestFit="1" customWidth="1"/>
    <col min="1801" max="1801" width="19.375" style="17" bestFit="1" customWidth="1"/>
    <col min="1802" max="1802" width="14.125" style="17" bestFit="1" customWidth="1"/>
    <col min="1803" max="1803" width="5.75" style="17" bestFit="1" customWidth="1"/>
    <col min="1804" max="1804" width="12.375" style="17" bestFit="1" customWidth="1"/>
    <col min="1805" max="2048" width="9" style="17"/>
    <col min="2049" max="2049" width="5.75" style="17" bestFit="1" customWidth="1"/>
    <col min="2050" max="2050" width="20.875" style="17" bestFit="1" customWidth="1"/>
    <col min="2051" max="2051" width="32.125" style="17" bestFit="1" customWidth="1"/>
    <col min="2052" max="2053" width="5.75" style="17" bestFit="1" customWidth="1"/>
    <col min="2054" max="2054" width="7.75" style="17" bestFit="1" customWidth="1"/>
    <col min="2055" max="2055" width="10.625" style="17" bestFit="1" customWidth="1"/>
    <col min="2056" max="2056" width="9.75" style="17" bestFit="1" customWidth="1"/>
    <col min="2057" max="2057" width="19.375" style="17" bestFit="1" customWidth="1"/>
    <col min="2058" max="2058" width="14.125" style="17" bestFit="1" customWidth="1"/>
    <col min="2059" max="2059" width="5.75" style="17" bestFit="1" customWidth="1"/>
    <col min="2060" max="2060" width="12.375" style="17" bestFit="1" customWidth="1"/>
    <col min="2061" max="2304" width="9" style="17"/>
    <col min="2305" max="2305" width="5.75" style="17" bestFit="1" customWidth="1"/>
    <col min="2306" max="2306" width="20.875" style="17" bestFit="1" customWidth="1"/>
    <col min="2307" max="2307" width="32.125" style="17" bestFit="1" customWidth="1"/>
    <col min="2308" max="2309" width="5.75" style="17" bestFit="1" customWidth="1"/>
    <col min="2310" max="2310" width="7.75" style="17" bestFit="1" customWidth="1"/>
    <col min="2311" max="2311" width="10.625" style="17" bestFit="1" customWidth="1"/>
    <col min="2312" max="2312" width="9.75" style="17" bestFit="1" customWidth="1"/>
    <col min="2313" max="2313" width="19.375" style="17" bestFit="1" customWidth="1"/>
    <col min="2314" max="2314" width="14.125" style="17" bestFit="1" customWidth="1"/>
    <col min="2315" max="2315" width="5.75" style="17" bestFit="1" customWidth="1"/>
    <col min="2316" max="2316" width="12.375" style="17" bestFit="1" customWidth="1"/>
    <col min="2317" max="2560" width="9" style="17"/>
    <col min="2561" max="2561" width="5.75" style="17" bestFit="1" customWidth="1"/>
    <col min="2562" max="2562" width="20.875" style="17" bestFit="1" customWidth="1"/>
    <col min="2563" max="2563" width="32.125" style="17" bestFit="1" customWidth="1"/>
    <col min="2564" max="2565" width="5.75" style="17" bestFit="1" customWidth="1"/>
    <col min="2566" max="2566" width="7.75" style="17" bestFit="1" customWidth="1"/>
    <col min="2567" max="2567" width="10.625" style="17" bestFit="1" customWidth="1"/>
    <col min="2568" max="2568" width="9.75" style="17" bestFit="1" customWidth="1"/>
    <col min="2569" max="2569" width="19.375" style="17" bestFit="1" customWidth="1"/>
    <col min="2570" max="2570" width="14.125" style="17" bestFit="1" customWidth="1"/>
    <col min="2571" max="2571" width="5.75" style="17" bestFit="1" customWidth="1"/>
    <col min="2572" max="2572" width="12.375" style="17" bestFit="1" customWidth="1"/>
    <col min="2573" max="2816" width="9" style="17"/>
    <col min="2817" max="2817" width="5.75" style="17" bestFit="1" customWidth="1"/>
    <col min="2818" max="2818" width="20.875" style="17" bestFit="1" customWidth="1"/>
    <col min="2819" max="2819" width="32.125" style="17" bestFit="1" customWidth="1"/>
    <col min="2820" max="2821" width="5.75" style="17" bestFit="1" customWidth="1"/>
    <col min="2822" max="2822" width="7.75" style="17" bestFit="1" customWidth="1"/>
    <col min="2823" max="2823" width="10.625" style="17" bestFit="1" customWidth="1"/>
    <col min="2824" max="2824" width="9.75" style="17" bestFit="1" customWidth="1"/>
    <col min="2825" max="2825" width="19.375" style="17" bestFit="1" customWidth="1"/>
    <col min="2826" max="2826" width="14.125" style="17" bestFit="1" customWidth="1"/>
    <col min="2827" max="2827" width="5.75" style="17" bestFit="1" customWidth="1"/>
    <col min="2828" max="2828" width="12.375" style="17" bestFit="1" customWidth="1"/>
    <col min="2829" max="3072" width="9" style="17"/>
    <col min="3073" max="3073" width="5.75" style="17" bestFit="1" customWidth="1"/>
    <col min="3074" max="3074" width="20.875" style="17" bestFit="1" customWidth="1"/>
    <col min="3075" max="3075" width="32.125" style="17" bestFit="1" customWidth="1"/>
    <col min="3076" max="3077" width="5.75" style="17" bestFit="1" customWidth="1"/>
    <col min="3078" max="3078" width="7.75" style="17" bestFit="1" customWidth="1"/>
    <col min="3079" max="3079" width="10.625" style="17" bestFit="1" customWidth="1"/>
    <col min="3080" max="3080" width="9.75" style="17" bestFit="1" customWidth="1"/>
    <col min="3081" max="3081" width="19.375" style="17" bestFit="1" customWidth="1"/>
    <col min="3082" max="3082" width="14.125" style="17" bestFit="1" customWidth="1"/>
    <col min="3083" max="3083" width="5.75" style="17" bestFit="1" customWidth="1"/>
    <col min="3084" max="3084" width="12.375" style="17" bestFit="1" customWidth="1"/>
    <col min="3085" max="3328" width="9" style="17"/>
    <col min="3329" max="3329" width="5.75" style="17" bestFit="1" customWidth="1"/>
    <col min="3330" max="3330" width="20.875" style="17" bestFit="1" customWidth="1"/>
    <col min="3331" max="3331" width="32.125" style="17" bestFit="1" customWidth="1"/>
    <col min="3332" max="3333" width="5.75" style="17" bestFit="1" customWidth="1"/>
    <col min="3334" max="3334" width="7.75" style="17" bestFit="1" customWidth="1"/>
    <col min="3335" max="3335" width="10.625" style="17" bestFit="1" customWidth="1"/>
    <col min="3336" max="3336" width="9.75" style="17" bestFit="1" customWidth="1"/>
    <col min="3337" max="3337" width="19.375" style="17" bestFit="1" customWidth="1"/>
    <col min="3338" max="3338" width="14.125" style="17" bestFit="1" customWidth="1"/>
    <col min="3339" max="3339" width="5.75" style="17" bestFit="1" customWidth="1"/>
    <col min="3340" max="3340" width="12.375" style="17" bestFit="1" customWidth="1"/>
    <col min="3341" max="3584" width="9" style="17"/>
    <col min="3585" max="3585" width="5.75" style="17" bestFit="1" customWidth="1"/>
    <col min="3586" max="3586" width="20.875" style="17" bestFit="1" customWidth="1"/>
    <col min="3587" max="3587" width="32.125" style="17" bestFit="1" customWidth="1"/>
    <col min="3588" max="3589" width="5.75" style="17" bestFit="1" customWidth="1"/>
    <col min="3590" max="3590" width="7.75" style="17" bestFit="1" customWidth="1"/>
    <col min="3591" max="3591" width="10.625" style="17" bestFit="1" customWidth="1"/>
    <col min="3592" max="3592" width="9.75" style="17" bestFit="1" customWidth="1"/>
    <col min="3593" max="3593" width="19.375" style="17" bestFit="1" customWidth="1"/>
    <col min="3594" max="3594" width="14.125" style="17" bestFit="1" customWidth="1"/>
    <col min="3595" max="3595" width="5.75" style="17" bestFit="1" customWidth="1"/>
    <col min="3596" max="3596" width="12.375" style="17" bestFit="1" customWidth="1"/>
    <col min="3597" max="3840" width="9" style="17"/>
    <col min="3841" max="3841" width="5.75" style="17" bestFit="1" customWidth="1"/>
    <col min="3842" max="3842" width="20.875" style="17" bestFit="1" customWidth="1"/>
    <col min="3843" max="3843" width="32.125" style="17" bestFit="1" customWidth="1"/>
    <col min="3844" max="3845" width="5.75" style="17" bestFit="1" customWidth="1"/>
    <col min="3846" max="3846" width="7.75" style="17" bestFit="1" customWidth="1"/>
    <col min="3847" max="3847" width="10.625" style="17" bestFit="1" customWidth="1"/>
    <col min="3848" max="3848" width="9.75" style="17" bestFit="1" customWidth="1"/>
    <col min="3849" max="3849" width="19.375" style="17" bestFit="1" customWidth="1"/>
    <col min="3850" max="3850" width="14.125" style="17" bestFit="1" customWidth="1"/>
    <col min="3851" max="3851" width="5.75" style="17" bestFit="1" customWidth="1"/>
    <col min="3852" max="3852" width="12.375" style="17" bestFit="1" customWidth="1"/>
    <col min="3853" max="4096" width="9" style="17"/>
    <col min="4097" max="4097" width="5.75" style="17" bestFit="1" customWidth="1"/>
    <col min="4098" max="4098" width="20.875" style="17" bestFit="1" customWidth="1"/>
    <col min="4099" max="4099" width="32.125" style="17" bestFit="1" customWidth="1"/>
    <col min="4100" max="4101" width="5.75" style="17" bestFit="1" customWidth="1"/>
    <col min="4102" max="4102" width="7.75" style="17" bestFit="1" customWidth="1"/>
    <col min="4103" max="4103" width="10.625" style="17" bestFit="1" customWidth="1"/>
    <col min="4104" max="4104" width="9.75" style="17" bestFit="1" customWidth="1"/>
    <col min="4105" max="4105" width="19.375" style="17" bestFit="1" customWidth="1"/>
    <col min="4106" max="4106" width="14.125" style="17" bestFit="1" customWidth="1"/>
    <col min="4107" max="4107" width="5.75" style="17" bestFit="1" customWidth="1"/>
    <col min="4108" max="4108" width="12.375" style="17" bestFit="1" customWidth="1"/>
    <col min="4109" max="4352" width="9" style="17"/>
    <col min="4353" max="4353" width="5.75" style="17" bestFit="1" customWidth="1"/>
    <col min="4354" max="4354" width="20.875" style="17" bestFit="1" customWidth="1"/>
    <col min="4355" max="4355" width="32.125" style="17" bestFit="1" customWidth="1"/>
    <col min="4356" max="4357" width="5.75" style="17" bestFit="1" customWidth="1"/>
    <col min="4358" max="4358" width="7.75" style="17" bestFit="1" customWidth="1"/>
    <col min="4359" max="4359" width="10.625" style="17" bestFit="1" customWidth="1"/>
    <col min="4360" max="4360" width="9.75" style="17" bestFit="1" customWidth="1"/>
    <col min="4361" max="4361" width="19.375" style="17" bestFit="1" customWidth="1"/>
    <col min="4362" max="4362" width="14.125" style="17" bestFit="1" customWidth="1"/>
    <col min="4363" max="4363" width="5.75" style="17" bestFit="1" customWidth="1"/>
    <col min="4364" max="4364" width="12.375" style="17" bestFit="1" customWidth="1"/>
    <col min="4365" max="4608" width="9" style="17"/>
    <col min="4609" max="4609" width="5.75" style="17" bestFit="1" customWidth="1"/>
    <col min="4610" max="4610" width="20.875" style="17" bestFit="1" customWidth="1"/>
    <col min="4611" max="4611" width="32.125" style="17" bestFit="1" customWidth="1"/>
    <col min="4612" max="4613" width="5.75" style="17" bestFit="1" customWidth="1"/>
    <col min="4614" max="4614" width="7.75" style="17" bestFit="1" customWidth="1"/>
    <col min="4615" max="4615" width="10.625" style="17" bestFit="1" customWidth="1"/>
    <col min="4616" max="4616" width="9.75" style="17" bestFit="1" customWidth="1"/>
    <col min="4617" max="4617" width="19.375" style="17" bestFit="1" customWidth="1"/>
    <col min="4618" max="4618" width="14.125" style="17" bestFit="1" customWidth="1"/>
    <col min="4619" max="4619" width="5.75" style="17" bestFit="1" customWidth="1"/>
    <col min="4620" max="4620" width="12.375" style="17" bestFit="1" customWidth="1"/>
    <col min="4621" max="4864" width="9" style="17"/>
    <col min="4865" max="4865" width="5.75" style="17" bestFit="1" customWidth="1"/>
    <col min="4866" max="4866" width="20.875" style="17" bestFit="1" customWidth="1"/>
    <col min="4867" max="4867" width="32.125" style="17" bestFit="1" customWidth="1"/>
    <col min="4868" max="4869" width="5.75" style="17" bestFit="1" customWidth="1"/>
    <col min="4870" max="4870" width="7.75" style="17" bestFit="1" customWidth="1"/>
    <col min="4871" max="4871" width="10.625" style="17" bestFit="1" customWidth="1"/>
    <col min="4872" max="4872" width="9.75" style="17" bestFit="1" customWidth="1"/>
    <col min="4873" max="4873" width="19.375" style="17" bestFit="1" customWidth="1"/>
    <col min="4874" max="4874" width="14.125" style="17" bestFit="1" customWidth="1"/>
    <col min="4875" max="4875" width="5.75" style="17" bestFit="1" customWidth="1"/>
    <col min="4876" max="4876" width="12.375" style="17" bestFit="1" customWidth="1"/>
    <col min="4877" max="5120" width="9" style="17"/>
    <col min="5121" max="5121" width="5.75" style="17" bestFit="1" customWidth="1"/>
    <col min="5122" max="5122" width="20.875" style="17" bestFit="1" customWidth="1"/>
    <col min="5123" max="5123" width="32.125" style="17" bestFit="1" customWidth="1"/>
    <col min="5124" max="5125" width="5.75" style="17" bestFit="1" customWidth="1"/>
    <col min="5126" max="5126" width="7.75" style="17" bestFit="1" customWidth="1"/>
    <col min="5127" max="5127" width="10.625" style="17" bestFit="1" customWidth="1"/>
    <col min="5128" max="5128" width="9.75" style="17" bestFit="1" customWidth="1"/>
    <col min="5129" max="5129" width="19.375" style="17" bestFit="1" customWidth="1"/>
    <col min="5130" max="5130" width="14.125" style="17" bestFit="1" customWidth="1"/>
    <col min="5131" max="5131" width="5.75" style="17" bestFit="1" customWidth="1"/>
    <col min="5132" max="5132" width="12.375" style="17" bestFit="1" customWidth="1"/>
    <col min="5133" max="5376" width="9" style="17"/>
    <col min="5377" max="5377" width="5.75" style="17" bestFit="1" customWidth="1"/>
    <col min="5378" max="5378" width="20.875" style="17" bestFit="1" customWidth="1"/>
    <col min="5379" max="5379" width="32.125" style="17" bestFit="1" customWidth="1"/>
    <col min="5380" max="5381" width="5.75" style="17" bestFit="1" customWidth="1"/>
    <col min="5382" max="5382" width="7.75" style="17" bestFit="1" customWidth="1"/>
    <col min="5383" max="5383" width="10.625" style="17" bestFit="1" customWidth="1"/>
    <col min="5384" max="5384" width="9.75" style="17" bestFit="1" customWidth="1"/>
    <col min="5385" max="5385" width="19.375" style="17" bestFit="1" customWidth="1"/>
    <col min="5386" max="5386" width="14.125" style="17" bestFit="1" customWidth="1"/>
    <col min="5387" max="5387" width="5.75" style="17" bestFit="1" customWidth="1"/>
    <col min="5388" max="5388" width="12.375" style="17" bestFit="1" customWidth="1"/>
    <col min="5389" max="5632" width="9" style="17"/>
    <col min="5633" max="5633" width="5.75" style="17" bestFit="1" customWidth="1"/>
    <col min="5634" max="5634" width="20.875" style="17" bestFit="1" customWidth="1"/>
    <col min="5635" max="5635" width="32.125" style="17" bestFit="1" customWidth="1"/>
    <col min="5636" max="5637" width="5.75" style="17" bestFit="1" customWidth="1"/>
    <col min="5638" max="5638" width="7.75" style="17" bestFit="1" customWidth="1"/>
    <col min="5639" max="5639" width="10.625" style="17" bestFit="1" customWidth="1"/>
    <col min="5640" max="5640" width="9.75" style="17" bestFit="1" customWidth="1"/>
    <col min="5641" max="5641" width="19.375" style="17" bestFit="1" customWidth="1"/>
    <col min="5642" max="5642" width="14.125" style="17" bestFit="1" customWidth="1"/>
    <col min="5643" max="5643" width="5.75" style="17" bestFit="1" customWidth="1"/>
    <col min="5644" max="5644" width="12.375" style="17" bestFit="1" customWidth="1"/>
    <col min="5645" max="5888" width="9" style="17"/>
    <col min="5889" max="5889" width="5.75" style="17" bestFit="1" customWidth="1"/>
    <col min="5890" max="5890" width="20.875" style="17" bestFit="1" customWidth="1"/>
    <col min="5891" max="5891" width="32.125" style="17" bestFit="1" customWidth="1"/>
    <col min="5892" max="5893" width="5.75" style="17" bestFit="1" customWidth="1"/>
    <col min="5894" max="5894" width="7.75" style="17" bestFit="1" customWidth="1"/>
    <col min="5895" max="5895" width="10.625" style="17" bestFit="1" customWidth="1"/>
    <col min="5896" max="5896" width="9.75" style="17" bestFit="1" customWidth="1"/>
    <col min="5897" max="5897" width="19.375" style="17" bestFit="1" customWidth="1"/>
    <col min="5898" max="5898" width="14.125" style="17" bestFit="1" customWidth="1"/>
    <col min="5899" max="5899" width="5.75" style="17" bestFit="1" customWidth="1"/>
    <col min="5900" max="5900" width="12.375" style="17" bestFit="1" customWidth="1"/>
    <col min="5901" max="6144" width="9" style="17"/>
    <col min="6145" max="6145" width="5.75" style="17" bestFit="1" customWidth="1"/>
    <col min="6146" max="6146" width="20.875" style="17" bestFit="1" customWidth="1"/>
    <col min="6147" max="6147" width="32.125" style="17" bestFit="1" customWidth="1"/>
    <col min="6148" max="6149" width="5.75" style="17" bestFit="1" customWidth="1"/>
    <col min="6150" max="6150" width="7.75" style="17" bestFit="1" customWidth="1"/>
    <col min="6151" max="6151" width="10.625" style="17" bestFit="1" customWidth="1"/>
    <col min="6152" max="6152" width="9.75" style="17" bestFit="1" customWidth="1"/>
    <col min="6153" max="6153" width="19.375" style="17" bestFit="1" customWidth="1"/>
    <col min="6154" max="6154" width="14.125" style="17" bestFit="1" customWidth="1"/>
    <col min="6155" max="6155" width="5.75" style="17" bestFit="1" customWidth="1"/>
    <col min="6156" max="6156" width="12.375" style="17" bestFit="1" customWidth="1"/>
    <col min="6157" max="6400" width="9" style="17"/>
    <col min="6401" max="6401" width="5.75" style="17" bestFit="1" customWidth="1"/>
    <col min="6402" max="6402" width="20.875" style="17" bestFit="1" customWidth="1"/>
    <col min="6403" max="6403" width="32.125" style="17" bestFit="1" customWidth="1"/>
    <col min="6404" max="6405" width="5.75" style="17" bestFit="1" customWidth="1"/>
    <col min="6406" max="6406" width="7.75" style="17" bestFit="1" customWidth="1"/>
    <col min="6407" max="6407" width="10.625" style="17" bestFit="1" customWidth="1"/>
    <col min="6408" max="6408" width="9.75" style="17" bestFit="1" customWidth="1"/>
    <col min="6409" max="6409" width="19.375" style="17" bestFit="1" customWidth="1"/>
    <col min="6410" max="6410" width="14.125" style="17" bestFit="1" customWidth="1"/>
    <col min="6411" max="6411" width="5.75" style="17" bestFit="1" customWidth="1"/>
    <col min="6412" max="6412" width="12.375" style="17" bestFit="1" customWidth="1"/>
    <col min="6413" max="6656" width="9" style="17"/>
    <col min="6657" max="6657" width="5.75" style="17" bestFit="1" customWidth="1"/>
    <col min="6658" max="6658" width="20.875" style="17" bestFit="1" customWidth="1"/>
    <col min="6659" max="6659" width="32.125" style="17" bestFit="1" customWidth="1"/>
    <col min="6660" max="6661" width="5.75" style="17" bestFit="1" customWidth="1"/>
    <col min="6662" max="6662" width="7.75" style="17" bestFit="1" customWidth="1"/>
    <col min="6663" max="6663" width="10.625" style="17" bestFit="1" customWidth="1"/>
    <col min="6664" max="6664" width="9.75" style="17" bestFit="1" customWidth="1"/>
    <col min="6665" max="6665" width="19.375" style="17" bestFit="1" customWidth="1"/>
    <col min="6666" max="6666" width="14.125" style="17" bestFit="1" customWidth="1"/>
    <col min="6667" max="6667" width="5.75" style="17" bestFit="1" customWidth="1"/>
    <col min="6668" max="6668" width="12.375" style="17" bestFit="1" customWidth="1"/>
    <col min="6669" max="6912" width="9" style="17"/>
    <col min="6913" max="6913" width="5.75" style="17" bestFit="1" customWidth="1"/>
    <col min="6914" max="6914" width="20.875" style="17" bestFit="1" customWidth="1"/>
    <col min="6915" max="6915" width="32.125" style="17" bestFit="1" customWidth="1"/>
    <col min="6916" max="6917" width="5.75" style="17" bestFit="1" customWidth="1"/>
    <col min="6918" max="6918" width="7.75" style="17" bestFit="1" customWidth="1"/>
    <col min="6919" max="6919" width="10.625" style="17" bestFit="1" customWidth="1"/>
    <col min="6920" max="6920" width="9.75" style="17" bestFit="1" customWidth="1"/>
    <col min="6921" max="6921" width="19.375" style="17" bestFit="1" customWidth="1"/>
    <col min="6922" max="6922" width="14.125" style="17" bestFit="1" customWidth="1"/>
    <col min="6923" max="6923" width="5.75" style="17" bestFit="1" customWidth="1"/>
    <col min="6924" max="6924" width="12.375" style="17" bestFit="1" customWidth="1"/>
    <col min="6925" max="7168" width="9" style="17"/>
    <col min="7169" max="7169" width="5.75" style="17" bestFit="1" customWidth="1"/>
    <col min="7170" max="7170" width="20.875" style="17" bestFit="1" customWidth="1"/>
    <col min="7171" max="7171" width="32.125" style="17" bestFit="1" customWidth="1"/>
    <col min="7172" max="7173" width="5.75" style="17" bestFit="1" customWidth="1"/>
    <col min="7174" max="7174" width="7.75" style="17" bestFit="1" customWidth="1"/>
    <col min="7175" max="7175" width="10.625" style="17" bestFit="1" customWidth="1"/>
    <col min="7176" max="7176" width="9.75" style="17" bestFit="1" customWidth="1"/>
    <col min="7177" max="7177" width="19.375" style="17" bestFit="1" customWidth="1"/>
    <col min="7178" max="7178" width="14.125" style="17" bestFit="1" customWidth="1"/>
    <col min="7179" max="7179" width="5.75" style="17" bestFit="1" customWidth="1"/>
    <col min="7180" max="7180" width="12.375" style="17" bestFit="1" customWidth="1"/>
    <col min="7181" max="7424" width="9" style="17"/>
    <col min="7425" max="7425" width="5.75" style="17" bestFit="1" customWidth="1"/>
    <col min="7426" max="7426" width="20.875" style="17" bestFit="1" customWidth="1"/>
    <col min="7427" max="7427" width="32.125" style="17" bestFit="1" customWidth="1"/>
    <col min="7428" max="7429" width="5.75" style="17" bestFit="1" customWidth="1"/>
    <col min="7430" max="7430" width="7.75" style="17" bestFit="1" customWidth="1"/>
    <col min="7431" max="7431" width="10.625" style="17" bestFit="1" customWidth="1"/>
    <col min="7432" max="7432" width="9.75" style="17" bestFit="1" customWidth="1"/>
    <col min="7433" max="7433" width="19.375" style="17" bestFit="1" customWidth="1"/>
    <col min="7434" max="7434" width="14.125" style="17" bestFit="1" customWidth="1"/>
    <col min="7435" max="7435" width="5.75" style="17" bestFit="1" customWidth="1"/>
    <col min="7436" max="7436" width="12.375" style="17" bestFit="1" customWidth="1"/>
    <col min="7437" max="7680" width="9" style="17"/>
    <col min="7681" max="7681" width="5.75" style="17" bestFit="1" customWidth="1"/>
    <col min="7682" max="7682" width="20.875" style="17" bestFit="1" customWidth="1"/>
    <col min="7683" max="7683" width="32.125" style="17" bestFit="1" customWidth="1"/>
    <col min="7684" max="7685" width="5.75" style="17" bestFit="1" customWidth="1"/>
    <col min="7686" max="7686" width="7.75" style="17" bestFit="1" customWidth="1"/>
    <col min="7687" max="7687" width="10.625" style="17" bestFit="1" customWidth="1"/>
    <col min="7688" max="7688" width="9.75" style="17" bestFit="1" customWidth="1"/>
    <col min="7689" max="7689" width="19.375" style="17" bestFit="1" customWidth="1"/>
    <col min="7690" max="7690" width="14.125" style="17" bestFit="1" customWidth="1"/>
    <col min="7691" max="7691" width="5.75" style="17" bestFit="1" customWidth="1"/>
    <col min="7692" max="7692" width="12.375" style="17" bestFit="1" customWidth="1"/>
    <col min="7693" max="7936" width="9" style="17"/>
    <col min="7937" max="7937" width="5.75" style="17" bestFit="1" customWidth="1"/>
    <col min="7938" max="7938" width="20.875" style="17" bestFit="1" customWidth="1"/>
    <col min="7939" max="7939" width="32.125" style="17" bestFit="1" customWidth="1"/>
    <col min="7940" max="7941" width="5.75" style="17" bestFit="1" customWidth="1"/>
    <col min="7942" max="7942" width="7.75" style="17" bestFit="1" customWidth="1"/>
    <col min="7943" max="7943" width="10.625" style="17" bestFit="1" customWidth="1"/>
    <col min="7944" max="7944" width="9.75" style="17" bestFit="1" customWidth="1"/>
    <col min="7945" max="7945" width="19.375" style="17" bestFit="1" customWidth="1"/>
    <col min="7946" max="7946" width="14.125" style="17" bestFit="1" customWidth="1"/>
    <col min="7947" max="7947" width="5.75" style="17" bestFit="1" customWidth="1"/>
    <col min="7948" max="7948" width="12.375" style="17" bestFit="1" customWidth="1"/>
    <col min="7949" max="8192" width="9" style="17"/>
    <col min="8193" max="8193" width="5.75" style="17" bestFit="1" customWidth="1"/>
    <col min="8194" max="8194" width="20.875" style="17" bestFit="1" customWidth="1"/>
    <col min="8195" max="8195" width="32.125" style="17" bestFit="1" customWidth="1"/>
    <col min="8196" max="8197" width="5.75" style="17" bestFit="1" customWidth="1"/>
    <col min="8198" max="8198" width="7.75" style="17" bestFit="1" customWidth="1"/>
    <col min="8199" max="8199" width="10.625" style="17" bestFit="1" customWidth="1"/>
    <col min="8200" max="8200" width="9.75" style="17" bestFit="1" customWidth="1"/>
    <col min="8201" max="8201" width="19.375" style="17" bestFit="1" customWidth="1"/>
    <col min="8202" max="8202" width="14.125" style="17" bestFit="1" customWidth="1"/>
    <col min="8203" max="8203" width="5.75" style="17" bestFit="1" customWidth="1"/>
    <col min="8204" max="8204" width="12.375" style="17" bestFit="1" customWidth="1"/>
    <col min="8205" max="8448" width="9" style="17"/>
    <col min="8449" max="8449" width="5.75" style="17" bestFit="1" customWidth="1"/>
    <col min="8450" max="8450" width="20.875" style="17" bestFit="1" customWidth="1"/>
    <col min="8451" max="8451" width="32.125" style="17" bestFit="1" customWidth="1"/>
    <col min="8452" max="8453" width="5.75" style="17" bestFit="1" customWidth="1"/>
    <col min="8454" max="8454" width="7.75" style="17" bestFit="1" customWidth="1"/>
    <col min="8455" max="8455" width="10.625" style="17" bestFit="1" customWidth="1"/>
    <col min="8456" max="8456" width="9.75" style="17" bestFit="1" customWidth="1"/>
    <col min="8457" max="8457" width="19.375" style="17" bestFit="1" customWidth="1"/>
    <col min="8458" max="8458" width="14.125" style="17" bestFit="1" customWidth="1"/>
    <col min="8459" max="8459" width="5.75" style="17" bestFit="1" customWidth="1"/>
    <col min="8460" max="8460" width="12.375" style="17" bestFit="1" customWidth="1"/>
    <col min="8461" max="8704" width="9" style="17"/>
    <col min="8705" max="8705" width="5.75" style="17" bestFit="1" customWidth="1"/>
    <col min="8706" max="8706" width="20.875" style="17" bestFit="1" customWidth="1"/>
    <col min="8707" max="8707" width="32.125" style="17" bestFit="1" customWidth="1"/>
    <col min="8708" max="8709" width="5.75" style="17" bestFit="1" customWidth="1"/>
    <col min="8710" max="8710" width="7.75" style="17" bestFit="1" customWidth="1"/>
    <col min="8711" max="8711" width="10.625" style="17" bestFit="1" customWidth="1"/>
    <col min="8712" max="8712" width="9.75" style="17" bestFit="1" customWidth="1"/>
    <col min="8713" max="8713" width="19.375" style="17" bestFit="1" customWidth="1"/>
    <col min="8714" max="8714" width="14.125" style="17" bestFit="1" customWidth="1"/>
    <col min="8715" max="8715" width="5.75" style="17" bestFit="1" customWidth="1"/>
    <col min="8716" max="8716" width="12.375" style="17" bestFit="1" customWidth="1"/>
    <col min="8717" max="8960" width="9" style="17"/>
    <col min="8961" max="8961" width="5.75" style="17" bestFit="1" customWidth="1"/>
    <col min="8962" max="8962" width="20.875" style="17" bestFit="1" customWidth="1"/>
    <col min="8963" max="8963" width="32.125" style="17" bestFit="1" customWidth="1"/>
    <col min="8964" max="8965" width="5.75" style="17" bestFit="1" customWidth="1"/>
    <col min="8966" max="8966" width="7.75" style="17" bestFit="1" customWidth="1"/>
    <col min="8967" max="8967" width="10.625" style="17" bestFit="1" customWidth="1"/>
    <col min="8968" max="8968" width="9.75" style="17" bestFit="1" customWidth="1"/>
    <col min="8969" max="8969" width="19.375" style="17" bestFit="1" customWidth="1"/>
    <col min="8970" max="8970" width="14.125" style="17" bestFit="1" customWidth="1"/>
    <col min="8971" max="8971" width="5.75" style="17" bestFit="1" customWidth="1"/>
    <col min="8972" max="8972" width="12.375" style="17" bestFit="1" customWidth="1"/>
    <col min="8973" max="9216" width="9" style="17"/>
    <col min="9217" max="9217" width="5.75" style="17" bestFit="1" customWidth="1"/>
    <col min="9218" max="9218" width="20.875" style="17" bestFit="1" customWidth="1"/>
    <col min="9219" max="9219" width="32.125" style="17" bestFit="1" customWidth="1"/>
    <col min="9220" max="9221" width="5.75" style="17" bestFit="1" customWidth="1"/>
    <col min="9222" max="9222" width="7.75" style="17" bestFit="1" customWidth="1"/>
    <col min="9223" max="9223" width="10.625" style="17" bestFit="1" customWidth="1"/>
    <col min="9224" max="9224" width="9.75" style="17" bestFit="1" customWidth="1"/>
    <col min="9225" max="9225" width="19.375" style="17" bestFit="1" customWidth="1"/>
    <col min="9226" max="9226" width="14.125" style="17" bestFit="1" customWidth="1"/>
    <col min="9227" max="9227" width="5.75" style="17" bestFit="1" customWidth="1"/>
    <col min="9228" max="9228" width="12.375" style="17" bestFit="1" customWidth="1"/>
    <col min="9229" max="9472" width="9" style="17"/>
    <col min="9473" max="9473" width="5.75" style="17" bestFit="1" customWidth="1"/>
    <col min="9474" max="9474" width="20.875" style="17" bestFit="1" customWidth="1"/>
    <col min="9475" max="9475" width="32.125" style="17" bestFit="1" customWidth="1"/>
    <col min="9476" max="9477" width="5.75" style="17" bestFit="1" customWidth="1"/>
    <col min="9478" max="9478" width="7.75" style="17" bestFit="1" customWidth="1"/>
    <col min="9479" max="9479" width="10.625" style="17" bestFit="1" customWidth="1"/>
    <col min="9480" max="9480" width="9.75" style="17" bestFit="1" customWidth="1"/>
    <col min="9481" max="9481" width="19.375" style="17" bestFit="1" customWidth="1"/>
    <col min="9482" max="9482" width="14.125" style="17" bestFit="1" customWidth="1"/>
    <col min="9483" max="9483" width="5.75" style="17" bestFit="1" customWidth="1"/>
    <col min="9484" max="9484" width="12.375" style="17" bestFit="1" customWidth="1"/>
    <col min="9485" max="9728" width="9" style="17"/>
    <col min="9729" max="9729" width="5.75" style="17" bestFit="1" customWidth="1"/>
    <col min="9730" max="9730" width="20.875" style="17" bestFit="1" customWidth="1"/>
    <col min="9731" max="9731" width="32.125" style="17" bestFit="1" customWidth="1"/>
    <col min="9732" max="9733" width="5.75" style="17" bestFit="1" customWidth="1"/>
    <col min="9734" max="9734" width="7.75" style="17" bestFit="1" customWidth="1"/>
    <col min="9735" max="9735" width="10.625" style="17" bestFit="1" customWidth="1"/>
    <col min="9736" max="9736" width="9.75" style="17" bestFit="1" customWidth="1"/>
    <col min="9737" max="9737" width="19.375" style="17" bestFit="1" customWidth="1"/>
    <col min="9738" max="9738" width="14.125" style="17" bestFit="1" customWidth="1"/>
    <col min="9739" max="9739" width="5.75" style="17" bestFit="1" customWidth="1"/>
    <col min="9740" max="9740" width="12.375" style="17" bestFit="1" customWidth="1"/>
    <col min="9741" max="9984" width="9" style="17"/>
    <col min="9985" max="9985" width="5.75" style="17" bestFit="1" customWidth="1"/>
    <col min="9986" max="9986" width="20.875" style="17" bestFit="1" customWidth="1"/>
    <col min="9987" max="9987" width="32.125" style="17" bestFit="1" customWidth="1"/>
    <col min="9988" max="9989" width="5.75" style="17" bestFit="1" customWidth="1"/>
    <col min="9990" max="9990" width="7.75" style="17" bestFit="1" customWidth="1"/>
    <col min="9991" max="9991" width="10.625" style="17" bestFit="1" customWidth="1"/>
    <col min="9992" max="9992" width="9.75" style="17" bestFit="1" customWidth="1"/>
    <col min="9993" max="9993" width="19.375" style="17" bestFit="1" customWidth="1"/>
    <col min="9994" max="9994" width="14.125" style="17" bestFit="1" customWidth="1"/>
    <col min="9995" max="9995" width="5.75" style="17" bestFit="1" customWidth="1"/>
    <col min="9996" max="9996" width="12.375" style="17" bestFit="1" customWidth="1"/>
    <col min="9997" max="10240" width="9" style="17"/>
    <col min="10241" max="10241" width="5.75" style="17" bestFit="1" customWidth="1"/>
    <col min="10242" max="10242" width="20.875" style="17" bestFit="1" customWidth="1"/>
    <col min="10243" max="10243" width="32.125" style="17" bestFit="1" customWidth="1"/>
    <col min="10244" max="10245" width="5.75" style="17" bestFit="1" customWidth="1"/>
    <col min="10246" max="10246" width="7.75" style="17" bestFit="1" customWidth="1"/>
    <col min="10247" max="10247" width="10.625" style="17" bestFit="1" customWidth="1"/>
    <col min="10248" max="10248" width="9.75" style="17" bestFit="1" customWidth="1"/>
    <col min="10249" max="10249" width="19.375" style="17" bestFit="1" customWidth="1"/>
    <col min="10250" max="10250" width="14.125" style="17" bestFit="1" customWidth="1"/>
    <col min="10251" max="10251" width="5.75" style="17" bestFit="1" customWidth="1"/>
    <col min="10252" max="10252" width="12.375" style="17" bestFit="1" customWidth="1"/>
    <col min="10253" max="10496" width="9" style="17"/>
    <col min="10497" max="10497" width="5.75" style="17" bestFit="1" customWidth="1"/>
    <col min="10498" max="10498" width="20.875" style="17" bestFit="1" customWidth="1"/>
    <col min="10499" max="10499" width="32.125" style="17" bestFit="1" customWidth="1"/>
    <col min="10500" max="10501" width="5.75" style="17" bestFit="1" customWidth="1"/>
    <col min="10502" max="10502" width="7.75" style="17" bestFit="1" customWidth="1"/>
    <col min="10503" max="10503" width="10.625" style="17" bestFit="1" customWidth="1"/>
    <col min="10504" max="10504" width="9.75" style="17" bestFit="1" customWidth="1"/>
    <col min="10505" max="10505" width="19.375" style="17" bestFit="1" customWidth="1"/>
    <col min="10506" max="10506" width="14.125" style="17" bestFit="1" customWidth="1"/>
    <col min="10507" max="10507" width="5.75" style="17" bestFit="1" customWidth="1"/>
    <col min="10508" max="10508" width="12.375" style="17" bestFit="1" customWidth="1"/>
    <col min="10509" max="10752" width="9" style="17"/>
    <col min="10753" max="10753" width="5.75" style="17" bestFit="1" customWidth="1"/>
    <col min="10754" max="10754" width="20.875" style="17" bestFit="1" customWidth="1"/>
    <col min="10755" max="10755" width="32.125" style="17" bestFit="1" customWidth="1"/>
    <col min="10756" max="10757" width="5.75" style="17" bestFit="1" customWidth="1"/>
    <col min="10758" max="10758" width="7.75" style="17" bestFit="1" customWidth="1"/>
    <col min="10759" max="10759" width="10.625" style="17" bestFit="1" customWidth="1"/>
    <col min="10760" max="10760" width="9.75" style="17" bestFit="1" customWidth="1"/>
    <col min="10761" max="10761" width="19.375" style="17" bestFit="1" customWidth="1"/>
    <col min="10762" max="10762" width="14.125" style="17" bestFit="1" customWidth="1"/>
    <col min="10763" max="10763" width="5.75" style="17" bestFit="1" customWidth="1"/>
    <col min="10764" max="10764" width="12.375" style="17" bestFit="1" customWidth="1"/>
    <col min="10765" max="11008" width="9" style="17"/>
    <col min="11009" max="11009" width="5.75" style="17" bestFit="1" customWidth="1"/>
    <col min="11010" max="11010" width="20.875" style="17" bestFit="1" customWidth="1"/>
    <col min="11011" max="11011" width="32.125" style="17" bestFit="1" customWidth="1"/>
    <col min="11012" max="11013" width="5.75" style="17" bestFit="1" customWidth="1"/>
    <col min="11014" max="11014" width="7.75" style="17" bestFit="1" customWidth="1"/>
    <col min="11015" max="11015" width="10.625" style="17" bestFit="1" customWidth="1"/>
    <col min="11016" max="11016" width="9.75" style="17" bestFit="1" customWidth="1"/>
    <col min="11017" max="11017" width="19.375" style="17" bestFit="1" customWidth="1"/>
    <col min="11018" max="11018" width="14.125" style="17" bestFit="1" customWidth="1"/>
    <col min="11019" max="11019" width="5.75" style="17" bestFit="1" customWidth="1"/>
    <col min="11020" max="11020" width="12.375" style="17" bestFit="1" customWidth="1"/>
    <col min="11021" max="11264" width="9" style="17"/>
    <col min="11265" max="11265" width="5.75" style="17" bestFit="1" customWidth="1"/>
    <col min="11266" max="11266" width="20.875" style="17" bestFit="1" customWidth="1"/>
    <col min="11267" max="11267" width="32.125" style="17" bestFit="1" customWidth="1"/>
    <col min="11268" max="11269" width="5.75" style="17" bestFit="1" customWidth="1"/>
    <col min="11270" max="11270" width="7.75" style="17" bestFit="1" customWidth="1"/>
    <col min="11271" max="11271" width="10.625" style="17" bestFit="1" customWidth="1"/>
    <col min="11272" max="11272" width="9.75" style="17" bestFit="1" customWidth="1"/>
    <col min="11273" max="11273" width="19.375" style="17" bestFit="1" customWidth="1"/>
    <col min="11274" max="11274" width="14.125" style="17" bestFit="1" customWidth="1"/>
    <col min="11275" max="11275" width="5.75" style="17" bestFit="1" customWidth="1"/>
    <col min="11276" max="11276" width="12.375" style="17" bestFit="1" customWidth="1"/>
    <col min="11277" max="11520" width="9" style="17"/>
    <col min="11521" max="11521" width="5.75" style="17" bestFit="1" customWidth="1"/>
    <col min="11522" max="11522" width="20.875" style="17" bestFit="1" customWidth="1"/>
    <col min="11523" max="11523" width="32.125" style="17" bestFit="1" customWidth="1"/>
    <col min="11524" max="11525" width="5.75" style="17" bestFit="1" customWidth="1"/>
    <col min="11526" max="11526" width="7.75" style="17" bestFit="1" customWidth="1"/>
    <col min="11527" max="11527" width="10.625" style="17" bestFit="1" customWidth="1"/>
    <col min="11528" max="11528" width="9.75" style="17" bestFit="1" customWidth="1"/>
    <col min="11529" max="11529" width="19.375" style="17" bestFit="1" customWidth="1"/>
    <col min="11530" max="11530" width="14.125" style="17" bestFit="1" customWidth="1"/>
    <col min="11531" max="11531" width="5.75" style="17" bestFit="1" customWidth="1"/>
    <col min="11532" max="11532" width="12.375" style="17" bestFit="1" customWidth="1"/>
    <col min="11533" max="11776" width="9" style="17"/>
    <col min="11777" max="11777" width="5.75" style="17" bestFit="1" customWidth="1"/>
    <col min="11778" max="11778" width="20.875" style="17" bestFit="1" customWidth="1"/>
    <col min="11779" max="11779" width="32.125" style="17" bestFit="1" customWidth="1"/>
    <col min="11780" max="11781" width="5.75" style="17" bestFit="1" customWidth="1"/>
    <col min="11782" max="11782" width="7.75" style="17" bestFit="1" customWidth="1"/>
    <col min="11783" max="11783" width="10.625" style="17" bestFit="1" customWidth="1"/>
    <col min="11784" max="11784" width="9.75" style="17" bestFit="1" customWidth="1"/>
    <col min="11785" max="11785" width="19.375" style="17" bestFit="1" customWidth="1"/>
    <col min="11786" max="11786" width="14.125" style="17" bestFit="1" customWidth="1"/>
    <col min="11787" max="11787" width="5.75" style="17" bestFit="1" customWidth="1"/>
    <col min="11788" max="11788" width="12.375" style="17" bestFit="1" customWidth="1"/>
    <col min="11789" max="12032" width="9" style="17"/>
    <col min="12033" max="12033" width="5.75" style="17" bestFit="1" customWidth="1"/>
    <col min="12034" max="12034" width="20.875" style="17" bestFit="1" customWidth="1"/>
    <col min="12035" max="12035" width="32.125" style="17" bestFit="1" customWidth="1"/>
    <col min="12036" max="12037" width="5.75" style="17" bestFit="1" customWidth="1"/>
    <col min="12038" max="12038" width="7.75" style="17" bestFit="1" customWidth="1"/>
    <col min="12039" max="12039" width="10.625" style="17" bestFit="1" customWidth="1"/>
    <col min="12040" max="12040" width="9.75" style="17" bestFit="1" customWidth="1"/>
    <col min="12041" max="12041" width="19.375" style="17" bestFit="1" customWidth="1"/>
    <col min="12042" max="12042" width="14.125" style="17" bestFit="1" customWidth="1"/>
    <col min="12043" max="12043" width="5.75" style="17" bestFit="1" customWidth="1"/>
    <col min="12044" max="12044" width="12.375" style="17" bestFit="1" customWidth="1"/>
    <col min="12045" max="12288" width="9" style="17"/>
    <col min="12289" max="12289" width="5.75" style="17" bestFit="1" customWidth="1"/>
    <col min="12290" max="12290" width="20.875" style="17" bestFit="1" customWidth="1"/>
    <col min="12291" max="12291" width="32.125" style="17" bestFit="1" customWidth="1"/>
    <col min="12292" max="12293" width="5.75" style="17" bestFit="1" customWidth="1"/>
    <col min="12294" max="12294" width="7.75" style="17" bestFit="1" customWidth="1"/>
    <col min="12295" max="12295" width="10.625" style="17" bestFit="1" customWidth="1"/>
    <col min="12296" max="12296" width="9.75" style="17" bestFit="1" customWidth="1"/>
    <col min="12297" max="12297" width="19.375" style="17" bestFit="1" customWidth="1"/>
    <col min="12298" max="12298" width="14.125" style="17" bestFit="1" customWidth="1"/>
    <col min="12299" max="12299" width="5.75" style="17" bestFit="1" customWidth="1"/>
    <col min="12300" max="12300" width="12.375" style="17" bestFit="1" customWidth="1"/>
    <col min="12301" max="12544" width="9" style="17"/>
    <col min="12545" max="12545" width="5.75" style="17" bestFit="1" customWidth="1"/>
    <col min="12546" max="12546" width="20.875" style="17" bestFit="1" customWidth="1"/>
    <col min="12547" max="12547" width="32.125" style="17" bestFit="1" customWidth="1"/>
    <col min="12548" max="12549" width="5.75" style="17" bestFit="1" customWidth="1"/>
    <col min="12550" max="12550" width="7.75" style="17" bestFit="1" customWidth="1"/>
    <col min="12551" max="12551" width="10.625" style="17" bestFit="1" customWidth="1"/>
    <col min="12552" max="12552" width="9.75" style="17" bestFit="1" customWidth="1"/>
    <col min="12553" max="12553" width="19.375" style="17" bestFit="1" customWidth="1"/>
    <col min="12554" max="12554" width="14.125" style="17" bestFit="1" customWidth="1"/>
    <col min="12555" max="12555" width="5.75" style="17" bestFit="1" customWidth="1"/>
    <col min="12556" max="12556" width="12.375" style="17" bestFit="1" customWidth="1"/>
    <col min="12557" max="12800" width="9" style="17"/>
    <col min="12801" max="12801" width="5.75" style="17" bestFit="1" customWidth="1"/>
    <col min="12802" max="12802" width="20.875" style="17" bestFit="1" customWidth="1"/>
    <col min="12803" max="12803" width="32.125" style="17" bestFit="1" customWidth="1"/>
    <col min="12804" max="12805" width="5.75" style="17" bestFit="1" customWidth="1"/>
    <col min="12806" max="12806" width="7.75" style="17" bestFit="1" customWidth="1"/>
    <col min="12807" max="12807" width="10.625" style="17" bestFit="1" customWidth="1"/>
    <col min="12808" max="12808" width="9.75" style="17" bestFit="1" customWidth="1"/>
    <col min="12809" max="12809" width="19.375" style="17" bestFit="1" customWidth="1"/>
    <col min="12810" max="12810" width="14.125" style="17" bestFit="1" customWidth="1"/>
    <col min="12811" max="12811" width="5.75" style="17" bestFit="1" customWidth="1"/>
    <col min="12812" max="12812" width="12.375" style="17" bestFit="1" customWidth="1"/>
    <col min="12813" max="13056" width="9" style="17"/>
    <col min="13057" max="13057" width="5.75" style="17" bestFit="1" customWidth="1"/>
    <col min="13058" max="13058" width="20.875" style="17" bestFit="1" customWidth="1"/>
    <col min="13059" max="13059" width="32.125" style="17" bestFit="1" customWidth="1"/>
    <col min="13060" max="13061" width="5.75" style="17" bestFit="1" customWidth="1"/>
    <col min="13062" max="13062" width="7.75" style="17" bestFit="1" customWidth="1"/>
    <col min="13063" max="13063" width="10.625" style="17" bestFit="1" customWidth="1"/>
    <col min="13064" max="13064" width="9.75" style="17" bestFit="1" customWidth="1"/>
    <col min="13065" max="13065" width="19.375" style="17" bestFit="1" customWidth="1"/>
    <col min="13066" max="13066" width="14.125" style="17" bestFit="1" customWidth="1"/>
    <col min="13067" max="13067" width="5.75" style="17" bestFit="1" customWidth="1"/>
    <col min="13068" max="13068" width="12.375" style="17" bestFit="1" customWidth="1"/>
    <col min="13069" max="13312" width="9" style="17"/>
    <col min="13313" max="13313" width="5.75" style="17" bestFit="1" customWidth="1"/>
    <col min="13314" max="13314" width="20.875" style="17" bestFit="1" customWidth="1"/>
    <col min="13315" max="13315" width="32.125" style="17" bestFit="1" customWidth="1"/>
    <col min="13316" max="13317" width="5.75" style="17" bestFit="1" customWidth="1"/>
    <col min="13318" max="13318" width="7.75" style="17" bestFit="1" customWidth="1"/>
    <col min="13319" max="13319" width="10.625" style="17" bestFit="1" customWidth="1"/>
    <col min="13320" max="13320" width="9.75" style="17" bestFit="1" customWidth="1"/>
    <col min="13321" max="13321" width="19.375" style="17" bestFit="1" customWidth="1"/>
    <col min="13322" max="13322" width="14.125" style="17" bestFit="1" customWidth="1"/>
    <col min="13323" max="13323" width="5.75" style="17" bestFit="1" customWidth="1"/>
    <col min="13324" max="13324" width="12.375" style="17" bestFit="1" customWidth="1"/>
    <col min="13325" max="13568" width="9" style="17"/>
    <col min="13569" max="13569" width="5.75" style="17" bestFit="1" customWidth="1"/>
    <col min="13570" max="13570" width="20.875" style="17" bestFit="1" customWidth="1"/>
    <col min="13571" max="13571" width="32.125" style="17" bestFit="1" customWidth="1"/>
    <col min="13572" max="13573" width="5.75" style="17" bestFit="1" customWidth="1"/>
    <col min="13574" max="13574" width="7.75" style="17" bestFit="1" customWidth="1"/>
    <col min="13575" max="13575" width="10.625" style="17" bestFit="1" customWidth="1"/>
    <col min="13576" max="13576" width="9.75" style="17" bestFit="1" customWidth="1"/>
    <col min="13577" max="13577" width="19.375" style="17" bestFit="1" customWidth="1"/>
    <col min="13578" max="13578" width="14.125" style="17" bestFit="1" customWidth="1"/>
    <col min="13579" max="13579" width="5.75" style="17" bestFit="1" customWidth="1"/>
    <col min="13580" max="13580" width="12.375" style="17" bestFit="1" customWidth="1"/>
    <col min="13581" max="13824" width="9" style="17"/>
    <col min="13825" max="13825" width="5.75" style="17" bestFit="1" customWidth="1"/>
    <col min="13826" max="13826" width="20.875" style="17" bestFit="1" customWidth="1"/>
    <col min="13827" max="13827" width="32.125" style="17" bestFit="1" customWidth="1"/>
    <col min="13828" max="13829" width="5.75" style="17" bestFit="1" customWidth="1"/>
    <col min="13830" max="13830" width="7.75" style="17" bestFit="1" customWidth="1"/>
    <col min="13831" max="13831" width="10.625" style="17" bestFit="1" customWidth="1"/>
    <col min="13832" max="13832" width="9.75" style="17" bestFit="1" customWidth="1"/>
    <col min="13833" max="13833" width="19.375" style="17" bestFit="1" customWidth="1"/>
    <col min="13834" max="13834" width="14.125" style="17" bestFit="1" customWidth="1"/>
    <col min="13835" max="13835" width="5.75" style="17" bestFit="1" customWidth="1"/>
    <col min="13836" max="13836" width="12.375" style="17" bestFit="1" customWidth="1"/>
    <col min="13837" max="14080" width="9" style="17"/>
    <col min="14081" max="14081" width="5.75" style="17" bestFit="1" customWidth="1"/>
    <col min="14082" max="14082" width="20.875" style="17" bestFit="1" customWidth="1"/>
    <col min="14083" max="14083" width="32.125" style="17" bestFit="1" customWidth="1"/>
    <col min="14084" max="14085" width="5.75" style="17" bestFit="1" customWidth="1"/>
    <col min="14086" max="14086" width="7.75" style="17" bestFit="1" customWidth="1"/>
    <col min="14087" max="14087" width="10.625" style="17" bestFit="1" customWidth="1"/>
    <col min="14088" max="14088" width="9.75" style="17" bestFit="1" customWidth="1"/>
    <col min="14089" max="14089" width="19.375" style="17" bestFit="1" customWidth="1"/>
    <col min="14090" max="14090" width="14.125" style="17" bestFit="1" customWidth="1"/>
    <col min="14091" max="14091" width="5.75" style="17" bestFit="1" customWidth="1"/>
    <col min="14092" max="14092" width="12.375" style="17" bestFit="1" customWidth="1"/>
    <col min="14093" max="14336" width="9" style="17"/>
    <col min="14337" max="14337" width="5.75" style="17" bestFit="1" customWidth="1"/>
    <col min="14338" max="14338" width="20.875" style="17" bestFit="1" customWidth="1"/>
    <col min="14339" max="14339" width="32.125" style="17" bestFit="1" customWidth="1"/>
    <col min="14340" max="14341" width="5.75" style="17" bestFit="1" customWidth="1"/>
    <col min="14342" max="14342" width="7.75" style="17" bestFit="1" customWidth="1"/>
    <col min="14343" max="14343" width="10.625" style="17" bestFit="1" customWidth="1"/>
    <col min="14344" max="14344" width="9.75" style="17" bestFit="1" customWidth="1"/>
    <col min="14345" max="14345" width="19.375" style="17" bestFit="1" customWidth="1"/>
    <col min="14346" max="14346" width="14.125" style="17" bestFit="1" customWidth="1"/>
    <col min="14347" max="14347" width="5.75" style="17" bestFit="1" customWidth="1"/>
    <col min="14348" max="14348" width="12.375" style="17" bestFit="1" customWidth="1"/>
    <col min="14349" max="14592" width="9" style="17"/>
    <col min="14593" max="14593" width="5.75" style="17" bestFit="1" customWidth="1"/>
    <col min="14594" max="14594" width="20.875" style="17" bestFit="1" customWidth="1"/>
    <col min="14595" max="14595" width="32.125" style="17" bestFit="1" customWidth="1"/>
    <col min="14596" max="14597" width="5.75" style="17" bestFit="1" customWidth="1"/>
    <col min="14598" max="14598" width="7.75" style="17" bestFit="1" customWidth="1"/>
    <col min="14599" max="14599" width="10.625" style="17" bestFit="1" customWidth="1"/>
    <col min="14600" max="14600" width="9.75" style="17" bestFit="1" customWidth="1"/>
    <col min="14601" max="14601" width="19.375" style="17" bestFit="1" customWidth="1"/>
    <col min="14602" max="14602" width="14.125" style="17" bestFit="1" customWidth="1"/>
    <col min="14603" max="14603" width="5.75" style="17" bestFit="1" customWidth="1"/>
    <col min="14604" max="14604" width="12.375" style="17" bestFit="1" customWidth="1"/>
    <col min="14605" max="14848" width="9" style="17"/>
    <col min="14849" max="14849" width="5.75" style="17" bestFit="1" customWidth="1"/>
    <col min="14850" max="14850" width="20.875" style="17" bestFit="1" customWidth="1"/>
    <col min="14851" max="14851" width="32.125" style="17" bestFit="1" customWidth="1"/>
    <col min="14852" max="14853" width="5.75" style="17" bestFit="1" customWidth="1"/>
    <col min="14854" max="14854" width="7.75" style="17" bestFit="1" customWidth="1"/>
    <col min="14855" max="14855" width="10.625" style="17" bestFit="1" customWidth="1"/>
    <col min="14856" max="14856" width="9.75" style="17" bestFit="1" customWidth="1"/>
    <col min="14857" max="14857" width="19.375" style="17" bestFit="1" customWidth="1"/>
    <col min="14858" max="14858" width="14.125" style="17" bestFit="1" customWidth="1"/>
    <col min="14859" max="14859" width="5.75" style="17" bestFit="1" customWidth="1"/>
    <col min="14860" max="14860" width="12.375" style="17" bestFit="1" customWidth="1"/>
    <col min="14861" max="15104" width="9" style="17"/>
    <col min="15105" max="15105" width="5.75" style="17" bestFit="1" customWidth="1"/>
    <col min="15106" max="15106" width="20.875" style="17" bestFit="1" customWidth="1"/>
    <col min="15107" max="15107" width="32.125" style="17" bestFit="1" customWidth="1"/>
    <col min="15108" max="15109" width="5.75" style="17" bestFit="1" customWidth="1"/>
    <col min="15110" max="15110" width="7.75" style="17" bestFit="1" customWidth="1"/>
    <col min="15111" max="15111" width="10.625" style="17" bestFit="1" customWidth="1"/>
    <col min="15112" max="15112" width="9.75" style="17" bestFit="1" customWidth="1"/>
    <col min="15113" max="15113" width="19.375" style="17" bestFit="1" customWidth="1"/>
    <col min="15114" max="15114" width="14.125" style="17" bestFit="1" customWidth="1"/>
    <col min="15115" max="15115" width="5.75" style="17" bestFit="1" customWidth="1"/>
    <col min="15116" max="15116" width="12.375" style="17" bestFit="1" customWidth="1"/>
    <col min="15117" max="15360" width="9" style="17"/>
    <col min="15361" max="15361" width="5.75" style="17" bestFit="1" customWidth="1"/>
    <col min="15362" max="15362" width="20.875" style="17" bestFit="1" customWidth="1"/>
    <col min="15363" max="15363" width="32.125" style="17" bestFit="1" customWidth="1"/>
    <col min="15364" max="15365" width="5.75" style="17" bestFit="1" customWidth="1"/>
    <col min="15366" max="15366" width="7.75" style="17" bestFit="1" customWidth="1"/>
    <col min="15367" max="15367" width="10.625" style="17" bestFit="1" customWidth="1"/>
    <col min="15368" max="15368" width="9.75" style="17" bestFit="1" customWidth="1"/>
    <col min="15369" max="15369" width="19.375" style="17" bestFit="1" customWidth="1"/>
    <col min="15370" max="15370" width="14.125" style="17" bestFit="1" customWidth="1"/>
    <col min="15371" max="15371" width="5.75" style="17" bestFit="1" customWidth="1"/>
    <col min="15372" max="15372" width="12.375" style="17" bestFit="1" customWidth="1"/>
    <col min="15373" max="15616" width="9" style="17"/>
    <col min="15617" max="15617" width="5.75" style="17" bestFit="1" customWidth="1"/>
    <col min="15618" max="15618" width="20.875" style="17" bestFit="1" customWidth="1"/>
    <col min="15619" max="15619" width="32.125" style="17" bestFit="1" customWidth="1"/>
    <col min="15620" max="15621" width="5.75" style="17" bestFit="1" customWidth="1"/>
    <col min="15622" max="15622" width="7.75" style="17" bestFit="1" customWidth="1"/>
    <col min="15623" max="15623" width="10.625" style="17" bestFit="1" customWidth="1"/>
    <col min="15624" max="15624" width="9.75" style="17" bestFit="1" customWidth="1"/>
    <col min="15625" max="15625" width="19.375" style="17" bestFit="1" customWidth="1"/>
    <col min="15626" max="15626" width="14.125" style="17" bestFit="1" customWidth="1"/>
    <col min="15627" max="15627" width="5.75" style="17" bestFit="1" customWidth="1"/>
    <col min="15628" max="15628" width="12.375" style="17" bestFit="1" customWidth="1"/>
    <col min="15629" max="15872" width="9" style="17"/>
    <col min="15873" max="15873" width="5.75" style="17" bestFit="1" customWidth="1"/>
    <col min="15874" max="15874" width="20.875" style="17" bestFit="1" customWidth="1"/>
    <col min="15875" max="15875" width="32.125" style="17" bestFit="1" customWidth="1"/>
    <col min="15876" max="15877" width="5.75" style="17" bestFit="1" customWidth="1"/>
    <col min="15878" max="15878" width="7.75" style="17" bestFit="1" customWidth="1"/>
    <col min="15879" max="15879" width="10.625" style="17" bestFit="1" customWidth="1"/>
    <col min="15880" max="15880" width="9.75" style="17" bestFit="1" customWidth="1"/>
    <col min="15881" max="15881" width="19.375" style="17" bestFit="1" customWidth="1"/>
    <col min="15882" max="15882" width="14.125" style="17" bestFit="1" customWidth="1"/>
    <col min="15883" max="15883" width="5.75" style="17" bestFit="1" customWidth="1"/>
    <col min="15884" max="15884" width="12.375" style="17" bestFit="1" customWidth="1"/>
    <col min="15885" max="16128" width="9" style="17"/>
    <col min="16129" max="16129" width="5.75" style="17" bestFit="1" customWidth="1"/>
    <col min="16130" max="16130" width="20.875" style="17" bestFit="1" customWidth="1"/>
    <col min="16131" max="16131" width="32.125" style="17" bestFit="1" customWidth="1"/>
    <col min="16132" max="16133" width="5.75" style="17" bestFit="1" customWidth="1"/>
    <col min="16134" max="16134" width="7.75" style="17" bestFit="1" customWidth="1"/>
    <col min="16135" max="16135" width="10.625" style="17" bestFit="1" customWidth="1"/>
    <col min="16136" max="16136" width="9.75" style="17" bestFit="1" customWidth="1"/>
    <col min="16137" max="16137" width="19.375" style="17" bestFit="1" customWidth="1"/>
    <col min="16138" max="16138" width="14.125" style="17" bestFit="1" customWidth="1"/>
    <col min="16139" max="16139" width="5.75" style="17" bestFit="1" customWidth="1"/>
    <col min="16140" max="16140" width="12.375" style="17" bestFit="1" customWidth="1"/>
    <col min="16141" max="16384" width="9" style="17"/>
  </cols>
  <sheetData>
    <row r="1" spans="1:21" s="288" customFormat="1" ht="35.1" customHeight="1">
      <c r="A1" s="283" t="s">
        <v>862</v>
      </c>
      <c r="B1" s="283"/>
      <c r="C1" s="283"/>
      <c r="D1" s="283"/>
      <c r="E1" s="283"/>
      <c r="F1" s="283"/>
      <c r="G1" s="283"/>
      <c r="H1" s="283"/>
      <c r="I1" s="283"/>
      <c r="J1" s="283"/>
      <c r="K1" s="284"/>
      <c r="L1" s="285" t="s">
        <v>863</v>
      </c>
      <c r="M1" s="285">
        <v>2.31</v>
      </c>
      <c r="N1" s="286" t="s">
        <v>864</v>
      </c>
      <c r="O1" s="285"/>
      <c r="P1" s="286"/>
      <c r="Q1" s="286"/>
      <c r="R1" s="287"/>
      <c r="S1" s="287"/>
      <c r="T1" s="287"/>
      <c r="U1" s="287"/>
    </row>
    <row r="2" spans="1:21" s="288" customFormat="1" ht="35.1" customHeight="1" thickBot="1">
      <c r="I2" s="289" t="s">
        <v>865</v>
      </c>
      <c r="J2" s="289"/>
      <c r="K2" s="289"/>
      <c r="P2" s="287"/>
      <c r="Q2" s="287"/>
      <c r="R2" s="287"/>
      <c r="S2" s="287"/>
      <c r="T2" s="287"/>
      <c r="U2" s="287"/>
    </row>
    <row r="3" spans="1:21" s="288" customFormat="1" ht="35.1" customHeight="1">
      <c r="A3" s="290" t="s">
        <v>866</v>
      </c>
      <c r="B3" s="291" t="s">
        <v>867</v>
      </c>
      <c r="C3" s="291" t="s">
        <v>868</v>
      </c>
      <c r="D3" s="291" t="s">
        <v>869</v>
      </c>
      <c r="E3" s="291" t="s">
        <v>870</v>
      </c>
      <c r="F3" s="291" t="s">
        <v>871</v>
      </c>
      <c r="G3" s="291" t="s">
        <v>872</v>
      </c>
      <c r="H3" s="291" t="s">
        <v>873</v>
      </c>
      <c r="I3" s="291" t="s">
        <v>874</v>
      </c>
      <c r="J3" s="292" t="s">
        <v>875</v>
      </c>
      <c r="K3" s="293" t="s">
        <v>876</v>
      </c>
      <c r="L3" s="288" t="s">
        <v>877</v>
      </c>
      <c r="M3" s="288" t="s">
        <v>878</v>
      </c>
      <c r="N3" s="288" t="s">
        <v>879</v>
      </c>
      <c r="O3" s="288" t="s">
        <v>880</v>
      </c>
      <c r="P3" s="287"/>
      <c r="Q3" s="287"/>
      <c r="R3" s="287"/>
      <c r="S3" s="287"/>
      <c r="T3" s="287"/>
      <c r="U3" s="287"/>
    </row>
    <row r="4" spans="1:21" s="288" customFormat="1" ht="35.1" customHeight="1">
      <c r="A4" s="294" t="s">
        <v>881</v>
      </c>
      <c r="B4" s="295" t="s">
        <v>882</v>
      </c>
      <c r="C4" s="295"/>
      <c r="D4" s="295"/>
      <c r="E4" s="295"/>
      <c r="F4" s="295"/>
      <c r="G4" s="295"/>
      <c r="H4" s="295"/>
      <c r="I4" s="295"/>
      <c r="J4" s="296"/>
      <c r="K4" s="297"/>
      <c r="P4" s="287"/>
      <c r="Q4" s="287"/>
      <c r="R4" s="287"/>
      <c r="S4" s="287"/>
      <c r="T4" s="287"/>
      <c r="U4" s="287"/>
    </row>
    <row r="5" spans="1:21" s="288" customFormat="1" ht="35.1" customHeight="1">
      <c r="A5" s="294">
        <v>1</v>
      </c>
      <c r="B5" s="298" t="s">
        <v>883</v>
      </c>
      <c r="C5" s="298" t="s">
        <v>723</v>
      </c>
      <c r="D5" s="299">
        <v>2</v>
      </c>
      <c r="E5" s="299">
        <v>17</v>
      </c>
      <c r="F5" s="300">
        <v>260</v>
      </c>
      <c r="G5" s="301">
        <v>25390</v>
      </c>
      <c r="H5" s="302" t="s">
        <v>724</v>
      </c>
      <c r="I5" s="303" t="s">
        <v>725</v>
      </c>
      <c r="J5" s="304" t="s">
        <v>884</v>
      </c>
      <c r="K5" s="297"/>
      <c r="L5" s="305">
        <f t="shared" ref="L5:L50" si="0">ROUND(F5*$M$1,0)</f>
        <v>601</v>
      </c>
      <c r="M5" s="288" t="s">
        <v>885</v>
      </c>
      <c r="N5" s="288" t="s">
        <v>886</v>
      </c>
      <c r="O5" s="288" t="s">
        <v>887</v>
      </c>
      <c r="P5" s="287"/>
      <c r="Q5" s="287"/>
      <c r="R5" s="287"/>
      <c r="S5" s="287"/>
      <c r="T5" s="287"/>
      <c r="U5" s="287"/>
    </row>
    <row r="6" spans="1:21" s="288" customFormat="1" ht="35.1" customHeight="1">
      <c r="A6" s="294">
        <v>2</v>
      </c>
      <c r="B6" s="298" t="s">
        <v>726</v>
      </c>
      <c r="C6" s="298" t="s">
        <v>727</v>
      </c>
      <c r="D6" s="299">
        <v>4</v>
      </c>
      <c r="E6" s="299">
        <v>17</v>
      </c>
      <c r="F6" s="300">
        <v>270</v>
      </c>
      <c r="G6" s="301">
        <v>33055</v>
      </c>
      <c r="H6" s="302" t="s">
        <v>728</v>
      </c>
      <c r="I6" s="303" t="s">
        <v>729</v>
      </c>
      <c r="J6" s="304" t="s">
        <v>888</v>
      </c>
      <c r="K6" s="297"/>
      <c r="L6" s="305">
        <f t="shared" si="0"/>
        <v>624</v>
      </c>
      <c r="M6" s="288" t="s">
        <v>885</v>
      </c>
      <c r="N6" s="288" t="s">
        <v>889</v>
      </c>
      <c r="O6" s="288" t="s">
        <v>890</v>
      </c>
      <c r="P6" s="287"/>
      <c r="Q6" s="287"/>
      <c r="R6" s="287"/>
      <c r="S6" s="287"/>
      <c r="T6" s="287"/>
      <c r="U6" s="287"/>
    </row>
    <row r="7" spans="1:21" s="288" customFormat="1" ht="35.1" customHeight="1">
      <c r="A7" s="294">
        <v>3</v>
      </c>
      <c r="B7" s="298" t="s">
        <v>730</v>
      </c>
      <c r="C7" s="298" t="s">
        <v>891</v>
      </c>
      <c r="D7" s="299">
        <v>4</v>
      </c>
      <c r="E7" s="299">
        <v>17</v>
      </c>
      <c r="F7" s="300">
        <v>434</v>
      </c>
      <c r="G7" s="301">
        <v>46076</v>
      </c>
      <c r="H7" s="302" t="s">
        <v>731</v>
      </c>
      <c r="I7" s="303" t="s">
        <v>732</v>
      </c>
      <c r="J7" s="304" t="s">
        <v>888</v>
      </c>
      <c r="K7" s="297"/>
      <c r="L7" s="305">
        <f t="shared" si="0"/>
        <v>1003</v>
      </c>
      <c r="M7" s="288" t="s">
        <v>885</v>
      </c>
      <c r="N7" s="288" t="s">
        <v>889</v>
      </c>
      <c r="O7" s="288" t="s">
        <v>892</v>
      </c>
      <c r="P7" s="287"/>
      <c r="Q7" s="287"/>
      <c r="R7" s="287"/>
      <c r="S7" s="287"/>
      <c r="T7" s="287"/>
      <c r="U7" s="287"/>
    </row>
    <row r="8" spans="1:21" s="288" customFormat="1" ht="35.1" customHeight="1">
      <c r="A8" s="294">
        <v>4</v>
      </c>
      <c r="B8" s="298" t="s">
        <v>733</v>
      </c>
      <c r="C8" s="298" t="s">
        <v>893</v>
      </c>
      <c r="D8" s="299">
        <v>3</v>
      </c>
      <c r="E8" s="299">
        <v>19</v>
      </c>
      <c r="F8" s="300">
        <v>339</v>
      </c>
      <c r="G8" s="301">
        <v>33387</v>
      </c>
      <c r="H8" s="302" t="s">
        <v>734</v>
      </c>
      <c r="I8" s="303" t="s">
        <v>735</v>
      </c>
      <c r="J8" s="304" t="s">
        <v>888</v>
      </c>
      <c r="K8" s="297"/>
      <c r="L8" s="305">
        <f t="shared" si="0"/>
        <v>783</v>
      </c>
      <c r="M8" s="288" t="s">
        <v>885</v>
      </c>
      <c r="N8" s="288" t="s">
        <v>894</v>
      </c>
      <c r="O8" s="288" t="s">
        <v>895</v>
      </c>
      <c r="P8" s="287"/>
      <c r="Q8" s="287"/>
      <c r="R8" s="287"/>
      <c r="S8" s="287"/>
      <c r="T8" s="287"/>
      <c r="U8" s="287"/>
    </row>
    <row r="9" spans="1:21" s="288" customFormat="1" ht="35.1" customHeight="1">
      <c r="A9" s="294">
        <v>5</v>
      </c>
      <c r="B9" s="298" t="s">
        <v>736</v>
      </c>
      <c r="C9" s="298" t="s">
        <v>896</v>
      </c>
      <c r="D9" s="299">
        <v>2</v>
      </c>
      <c r="E9" s="299">
        <v>18</v>
      </c>
      <c r="F9" s="300">
        <v>297</v>
      </c>
      <c r="G9" s="301">
        <v>34325</v>
      </c>
      <c r="H9" s="302" t="s">
        <v>734</v>
      </c>
      <c r="I9" s="303" t="s">
        <v>737</v>
      </c>
      <c r="J9" s="304" t="s">
        <v>888</v>
      </c>
      <c r="K9" s="297"/>
      <c r="L9" s="305">
        <f t="shared" si="0"/>
        <v>686</v>
      </c>
      <c r="M9" s="288" t="s">
        <v>885</v>
      </c>
      <c r="N9" s="288" t="s">
        <v>889</v>
      </c>
      <c r="O9" s="288" t="s">
        <v>897</v>
      </c>
      <c r="P9" s="287"/>
      <c r="Q9" s="287"/>
      <c r="R9" s="287"/>
      <c r="S9" s="287"/>
      <c r="T9" s="287"/>
      <c r="U9" s="287"/>
    </row>
    <row r="10" spans="1:21" s="288" customFormat="1" ht="35.1" customHeight="1">
      <c r="A10" s="294">
        <v>6</v>
      </c>
      <c r="B10" s="298" t="s">
        <v>738</v>
      </c>
      <c r="C10" s="298" t="s">
        <v>739</v>
      </c>
      <c r="D10" s="299">
        <v>4</v>
      </c>
      <c r="E10" s="299">
        <v>8</v>
      </c>
      <c r="F10" s="300">
        <v>248</v>
      </c>
      <c r="G10" s="301">
        <v>17224</v>
      </c>
      <c r="H10" s="302" t="s">
        <v>740</v>
      </c>
      <c r="I10" s="303" t="s">
        <v>741</v>
      </c>
      <c r="J10" s="304" t="s">
        <v>888</v>
      </c>
      <c r="K10" s="297"/>
      <c r="L10" s="305">
        <f t="shared" si="0"/>
        <v>573</v>
      </c>
      <c r="M10" s="288" t="s">
        <v>898</v>
      </c>
      <c r="N10" s="288" t="s">
        <v>899</v>
      </c>
      <c r="O10" s="288" t="s">
        <v>900</v>
      </c>
      <c r="P10" s="287"/>
      <c r="Q10" s="287"/>
      <c r="R10" s="287"/>
      <c r="S10" s="287"/>
      <c r="T10" s="287"/>
      <c r="U10" s="287"/>
    </row>
    <row r="11" spans="1:21" s="288" customFormat="1" ht="35.1" customHeight="1">
      <c r="A11" s="294">
        <v>7</v>
      </c>
      <c r="B11" s="298" t="s">
        <v>742</v>
      </c>
      <c r="C11" s="298" t="s">
        <v>743</v>
      </c>
      <c r="D11" s="299">
        <v>13</v>
      </c>
      <c r="E11" s="299">
        <v>15</v>
      </c>
      <c r="F11" s="300">
        <v>996</v>
      </c>
      <c r="G11" s="301">
        <v>83641</v>
      </c>
      <c r="H11" s="302" t="s">
        <v>744</v>
      </c>
      <c r="I11" s="303" t="s">
        <v>745</v>
      </c>
      <c r="J11" s="304" t="s">
        <v>888</v>
      </c>
      <c r="K11" s="297"/>
      <c r="L11" s="305">
        <f t="shared" si="0"/>
        <v>2301</v>
      </c>
      <c r="M11" s="288" t="s">
        <v>885</v>
      </c>
      <c r="N11" s="288" t="s">
        <v>886</v>
      </c>
      <c r="O11" s="288" t="s">
        <v>901</v>
      </c>
      <c r="P11" s="287"/>
      <c r="Q11" s="287"/>
      <c r="R11" s="287"/>
      <c r="S11" s="287"/>
      <c r="T11" s="287"/>
      <c r="U11" s="287"/>
    </row>
    <row r="12" spans="1:21" s="288" customFormat="1" ht="35.1" customHeight="1">
      <c r="A12" s="294">
        <v>8</v>
      </c>
      <c r="B12" s="298" t="s">
        <v>746</v>
      </c>
      <c r="C12" s="298" t="s">
        <v>747</v>
      </c>
      <c r="D12" s="299">
        <v>6</v>
      </c>
      <c r="E12" s="299">
        <v>15</v>
      </c>
      <c r="F12" s="300">
        <v>684</v>
      </c>
      <c r="G12" s="301">
        <v>68186</v>
      </c>
      <c r="H12" s="302" t="s">
        <v>748</v>
      </c>
      <c r="I12" s="303" t="s">
        <v>749</v>
      </c>
      <c r="J12" s="304" t="s">
        <v>888</v>
      </c>
      <c r="K12" s="297"/>
      <c r="L12" s="305">
        <f t="shared" si="0"/>
        <v>1580</v>
      </c>
      <c r="M12" s="288" t="s">
        <v>885</v>
      </c>
      <c r="N12" s="288" t="s">
        <v>902</v>
      </c>
      <c r="O12" s="288" t="s">
        <v>903</v>
      </c>
      <c r="P12" s="287" t="s">
        <v>904</v>
      </c>
      <c r="Q12" s="287"/>
      <c r="R12" s="287"/>
      <c r="S12" s="287"/>
      <c r="T12" s="287"/>
      <c r="U12" s="287"/>
    </row>
    <row r="13" spans="1:21" s="288" customFormat="1" ht="35.1" customHeight="1">
      <c r="A13" s="294">
        <v>9</v>
      </c>
      <c r="B13" s="298" t="s">
        <v>750</v>
      </c>
      <c r="C13" s="298" t="s">
        <v>751</v>
      </c>
      <c r="D13" s="299">
        <v>8</v>
      </c>
      <c r="E13" s="299">
        <v>15</v>
      </c>
      <c r="F13" s="300">
        <v>684</v>
      </c>
      <c r="G13" s="301">
        <v>72747</v>
      </c>
      <c r="H13" s="302" t="s">
        <v>752</v>
      </c>
      <c r="I13" s="303" t="s">
        <v>753</v>
      </c>
      <c r="J13" s="304" t="s">
        <v>888</v>
      </c>
      <c r="K13" s="297"/>
      <c r="L13" s="305">
        <f t="shared" si="0"/>
        <v>1580</v>
      </c>
      <c r="M13" s="288" t="s">
        <v>885</v>
      </c>
      <c r="N13" s="288" t="s">
        <v>902</v>
      </c>
      <c r="O13" s="288" t="s">
        <v>903</v>
      </c>
      <c r="P13" s="287" t="s">
        <v>904</v>
      </c>
      <c r="Q13" s="287"/>
      <c r="R13" s="287"/>
      <c r="S13" s="287"/>
      <c r="T13" s="287"/>
      <c r="U13" s="287"/>
    </row>
    <row r="14" spans="1:21" s="288" customFormat="1" ht="35.1" customHeight="1">
      <c r="A14" s="294">
        <v>10</v>
      </c>
      <c r="B14" s="298" t="s">
        <v>754</v>
      </c>
      <c r="C14" s="298" t="s">
        <v>755</v>
      </c>
      <c r="D14" s="299">
        <v>13</v>
      </c>
      <c r="E14" s="299">
        <v>15</v>
      </c>
      <c r="F14" s="300">
        <v>569</v>
      </c>
      <c r="G14" s="301">
        <v>79298</v>
      </c>
      <c r="H14" s="302" t="s">
        <v>756</v>
      </c>
      <c r="I14" s="303" t="s">
        <v>757</v>
      </c>
      <c r="J14" s="304" t="s">
        <v>888</v>
      </c>
      <c r="K14" s="297"/>
      <c r="L14" s="305">
        <f t="shared" si="0"/>
        <v>1314</v>
      </c>
      <c r="M14" s="288" t="s">
        <v>885</v>
      </c>
      <c r="N14" s="288" t="s">
        <v>905</v>
      </c>
      <c r="O14" s="288" t="s">
        <v>906</v>
      </c>
      <c r="P14" s="287" t="s">
        <v>907</v>
      </c>
      <c r="Q14" s="287"/>
      <c r="R14" s="287"/>
      <c r="S14" s="287"/>
      <c r="T14" s="287"/>
      <c r="U14" s="287"/>
    </row>
    <row r="15" spans="1:21" s="288" customFormat="1" ht="35.1" customHeight="1">
      <c r="A15" s="294">
        <v>11</v>
      </c>
      <c r="B15" s="298" t="s">
        <v>758</v>
      </c>
      <c r="C15" s="298" t="s">
        <v>908</v>
      </c>
      <c r="D15" s="299">
        <v>6</v>
      </c>
      <c r="E15" s="299">
        <v>15</v>
      </c>
      <c r="F15" s="300">
        <v>430</v>
      </c>
      <c r="G15" s="301">
        <v>70289</v>
      </c>
      <c r="H15" s="302" t="s">
        <v>759</v>
      </c>
      <c r="I15" s="303" t="s">
        <v>760</v>
      </c>
      <c r="J15" s="304" t="s">
        <v>888</v>
      </c>
      <c r="K15" s="297"/>
      <c r="L15" s="305">
        <f t="shared" si="0"/>
        <v>993</v>
      </c>
      <c r="M15" s="288" t="s">
        <v>885</v>
      </c>
      <c r="N15" s="288" t="s">
        <v>889</v>
      </c>
      <c r="O15" s="288" t="s">
        <v>909</v>
      </c>
      <c r="P15" s="287" t="s">
        <v>910</v>
      </c>
      <c r="Q15" s="287"/>
      <c r="R15" s="287"/>
      <c r="S15" s="287"/>
      <c r="T15" s="287"/>
      <c r="U15" s="287"/>
    </row>
    <row r="16" spans="1:21" s="288" customFormat="1" ht="35.1" customHeight="1">
      <c r="A16" s="294">
        <v>12</v>
      </c>
      <c r="B16" s="298" t="s">
        <v>761</v>
      </c>
      <c r="C16" s="298" t="s">
        <v>762</v>
      </c>
      <c r="D16" s="299">
        <v>5</v>
      </c>
      <c r="E16" s="299">
        <v>15</v>
      </c>
      <c r="F16" s="300">
        <v>468</v>
      </c>
      <c r="G16" s="301">
        <v>37822</v>
      </c>
      <c r="H16" s="302" t="s">
        <v>763</v>
      </c>
      <c r="I16" s="303" t="s">
        <v>764</v>
      </c>
      <c r="J16" s="304" t="s">
        <v>888</v>
      </c>
      <c r="K16" s="297"/>
      <c r="L16" s="305">
        <f t="shared" si="0"/>
        <v>1081</v>
      </c>
      <c r="M16" s="288" t="s">
        <v>885</v>
      </c>
      <c r="N16" s="288" t="s">
        <v>886</v>
      </c>
      <c r="O16" s="288" t="s">
        <v>901</v>
      </c>
      <c r="P16" s="287"/>
      <c r="Q16" s="287"/>
      <c r="R16" s="287"/>
      <c r="S16" s="287"/>
      <c r="T16" s="287"/>
      <c r="U16" s="287"/>
    </row>
    <row r="17" spans="1:21" s="288" customFormat="1" ht="35.1" customHeight="1">
      <c r="A17" s="294">
        <v>13</v>
      </c>
      <c r="B17" s="298" t="s">
        <v>765</v>
      </c>
      <c r="C17" s="298" t="s">
        <v>911</v>
      </c>
      <c r="D17" s="299">
        <v>12</v>
      </c>
      <c r="E17" s="299">
        <v>15</v>
      </c>
      <c r="F17" s="300">
        <v>716</v>
      </c>
      <c r="G17" s="301">
        <v>117080</v>
      </c>
      <c r="H17" s="302" t="s">
        <v>766</v>
      </c>
      <c r="I17" s="303" t="s">
        <v>767</v>
      </c>
      <c r="J17" s="304" t="s">
        <v>888</v>
      </c>
      <c r="K17" s="297"/>
      <c r="L17" s="305">
        <f t="shared" si="0"/>
        <v>1654</v>
      </c>
      <c r="M17" s="288" t="s">
        <v>885</v>
      </c>
      <c r="N17" s="288" t="s">
        <v>912</v>
      </c>
      <c r="O17" s="288" t="s">
        <v>913</v>
      </c>
      <c r="P17" s="287" t="s">
        <v>914</v>
      </c>
      <c r="Q17" s="287"/>
      <c r="R17" s="287"/>
      <c r="S17" s="287"/>
      <c r="T17" s="287"/>
      <c r="U17" s="287"/>
    </row>
    <row r="18" spans="1:21" s="288" customFormat="1" ht="35.1" customHeight="1">
      <c r="A18" s="294">
        <v>14</v>
      </c>
      <c r="B18" s="298" t="s">
        <v>768</v>
      </c>
      <c r="C18" s="298" t="s">
        <v>769</v>
      </c>
      <c r="D18" s="299">
        <v>8</v>
      </c>
      <c r="E18" s="299">
        <v>15</v>
      </c>
      <c r="F18" s="300">
        <v>659</v>
      </c>
      <c r="G18" s="301">
        <v>48240</v>
      </c>
      <c r="H18" s="302" t="s">
        <v>770</v>
      </c>
      <c r="I18" s="303" t="s">
        <v>771</v>
      </c>
      <c r="J18" s="304" t="s">
        <v>888</v>
      </c>
      <c r="K18" s="297"/>
      <c r="L18" s="305">
        <f t="shared" si="0"/>
        <v>1522</v>
      </c>
      <c r="M18" s="288" t="s">
        <v>885</v>
      </c>
      <c r="N18" s="288" t="s">
        <v>886</v>
      </c>
      <c r="O18" s="288" t="s">
        <v>901</v>
      </c>
      <c r="P18" s="287" t="s">
        <v>915</v>
      </c>
      <c r="Q18" s="287"/>
      <c r="R18" s="287"/>
      <c r="S18" s="287"/>
      <c r="T18" s="287"/>
      <c r="U18" s="287"/>
    </row>
    <row r="19" spans="1:21" s="288" customFormat="1" ht="35.1" customHeight="1">
      <c r="A19" s="294">
        <v>25</v>
      </c>
      <c r="B19" s="306" t="s">
        <v>772</v>
      </c>
      <c r="C19" s="306" t="s">
        <v>773</v>
      </c>
      <c r="D19" s="307">
        <v>1</v>
      </c>
      <c r="E19" s="307">
        <v>5</v>
      </c>
      <c r="F19" s="308">
        <v>29</v>
      </c>
      <c r="G19" s="309">
        <v>2847.6</v>
      </c>
      <c r="H19" s="310" t="s">
        <v>774</v>
      </c>
      <c r="I19" s="311"/>
      <c r="J19" s="312"/>
      <c r="K19" s="313"/>
      <c r="L19" s="314">
        <f t="shared" si="0"/>
        <v>67</v>
      </c>
      <c r="M19" s="315" t="s">
        <v>885</v>
      </c>
      <c r="N19" s="315" t="s">
        <v>889</v>
      </c>
      <c r="O19" s="315" t="s">
        <v>916</v>
      </c>
      <c r="P19" s="316"/>
      <c r="Q19" s="316"/>
      <c r="R19" s="316"/>
      <c r="S19" s="287"/>
      <c r="T19" s="287"/>
    </row>
    <row r="20" spans="1:21" s="288" customFormat="1" ht="35.1" customHeight="1">
      <c r="A20" s="294">
        <v>26</v>
      </c>
      <c r="B20" s="298" t="s">
        <v>775</v>
      </c>
      <c r="C20" s="298" t="s">
        <v>776</v>
      </c>
      <c r="D20" s="299">
        <v>3</v>
      </c>
      <c r="E20" s="299">
        <v>5</v>
      </c>
      <c r="F20" s="300">
        <v>98</v>
      </c>
      <c r="G20" s="317">
        <v>8135.71</v>
      </c>
      <c r="H20" s="318" t="s">
        <v>777</v>
      </c>
      <c r="I20" s="295"/>
      <c r="J20" s="296"/>
      <c r="K20" s="297"/>
      <c r="L20" s="305">
        <f t="shared" si="0"/>
        <v>226</v>
      </c>
      <c r="M20" s="288" t="s">
        <v>885</v>
      </c>
      <c r="N20" s="288" t="s">
        <v>912</v>
      </c>
      <c r="O20" s="288" t="s">
        <v>917</v>
      </c>
      <c r="P20" s="287"/>
      <c r="Q20" s="287"/>
      <c r="R20" s="287"/>
      <c r="S20" s="287"/>
      <c r="T20" s="287"/>
    </row>
    <row r="21" spans="1:21" s="288" customFormat="1" ht="35.1" customHeight="1">
      <c r="A21" s="294">
        <v>27</v>
      </c>
      <c r="B21" s="306" t="s">
        <v>778</v>
      </c>
      <c r="C21" s="306" t="s">
        <v>779</v>
      </c>
      <c r="D21" s="307">
        <v>1</v>
      </c>
      <c r="E21" s="307">
        <v>5</v>
      </c>
      <c r="F21" s="308">
        <v>40</v>
      </c>
      <c r="G21" s="309">
        <v>4349.1899999999996</v>
      </c>
      <c r="H21" s="310" t="s">
        <v>780</v>
      </c>
      <c r="I21" s="311"/>
      <c r="J21" s="312"/>
      <c r="K21" s="313"/>
      <c r="L21" s="314">
        <f t="shared" si="0"/>
        <v>92</v>
      </c>
      <c r="M21" s="315" t="s">
        <v>885</v>
      </c>
      <c r="N21" s="315" t="s">
        <v>889</v>
      </c>
      <c r="O21" s="315" t="s">
        <v>916</v>
      </c>
      <c r="P21" s="316"/>
      <c r="Q21" s="316"/>
      <c r="R21" s="287"/>
      <c r="S21" s="287"/>
      <c r="T21" s="287"/>
    </row>
    <row r="22" spans="1:21" s="288" customFormat="1" ht="35.1" customHeight="1">
      <c r="A22" s="294">
        <v>28</v>
      </c>
      <c r="B22" s="319" t="s">
        <v>781</v>
      </c>
      <c r="C22" s="319" t="s">
        <v>782</v>
      </c>
      <c r="D22" s="320">
        <v>1</v>
      </c>
      <c r="E22" s="320">
        <v>5</v>
      </c>
      <c r="F22" s="321">
        <v>60</v>
      </c>
      <c r="G22" s="322">
        <v>1904.4</v>
      </c>
      <c r="H22" s="323" t="s">
        <v>783</v>
      </c>
      <c r="I22" s="324"/>
      <c r="J22" s="325"/>
      <c r="K22" s="326"/>
      <c r="L22" s="327">
        <f t="shared" si="0"/>
        <v>139</v>
      </c>
      <c r="M22" s="328" t="s">
        <v>885</v>
      </c>
      <c r="N22" s="328" t="s">
        <v>886</v>
      </c>
      <c r="O22" s="328" t="s">
        <v>887</v>
      </c>
      <c r="P22" s="329" t="s">
        <v>918</v>
      </c>
      <c r="Q22" s="329"/>
      <c r="R22" s="287"/>
      <c r="S22" s="287"/>
      <c r="T22" s="287" t="s">
        <v>919</v>
      </c>
    </row>
    <row r="23" spans="1:21" s="288" customFormat="1" ht="35.1" customHeight="1">
      <c r="A23" s="294">
        <v>29</v>
      </c>
      <c r="B23" s="298" t="s">
        <v>784</v>
      </c>
      <c r="C23" s="298" t="s">
        <v>785</v>
      </c>
      <c r="D23" s="299">
        <v>1</v>
      </c>
      <c r="E23" s="299">
        <v>6</v>
      </c>
      <c r="F23" s="300">
        <v>36</v>
      </c>
      <c r="G23" s="317">
        <v>3868.02</v>
      </c>
      <c r="H23" s="318" t="s">
        <v>786</v>
      </c>
      <c r="I23" s="295"/>
      <c r="J23" s="296"/>
      <c r="K23" s="297"/>
      <c r="L23" s="305">
        <f t="shared" si="0"/>
        <v>83</v>
      </c>
      <c r="M23" s="288" t="s">
        <v>885</v>
      </c>
      <c r="N23" s="330" t="s">
        <v>912</v>
      </c>
      <c r="O23" s="330" t="s">
        <v>920</v>
      </c>
      <c r="P23" s="287"/>
      <c r="Q23" s="287"/>
      <c r="R23" s="287"/>
      <c r="S23" s="287"/>
      <c r="T23" s="287"/>
    </row>
    <row r="24" spans="1:21" s="288" customFormat="1" ht="35.1" customHeight="1">
      <c r="A24" s="294">
        <v>30</v>
      </c>
      <c r="B24" s="298" t="s">
        <v>787</v>
      </c>
      <c r="C24" s="298" t="s">
        <v>921</v>
      </c>
      <c r="D24" s="299">
        <v>3</v>
      </c>
      <c r="E24" s="299">
        <v>6</v>
      </c>
      <c r="F24" s="300">
        <v>182</v>
      </c>
      <c r="G24" s="317">
        <v>17825.48</v>
      </c>
      <c r="H24" s="318" t="s">
        <v>788</v>
      </c>
      <c r="I24" s="295"/>
      <c r="J24" s="296"/>
      <c r="K24" s="297"/>
      <c r="L24" s="305">
        <f t="shared" si="0"/>
        <v>420</v>
      </c>
      <c r="M24" s="288" t="s">
        <v>885</v>
      </c>
      <c r="N24" s="288" t="s">
        <v>886</v>
      </c>
      <c r="O24" s="288" t="s">
        <v>887</v>
      </c>
      <c r="P24" s="287"/>
      <c r="Q24" s="287"/>
      <c r="R24" s="287"/>
      <c r="S24" s="287"/>
      <c r="T24" s="287"/>
    </row>
    <row r="25" spans="1:21" s="288" customFormat="1" ht="35.1" customHeight="1">
      <c r="A25" s="294">
        <v>32</v>
      </c>
      <c r="B25" s="298" t="s">
        <v>789</v>
      </c>
      <c r="C25" s="298" t="s">
        <v>790</v>
      </c>
      <c r="D25" s="299">
        <v>1</v>
      </c>
      <c r="E25" s="299">
        <v>15</v>
      </c>
      <c r="F25" s="300">
        <v>120</v>
      </c>
      <c r="G25" s="317">
        <v>13618.58</v>
      </c>
      <c r="H25" s="318" t="s">
        <v>791</v>
      </c>
      <c r="I25" s="295"/>
      <c r="J25" s="296"/>
      <c r="K25" s="297"/>
      <c r="L25" s="305">
        <f t="shared" si="0"/>
        <v>277</v>
      </c>
      <c r="M25" s="288" t="s">
        <v>885</v>
      </c>
      <c r="N25" s="288" t="s">
        <v>912</v>
      </c>
      <c r="O25" s="288" t="s">
        <v>922</v>
      </c>
      <c r="Q25" s="287"/>
      <c r="R25" s="331"/>
      <c r="S25" s="331"/>
      <c r="T25" s="287"/>
    </row>
    <row r="26" spans="1:21" s="288" customFormat="1" ht="35.1" customHeight="1">
      <c r="A26" s="294">
        <v>35</v>
      </c>
      <c r="B26" s="298" t="s">
        <v>923</v>
      </c>
      <c r="C26" s="298" t="s">
        <v>792</v>
      </c>
      <c r="D26" s="299">
        <v>1</v>
      </c>
      <c r="E26" s="299">
        <v>15</v>
      </c>
      <c r="F26" s="300">
        <v>60</v>
      </c>
      <c r="G26" s="317">
        <v>7231.55</v>
      </c>
      <c r="H26" s="318" t="s">
        <v>793</v>
      </c>
      <c r="I26" s="295"/>
      <c r="J26" s="296"/>
      <c r="K26" s="297"/>
      <c r="L26" s="305">
        <f t="shared" si="0"/>
        <v>139</v>
      </c>
      <c r="M26" s="288" t="s">
        <v>885</v>
      </c>
      <c r="N26" s="288" t="s">
        <v>912</v>
      </c>
      <c r="O26" s="288" t="s">
        <v>922</v>
      </c>
      <c r="Q26" s="287"/>
      <c r="R26" s="287"/>
      <c r="S26" s="287"/>
      <c r="T26" s="287"/>
    </row>
    <row r="27" spans="1:21" s="288" customFormat="1" ht="35.1" customHeight="1">
      <c r="A27" s="294">
        <v>37</v>
      </c>
      <c r="B27" s="298" t="s">
        <v>924</v>
      </c>
      <c r="C27" s="298" t="s">
        <v>794</v>
      </c>
      <c r="D27" s="299">
        <v>1</v>
      </c>
      <c r="E27" s="299">
        <v>19</v>
      </c>
      <c r="F27" s="300">
        <v>112</v>
      </c>
      <c r="G27" s="317">
        <v>12406.58</v>
      </c>
      <c r="H27" s="318" t="s">
        <v>795</v>
      </c>
      <c r="I27" s="295"/>
      <c r="J27" s="296"/>
      <c r="K27" s="297"/>
      <c r="L27" s="305">
        <f t="shared" si="0"/>
        <v>259</v>
      </c>
      <c r="M27" s="288" t="s">
        <v>885</v>
      </c>
      <c r="N27" s="288" t="s">
        <v>889</v>
      </c>
      <c r="O27" s="288" t="s">
        <v>925</v>
      </c>
      <c r="Q27" s="287"/>
      <c r="R27" s="287"/>
      <c r="S27" s="287"/>
      <c r="T27" s="287"/>
    </row>
    <row r="28" spans="1:21" s="288" customFormat="1" ht="35.1" customHeight="1">
      <c r="A28" s="294">
        <v>38</v>
      </c>
      <c r="B28" s="332" t="s">
        <v>926</v>
      </c>
      <c r="C28" s="306" t="s">
        <v>796</v>
      </c>
      <c r="D28" s="307">
        <v>1</v>
      </c>
      <c r="E28" s="307">
        <v>9</v>
      </c>
      <c r="F28" s="308">
        <v>54</v>
      </c>
      <c r="G28" s="309">
        <v>5032.7700000000004</v>
      </c>
      <c r="H28" s="310" t="s">
        <v>797</v>
      </c>
      <c r="I28" s="311"/>
      <c r="J28" s="312"/>
      <c r="K28" s="313"/>
      <c r="L28" s="314">
        <f t="shared" si="0"/>
        <v>125</v>
      </c>
      <c r="M28" s="315" t="s">
        <v>885</v>
      </c>
      <c r="N28" s="315" t="s">
        <v>889</v>
      </c>
      <c r="O28" s="315" t="s">
        <v>916</v>
      </c>
      <c r="Q28" s="287"/>
      <c r="R28" s="287"/>
      <c r="S28" s="287"/>
      <c r="T28" s="287"/>
    </row>
    <row r="29" spans="1:21" s="288" customFormat="1" ht="35.1" customHeight="1">
      <c r="A29" s="333">
        <v>45</v>
      </c>
      <c r="B29" s="334" t="s">
        <v>927</v>
      </c>
      <c r="C29" s="298" t="s">
        <v>928</v>
      </c>
      <c r="D29" s="299">
        <v>1</v>
      </c>
      <c r="E29" s="299">
        <v>9</v>
      </c>
      <c r="F29" s="335">
        <v>32</v>
      </c>
      <c r="G29" s="317">
        <v>3721.07</v>
      </c>
      <c r="H29" s="318" t="s">
        <v>798</v>
      </c>
      <c r="I29" s="295"/>
      <c r="J29" s="296"/>
      <c r="K29" s="297"/>
      <c r="L29" s="305">
        <f t="shared" si="0"/>
        <v>74</v>
      </c>
      <c r="M29" s="288" t="s">
        <v>885</v>
      </c>
      <c r="N29" s="288" t="s">
        <v>902</v>
      </c>
      <c r="O29" s="288" t="s">
        <v>903</v>
      </c>
      <c r="P29" s="287" t="s">
        <v>929</v>
      </c>
      <c r="Q29" s="287"/>
      <c r="R29" s="287"/>
      <c r="S29" s="287"/>
      <c r="T29" s="287"/>
    </row>
    <row r="30" spans="1:21" s="288" customFormat="1" ht="35.1" customHeight="1" thickBot="1">
      <c r="A30" s="336">
        <v>46</v>
      </c>
      <c r="B30" s="337" t="s">
        <v>930</v>
      </c>
      <c r="C30" s="338" t="s">
        <v>931</v>
      </c>
      <c r="D30" s="339">
        <v>1</v>
      </c>
      <c r="E30" s="339">
        <v>6</v>
      </c>
      <c r="F30" s="340">
        <v>10</v>
      </c>
      <c r="G30" s="341">
        <v>1049.31</v>
      </c>
      <c r="H30" s="342" t="s">
        <v>932</v>
      </c>
      <c r="I30" s="343"/>
      <c r="J30" s="344"/>
      <c r="K30" s="345"/>
      <c r="L30" s="305">
        <f t="shared" si="0"/>
        <v>23</v>
      </c>
      <c r="M30" s="288" t="s">
        <v>933</v>
      </c>
      <c r="N30" s="288" t="s">
        <v>934</v>
      </c>
      <c r="O30" s="288" t="s">
        <v>935</v>
      </c>
      <c r="P30" s="287"/>
      <c r="Q30" s="287"/>
      <c r="R30" s="287"/>
      <c r="S30" s="287"/>
      <c r="T30" s="287"/>
      <c r="U30" s="287"/>
    </row>
    <row r="31" spans="1:21" s="288" customFormat="1" ht="35.1" customHeight="1">
      <c r="A31" s="294">
        <v>31</v>
      </c>
      <c r="B31" s="298" t="s">
        <v>799</v>
      </c>
      <c r="C31" s="298" t="s">
        <v>800</v>
      </c>
      <c r="D31" s="299">
        <v>1</v>
      </c>
      <c r="E31" s="299">
        <v>6</v>
      </c>
      <c r="F31" s="300">
        <v>42</v>
      </c>
      <c r="G31" s="317">
        <v>3711.42</v>
      </c>
      <c r="H31" s="318" t="s">
        <v>801</v>
      </c>
      <c r="I31" s="295"/>
      <c r="J31" s="296"/>
      <c r="K31" s="297"/>
      <c r="L31" s="305">
        <f t="shared" si="0"/>
        <v>97</v>
      </c>
      <c r="M31" s="288" t="s">
        <v>933</v>
      </c>
      <c r="N31" s="288" t="s">
        <v>934</v>
      </c>
      <c r="O31" s="288" t="s">
        <v>936</v>
      </c>
      <c r="U31" s="287"/>
    </row>
    <row r="32" spans="1:21" s="288" customFormat="1" ht="35.1" customHeight="1">
      <c r="A32" s="294">
        <v>34</v>
      </c>
      <c r="B32" s="298" t="s">
        <v>802</v>
      </c>
      <c r="C32" s="298" t="s">
        <v>803</v>
      </c>
      <c r="D32" s="299">
        <v>1</v>
      </c>
      <c r="E32" s="299">
        <v>5</v>
      </c>
      <c r="F32" s="300">
        <v>20</v>
      </c>
      <c r="G32" s="317">
        <v>1684</v>
      </c>
      <c r="H32" s="318" t="s">
        <v>804</v>
      </c>
      <c r="I32" s="295"/>
      <c r="J32" s="296"/>
      <c r="K32" s="297"/>
      <c r="L32" s="305">
        <f t="shared" si="0"/>
        <v>46</v>
      </c>
      <c r="M32" s="288" t="s">
        <v>933</v>
      </c>
      <c r="N32" s="288" t="s">
        <v>937</v>
      </c>
      <c r="O32" s="288" t="s">
        <v>938</v>
      </c>
      <c r="P32" s="287" t="s">
        <v>939</v>
      </c>
      <c r="Q32" s="287"/>
      <c r="R32" s="287"/>
      <c r="U32" s="287"/>
    </row>
    <row r="33" spans="1:33" s="288" customFormat="1" ht="35.1" customHeight="1">
      <c r="A33" s="294">
        <v>39</v>
      </c>
      <c r="B33" s="298" t="s">
        <v>805</v>
      </c>
      <c r="C33" s="298" t="s">
        <v>806</v>
      </c>
      <c r="D33" s="299">
        <v>1</v>
      </c>
      <c r="E33" s="299">
        <v>8</v>
      </c>
      <c r="F33" s="300">
        <v>62</v>
      </c>
      <c r="G33" s="317">
        <v>6244</v>
      </c>
      <c r="H33" s="318" t="s">
        <v>807</v>
      </c>
      <c r="I33" s="295"/>
      <c r="J33" s="296"/>
      <c r="K33" s="297"/>
      <c r="L33" s="305">
        <f t="shared" si="0"/>
        <v>143</v>
      </c>
      <c r="M33" s="288" t="s">
        <v>933</v>
      </c>
      <c r="N33" s="288" t="s">
        <v>934</v>
      </c>
      <c r="O33" s="288" t="s">
        <v>936</v>
      </c>
      <c r="U33" s="287"/>
    </row>
    <row r="34" spans="1:33" s="288" customFormat="1" ht="35.1" customHeight="1">
      <c r="A34" s="294">
        <v>40</v>
      </c>
      <c r="B34" s="298" t="s">
        <v>808</v>
      </c>
      <c r="C34" s="298" t="s">
        <v>809</v>
      </c>
      <c r="D34" s="299">
        <v>1</v>
      </c>
      <c r="E34" s="299">
        <v>14</v>
      </c>
      <c r="F34" s="300">
        <v>78</v>
      </c>
      <c r="G34" s="317">
        <v>7683.33</v>
      </c>
      <c r="H34" s="318" t="s">
        <v>810</v>
      </c>
      <c r="I34" s="295"/>
      <c r="J34" s="296"/>
      <c r="K34" s="297"/>
      <c r="L34" s="305">
        <f t="shared" si="0"/>
        <v>180</v>
      </c>
      <c r="M34" s="288" t="s">
        <v>933</v>
      </c>
      <c r="N34" s="288" t="s">
        <v>934</v>
      </c>
      <c r="O34" s="288" t="s">
        <v>940</v>
      </c>
      <c r="U34" s="287"/>
    </row>
    <row r="35" spans="1:33" s="288" customFormat="1" ht="35.1" customHeight="1">
      <c r="A35" s="294">
        <v>44</v>
      </c>
      <c r="B35" s="298" t="s">
        <v>811</v>
      </c>
      <c r="C35" s="298" t="s">
        <v>812</v>
      </c>
      <c r="D35" s="299">
        <v>1</v>
      </c>
      <c r="E35" s="299">
        <v>12</v>
      </c>
      <c r="F35" s="300">
        <v>47</v>
      </c>
      <c r="G35" s="317">
        <v>5978.43</v>
      </c>
      <c r="H35" s="318" t="s">
        <v>813</v>
      </c>
      <c r="I35" s="295"/>
      <c r="J35" s="296"/>
      <c r="K35" s="297"/>
      <c r="L35" s="305">
        <f t="shared" si="0"/>
        <v>109</v>
      </c>
      <c r="M35" s="288" t="s">
        <v>933</v>
      </c>
      <c r="N35" s="288" t="s">
        <v>934</v>
      </c>
      <c r="O35" s="288" t="s">
        <v>940</v>
      </c>
      <c r="P35" s="287"/>
      <c r="Q35" s="287"/>
      <c r="R35" s="287"/>
      <c r="S35" s="287"/>
      <c r="T35" s="287"/>
      <c r="U35" s="287"/>
    </row>
    <row r="36" spans="1:33" s="288" customFormat="1" ht="35.1" customHeight="1">
      <c r="A36" s="294">
        <v>17</v>
      </c>
      <c r="B36" s="298" t="s">
        <v>814</v>
      </c>
      <c r="C36" s="298" t="s">
        <v>815</v>
      </c>
      <c r="D36" s="299">
        <v>4</v>
      </c>
      <c r="E36" s="299">
        <v>14</v>
      </c>
      <c r="F36" s="300">
        <v>284</v>
      </c>
      <c r="G36" s="301">
        <v>17415</v>
      </c>
      <c r="H36" s="302" t="s">
        <v>816</v>
      </c>
      <c r="I36" s="303" t="s">
        <v>817</v>
      </c>
      <c r="J36" s="304" t="s">
        <v>888</v>
      </c>
      <c r="K36" s="297"/>
      <c r="L36" s="305">
        <f t="shared" si="0"/>
        <v>656</v>
      </c>
      <c r="M36" s="288" t="s">
        <v>933</v>
      </c>
      <c r="N36" s="288" t="s">
        <v>934</v>
      </c>
      <c r="O36" s="288" t="s">
        <v>941</v>
      </c>
      <c r="P36" s="287"/>
      <c r="S36" s="287"/>
      <c r="T36" s="287"/>
      <c r="U36" s="287"/>
    </row>
    <row r="37" spans="1:33" s="288" customFormat="1" ht="35.1" customHeight="1">
      <c r="A37" s="294">
        <v>16</v>
      </c>
      <c r="B37" s="298" t="s">
        <v>818</v>
      </c>
      <c r="C37" s="298" t="s">
        <v>819</v>
      </c>
      <c r="D37" s="299">
        <v>12</v>
      </c>
      <c r="E37" s="299">
        <v>20</v>
      </c>
      <c r="F37" s="300">
        <v>885</v>
      </c>
      <c r="G37" s="301">
        <v>143879</v>
      </c>
      <c r="H37" s="302" t="s">
        <v>820</v>
      </c>
      <c r="I37" s="303" t="s">
        <v>821</v>
      </c>
      <c r="J37" s="304" t="s">
        <v>888</v>
      </c>
      <c r="K37" s="297"/>
      <c r="L37" s="305">
        <f t="shared" si="0"/>
        <v>2044</v>
      </c>
      <c r="M37" s="288" t="s">
        <v>898</v>
      </c>
      <c r="N37" s="288" t="s">
        <v>942</v>
      </c>
      <c r="O37" s="288" t="s">
        <v>943</v>
      </c>
      <c r="P37" s="287" t="s">
        <v>944</v>
      </c>
      <c r="Q37" s="287"/>
      <c r="R37" s="287"/>
      <c r="S37" s="287"/>
      <c r="T37" s="287"/>
      <c r="U37" s="287"/>
    </row>
    <row r="38" spans="1:33" s="288" customFormat="1" ht="35.1" customHeight="1">
      <c r="A38" s="294">
        <v>18</v>
      </c>
      <c r="B38" s="298" t="s">
        <v>822</v>
      </c>
      <c r="C38" s="298" t="s">
        <v>945</v>
      </c>
      <c r="D38" s="299">
        <v>9</v>
      </c>
      <c r="E38" s="299">
        <v>20</v>
      </c>
      <c r="F38" s="300">
        <v>938</v>
      </c>
      <c r="G38" s="301">
        <v>141973</v>
      </c>
      <c r="H38" s="302" t="s">
        <v>823</v>
      </c>
      <c r="I38" s="303" t="s">
        <v>824</v>
      </c>
      <c r="J38" s="304" t="s">
        <v>888</v>
      </c>
      <c r="K38" s="297"/>
      <c r="L38" s="305">
        <f t="shared" si="0"/>
        <v>2167</v>
      </c>
      <c r="M38" s="288" t="s">
        <v>898</v>
      </c>
      <c r="N38" s="288" t="s">
        <v>942</v>
      </c>
      <c r="O38" s="288" t="s">
        <v>942</v>
      </c>
      <c r="P38" s="287" t="s">
        <v>944</v>
      </c>
      <c r="AG38" s="287"/>
    </row>
    <row r="39" spans="1:33" s="288" customFormat="1" ht="35.1" customHeight="1">
      <c r="A39" s="294">
        <v>19</v>
      </c>
      <c r="B39" s="298" t="s">
        <v>946</v>
      </c>
      <c r="C39" s="298" t="s">
        <v>947</v>
      </c>
      <c r="D39" s="299">
        <v>9</v>
      </c>
      <c r="E39" s="299">
        <v>26</v>
      </c>
      <c r="F39" s="300">
        <v>915</v>
      </c>
      <c r="G39" s="301">
        <v>136842</v>
      </c>
      <c r="H39" s="302" t="s">
        <v>825</v>
      </c>
      <c r="I39" s="303" t="s">
        <v>826</v>
      </c>
      <c r="J39" s="304" t="s">
        <v>888</v>
      </c>
      <c r="K39" s="297"/>
      <c r="L39" s="305">
        <f t="shared" si="0"/>
        <v>2114</v>
      </c>
      <c r="M39" s="288" t="s">
        <v>898</v>
      </c>
      <c r="N39" s="288" t="s">
        <v>942</v>
      </c>
      <c r="O39" s="288" t="s">
        <v>942</v>
      </c>
      <c r="P39" s="287" t="s">
        <v>944</v>
      </c>
      <c r="S39" s="287"/>
      <c r="T39" s="287"/>
      <c r="U39" s="287"/>
    </row>
    <row r="40" spans="1:33" s="288" customFormat="1" ht="35.1" customHeight="1">
      <c r="A40" s="294">
        <v>20</v>
      </c>
      <c r="B40" s="298" t="s">
        <v>948</v>
      </c>
      <c r="C40" s="298" t="s">
        <v>827</v>
      </c>
      <c r="D40" s="299">
        <v>23</v>
      </c>
      <c r="E40" s="299">
        <v>30</v>
      </c>
      <c r="F40" s="301">
        <v>2127</v>
      </c>
      <c r="G40" s="301">
        <v>311816</v>
      </c>
      <c r="H40" s="302" t="s">
        <v>828</v>
      </c>
      <c r="I40" s="346" t="s">
        <v>829</v>
      </c>
      <c r="J40" s="304" t="s">
        <v>888</v>
      </c>
      <c r="K40" s="297"/>
      <c r="L40" s="305">
        <f t="shared" si="0"/>
        <v>4913</v>
      </c>
      <c r="M40" s="288" t="s">
        <v>898</v>
      </c>
      <c r="N40" s="288" t="s">
        <v>942</v>
      </c>
      <c r="O40" s="288" t="s">
        <v>942</v>
      </c>
      <c r="P40" s="287" t="s">
        <v>944</v>
      </c>
      <c r="S40" s="287"/>
      <c r="T40" s="287"/>
      <c r="U40" s="287"/>
    </row>
    <row r="41" spans="1:33" s="288" customFormat="1" ht="35.1" customHeight="1">
      <c r="A41" s="294">
        <v>21</v>
      </c>
      <c r="B41" s="298" t="s">
        <v>830</v>
      </c>
      <c r="C41" s="298" t="s">
        <v>831</v>
      </c>
      <c r="D41" s="299">
        <v>11</v>
      </c>
      <c r="E41" s="299">
        <v>30</v>
      </c>
      <c r="F41" s="300">
        <v>990</v>
      </c>
      <c r="G41" s="301">
        <v>147537</v>
      </c>
      <c r="H41" s="302" t="s">
        <v>832</v>
      </c>
      <c r="I41" s="303" t="s">
        <v>833</v>
      </c>
      <c r="J41" s="304" t="s">
        <v>888</v>
      </c>
      <c r="K41" s="297"/>
      <c r="L41" s="305">
        <f t="shared" si="0"/>
        <v>2287</v>
      </c>
      <c r="M41" s="288" t="s">
        <v>898</v>
      </c>
      <c r="N41" s="288" t="s">
        <v>942</v>
      </c>
      <c r="O41" s="288" t="s">
        <v>942</v>
      </c>
      <c r="P41" s="287" t="s">
        <v>944</v>
      </c>
      <c r="S41" s="287"/>
      <c r="T41" s="287"/>
      <c r="U41" s="287"/>
    </row>
    <row r="42" spans="1:33" s="288" customFormat="1" ht="35.1" customHeight="1">
      <c r="A42" s="294">
        <v>22</v>
      </c>
      <c r="B42" s="298" t="s">
        <v>834</v>
      </c>
      <c r="C42" s="298" t="s">
        <v>835</v>
      </c>
      <c r="D42" s="299">
        <v>28</v>
      </c>
      <c r="E42" s="299">
        <v>20</v>
      </c>
      <c r="F42" s="301">
        <v>1660</v>
      </c>
      <c r="G42" s="301">
        <v>264525</v>
      </c>
      <c r="H42" s="302" t="s">
        <v>836</v>
      </c>
      <c r="I42" s="303" t="s">
        <v>837</v>
      </c>
      <c r="J42" s="304" t="s">
        <v>888</v>
      </c>
      <c r="K42" s="297"/>
      <c r="L42" s="305">
        <f t="shared" si="0"/>
        <v>3835</v>
      </c>
      <c r="M42" s="288" t="s">
        <v>898</v>
      </c>
      <c r="N42" s="288" t="s">
        <v>942</v>
      </c>
      <c r="O42" s="288" t="s">
        <v>942</v>
      </c>
      <c r="P42" s="287" t="s">
        <v>944</v>
      </c>
      <c r="S42" s="287"/>
      <c r="T42" s="287"/>
      <c r="U42" s="287"/>
    </row>
    <row r="43" spans="1:33" s="288" customFormat="1" ht="35.1" customHeight="1">
      <c r="A43" s="294">
        <v>23</v>
      </c>
      <c r="B43" s="298" t="s">
        <v>838</v>
      </c>
      <c r="C43" s="298" t="s">
        <v>839</v>
      </c>
      <c r="D43" s="299">
        <v>15</v>
      </c>
      <c r="E43" s="299">
        <v>27</v>
      </c>
      <c r="F43" s="301">
        <v>1260</v>
      </c>
      <c r="G43" s="301">
        <v>190714</v>
      </c>
      <c r="H43" s="302" t="s">
        <v>840</v>
      </c>
      <c r="I43" s="303" t="s">
        <v>841</v>
      </c>
      <c r="J43" s="304" t="s">
        <v>888</v>
      </c>
      <c r="K43" s="297"/>
      <c r="L43" s="305">
        <f t="shared" si="0"/>
        <v>2911</v>
      </c>
      <c r="M43" s="288" t="s">
        <v>898</v>
      </c>
      <c r="N43" s="288" t="s">
        <v>942</v>
      </c>
      <c r="O43" s="288" t="s">
        <v>942</v>
      </c>
      <c r="P43" s="287" t="s">
        <v>944</v>
      </c>
      <c r="S43" s="287"/>
      <c r="T43" s="287"/>
      <c r="U43" s="287"/>
    </row>
    <row r="44" spans="1:33" s="288" customFormat="1" ht="35.1" customHeight="1">
      <c r="A44" s="294">
        <v>24</v>
      </c>
      <c r="B44" s="298" t="s">
        <v>842</v>
      </c>
      <c r="C44" s="298" t="s">
        <v>843</v>
      </c>
      <c r="D44" s="299">
        <v>7</v>
      </c>
      <c r="E44" s="299">
        <v>16</v>
      </c>
      <c r="F44" s="300">
        <v>497</v>
      </c>
      <c r="G44" s="301">
        <v>64999</v>
      </c>
      <c r="H44" s="302" t="s">
        <v>844</v>
      </c>
      <c r="I44" s="295" t="s">
        <v>845</v>
      </c>
      <c r="J44" s="304" t="s">
        <v>888</v>
      </c>
      <c r="K44" s="297"/>
      <c r="L44" s="305">
        <f t="shared" si="0"/>
        <v>1148</v>
      </c>
      <c r="M44" s="288" t="s">
        <v>898</v>
      </c>
      <c r="N44" s="288" t="s">
        <v>942</v>
      </c>
      <c r="O44" s="288" t="s">
        <v>942</v>
      </c>
      <c r="P44" s="287" t="s">
        <v>944</v>
      </c>
      <c r="S44" s="287"/>
      <c r="T44" s="287"/>
      <c r="U44" s="287"/>
    </row>
    <row r="45" spans="1:33" s="288" customFormat="1" ht="35.1" customHeight="1">
      <c r="A45" s="294">
        <v>15</v>
      </c>
      <c r="B45" s="298" t="s">
        <v>846</v>
      </c>
      <c r="C45" s="298" t="s">
        <v>847</v>
      </c>
      <c r="D45" s="299">
        <v>7</v>
      </c>
      <c r="E45" s="299">
        <v>5</v>
      </c>
      <c r="F45" s="300">
        <v>250</v>
      </c>
      <c r="G45" s="301">
        <v>19836</v>
      </c>
      <c r="H45" s="302" t="s">
        <v>848</v>
      </c>
      <c r="I45" s="303" t="s">
        <v>849</v>
      </c>
      <c r="J45" s="304" t="s">
        <v>888</v>
      </c>
      <c r="K45" s="297"/>
      <c r="L45" s="305">
        <f t="shared" si="0"/>
        <v>578</v>
      </c>
      <c r="M45" s="288" t="s">
        <v>949</v>
      </c>
      <c r="N45" s="288" t="s">
        <v>950</v>
      </c>
      <c r="O45" s="288" t="s">
        <v>951</v>
      </c>
      <c r="S45" s="287"/>
      <c r="T45" s="287"/>
      <c r="U45" s="287"/>
    </row>
    <row r="46" spans="1:33" s="288" customFormat="1" ht="35.1" customHeight="1">
      <c r="A46" s="294">
        <v>36</v>
      </c>
      <c r="B46" s="298" t="s">
        <v>952</v>
      </c>
      <c r="C46" s="298" t="s">
        <v>850</v>
      </c>
      <c r="D46" s="299">
        <v>3</v>
      </c>
      <c r="E46" s="299">
        <v>5</v>
      </c>
      <c r="F46" s="300">
        <v>60</v>
      </c>
      <c r="G46" s="317">
        <v>3568.6</v>
      </c>
      <c r="H46" s="318" t="s">
        <v>851</v>
      </c>
      <c r="I46" s="295"/>
      <c r="J46" s="296"/>
      <c r="K46" s="297"/>
      <c r="L46" s="305">
        <f t="shared" si="0"/>
        <v>139</v>
      </c>
      <c r="M46" s="288" t="s">
        <v>953</v>
      </c>
      <c r="N46" s="288" t="s">
        <v>954</v>
      </c>
      <c r="O46" s="288" t="s">
        <v>955</v>
      </c>
      <c r="P46" s="347"/>
      <c r="S46" s="287"/>
      <c r="T46" s="287"/>
      <c r="U46" s="287"/>
    </row>
    <row r="47" spans="1:33" s="288" customFormat="1" ht="35.1" customHeight="1">
      <c r="A47" s="294">
        <v>41</v>
      </c>
      <c r="B47" s="298" t="s">
        <v>852</v>
      </c>
      <c r="C47" s="298" t="s">
        <v>853</v>
      </c>
      <c r="D47" s="299">
        <v>1</v>
      </c>
      <c r="E47" s="299">
        <v>5</v>
      </c>
      <c r="F47" s="300">
        <v>50</v>
      </c>
      <c r="G47" s="317">
        <v>2334</v>
      </c>
      <c r="H47" s="318" t="s">
        <v>854</v>
      </c>
      <c r="I47" s="295"/>
      <c r="J47" s="296"/>
      <c r="K47" s="297"/>
      <c r="L47" s="305">
        <f t="shared" si="0"/>
        <v>116</v>
      </c>
      <c r="M47" s="288" t="s">
        <v>953</v>
      </c>
      <c r="N47" s="288" t="s">
        <v>954</v>
      </c>
      <c r="O47" s="288" t="s">
        <v>955</v>
      </c>
      <c r="P47" s="347"/>
      <c r="S47" s="287"/>
      <c r="T47" s="287"/>
      <c r="U47" s="287"/>
    </row>
    <row r="48" spans="1:33" s="288" customFormat="1" ht="35.1" customHeight="1">
      <c r="A48" s="294">
        <v>42</v>
      </c>
      <c r="B48" s="298" t="s">
        <v>855</v>
      </c>
      <c r="C48" s="298" t="s">
        <v>856</v>
      </c>
      <c r="D48" s="299">
        <v>1</v>
      </c>
      <c r="E48" s="299">
        <v>5</v>
      </c>
      <c r="F48" s="300">
        <v>110</v>
      </c>
      <c r="G48" s="317">
        <v>7127.5</v>
      </c>
      <c r="H48" s="318" t="s">
        <v>857</v>
      </c>
      <c r="I48" s="295"/>
      <c r="J48" s="296"/>
      <c r="K48" s="297"/>
      <c r="L48" s="305">
        <f t="shared" si="0"/>
        <v>254</v>
      </c>
      <c r="M48" s="288" t="s">
        <v>953</v>
      </c>
      <c r="N48" s="288" t="s">
        <v>954</v>
      </c>
      <c r="O48" s="288" t="s">
        <v>955</v>
      </c>
      <c r="P48" s="347"/>
      <c r="S48" s="287"/>
      <c r="T48" s="287"/>
      <c r="U48" s="287"/>
    </row>
    <row r="49" spans="1:21" s="288" customFormat="1" ht="35.1" customHeight="1">
      <c r="A49" s="294">
        <v>43</v>
      </c>
      <c r="B49" s="298" t="s">
        <v>956</v>
      </c>
      <c r="C49" s="298" t="s">
        <v>858</v>
      </c>
      <c r="D49" s="299">
        <v>5</v>
      </c>
      <c r="E49" s="299">
        <v>5</v>
      </c>
      <c r="F49" s="300">
        <v>220</v>
      </c>
      <c r="G49" s="317">
        <v>14893.35</v>
      </c>
      <c r="H49" s="318" t="s">
        <v>857</v>
      </c>
      <c r="I49" s="295"/>
      <c r="J49" s="296"/>
      <c r="K49" s="297"/>
      <c r="L49" s="305">
        <f t="shared" si="0"/>
        <v>508</v>
      </c>
      <c r="M49" s="288" t="s">
        <v>953</v>
      </c>
      <c r="N49" s="288" t="s">
        <v>957</v>
      </c>
      <c r="O49" s="288" t="s">
        <v>958</v>
      </c>
      <c r="P49" s="347"/>
      <c r="U49" s="287"/>
    </row>
    <row r="50" spans="1:21" s="288" customFormat="1" ht="35.1" customHeight="1">
      <c r="A50" s="294">
        <v>33</v>
      </c>
      <c r="B50" s="298" t="s">
        <v>859</v>
      </c>
      <c r="C50" s="298" t="s">
        <v>860</v>
      </c>
      <c r="D50" s="299">
        <v>3</v>
      </c>
      <c r="E50" s="299">
        <v>5</v>
      </c>
      <c r="F50" s="300">
        <v>180</v>
      </c>
      <c r="G50" s="317">
        <v>7504.37</v>
      </c>
      <c r="H50" s="318" t="s">
        <v>861</v>
      </c>
      <c r="I50" s="295"/>
      <c r="J50" s="296"/>
      <c r="K50" s="297"/>
      <c r="L50" s="305">
        <f t="shared" si="0"/>
        <v>416</v>
      </c>
      <c r="M50" s="288" t="s">
        <v>953</v>
      </c>
      <c r="N50" s="288" t="s">
        <v>954</v>
      </c>
      <c r="O50" s="288" t="s">
        <v>955</v>
      </c>
      <c r="P50" s="287"/>
      <c r="Q50" s="287"/>
      <c r="U50" s="287"/>
    </row>
    <row r="51" spans="1:21" s="288" customFormat="1" ht="17.25">
      <c r="R51" s="287"/>
      <c r="S51" s="287"/>
      <c r="T51" s="287"/>
      <c r="U51" s="287"/>
    </row>
    <row r="55" spans="1:21" ht="17.25">
      <c r="F55" s="300"/>
    </row>
    <row r="56" spans="1:21" ht="17.25">
      <c r="F56" s="300"/>
    </row>
    <row r="57" spans="1:21" ht="17.25">
      <c r="F57" s="300"/>
    </row>
    <row r="58" spans="1:21" ht="17.25">
      <c r="F58" s="300"/>
    </row>
    <row r="59" spans="1:21" ht="17.25">
      <c r="F59" s="300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21</vt:i4>
      </vt:variant>
      <vt:variant>
        <vt:lpstr>이름이 지정된 범위</vt:lpstr>
      </vt:variant>
      <vt:variant>
        <vt:i4>3</vt:i4>
      </vt:variant>
    </vt:vector>
  </HeadingPairs>
  <TitlesOfParts>
    <vt:vector size="24" baseType="lpstr">
      <vt:lpstr>3.7 간지</vt:lpstr>
      <vt:lpstr>배수지별 용수공급량</vt:lpstr>
      <vt:lpstr>배수지체류시간</vt:lpstr>
      <vt:lpstr>출력안함☞</vt:lpstr>
      <vt:lpstr>급수보급률 집계표</vt:lpstr>
      <vt:lpstr>홍성읍</vt:lpstr>
      <vt:lpstr>광천읍</vt:lpstr>
      <vt:lpstr>홍북면</vt:lpstr>
      <vt:lpstr>금마면</vt:lpstr>
      <vt:lpstr>홍동면</vt:lpstr>
      <vt:lpstr>장곡면</vt:lpstr>
      <vt:lpstr>은하면</vt:lpstr>
      <vt:lpstr>결성면</vt:lpstr>
      <vt:lpstr>서부면</vt:lpstr>
      <vt:lpstr>갈산면</vt:lpstr>
      <vt:lpstr>구항면</vt:lpstr>
      <vt:lpstr>리별인구</vt:lpstr>
      <vt:lpstr>계획인구(최종)</vt:lpstr>
      <vt:lpstr>정리</vt:lpstr>
      <vt:lpstr>총용수수요량</vt:lpstr>
      <vt:lpstr>아파트</vt:lpstr>
      <vt:lpstr>'급수보급률 집계표'!Print_Area</vt:lpstr>
      <vt:lpstr>'배수지별 용수공급량'!Print_Area</vt:lpstr>
      <vt:lpstr>배수지체류시간!Print_Area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황선호</dc:creator>
  <cp:lastModifiedBy>개인</cp:lastModifiedBy>
  <cp:lastPrinted>2017-04-06T02:46:33Z</cp:lastPrinted>
  <dcterms:created xsi:type="dcterms:W3CDTF">2017-03-07T08:00:53Z</dcterms:created>
  <dcterms:modified xsi:type="dcterms:W3CDTF">2017-10-25T07:16:50Z</dcterms:modified>
</cp:coreProperties>
</file>