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45" windowWidth="16500" windowHeight="11055" activeTab="3"/>
  </bookViews>
  <sheets>
    <sheet name="Sheet1" sheetId="7" r:id="rId1"/>
    <sheet name="단계별 소요사업비" sheetId="6" r:id="rId2"/>
    <sheet name="연차별소요사업비" sheetId="3" r:id="rId3"/>
    <sheet name="재원조달계획" sheetId="5" r:id="rId4"/>
  </sheets>
  <externalReferences>
    <externalReference r:id="rId5"/>
    <externalReference r:id="rId6"/>
    <externalReference r:id="rId7"/>
  </externalReferences>
  <definedNames>
    <definedName name="_xlnm.Print_Area" localSheetId="1">'단계별 소요사업비'!$A$1:$G$26</definedName>
    <definedName name="_xlnm.Print_Area" localSheetId="2">연차별소요사업비!$A$27:$U$53</definedName>
    <definedName name="_xlnm.Print_Area" localSheetId="3">재원조달계획!$A$1:$H$95</definedName>
    <definedName name="_xlnm.Print_Titles" localSheetId="3">재원조달계획!$2:$3</definedName>
  </definedNames>
  <calcPr calcId="124519"/>
</workbook>
</file>

<file path=xl/calcChain.xml><?xml version="1.0" encoding="utf-8"?>
<calcChain xmlns="http://schemas.openxmlformats.org/spreadsheetml/2006/main">
  <c r="R50" i="3"/>
  <c r="Q50"/>
  <c r="M50"/>
  <c r="L50"/>
  <c r="H50"/>
  <c r="G50"/>
  <c r="D50"/>
  <c r="C50"/>
  <c r="R49"/>
  <c r="Q49"/>
  <c r="M49"/>
  <c r="L49"/>
  <c r="H49"/>
  <c r="G49"/>
  <c r="F49"/>
  <c r="D49"/>
  <c r="C49"/>
  <c r="D48"/>
  <c r="C48"/>
  <c r="D36" l="1"/>
  <c r="C36"/>
  <c r="G26" i="6"/>
  <c r="F26"/>
  <c r="E26"/>
  <c r="D26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G10"/>
  <c r="F10"/>
  <c r="E10"/>
  <c r="D10"/>
  <c r="G7"/>
  <c r="F7"/>
  <c r="G8"/>
  <c r="F8"/>
  <c r="E8"/>
  <c r="D8"/>
  <c r="E7"/>
  <c r="D7"/>
  <c r="G6"/>
  <c r="F6"/>
  <c r="E6"/>
  <c r="D6"/>
  <c r="D22" l="1"/>
  <c r="G11" l="1"/>
  <c r="F92" i="5" l="1"/>
  <c r="F94" s="1"/>
  <c r="G92"/>
  <c r="G94" s="1"/>
  <c r="H92"/>
  <c r="H94" s="1"/>
  <c r="E92"/>
  <c r="E81"/>
  <c r="D81"/>
  <c r="F81"/>
  <c r="G81"/>
  <c r="H81"/>
  <c r="H68"/>
  <c r="H78"/>
  <c r="F76"/>
  <c r="F78" s="1"/>
  <c r="G76"/>
  <c r="G78" s="1"/>
  <c r="H76"/>
  <c r="E76"/>
  <c r="E78" s="1"/>
  <c r="F72"/>
  <c r="F74" s="1"/>
  <c r="G72"/>
  <c r="G68" s="1"/>
  <c r="H72"/>
  <c r="H74" s="1"/>
  <c r="H70" s="1"/>
  <c r="E72"/>
  <c r="F64"/>
  <c r="G64"/>
  <c r="H64"/>
  <c r="E64"/>
  <c r="F60"/>
  <c r="F62" s="1"/>
  <c r="G60"/>
  <c r="G62" s="1"/>
  <c r="H60"/>
  <c r="H62" s="1"/>
  <c r="E60"/>
  <c r="E62" s="1"/>
  <c r="F56"/>
  <c r="F58" s="1"/>
  <c r="G56"/>
  <c r="G58" s="1"/>
  <c r="H56"/>
  <c r="H58" s="1"/>
  <c r="E56"/>
  <c r="E58" s="1"/>
  <c r="F52"/>
  <c r="F54" s="1"/>
  <c r="G52"/>
  <c r="G54" s="1"/>
  <c r="H52"/>
  <c r="H54" s="1"/>
  <c r="E52"/>
  <c r="E54" s="1"/>
  <c r="F48"/>
  <c r="F49" s="1"/>
  <c r="G48"/>
  <c r="H48"/>
  <c r="H49" s="1"/>
  <c r="E48"/>
  <c r="E49" s="1"/>
  <c r="E33" s="1"/>
  <c r="F44"/>
  <c r="F46" s="1"/>
  <c r="G44"/>
  <c r="G46" s="1"/>
  <c r="H44"/>
  <c r="H46" s="1"/>
  <c r="E44"/>
  <c r="E46" s="1"/>
  <c r="F40"/>
  <c r="F42" s="1"/>
  <c r="G40"/>
  <c r="G42" s="1"/>
  <c r="H40"/>
  <c r="H42" s="1"/>
  <c r="E40"/>
  <c r="E42" s="1"/>
  <c r="F36"/>
  <c r="F38" s="1"/>
  <c r="G36"/>
  <c r="G38" s="1"/>
  <c r="H36"/>
  <c r="H38" s="1"/>
  <c r="F28"/>
  <c r="G28"/>
  <c r="H28"/>
  <c r="E28"/>
  <c r="F20"/>
  <c r="F21" s="1"/>
  <c r="F22" s="1"/>
  <c r="G20"/>
  <c r="G21" s="1"/>
  <c r="G22" s="1"/>
  <c r="H20"/>
  <c r="H21" s="1"/>
  <c r="H22" s="1"/>
  <c r="E20"/>
  <c r="E21" s="1"/>
  <c r="E22" s="1"/>
  <c r="F16"/>
  <c r="G16"/>
  <c r="H16"/>
  <c r="E16"/>
  <c r="F12"/>
  <c r="F13" s="1"/>
  <c r="G12"/>
  <c r="G13" s="1"/>
  <c r="G14" s="1"/>
  <c r="H12"/>
  <c r="H13" s="1"/>
  <c r="H14" s="1"/>
  <c r="E12"/>
  <c r="E13" s="1"/>
  <c r="E14" s="1"/>
  <c r="E11"/>
  <c r="E7" s="1"/>
  <c r="F11"/>
  <c r="F7" s="1"/>
  <c r="G11"/>
  <c r="D11" s="1"/>
  <c r="H11"/>
  <c r="H7" s="1"/>
  <c r="G74"/>
  <c r="G7" l="1"/>
  <c r="D92"/>
  <c r="E94"/>
  <c r="D94" s="1"/>
  <c r="F14"/>
  <c r="F50"/>
  <c r="F33"/>
  <c r="H50"/>
  <c r="H33"/>
  <c r="G49"/>
  <c r="G33" s="1"/>
  <c r="E68"/>
  <c r="D78"/>
  <c r="G70"/>
  <c r="F70"/>
  <c r="F68"/>
  <c r="E50"/>
  <c r="D20"/>
  <c r="D72"/>
  <c r="E74"/>
  <c r="D76"/>
  <c r="E29"/>
  <c r="E30" s="1"/>
  <c r="F29"/>
  <c r="F30" s="1"/>
  <c r="D28"/>
  <c r="G29"/>
  <c r="G30" s="1"/>
  <c r="H29"/>
  <c r="H30" s="1"/>
  <c r="D21"/>
  <c r="D28" i="3"/>
  <c r="E28"/>
  <c r="F28"/>
  <c r="G28"/>
  <c r="H28"/>
  <c r="I28"/>
  <c r="J28"/>
  <c r="K28"/>
  <c r="L28"/>
  <c r="M28"/>
  <c r="N28"/>
  <c r="O28"/>
  <c r="P28"/>
  <c r="Q28"/>
  <c r="R28"/>
  <c r="S28"/>
  <c r="T28"/>
  <c r="U28"/>
  <c r="C28"/>
  <c r="Q4"/>
  <c r="U31" s="1"/>
  <c r="Q5"/>
  <c r="U32" s="1"/>
  <c r="Q7"/>
  <c r="U34" s="1"/>
  <c r="Q9"/>
  <c r="U36" s="1"/>
  <c r="Q10"/>
  <c r="T37" s="1"/>
  <c r="Q11"/>
  <c r="R38" s="1"/>
  <c r="Q12"/>
  <c r="U39" s="1"/>
  <c r="Q13"/>
  <c r="Q14"/>
  <c r="S41" s="1"/>
  <c r="Q15"/>
  <c r="R42" s="1"/>
  <c r="Q16"/>
  <c r="U43" s="1"/>
  <c r="Q18"/>
  <c r="T45" s="1"/>
  <c r="Q19"/>
  <c r="S46" s="1"/>
  <c r="Q23"/>
  <c r="S50" s="1"/>
  <c r="L4"/>
  <c r="O31" s="1"/>
  <c r="L5"/>
  <c r="O32" s="1"/>
  <c r="L7"/>
  <c r="M34" s="1"/>
  <c r="L9"/>
  <c r="M36" s="1"/>
  <c r="L10"/>
  <c r="L37" s="1"/>
  <c r="L11"/>
  <c r="N38" s="1"/>
  <c r="L12"/>
  <c r="L13"/>
  <c r="L14"/>
  <c r="O41" s="1"/>
  <c r="L15"/>
  <c r="N42" s="1"/>
  <c r="L16"/>
  <c r="P43" s="1"/>
  <c r="L18"/>
  <c r="P45" s="1"/>
  <c r="L19"/>
  <c r="L23"/>
  <c r="O50" s="1"/>
  <c r="G4"/>
  <c r="J31" s="1"/>
  <c r="G5"/>
  <c r="G7"/>
  <c r="H34" s="1"/>
  <c r="G9"/>
  <c r="I36" s="1"/>
  <c r="G10"/>
  <c r="G37" s="1"/>
  <c r="G11"/>
  <c r="J38" s="1"/>
  <c r="G12"/>
  <c r="G13"/>
  <c r="G14"/>
  <c r="G15"/>
  <c r="I42" s="1"/>
  <c r="G16"/>
  <c r="K43" s="1"/>
  <c r="G18"/>
  <c r="G19"/>
  <c r="C4"/>
  <c r="F31" s="1"/>
  <c r="C5"/>
  <c r="D32" s="1"/>
  <c r="C7"/>
  <c r="C10"/>
  <c r="C11"/>
  <c r="C12"/>
  <c r="F39" s="1"/>
  <c r="C13"/>
  <c r="F40" s="1"/>
  <c r="C14"/>
  <c r="F41" s="1"/>
  <c r="C15"/>
  <c r="C16"/>
  <c r="C18"/>
  <c r="D45" s="1"/>
  <c r="C19"/>
  <c r="C23"/>
  <c r="F50" s="1"/>
  <c r="A19"/>
  <c r="A46" s="1"/>
  <c r="B76" i="5" s="1"/>
  <c r="A18" i="3"/>
  <c r="A45" s="1"/>
  <c r="B72" i="5" s="1"/>
  <c r="A10" i="3"/>
  <c r="A11"/>
  <c r="A12"/>
  <c r="A13"/>
  <c r="A14"/>
  <c r="A15"/>
  <c r="A5"/>
  <c r="A32" s="1"/>
  <c r="B20" i="5" s="1"/>
  <c r="A6" i="3"/>
  <c r="A33" s="1"/>
  <c r="B24" i="5" s="1"/>
  <c r="A7" i="3"/>
  <c r="A34" s="1"/>
  <c r="B28" i="5" s="1"/>
  <c r="B16" i="3" l="1"/>
  <c r="K32"/>
  <c r="J32"/>
  <c r="B19"/>
  <c r="F46"/>
  <c r="E46"/>
  <c r="J45"/>
  <c r="K45"/>
  <c r="H46"/>
  <c r="K46"/>
  <c r="J46"/>
  <c r="G31"/>
  <c r="D49" i="5"/>
  <c r="D33"/>
  <c r="B11" i="3"/>
  <c r="B15"/>
  <c r="U40"/>
  <c r="Q40"/>
  <c r="T40"/>
  <c r="I40"/>
  <c r="J40"/>
  <c r="G40"/>
  <c r="K40"/>
  <c r="O40"/>
  <c r="L40"/>
  <c r="P40"/>
  <c r="I41"/>
  <c r="K41"/>
  <c r="J41"/>
  <c r="T39"/>
  <c r="L39"/>
  <c r="P39"/>
  <c r="H39"/>
  <c r="J39"/>
  <c r="K39"/>
  <c r="G50" i="5"/>
  <c r="D50" s="1"/>
  <c r="D74"/>
  <c r="E70"/>
  <c r="E41" i="3"/>
  <c r="B12"/>
  <c r="D30" i="5"/>
  <c r="D29"/>
  <c r="D22"/>
  <c r="B7" i="3"/>
  <c r="G45"/>
  <c r="Q45"/>
  <c r="E45"/>
  <c r="U45"/>
  <c r="U44" s="1"/>
  <c r="R46"/>
  <c r="M46"/>
  <c r="G46"/>
  <c r="N50"/>
  <c r="E50"/>
  <c r="H45"/>
  <c r="H44" s="1"/>
  <c r="L45"/>
  <c r="R45"/>
  <c r="R44" s="1"/>
  <c r="F45"/>
  <c r="U46"/>
  <c r="Q46"/>
  <c r="L46"/>
  <c r="K44"/>
  <c r="U50"/>
  <c r="C45"/>
  <c r="I45"/>
  <c r="M45"/>
  <c r="M44" s="1"/>
  <c r="S45"/>
  <c r="S44" s="1"/>
  <c r="O45"/>
  <c r="T46"/>
  <c r="T44" s="1"/>
  <c r="O46"/>
  <c r="I46"/>
  <c r="D46"/>
  <c r="J44"/>
  <c r="T50"/>
  <c r="P50"/>
  <c r="N45"/>
  <c r="N44" s="1"/>
  <c r="N46"/>
  <c r="C46"/>
  <c r="P44"/>
  <c r="F44"/>
  <c r="E32"/>
  <c r="M31"/>
  <c r="J34"/>
  <c r="S34"/>
  <c r="I31"/>
  <c r="S31"/>
  <c r="C31"/>
  <c r="O34"/>
  <c r="B10"/>
  <c r="B4"/>
  <c r="C34"/>
  <c r="E34"/>
  <c r="F32"/>
  <c r="D31"/>
  <c r="G34"/>
  <c r="K34"/>
  <c r="H32"/>
  <c r="L34"/>
  <c r="P34"/>
  <c r="N32"/>
  <c r="N31"/>
  <c r="T34"/>
  <c r="T32"/>
  <c r="T31"/>
  <c r="P32"/>
  <c r="F34"/>
  <c r="J36"/>
  <c r="N36"/>
  <c r="R36"/>
  <c r="U42"/>
  <c r="Q42"/>
  <c r="M42"/>
  <c r="H42"/>
  <c r="C42"/>
  <c r="R41"/>
  <c r="N41"/>
  <c r="H41"/>
  <c r="C41"/>
  <c r="N40"/>
  <c r="H40"/>
  <c r="D40"/>
  <c r="S39"/>
  <c r="O39"/>
  <c r="G39"/>
  <c r="U38"/>
  <c r="Q38"/>
  <c r="M38"/>
  <c r="I38"/>
  <c r="D38"/>
  <c r="S37"/>
  <c r="O37"/>
  <c r="I37"/>
  <c r="D37"/>
  <c r="J37"/>
  <c r="K42"/>
  <c r="H43"/>
  <c r="L43"/>
  <c r="R43"/>
  <c r="F43"/>
  <c r="D34"/>
  <c r="M32"/>
  <c r="Q32"/>
  <c r="S32"/>
  <c r="K31"/>
  <c r="G36"/>
  <c r="K36"/>
  <c r="O36"/>
  <c r="S36"/>
  <c r="T42"/>
  <c r="P42"/>
  <c r="L42"/>
  <c r="G42"/>
  <c r="U41"/>
  <c r="Q41"/>
  <c r="M41"/>
  <c r="G41"/>
  <c r="S40"/>
  <c r="M40"/>
  <c r="C40"/>
  <c r="R39"/>
  <c r="N39"/>
  <c r="E39"/>
  <c r="T38"/>
  <c r="P38"/>
  <c r="L38"/>
  <c r="H38"/>
  <c r="C38"/>
  <c r="R37"/>
  <c r="N37"/>
  <c r="H37"/>
  <c r="C37"/>
  <c r="K37"/>
  <c r="C43"/>
  <c r="I43"/>
  <c r="M43"/>
  <c r="S43"/>
  <c r="O43"/>
  <c r="B18"/>
  <c r="C32"/>
  <c r="G32"/>
  <c r="I34"/>
  <c r="H31"/>
  <c r="L32"/>
  <c r="N34"/>
  <c r="P31"/>
  <c r="Q31"/>
  <c r="R34"/>
  <c r="R32"/>
  <c r="R31"/>
  <c r="H36"/>
  <c r="L36"/>
  <c r="P36"/>
  <c r="T36"/>
  <c r="S42"/>
  <c r="O42"/>
  <c r="J42"/>
  <c r="E42"/>
  <c r="T41"/>
  <c r="P41"/>
  <c r="L41"/>
  <c r="R40"/>
  <c r="Q39"/>
  <c r="M39"/>
  <c r="I39"/>
  <c r="D39"/>
  <c r="S38"/>
  <c r="O38"/>
  <c r="K38"/>
  <c r="G38"/>
  <c r="U37"/>
  <c r="Q37"/>
  <c r="M37"/>
  <c r="F38"/>
  <c r="D43"/>
  <c r="J43"/>
  <c r="N43"/>
  <c r="T43"/>
  <c r="B14"/>
  <c r="B13"/>
  <c r="B5"/>
  <c r="E31"/>
  <c r="I32"/>
  <c r="L31"/>
  <c r="Q34"/>
  <c r="Q36"/>
  <c r="D42"/>
  <c r="D41"/>
  <c r="E40"/>
  <c r="C39"/>
  <c r="E38"/>
  <c r="P37"/>
  <c r="E37"/>
  <c r="F37"/>
  <c r="F42"/>
  <c r="G43"/>
  <c r="Q43"/>
  <c r="E43"/>
  <c r="C8" i="6"/>
  <c r="C10"/>
  <c r="K35" i="3" l="1"/>
  <c r="B45"/>
  <c r="J35"/>
  <c r="B46"/>
  <c r="C44"/>
  <c r="Q35"/>
  <c r="G44"/>
  <c r="D44"/>
  <c r="L44"/>
  <c r="E44"/>
  <c r="O44"/>
  <c r="Q44"/>
  <c r="B39"/>
  <c r="B42"/>
  <c r="O35"/>
  <c r="I44"/>
  <c r="P35"/>
  <c r="I35"/>
  <c r="B31"/>
  <c r="B43"/>
  <c r="M35"/>
  <c r="U35"/>
  <c r="B40"/>
  <c r="S35"/>
  <c r="R35"/>
  <c r="B34"/>
  <c r="L35"/>
  <c r="N35"/>
  <c r="H35"/>
  <c r="B41"/>
  <c r="T35"/>
  <c r="B32"/>
  <c r="B37"/>
  <c r="B38"/>
  <c r="G35"/>
  <c r="A9"/>
  <c r="B44" l="1"/>
  <c r="E11" i="6"/>
  <c r="F11"/>
  <c r="Q8" i="3" l="1"/>
  <c r="L8"/>
  <c r="G8"/>
  <c r="C13" i="6"/>
  <c r="E20"/>
  <c r="G17" i="3" s="1"/>
  <c r="F20" i="6"/>
  <c r="L17" i="3" s="1"/>
  <c r="G20" i="6"/>
  <c r="Q17" i="3" s="1"/>
  <c r="D20" i="6"/>
  <c r="C17" i="3" s="1"/>
  <c r="C22" i="6"/>
  <c r="C21"/>
  <c r="B17" i="3" l="1"/>
  <c r="C20" i="6"/>
  <c r="A42" i="3"/>
  <c r="B60" i="5" s="1"/>
  <c r="C18" i="6"/>
  <c r="D62" i="5" l="1"/>
  <c r="D60"/>
  <c r="F65" l="1"/>
  <c r="F66" s="1"/>
  <c r="G65"/>
  <c r="G66" s="1"/>
  <c r="H65"/>
  <c r="H66" s="1"/>
  <c r="G32" l="1"/>
  <c r="F32"/>
  <c r="H32"/>
  <c r="D12"/>
  <c r="D48"/>
  <c r="E17"/>
  <c r="H34"/>
  <c r="D40"/>
  <c r="D42"/>
  <c r="G34"/>
  <c r="D56"/>
  <c r="D58"/>
  <c r="D52"/>
  <c r="D64"/>
  <c r="E65"/>
  <c r="D68"/>
  <c r="D70"/>
  <c r="H17"/>
  <c r="G17"/>
  <c r="D16"/>
  <c r="F17"/>
  <c r="D44"/>
  <c r="F34" l="1"/>
  <c r="E18"/>
  <c r="D54"/>
  <c r="E66"/>
  <c r="D66" s="1"/>
  <c r="D65"/>
  <c r="D13"/>
  <c r="H18"/>
  <c r="G18"/>
  <c r="D17"/>
  <c r="F18"/>
  <c r="D46"/>
  <c r="D14" l="1"/>
  <c r="D7"/>
  <c r="D18"/>
  <c r="Q3" i="3" l="1"/>
  <c r="L3"/>
  <c r="G3"/>
  <c r="G23"/>
  <c r="C3"/>
  <c r="A43"/>
  <c r="A22"/>
  <c r="A49" s="1"/>
  <c r="B88" i="5" s="1"/>
  <c r="A23" i="3"/>
  <c r="A50" s="1"/>
  <c r="B92" i="5" s="1"/>
  <c r="A21" i="3"/>
  <c r="A48" s="1"/>
  <c r="B84" i="5" s="1"/>
  <c r="A20" i="3"/>
  <c r="A47" s="1"/>
  <c r="A17"/>
  <c r="A44" s="1"/>
  <c r="A37"/>
  <c r="B40" i="5" s="1"/>
  <c r="A38" i="3"/>
  <c r="B44" i="5" s="1"/>
  <c r="A39" i="3"/>
  <c r="B48" i="5" s="1"/>
  <c r="A40" i="3"/>
  <c r="B52" i="5" s="1"/>
  <c r="A41" i="3"/>
  <c r="B56" i="5" s="1"/>
  <c r="A36" i="3"/>
  <c r="B36" i="5" s="1"/>
  <c r="A8" i="3"/>
  <c r="A35" s="1"/>
  <c r="A3"/>
  <c r="A30" s="1"/>
  <c r="B12" i="5" s="1"/>
  <c r="A4" i="3"/>
  <c r="A31" s="1"/>
  <c r="B16" i="5" s="1"/>
  <c r="A2" i="3"/>
  <c r="A29" s="1"/>
  <c r="B23" l="1"/>
  <c r="K50"/>
  <c r="I50"/>
  <c r="J50"/>
  <c r="O30"/>
  <c r="L30"/>
  <c r="P30"/>
  <c r="M30"/>
  <c r="N30"/>
  <c r="K30"/>
  <c r="G30"/>
  <c r="H30"/>
  <c r="I30"/>
  <c r="J30"/>
  <c r="C30"/>
  <c r="F30"/>
  <c r="D30"/>
  <c r="E30"/>
  <c r="U30"/>
  <c r="R30"/>
  <c r="Q30"/>
  <c r="S30"/>
  <c r="T30"/>
  <c r="B3"/>
  <c r="B50" l="1"/>
  <c r="B30"/>
  <c r="C16" i="6" l="1"/>
  <c r="C17"/>
  <c r="C7" l="1"/>
  <c r="C19" l="1"/>
  <c r="C26"/>
  <c r="C6"/>
  <c r="C14"/>
  <c r="Q2" i="3" l="1"/>
  <c r="G9" i="6" l="1"/>
  <c r="F9"/>
  <c r="E9"/>
  <c r="H24" i="5" l="1"/>
  <c r="Q6" i="3"/>
  <c r="G24" i="5"/>
  <c r="L6" i="3"/>
  <c r="F5" i="6"/>
  <c r="F24" i="5"/>
  <c r="G6" i="3"/>
  <c r="E5" i="6"/>
  <c r="D9"/>
  <c r="L2" i="3" l="1"/>
  <c r="H25" i="5"/>
  <c r="H8"/>
  <c r="E24"/>
  <c r="C6" i="3"/>
  <c r="C9" i="6"/>
  <c r="D5"/>
  <c r="G2" i="3"/>
  <c r="P33"/>
  <c r="P29" s="1"/>
  <c r="O33"/>
  <c r="O29" s="1"/>
  <c r="L33"/>
  <c r="L29" s="1"/>
  <c r="N33"/>
  <c r="N29" s="1"/>
  <c r="M33"/>
  <c r="M29" s="1"/>
  <c r="J33"/>
  <c r="J29" s="1"/>
  <c r="I33"/>
  <c r="I29" s="1"/>
  <c r="K33"/>
  <c r="K29" s="1"/>
  <c r="G33"/>
  <c r="G29" s="1"/>
  <c r="H33"/>
  <c r="H29" s="1"/>
  <c r="G8" i="5"/>
  <c r="G25"/>
  <c r="F25"/>
  <c r="F9" s="1"/>
  <c r="F5" s="1"/>
  <c r="F8"/>
  <c r="U33" i="3"/>
  <c r="U29" s="1"/>
  <c r="Q33"/>
  <c r="Q29" s="1"/>
  <c r="S33"/>
  <c r="S29" s="1"/>
  <c r="T33"/>
  <c r="T29" s="1"/>
  <c r="R33"/>
  <c r="R29" s="1"/>
  <c r="F26" i="5" l="1"/>
  <c r="F10" s="1"/>
  <c r="C5" i="6"/>
  <c r="C2" i="3"/>
  <c r="H26" i="5"/>
  <c r="H10" s="1"/>
  <c r="H9"/>
  <c r="H5" s="1"/>
  <c r="G26"/>
  <c r="G10" s="1"/>
  <c r="G9"/>
  <c r="G5" s="1"/>
  <c r="F33" i="3"/>
  <c r="F29" s="1"/>
  <c r="D33"/>
  <c r="D29" s="1"/>
  <c r="E33"/>
  <c r="E29" s="1"/>
  <c r="C33"/>
  <c r="B6"/>
  <c r="E8" i="5"/>
  <c r="D24"/>
  <c r="E25"/>
  <c r="E26" s="1"/>
  <c r="D26" l="1"/>
  <c r="E10"/>
  <c r="B33" i="3"/>
  <c r="C29"/>
  <c r="D8" i="5"/>
  <c r="D25"/>
  <c r="E9"/>
  <c r="B2" i="3"/>
  <c r="E5" i="5" l="1"/>
  <c r="D5" s="1"/>
  <c r="D9"/>
  <c r="B29" i="3"/>
  <c r="D10" i="5"/>
  <c r="D12" i="6" l="1"/>
  <c r="E36" i="5" l="1"/>
  <c r="C9" i="3"/>
  <c r="D11" i="6"/>
  <c r="C12"/>
  <c r="F36" i="3" l="1"/>
  <c r="F35" s="1"/>
  <c r="E36"/>
  <c r="E35" s="1"/>
  <c r="B9"/>
  <c r="D35"/>
  <c r="C8"/>
  <c r="C11" i="6"/>
  <c r="E38" i="5"/>
  <c r="E32"/>
  <c r="D36"/>
  <c r="D32" l="1"/>
  <c r="B8" i="3"/>
  <c r="E34" i="5"/>
  <c r="D38"/>
  <c r="C35" i="3"/>
  <c r="B36"/>
  <c r="B35" l="1"/>
  <c r="D34" i="5"/>
  <c r="G24" i="6" l="1"/>
  <c r="F24"/>
  <c r="D24"/>
  <c r="G25" l="1"/>
  <c r="G23" s="1"/>
  <c r="H84" i="5"/>
  <c r="Q21" i="3"/>
  <c r="G84" i="5"/>
  <c r="L21" i="3"/>
  <c r="E84" i="5"/>
  <c r="C21" i="3"/>
  <c r="D25" i="6"/>
  <c r="E24"/>
  <c r="C24" s="1"/>
  <c r="H88" i="5" l="1"/>
  <c r="H90" s="1"/>
  <c r="Q22" i="3"/>
  <c r="F25" i="6"/>
  <c r="E25"/>
  <c r="E88" i="5"/>
  <c r="E80" s="1"/>
  <c r="E4" s="1"/>
  <c r="C22" i="3"/>
  <c r="D23" i="6"/>
  <c r="D4" s="1"/>
  <c r="U48" i="3"/>
  <c r="S48"/>
  <c r="R48"/>
  <c r="T48"/>
  <c r="Q48"/>
  <c r="Q20"/>
  <c r="Q24" s="1"/>
  <c r="G4" i="6"/>
  <c r="H86" i="5"/>
  <c r="G86"/>
  <c r="L48" i="3"/>
  <c r="N48"/>
  <c r="M48"/>
  <c r="O48"/>
  <c r="P48"/>
  <c r="F84" i="5"/>
  <c r="G21" i="3"/>
  <c r="E86" i="5"/>
  <c r="F48" i="3"/>
  <c r="E48"/>
  <c r="H82" i="5" l="1"/>
  <c r="H6" s="1"/>
  <c r="H80"/>
  <c r="H4" s="1"/>
  <c r="C20" i="3"/>
  <c r="C24" s="1"/>
  <c r="T49"/>
  <c r="T47" s="1"/>
  <c r="T51" s="1"/>
  <c r="T53" s="1"/>
  <c r="T52" s="1"/>
  <c r="S49"/>
  <c r="R47"/>
  <c r="R51" s="1"/>
  <c r="R53" s="1"/>
  <c r="R52" s="1"/>
  <c r="Q47"/>
  <c r="Q51" s="1"/>
  <c r="Q53" s="1"/>
  <c r="Q52" s="1"/>
  <c r="U49"/>
  <c r="U47" s="1"/>
  <c r="U51" s="1"/>
  <c r="U53" s="1"/>
  <c r="U52" s="1"/>
  <c r="S47"/>
  <c r="S51" s="1"/>
  <c r="S53" s="1"/>
  <c r="S52" s="1"/>
  <c r="G88" i="5"/>
  <c r="L22" i="3"/>
  <c r="F23" i="6"/>
  <c r="C25"/>
  <c r="F88" i="5"/>
  <c r="F90" s="1"/>
  <c r="G22" i="3"/>
  <c r="E23" i="6"/>
  <c r="E90" i="5"/>
  <c r="E82" s="1"/>
  <c r="E6" s="1"/>
  <c r="C47" i="3"/>
  <c r="E49"/>
  <c r="F47"/>
  <c r="F51" s="1"/>
  <c r="F53" s="1"/>
  <c r="F52" s="1"/>
  <c r="D47"/>
  <c r="D51" s="1"/>
  <c r="D53" s="1"/>
  <c r="D52" s="1"/>
  <c r="E47"/>
  <c r="E51" s="1"/>
  <c r="E53" s="1"/>
  <c r="E52" s="1"/>
  <c r="F86" i="5"/>
  <c r="G48" i="3"/>
  <c r="K48"/>
  <c r="J48"/>
  <c r="H48"/>
  <c r="I48"/>
  <c r="B21"/>
  <c r="D84" i="5"/>
  <c r="D86"/>
  <c r="C23" i="6" l="1"/>
  <c r="E4"/>
  <c r="D88" i="5"/>
  <c r="D80" s="1"/>
  <c r="F82"/>
  <c r="F6" s="1"/>
  <c r="G20" i="3"/>
  <c r="G24" s="1"/>
  <c r="L47"/>
  <c r="L51" s="1"/>
  <c r="L53" s="1"/>
  <c r="L52" s="1"/>
  <c r="P49"/>
  <c r="P47" s="1"/>
  <c r="P51" s="1"/>
  <c r="P53" s="1"/>
  <c r="P52" s="1"/>
  <c r="N49"/>
  <c r="N47" s="1"/>
  <c r="N51" s="1"/>
  <c r="N53" s="1"/>
  <c r="N52" s="1"/>
  <c r="O49"/>
  <c r="O47" s="1"/>
  <c r="O51" s="1"/>
  <c r="O53" s="1"/>
  <c r="O52" s="1"/>
  <c r="M47"/>
  <c r="M51" s="1"/>
  <c r="M53" s="1"/>
  <c r="M52" s="1"/>
  <c r="F4" i="6"/>
  <c r="L20" i="3"/>
  <c r="G90" i="5"/>
  <c r="G82" s="1"/>
  <c r="G6" s="1"/>
  <c r="G80"/>
  <c r="G4" s="1"/>
  <c r="B22" i="3"/>
  <c r="I49"/>
  <c r="I47" s="1"/>
  <c r="I51" s="1"/>
  <c r="I53" s="1"/>
  <c r="I52" s="1"/>
  <c r="J49"/>
  <c r="J47" s="1"/>
  <c r="J51" s="1"/>
  <c r="J53" s="1"/>
  <c r="J52" s="1"/>
  <c r="G47"/>
  <c r="K49"/>
  <c r="K47" s="1"/>
  <c r="K51" s="1"/>
  <c r="K53" s="1"/>
  <c r="K52" s="1"/>
  <c r="F80" i="5"/>
  <c r="F4" s="1"/>
  <c r="B48" i="3"/>
  <c r="C51"/>
  <c r="D90" i="5" l="1"/>
  <c r="D82" s="1"/>
  <c r="D6"/>
  <c r="C4" i="6"/>
  <c r="L24" i="3"/>
  <c r="B24" s="1"/>
  <c r="B20"/>
  <c r="D4" i="5"/>
  <c r="B49" i="3"/>
  <c r="G51"/>
  <c r="G53" s="1"/>
  <c r="G52" s="1"/>
  <c r="H47"/>
  <c r="H51" s="1"/>
  <c r="H53" s="1"/>
  <c r="H52" s="1"/>
  <c r="C53"/>
  <c r="B47" l="1"/>
  <c r="B51"/>
  <c r="C52"/>
  <c r="B52" s="1"/>
  <c r="B53"/>
</calcChain>
</file>

<file path=xl/sharedStrings.xml><?xml version="1.0" encoding="utf-8"?>
<sst xmlns="http://schemas.openxmlformats.org/spreadsheetml/2006/main" count="155" uniqueCount="52">
  <si>
    <t>구 분</t>
  </si>
  <si>
    <t>계</t>
  </si>
  <si>
    <t>합 계</t>
  </si>
  <si>
    <t>총투자비 ( 2013가격 )</t>
  </si>
  <si>
    <t>총투자비 ( 경상가격 )</t>
  </si>
  <si>
    <t>국 비</t>
  </si>
  <si>
    <t>지 방 비</t>
  </si>
  <si>
    <t>민 간 투 자</t>
  </si>
  <si>
    <t>1단계</t>
  </si>
  <si>
    <t>2단계</t>
  </si>
  <si>
    <t>3단계</t>
  </si>
  <si>
    <t>4단계</t>
  </si>
  <si>
    <t>(2015년)</t>
  </si>
  <si>
    <t>(2020년)</t>
  </si>
  <si>
    <t>(2025년)</t>
  </si>
  <si>
    <t>(2030년)</t>
  </si>
  <si>
    <t>Ⅰ.시설확충계획</t>
  </si>
  <si>
    <t>Ⅱ.시설개량계획</t>
  </si>
  <si>
    <t>1. 수도계량기 교체</t>
  </si>
  <si>
    <t>물가예비비(3.4%)</t>
    <phoneticPr fontId="1" type="noConversion"/>
  </si>
  <si>
    <t>단계별 소요사업비(백만원)</t>
    <phoneticPr fontId="1" type="noConversion"/>
  </si>
  <si>
    <t>연도별 소요사업비(백만원)</t>
    <phoneticPr fontId="1" type="noConversion"/>
  </si>
  <si>
    <t>재원조달계획(백만원)</t>
    <phoneticPr fontId="1" type="noConversion"/>
  </si>
  <si>
    <t>Ⅲ.마을상수도 및
   소규모 급수시설</t>
    <phoneticPr fontId="1" type="noConversion"/>
  </si>
  <si>
    <t>1. 배수지 시설개량</t>
    <phoneticPr fontId="1" type="noConversion"/>
  </si>
  <si>
    <t>2. 배수지 수질계측기 설치</t>
    <phoneticPr fontId="1" type="noConversion"/>
  </si>
  <si>
    <t>3. 가압장 개량</t>
    <phoneticPr fontId="1" type="noConversion"/>
  </si>
  <si>
    <t>4. 블량관 개량</t>
    <phoneticPr fontId="1" type="noConversion"/>
  </si>
  <si>
    <t>5. 누수탐사</t>
    <phoneticPr fontId="1" type="noConversion"/>
  </si>
  <si>
    <t>1. 배수지 확충</t>
    <phoneticPr fontId="1" type="noConversion"/>
  </si>
  <si>
    <t>2. 송수관로 확충</t>
    <phoneticPr fontId="1" type="noConversion"/>
  </si>
  <si>
    <t>3. 배수관로 확충</t>
    <phoneticPr fontId="1" type="noConversion"/>
  </si>
  <si>
    <t>4. 배수가압장 확충</t>
    <phoneticPr fontId="1" type="noConversion"/>
  </si>
  <si>
    <t>5. 감압밸브실 확충</t>
    <phoneticPr fontId="1" type="noConversion"/>
  </si>
  <si>
    <t>2. 절수기기 설치</t>
    <phoneticPr fontId="1" type="noConversion"/>
  </si>
  <si>
    <t>총투자비 ( 2016가격 )</t>
    <phoneticPr fontId="1" type="noConversion"/>
  </si>
  <si>
    <t>물가예비비(3.0%)</t>
    <phoneticPr fontId="1" type="noConversion"/>
  </si>
  <si>
    <t>(2020년)</t>
    <phoneticPr fontId="1" type="noConversion"/>
  </si>
  <si>
    <t>(2025년)</t>
    <phoneticPr fontId="1" type="noConversion"/>
  </si>
  <si>
    <t>(2030년)</t>
    <phoneticPr fontId="1" type="noConversion"/>
  </si>
  <si>
    <t>(2035년)</t>
    <phoneticPr fontId="1" type="noConversion"/>
  </si>
  <si>
    <t>Ⅳ. 상수도 정보화 계획</t>
    <phoneticPr fontId="1" type="noConversion"/>
  </si>
  <si>
    <t>Ⅴ. 상수도 물수요관리 계획</t>
    <phoneticPr fontId="1" type="noConversion"/>
  </si>
  <si>
    <t>Ⅲ. 마을상수도 및 소규모
    급수시설</t>
    <phoneticPr fontId="1" type="noConversion"/>
  </si>
  <si>
    <t>3. 교육 및 홍보</t>
    <phoneticPr fontId="1" type="noConversion"/>
  </si>
  <si>
    <t>6. 블록시스템 구축</t>
    <phoneticPr fontId="1" type="noConversion"/>
  </si>
  <si>
    <t>7. 유량계 등 설비개량</t>
    <phoneticPr fontId="1" type="noConversion"/>
  </si>
  <si>
    <t>Ⅲ.마을상수도 및 소규모 급수시설</t>
    <phoneticPr fontId="1" type="noConversion"/>
  </si>
  <si>
    <t>Ⅳ.상수도 정보화계획</t>
    <phoneticPr fontId="1" type="noConversion"/>
  </si>
  <si>
    <t>1. 통합운영시스템 구축</t>
    <phoneticPr fontId="1" type="noConversion"/>
  </si>
  <si>
    <t>2. 블록 및 유지관리시스템 구축</t>
    <phoneticPr fontId="1" type="noConversion"/>
  </si>
  <si>
    <t>Ⅴ.상수도 물 수요관리계획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</si>
</sst>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);[Red]\(#,##0\)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-윤고딕120"/>
      <family val="1"/>
      <charset val="129"/>
    </font>
    <font>
      <sz val="10"/>
      <color rgb="FF000000"/>
      <name val="-윤고딕120"/>
      <family val="1"/>
      <charset val="129"/>
    </font>
    <font>
      <b/>
      <sz val="14"/>
      <color rgb="FF000000"/>
      <name val="-윤고딕120"/>
      <family val="1"/>
      <charset val="129"/>
    </font>
    <font>
      <b/>
      <sz val="10"/>
      <color rgb="FF000000"/>
      <name val="-윤고딕120"/>
      <family val="1"/>
      <charset val="129"/>
    </font>
    <font>
      <sz val="10"/>
      <color theme="1"/>
      <name val="-윤고딕120"/>
      <family val="1"/>
      <charset val="129"/>
    </font>
    <font>
      <sz val="10"/>
      <color rgb="FFFF0000"/>
      <name val="-윤고딕120"/>
      <family val="1"/>
      <charset val="129"/>
    </font>
    <font>
      <sz val="10"/>
      <name val="-윤고딕120"/>
      <family val="1"/>
      <charset val="129"/>
    </font>
    <font>
      <b/>
      <sz val="10"/>
      <name val="-윤고딕120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9"/>
      <color rgb="FF000000"/>
      <name val="-윤고딕120"/>
      <family val="1"/>
      <charset val="129"/>
    </font>
    <font>
      <b/>
      <sz val="10"/>
      <color theme="1"/>
      <name val="돋움"/>
      <family val="3"/>
      <charset val="129"/>
    </font>
    <font>
      <shadow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/>
    </xf>
    <xf numFmtId="3" fontId="6" fillId="0" borderId="0" xfId="0" applyNumberFormat="1" applyFo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177" fontId="9" fillId="0" borderId="9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 shrinkToFit="1"/>
    </xf>
    <xf numFmtId="0" fontId="8" fillId="0" borderId="9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176" fontId="7" fillId="0" borderId="7" xfId="0" applyNumberFormat="1" applyFont="1" applyBorder="1" applyAlignment="1">
      <alignment horizontal="center" vertical="center" wrapText="1"/>
    </xf>
    <xf numFmtId="41" fontId="11" fillId="0" borderId="9" xfId="1" applyFont="1" applyBorder="1" applyAlignment="1">
      <alignment horizontal="right" vertical="center" wrapText="1"/>
    </xf>
    <xf numFmtId="41" fontId="6" fillId="0" borderId="9" xfId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1" fontId="14" fillId="0" borderId="0" xfId="1" applyFont="1" applyFill="1" applyBorder="1" applyAlignment="1">
      <alignment horizontal="right" vertical="center" wrapText="1"/>
    </xf>
    <xf numFmtId="41" fontId="14" fillId="0" borderId="0" xfId="1" applyFont="1" applyFill="1" applyBorder="1" applyAlignment="1">
      <alignment horizontal="center" vertical="center" wrapText="1"/>
    </xf>
    <xf numFmtId="41" fontId="14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177" fontId="6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1" fontId="8" fillId="0" borderId="9" xfId="1" applyFont="1" applyBorder="1" applyAlignment="1">
      <alignment horizontal="right" vertical="center" wrapText="1"/>
    </xf>
    <xf numFmtId="177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2%20&#49884;&#49444;&#54869;&#52649;&#44228;&#54925;_&#49324;&#50629;&#487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3%20&#49884;&#49444;&#44060;&#47049;&#44228;&#54925;_&#49324;&#50629;&#4870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5%20&#49688;&#50836;&#44288;&#47532;&#44228;&#54925;_&#47785;&#54364;&#47049;(&#49324;&#50629;&#44228;&#54925;)%20&#48143;%20&#49324;&#50629;&#487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총공사비_시설확충"/>
      <sheetName val="배수지"/>
      <sheetName val="송수관로"/>
      <sheetName val="배수관로"/>
      <sheetName val="배수가압장"/>
      <sheetName val="감압변"/>
      <sheetName val="관로시설단가"/>
      <sheetName val="단위시설단가"/>
    </sheetNames>
    <sheetDataSet>
      <sheetData sheetId="0"/>
      <sheetData sheetId="1">
        <row r="4">
          <cell r="D4">
            <v>3619</v>
          </cell>
          <cell r="E4">
            <v>3725</v>
          </cell>
          <cell r="F4">
            <v>0</v>
          </cell>
          <cell r="G4">
            <v>0</v>
          </cell>
        </row>
      </sheetData>
      <sheetData sheetId="2">
        <row r="4">
          <cell r="D4">
            <v>3703</v>
          </cell>
          <cell r="E4">
            <v>3488</v>
          </cell>
          <cell r="F4">
            <v>0</v>
          </cell>
          <cell r="G4">
            <v>0</v>
          </cell>
        </row>
      </sheetData>
      <sheetData sheetId="3">
        <row r="4">
          <cell r="D4">
            <v>43663</v>
          </cell>
          <cell r="E4">
            <v>11261</v>
          </cell>
          <cell r="F4">
            <v>1446</v>
          </cell>
          <cell r="G4">
            <v>0</v>
          </cell>
        </row>
      </sheetData>
      <sheetData sheetId="4">
        <row r="4">
          <cell r="D4">
            <v>1250</v>
          </cell>
          <cell r="E4">
            <v>440</v>
          </cell>
          <cell r="F4">
            <v>30</v>
          </cell>
          <cell r="G4">
            <v>0</v>
          </cell>
        </row>
      </sheetData>
      <sheetData sheetId="5">
        <row r="4">
          <cell r="D4">
            <v>429</v>
          </cell>
          <cell r="E4">
            <v>0</v>
          </cell>
          <cell r="F4">
            <v>0</v>
          </cell>
          <cell r="G4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3 간지"/>
      <sheetName val="1.시설개량계획"/>
      <sheetName val="2.배수지"/>
      <sheetName val="3.수질계측기기"/>
      <sheetName val="4.가압장"/>
      <sheetName val="5.불량관 교체연장 및 사업비"/>
      <sheetName val="6.누수탐사"/>
      <sheetName val="7.블록구축"/>
      <sheetName val="8.유량계등계측설비"/>
      <sheetName val="출력안함☞"/>
      <sheetName val="이하산출근거"/>
      <sheetName val="단위시설단가"/>
      <sheetName val="관로시설단가"/>
    </sheetNames>
    <sheetDataSet>
      <sheetData sheetId="0"/>
      <sheetData sheetId="1">
        <row r="6">
          <cell r="D6">
            <v>238</v>
          </cell>
        </row>
        <row r="7">
          <cell r="D7">
            <v>140</v>
          </cell>
          <cell r="E7">
            <v>168</v>
          </cell>
        </row>
        <row r="8">
          <cell r="D8">
            <v>92</v>
          </cell>
        </row>
        <row r="9">
          <cell r="D9">
            <v>18076</v>
          </cell>
          <cell r="E9">
            <v>14327</v>
          </cell>
          <cell r="F9">
            <v>16581</v>
          </cell>
          <cell r="G9">
            <v>64860</v>
          </cell>
        </row>
        <row r="10">
          <cell r="D10">
            <v>811</v>
          </cell>
          <cell r="E10">
            <v>811</v>
          </cell>
          <cell r="F10">
            <v>811</v>
          </cell>
          <cell r="G10">
            <v>811</v>
          </cell>
        </row>
        <row r="11">
          <cell r="D11">
            <v>4639</v>
          </cell>
          <cell r="E11">
            <v>463</v>
          </cell>
        </row>
        <row r="12">
          <cell r="E12">
            <v>151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.5 간지"/>
      <sheetName val="공급단계현황"/>
      <sheetName val="공급단계"/>
      <sheetName val="재이용단계"/>
      <sheetName val="사용단계"/>
      <sheetName val="총괄목표량"/>
      <sheetName val="수도요금현실화계획"/>
      <sheetName val="물수요사업비"/>
      <sheetName val="출력안함&gt;&gt;&gt;"/>
      <sheetName val="소요사업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D25">
            <v>672</v>
          </cell>
          <cell r="E25">
            <v>840</v>
          </cell>
          <cell r="F25">
            <v>840</v>
          </cell>
          <cell r="G25">
            <v>840</v>
          </cell>
        </row>
        <row r="35">
          <cell r="D35">
            <v>63</v>
          </cell>
          <cell r="E35">
            <v>78</v>
          </cell>
          <cell r="F35">
            <v>78</v>
          </cell>
          <cell r="G35">
            <v>78</v>
          </cell>
        </row>
        <row r="39">
          <cell r="D39">
            <v>174</v>
          </cell>
          <cell r="E39">
            <v>218</v>
          </cell>
          <cell r="F39">
            <v>218</v>
          </cell>
          <cell r="G39">
            <v>218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view="pageBreakPreview" zoomScaleSheetLayoutView="100" workbookViewId="0">
      <selection activeCell="I19" sqref="I19"/>
    </sheetView>
  </sheetViews>
  <sheetFormatPr defaultRowHeight="12.75"/>
  <cols>
    <col min="1" max="1" width="6" style="10" customWidth="1"/>
    <col min="2" max="2" width="26.125" style="10" customWidth="1"/>
    <col min="3" max="7" width="9.75" style="4" customWidth="1"/>
    <col min="8" max="10" width="9" style="4"/>
    <col min="11" max="11" width="10.625" style="4" bestFit="1" customWidth="1"/>
    <col min="12" max="16384" width="9" style="4"/>
  </cols>
  <sheetData>
    <row r="1" spans="1:12" ht="29.25" customHeight="1">
      <c r="A1" s="66" t="s">
        <v>20</v>
      </c>
      <c r="B1" s="66"/>
      <c r="C1" s="66"/>
      <c r="D1" s="66"/>
      <c r="E1" s="66"/>
      <c r="F1" s="66"/>
      <c r="G1" s="66"/>
    </row>
    <row r="2" spans="1:12" ht="27" customHeight="1">
      <c r="A2" s="67" t="s">
        <v>0</v>
      </c>
      <c r="B2" s="68"/>
      <c r="C2" s="69" t="s">
        <v>1</v>
      </c>
      <c r="D2" s="11" t="s">
        <v>8</v>
      </c>
      <c r="E2" s="11" t="s">
        <v>9</v>
      </c>
      <c r="F2" s="11" t="s">
        <v>10</v>
      </c>
      <c r="G2" s="11" t="s">
        <v>11</v>
      </c>
    </row>
    <row r="3" spans="1:12" ht="27" customHeight="1">
      <c r="A3" s="67"/>
      <c r="B3" s="68"/>
      <c r="C3" s="69"/>
      <c r="D3" s="12" t="s">
        <v>12</v>
      </c>
      <c r="E3" s="12" t="s">
        <v>13</v>
      </c>
      <c r="F3" s="12" t="s">
        <v>14</v>
      </c>
      <c r="G3" s="12" t="s">
        <v>15</v>
      </c>
    </row>
    <row r="4" spans="1:12" ht="24.95" customHeight="1">
      <c r="A4" s="70" t="s">
        <v>2</v>
      </c>
      <c r="B4" s="71"/>
      <c r="C4" s="48">
        <f>SUM(D4:G4)</f>
        <v>208553</v>
      </c>
      <c r="D4" s="48">
        <f>D5+D11+D19+D20+D23</f>
        <v>82422</v>
      </c>
      <c r="E4" s="48">
        <f t="shared" ref="E4:G4" si="0">E5+E11+E19+E20+E23</f>
        <v>37844</v>
      </c>
      <c r="F4" s="48">
        <f t="shared" si="0"/>
        <v>20596</v>
      </c>
      <c r="G4" s="48">
        <f t="shared" si="0"/>
        <v>67691</v>
      </c>
      <c r="I4" s="22"/>
      <c r="L4" s="22"/>
    </row>
    <row r="5" spans="1:12" s="33" customFormat="1" ht="24.95" customHeight="1">
      <c r="A5" s="72" t="s">
        <v>16</v>
      </c>
      <c r="B5" s="73"/>
      <c r="C5" s="49">
        <f>SUM(D5:G5)</f>
        <v>73054</v>
      </c>
      <c r="D5" s="49">
        <f>SUM(D6:D10)</f>
        <v>52664</v>
      </c>
      <c r="E5" s="49">
        <f t="shared" ref="E5:F5" si="1">SUM(E6:E10)</f>
        <v>18914</v>
      </c>
      <c r="F5" s="49">
        <f t="shared" si="1"/>
        <v>1476</v>
      </c>
      <c r="G5" s="49"/>
    </row>
    <row r="6" spans="1:12" s="33" customFormat="1" ht="24.95" customHeight="1">
      <c r="A6" s="50"/>
      <c r="B6" s="51" t="s">
        <v>29</v>
      </c>
      <c r="C6" s="49">
        <f t="shared" ref="C6:C26" si="2">SUM(D6:G6)</f>
        <v>7344</v>
      </c>
      <c r="D6" s="49">
        <f>[1]배수지!D4</f>
        <v>3619</v>
      </c>
      <c r="E6" s="49">
        <f>[1]배수지!E4</f>
        <v>3725</v>
      </c>
      <c r="F6" s="49">
        <f>[1]배수지!F4</f>
        <v>0</v>
      </c>
      <c r="G6" s="49">
        <f>[1]배수지!G4</f>
        <v>0</v>
      </c>
    </row>
    <row r="7" spans="1:12" s="33" customFormat="1" ht="24.95" customHeight="1">
      <c r="A7" s="50"/>
      <c r="B7" s="51" t="s">
        <v>30</v>
      </c>
      <c r="C7" s="49">
        <f>SUM(D7:G7)</f>
        <v>7191</v>
      </c>
      <c r="D7" s="49">
        <f>[1]송수관로!D4</f>
        <v>3703</v>
      </c>
      <c r="E7" s="49">
        <f>[1]송수관로!E4</f>
        <v>3488</v>
      </c>
      <c r="F7" s="49">
        <f>[1]송수관로!F4</f>
        <v>0</v>
      </c>
      <c r="G7" s="49">
        <f>[1]송수관로!G4</f>
        <v>0</v>
      </c>
    </row>
    <row r="8" spans="1:12" s="33" customFormat="1" ht="24.95" customHeight="1">
      <c r="A8" s="50"/>
      <c r="B8" s="51" t="s">
        <v>31</v>
      </c>
      <c r="C8" s="49">
        <f t="shared" ref="C8:C10" si="3">SUM(D8:G8)</f>
        <v>56370</v>
      </c>
      <c r="D8" s="49">
        <f>[1]배수관로!D4</f>
        <v>43663</v>
      </c>
      <c r="E8" s="49">
        <f>[1]배수관로!E4</f>
        <v>11261</v>
      </c>
      <c r="F8" s="49">
        <f>[1]배수관로!F4</f>
        <v>1446</v>
      </c>
      <c r="G8" s="49">
        <f>[1]배수관로!G4</f>
        <v>0</v>
      </c>
    </row>
    <row r="9" spans="1:12" s="33" customFormat="1" ht="24.95" customHeight="1">
      <c r="A9" s="50"/>
      <c r="B9" s="51" t="s">
        <v>32</v>
      </c>
      <c r="C9" s="49">
        <f t="shared" si="3"/>
        <v>1720</v>
      </c>
      <c r="D9" s="49">
        <f>[1]배수가압장!D4</f>
        <v>1250</v>
      </c>
      <c r="E9" s="49">
        <f>[1]배수가압장!E4</f>
        <v>440</v>
      </c>
      <c r="F9" s="49">
        <f>[1]배수가압장!F4</f>
        <v>30</v>
      </c>
      <c r="G9" s="49">
        <f>[1]배수가압장!G4</f>
        <v>0</v>
      </c>
    </row>
    <row r="10" spans="1:12" s="33" customFormat="1" ht="24.95" customHeight="1">
      <c r="A10" s="50"/>
      <c r="B10" s="51" t="s">
        <v>33</v>
      </c>
      <c r="C10" s="49">
        <f t="shared" si="3"/>
        <v>429</v>
      </c>
      <c r="D10" s="49">
        <f>[1]감압변!D4</f>
        <v>429</v>
      </c>
      <c r="E10" s="49">
        <f>[1]감압변!E4</f>
        <v>0</v>
      </c>
      <c r="F10" s="49">
        <f>[1]감압변!F4</f>
        <v>0</v>
      </c>
      <c r="G10" s="49">
        <f>[1]감압변!G4</f>
        <v>0</v>
      </c>
    </row>
    <row r="11" spans="1:12" ht="24.95" customHeight="1">
      <c r="A11" s="72" t="s">
        <v>17</v>
      </c>
      <c r="B11" s="73"/>
      <c r="C11" s="49">
        <f>SUM(D11:G11)</f>
        <v>122979</v>
      </c>
      <c r="D11" s="49">
        <f>SUM(D12:D18)</f>
        <v>23996</v>
      </c>
      <c r="E11" s="49">
        <f t="shared" ref="E11:F11" si="4">SUM(E12:E18)</f>
        <v>15920</v>
      </c>
      <c r="F11" s="49">
        <f t="shared" si="4"/>
        <v>17392</v>
      </c>
      <c r="G11" s="49">
        <f>SUM(G12:G18)</f>
        <v>65671</v>
      </c>
    </row>
    <row r="12" spans="1:12" ht="24.95" customHeight="1">
      <c r="A12" s="52"/>
      <c r="B12" s="51" t="s">
        <v>24</v>
      </c>
      <c r="C12" s="49">
        <f t="shared" si="2"/>
        <v>238</v>
      </c>
      <c r="D12" s="49">
        <f>'[2]1.시설개량계획'!D6</f>
        <v>238</v>
      </c>
      <c r="E12" s="49">
        <f>'[2]1.시설개량계획'!E6</f>
        <v>0</v>
      </c>
      <c r="F12" s="49">
        <f>'[2]1.시설개량계획'!F6</f>
        <v>0</v>
      </c>
      <c r="G12" s="49">
        <f>'[2]1.시설개량계획'!G6</f>
        <v>0</v>
      </c>
    </row>
    <row r="13" spans="1:12" ht="24.95" customHeight="1">
      <c r="A13" s="52"/>
      <c r="B13" s="51" t="s">
        <v>25</v>
      </c>
      <c r="C13" s="49">
        <f t="shared" si="2"/>
        <v>308</v>
      </c>
      <c r="D13" s="49">
        <f>'[2]1.시설개량계획'!D7</f>
        <v>140</v>
      </c>
      <c r="E13" s="49">
        <f>'[2]1.시설개량계획'!E7</f>
        <v>168</v>
      </c>
      <c r="F13" s="49">
        <f>'[2]1.시설개량계획'!F7</f>
        <v>0</v>
      </c>
      <c r="G13" s="49">
        <f>'[2]1.시설개량계획'!G7</f>
        <v>0</v>
      </c>
    </row>
    <row r="14" spans="1:12" ht="24.95" customHeight="1">
      <c r="A14" s="52"/>
      <c r="B14" s="51" t="s">
        <v>26</v>
      </c>
      <c r="C14" s="49">
        <f t="shared" si="2"/>
        <v>92</v>
      </c>
      <c r="D14" s="49">
        <f>'[2]1.시설개량계획'!D8</f>
        <v>92</v>
      </c>
      <c r="E14" s="49">
        <f>'[2]1.시설개량계획'!E8</f>
        <v>0</v>
      </c>
      <c r="F14" s="49">
        <f>'[2]1.시설개량계획'!F8</f>
        <v>0</v>
      </c>
      <c r="G14" s="49">
        <f>'[2]1.시설개량계획'!G8</f>
        <v>0</v>
      </c>
    </row>
    <row r="15" spans="1:12" s="32" customFormat="1" ht="24.95" customHeight="1">
      <c r="A15" s="52"/>
      <c r="B15" s="51" t="s">
        <v>27</v>
      </c>
      <c r="C15" s="49">
        <v>113844</v>
      </c>
      <c r="D15" s="49">
        <f>'[2]1.시설개량계획'!D9</f>
        <v>18076</v>
      </c>
      <c r="E15" s="49">
        <f>'[2]1.시설개량계획'!E9</f>
        <v>14327</v>
      </c>
      <c r="F15" s="49">
        <f>'[2]1.시설개량계획'!F9</f>
        <v>16581</v>
      </c>
      <c r="G15" s="49">
        <f>'[2]1.시설개량계획'!G9</f>
        <v>64860</v>
      </c>
    </row>
    <row r="16" spans="1:12" ht="24.95" customHeight="1">
      <c r="A16" s="52"/>
      <c r="B16" s="51" t="s">
        <v>28</v>
      </c>
      <c r="C16" s="49">
        <f>SUM(D16:G16)</f>
        <v>3244</v>
      </c>
      <c r="D16" s="49">
        <f>'[2]1.시설개량계획'!D10</f>
        <v>811</v>
      </c>
      <c r="E16" s="49">
        <f>'[2]1.시설개량계획'!E10</f>
        <v>811</v>
      </c>
      <c r="F16" s="49">
        <f>'[2]1.시설개량계획'!F10</f>
        <v>811</v>
      </c>
      <c r="G16" s="49">
        <f>'[2]1.시설개량계획'!G10</f>
        <v>811</v>
      </c>
    </row>
    <row r="17" spans="1:18" s="33" customFormat="1" ht="24.95" customHeight="1">
      <c r="A17" s="60"/>
      <c r="B17" s="61" t="s">
        <v>45</v>
      </c>
      <c r="C17" s="62">
        <f>SUM(D17:G17)</f>
        <v>5102</v>
      </c>
      <c r="D17" s="62">
        <f>'[2]1.시설개량계획'!D11</f>
        <v>4639</v>
      </c>
      <c r="E17" s="62">
        <f>'[2]1.시설개량계획'!E11</f>
        <v>463</v>
      </c>
      <c r="F17" s="62">
        <f>'[2]1.시설개량계획'!F11</f>
        <v>0</v>
      </c>
      <c r="G17" s="62">
        <f>'[2]1.시설개량계획'!G11</f>
        <v>0</v>
      </c>
    </row>
    <row r="18" spans="1:18" ht="24.95" customHeight="1">
      <c r="A18" s="60"/>
      <c r="B18" s="61" t="s">
        <v>46</v>
      </c>
      <c r="C18" s="62">
        <f>SUM(D18:G18)</f>
        <v>151</v>
      </c>
      <c r="D18" s="62">
        <f>'[2]1.시설개량계획'!D12</f>
        <v>0</v>
      </c>
      <c r="E18" s="62">
        <f>'[2]1.시설개량계획'!E12</f>
        <v>151</v>
      </c>
      <c r="F18" s="62">
        <f>'[2]1.시설개량계획'!F12</f>
        <v>0</v>
      </c>
      <c r="G18" s="62">
        <f>'[2]1.시설개량계획'!G12</f>
        <v>0</v>
      </c>
    </row>
    <row r="19" spans="1:18" ht="24.95" customHeight="1">
      <c r="A19" s="64" t="s">
        <v>47</v>
      </c>
      <c r="B19" s="65"/>
      <c r="C19" s="63">
        <f t="shared" si="2"/>
        <v>5414</v>
      </c>
      <c r="D19" s="63">
        <v>2442</v>
      </c>
      <c r="E19" s="63">
        <v>1670</v>
      </c>
      <c r="F19" s="63">
        <v>418</v>
      </c>
      <c r="G19" s="63">
        <v>884</v>
      </c>
      <c r="K19" s="53"/>
      <c r="L19" s="53"/>
      <c r="M19" s="53"/>
      <c r="N19" s="53"/>
      <c r="O19" s="53"/>
      <c r="P19" s="53"/>
      <c r="Q19" s="10"/>
      <c r="R19" s="10"/>
    </row>
    <row r="20" spans="1:18" ht="24.95" customHeight="1">
      <c r="A20" s="64" t="s">
        <v>48</v>
      </c>
      <c r="B20" s="65"/>
      <c r="C20" s="63">
        <f>SUM(D20:G20)</f>
        <v>2789</v>
      </c>
      <c r="D20" s="63">
        <f>SUM(D21:D22)</f>
        <v>2411</v>
      </c>
      <c r="E20" s="63">
        <f t="shared" ref="E20:G20" si="5">SUM(E21:E22)</f>
        <v>204</v>
      </c>
      <c r="F20" s="63">
        <f t="shared" si="5"/>
        <v>174</v>
      </c>
      <c r="G20" s="63">
        <f t="shared" si="5"/>
        <v>0</v>
      </c>
      <c r="K20" s="54"/>
      <c r="L20" s="55"/>
      <c r="M20" s="56"/>
      <c r="N20" s="56"/>
      <c r="O20" s="56"/>
      <c r="P20" s="56"/>
      <c r="Q20" s="10"/>
      <c r="R20" s="10"/>
    </row>
    <row r="21" spans="1:18" ht="24.95" customHeight="1">
      <c r="A21" s="60"/>
      <c r="B21" s="61" t="s">
        <v>49</v>
      </c>
      <c r="C21" s="63">
        <f t="shared" ref="C21:C22" si="6">SUM(D21:G21)</f>
        <v>587</v>
      </c>
      <c r="D21" s="63">
        <v>297</v>
      </c>
      <c r="E21" s="63">
        <v>116</v>
      </c>
      <c r="F21" s="63">
        <v>174</v>
      </c>
      <c r="G21" s="63"/>
      <c r="K21" s="54"/>
      <c r="L21" s="55"/>
      <c r="M21" s="56"/>
      <c r="N21" s="56"/>
      <c r="O21" s="56"/>
      <c r="P21" s="56"/>
      <c r="Q21" s="10"/>
      <c r="R21" s="10"/>
    </row>
    <row r="22" spans="1:18" ht="24.95" customHeight="1">
      <c r="A22" s="60"/>
      <c r="B22" s="61" t="s">
        <v>50</v>
      </c>
      <c r="C22" s="63">
        <f t="shared" si="6"/>
        <v>2202</v>
      </c>
      <c r="D22" s="63">
        <f>2202-E22</f>
        <v>2114</v>
      </c>
      <c r="E22" s="63">
        <v>88</v>
      </c>
      <c r="F22" s="63"/>
      <c r="G22" s="63"/>
      <c r="K22" s="54"/>
      <c r="L22" s="55"/>
      <c r="M22" s="56"/>
      <c r="N22" s="56"/>
      <c r="O22" s="56"/>
      <c r="P22" s="56"/>
      <c r="Q22" s="10"/>
      <c r="R22" s="10"/>
    </row>
    <row r="23" spans="1:18" s="33" customFormat="1" ht="24.95" customHeight="1">
      <c r="A23" s="64" t="s">
        <v>51</v>
      </c>
      <c r="B23" s="65"/>
      <c r="C23" s="63">
        <f t="shared" si="2"/>
        <v>4317</v>
      </c>
      <c r="D23" s="63">
        <f>SUM(D24:D26)</f>
        <v>909</v>
      </c>
      <c r="E23" s="63">
        <f>SUM(E24:E26)</f>
        <v>1136</v>
      </c>
      <c r="F23" s="63">
        <f>SUM(F24:F26)</f>
        <v>1136</v>
      </c>
      <c r="G23" s="63">
        <f>SUM(G24:G26)</f>
        <v>1136</v>
      </c>
      <c r="K23" s="54"/>
      <c r="L23" s="55"/>
      <c r="M23" s="56"/>
      <c r="N23" s="56"/>
      <c r="O23" s="57"/>
      <c r="P23" s="56"/>
      <c r="Q23" s="58"/>
      <c r="R23" s="58"/>
    </row>
    <row r="24" spans="1:18" s="33" customFormat="1" ht="24.95" customHeight="1">
      <c r="A24" s="60"/>
      <c r="B24" s="61" t="s">
        <v>18</v>
      </c>
      <c r="C24" s="63">
        <f>SUM(D24:G24)</f>
        <v>3192</v>
      </c>
      <c r="D24" s="63">
        <f>[3]물수요사업비!D25</f>
        <v>672</v>
      </c>
      <c r="E24" s="63">
        <f>[3]물수요사업비!E25</f>
        <v>840</v>
      </c>
      <c r="F24" s="63">
        <f>[3]물수요사업비!F25</f>
        <v>840</v>
      </c>
      <c r="G24" s="63">
        <f>[3]물수요사업비!G25</f>
        <v>840</v>
      </c>
      <c r="K24" s="54"/>
      <c r="L24" s="55"/>
      <c r="M24" s="56"/>
      <c r="N24" s="56"/>
      <c r="O24" s="57"/>
      <c r="P24" s="56"/>
      <c r="Q24" s="58"/>
      <c r="R24" s="58"/>
    </row>
    <row r="25" spans="1:18" s="33" customFormat="1" ht="24.95" customHeight="1">
      <c r="A25" s="52"/>
      <c r="B25" s="51" t="s">
        <v>34</v>
      </c>
      <c r="C25" s="59">
        <f t="shared" si="2"/>
        <v>297</v>
      </c>
      <c r="D25" s="59">
        <f>[3]물수요사업비!D35</f>
        <v>63</v>
      </c>
      <c r="E25" s="59">
        <f>[3]물수요사업비!E35</f>
        <v>78</v>
      </c>
      <c r="F25" s="59">
        <f>[3]물수요사업비!F35</f>
        <v>78</v>
      </c>
      <c r="G25" s="59">
        <f>[3]물수요사업비!G35</f>
        <v>78</v>
      </c>
      <c r="K25" s="54"/>
      <c r="L25" s="55"/>
      <c r="M25" s="56"/>
      <c r="N25" s="56"/>
      <c r="O25" s="56"/>
      <c r="P25" s="56"/>
      <c r="Q25" s="58"/>
      <c r="R25" s="58"/>
    </row>
    <row r="26" spans="1:18" s="33" customFormat="1" ht="24.95" customHeight="1">
      <c r="A26" s="52"/>
      <c r="B26" s="51" t="s">
        <v>44</v>
      </c>
      <c r="C26" s="59">
        <f t="shared" si="2"/>
        <v>828</v>
      </c>
      <c r="D26" s="59">
        <f>[3]물수요사업비!D39</f>
        <v>174</v>
      </c>
      <c r="E26" s="59">
        <f>[3]물수요사업비!E39</f>
        <v>218</v>
      </c>
      <c r="F26" s="59">
        <f>[3]물수요사업비!F39</f>
        <v>218</v>
      </c>
      <c r="G26" s="59">
        <f>[3]물수요사업비!G39</f>
        <v>218</v>
      </c>
      <c r="K26" s="58"/>
      <c r="L26" s="58"/>
      <c r="M26" s="58"/>
      <c r="N26" s="58"/>
      <c r="O26" s="58"/>
      <c r="P26" s="58"/>
      <c r="Q26" s="58"/>
      <c r="R26" s="58"/>
    </row>
  </sheetData>
  <mergeCells count="9">
    <mergeCell ref="A20:B20"/>
    <mergeCell ref="A23:B23"/>
    <mergeCell ref="A1:G1"/>
    <mergeCell ref="A19:B19"/>
    <mergeCell ref="A2:B3"/>
    <mergeCell ref="C2:C3"/>
    <mergeCell ref="A4:B4"/>
    <mergeCell ref="A5:B5"/>
    <mergeCell ref="A11:B11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3"/>
  <sheetViews>
    <sheetView view="pageBreakPreview" topLeftCell="J25" zoomScale="86" zoomScaleNormal="55" zoomScaleSheetLayoutView="86" workbookViewId="0">
      <selection activeCell="L47" sqref="L47"/>
    </sheetView>
  </sheetViews>
  <sheetFormatPr defaultRowHeight="12.75"/>
  <cols>
    <col min="1" max="1" width="22.625" style="4" customWidth="1"/>
    <col min="2" max="2" width="12.625" style="4" customWidth="1"/>
    <col min="3" max="18" width="8.625" style="4" customWidth="1"/>
    <col min="19" max="16384" width="9" style="4"/>
  </cols>
  <sheetData>
    <row r="1" spans="1:21" ht="20.100000000000001" customHeight="1" thickTop="1" thickBot="1">
      <c r="A1" s="5" t="s">
        <v>0</v>
      </c>
      <c r="B1" s="6" t="s">
        <v>2</v>
      </c>
      <c r="C1" s="6">
        <v>2017</v>
      </c>
      <c r="D1" s="6">
        <v>2018</v>
      </c>
      <c r="E1" s="6">
        <v>2019</v>
      </c>
      <c r="F1" s="6">
        <v>2020</v>
      </c>
      <c r="G1" s="6">
        <v>2021</v>
      </c>
      <c r="H1" s="38">
        <v>2022</v>
      </c>
      <c r="I1" s="6">
        <v>2023</v>
      </c>
      <c r="J1" s="6">
        <v>2024</v>
      </c>
      <c r="K1" s="6">
        <v>2025</v>
      </c>
      <c r="L1" s="6">
        <v>2026</v>
      </c>
      <c r="M1" s="38">
        <v>2027</v>
      </c>
      <c r="N1" s="6">
        <v>2028</v>
      </c>
      <c r="O1" s="6">
        <v>2029</v>
      </c>
      <c r="P1" s="6">
        <v>2030</v>
      </c>
      <c r="Q1" s="6">
        <v>2031</v>
      </c>
      <c r="R1" s="38">
        <v>2032</v>
      </c>
      <c r="S1" s="38">
        <v>2033</v>
      </c>
      <c r="T1" s="38">
        <v>2034</v>
      </c>
      <c r="U1" s="38">
        <v>2035</v>
      </c>
    </row>
    <row r="2" spans="1:21" ht="20.100000000000001" customHeight="1" thickTop="1">
      <c r="A2" s="7" t="str">
        <f>'단계별 소요사업비'!A5:B5</f>
        <v>Ⅰ.시설확충계획</v>
      </c>
      <c r="B2" s="1">
        <f t="shared" ref="B2:B24" si="0">SUM(C2:Q2)</f>
        <v>73054</v>
      </c>
      <c r="C2" s="1">
        <f>'단계별 소요사업비'!D5</f>
        <v>52664</v>
      </c>
      <c r="D2" s="1"/>
      <c r="E2" s="1"/>
      <c r="F2" s="1"/>
      <c r="G2" s="35">
        <f>'단계별 소요사업비'!E5</f>
        <v>18914</v>
      </c>
      <c r="H2" s="40"/>
      <c r="I2" s="37"/>
      <c r="J2" s="1"/>
      <c r="K2" s="1"/>
      <c r="L2" s="35">
        <f>'단계별 소요사업비'!F5</f>
        <v>1476</v>
      </c>
      <c r="M2" s="40"/>
      <c r="N2" s="37"/>
      <c r="O2" s="1"/>
      <c r="P2" s="1"/>
      <c r="Q2" s="35">
        <f>'단계별 소요사업비'!G5</f>
        <v>0</v>
      </c>
      <c r="R2" s="40"/>
      <c r="S2" s="40"/>
      <c r="T2" s="40"/>
      <c r="U2" s="40"/>
    </row>
    <row r="3" spans="1:21" ht="20.100000000000001" customHeight="1">
      <c r="A3" s="8" t="str">
        <f>'단계별 소요사업비'!B6</f>
        <v>1. 배수지 확충</v>
      </c>
      <c r="B3" s="2">
        <f t="shared" si="0"/>
        <v>7344</v>
      </c>
      <c r="C3" s="2">
        <f>'단계별 소요사업비'!D6</f>
        <v>3619</v>
      </c>
      <c r="D3" s="2"/>
      <c r="E3" s="2"/>
      <c r="F3" s="2"/>
      <c r="G3" s="36">
        <f>'단계별 소요사업비'!E6</f>
        <v>3725</v>
      </c>
      <c r="H3" s="40"/>
      <c r="I3" s="3"/>
      <c r="J3" s="2"/>
      <c r="K3" s="2"/>
      <c r="L3" s="36">
        <f>'단계별 소요사업비'!F6</f>
        <v>0</v>
      </c>
      <c r="M3" s="40"/>
      <c r="N3" s="3"/>
      <c r="O3" s="2"/>
      <c r="P3" s="2"/>
      <c r="Q3" s="36">
        <f>'단계별 소요사업비'!G6</f>
        <v>0</v>
      </c>
      <c r="R3" s="40"/>
      <c r="S3" s="40"/>
      <c r="T3" s="40"/>
      <c r="U3" s="40"/>
    </row>
    <row r="4" spans="1:21" ht="20.100000000000001" customHeight="1">
      <c r="A4" s="8" t="str">
        <f>'단계별 소요사업비'!B7</f>
        <v>2. 송수관로 확충</v>
      </c>
      <c r="B4" s="2">
        <f t="shared" si="0"/>
        <v>7191</v>
      </c>
      <c r="C4" s="2">
        <f>'단계별 소요사업비'!D7</f>
        <v>3703</v>
      </c>
      <c r="D4" s="2"/>
      <c r="E4" s="2"/>
      <c r="F4" s="2"/>
      <c r="G4" s="36">
        <f>'단계별 소요사업비'!E7</f>
        <v>3488</v>
      </c>
      <c r="H4" s="40"/>
      <c r="I4" s="3"/>
      <c r="J4" s="2"/>
      <c r="K4" s="2"/>
      <c r="L4" s="36">
        <f>'단계별 소요사업비'!F7</f>
        <v>0</v>
      </c>
      <c r="M4" s="40"/>
      <c r="N4" s="3"/>
      <c r="O4" s="2"/>
      <c r="P4" s="2"/>
      <c r="Q4" s="36">
        <f>'단계별 소요사업비'!G7</f>
        <v>0</v>
      </c>
      <c r="R4" s="40"/>
      <c r="S4" s="40"/>
      <c r="T4" s="40"/>
      <c r="U4" s="40"/>
    </row>
    <row r="5" spans="1:21" ht="20.100000000000001" customHeight="1">
      <c r="A5" s="8" t="str">
        <f>'단계별 소요사업비'!B8</f>
        <v>3. 배수관로 확충</v>
      </c>
      <c r="B5" s="2">
        <f t="shared" si="0"/>
        <v>56370</v>
      </c>
      <c r="C5" s="2">
        <f>'단계별 소요사업비'!D8</f>
        <v>43663</v>
      </c>
      <c r="D5" s="2"/>
      <c r="E5" s="2"/>
      <c r="F5" s="2"/>
      <c r="G5" s="36">
        <f>'단계별 소요사업비'!E8</f>
        <v>11261</v>
      </c>
      <c r="H5" s="40"/>
      <c r="I5" s="3"/>
      <c r="J5" s="2"/>
      <c r="K5" s="2"/>
      <c r="L5" s="36">
        <f>'단계별 소요사업비'!F8</f>
        <v>1446</v>
      </c>
      <c r="M5" s="40"/>
      <c r="N5" s="3"/>
      <c r="O5" s="2"/>
      <c r="P5" s="2"/>
      <c r="Q5" s="36">
        <f>'단계별 소요사업비'!G8</f>
        <v>0</v>
      </c>
      <c r="R5" s="40"/>
      <c r="S5" s="40"/>
      <c r="T5" s="40"/>
      <c r="U5" s="40"/>
    </row>
    <row r="6" spans="1:21" ht="20.100000000000001" customHeight="1">
      <c r="A6" s="8" t="str">
        <f>'단계별 소요사업비'!B9</f>
        <v>4. 배수가압장 확충</v>
      </c>
      <c r="B6" s="2">
        <f t="shared" si="0"/>
        <v>1720</v>
      </c>
      <c r="C6" s="2">
        <f>'단계별 소요사업비'!D9</f>
        <v>1250</v>
      </c>
      <c r="D6" s="2"/>
      <c r="E6" s="2"/>
      <c r="F6" s="2"/>
      <c r="G6" s="36">
        <f>'단계별 소요사업비'!E9</f>
        <v>440</v>
      </c>
      <c r="H6" s="40"/>
      <c r="I6" s="3"/>
      <c r="J6" s="2"/>
      <c r="K6" s="2"/>
      <c r="L6" s="36">
        <f>'단계별 소요사업비'!F9</f>
        <v>30</v>
      </c>
      <c r="M6" s="40"/>
      <c r="N6" s="3"/>
      <c r="O6" s="2"/>
      <c r="P6" s="2"/>
      <c r="Q6" s="36">
        <f>'단계별 소요사업비'!G9</f>
        <v>0</v>
      </c>
      <c r="R6" s="40"/>
      <c r="S6" s="40"/>
      <c r="T6" s="40"/>
      <c r="U6" s="40"/>
    </row>
    <row r="7" spans="1:21" ht="20.100000000000001" customHeight="1">
      <c r="A7" s="8" t="str">
        <f>'단계별 소요사업비'!B10</f>
        <v>5. 감압밸브실 확충</v>
      </c>
      <c r="B7" s="2">
        <f t="shared" si="0"/>
        <v>429</v>
      </c>
      <c r="C7" s="2">
        <f>'단계별 소요사업비'!D10</f>
        <v>429</v>
      </c>
      <c r="D7" s="2"/>
      <c r="E7" s="2"/>
      <c r="F7" s="2"/>
      <c r="G7" s="36">
        <f>'단계별 소요사업비'!E10</f>
        <v>0</v>
      </c>
      <c r="H7" s="40"/>
      <c r="I7" s="3"/>
      <c r="J7" s="2"/>
      <c r="K7" s="2"/>
      <c r="L7" s="36">
        <f>'단계별 소요사업비'!F10</f>
        <v>0</v>
      </c>
      <c r="M7" s="40"/>
      <c r="N7" s="3"/>
      <c r="O7" s="2"/>
      <c r="P7" s="2"/>
      <c r="Q7" s="36">
        <f>'단계별 소요사업비'!G10</f>
        <v>0</v>
      </c>
      <c r="R7" s="40"/>
      <c r="S7" s="40"/>
      <c r="T7" s="40"/>
      <c r="U7" s="40"/>
    </row>
    <row r="8" spans="1:21" ht="20.100000000000001" customHeight="1">
      <c r="A8" s="8" t="str">
        <f>'단계별 소요사업비'!A11:B11</f>
        <v>Ⅱ.시설개량계획</v>
      </c>
      <c r="B8" s="2">
        <f t="shared" si="0"/>
        <v>122979</v>
      </c>
      <c r="C8" s="2">
        <f>'단계별 소요사업비'!D11</f>
        <v>23996</v>
      </c>
      <c r="D8" s="2"/>
      <c r="E8" s="2"/>
      <c r="F8" s="2"/>
      <c r="G8" s="36">
        <f>'단계별 소요사업비'!E11</f>
        <v>15920</v>
      </c>
      <c r="H8" s="40"/>
      <c r="I8" s="3"/>
      <c r="J8" s="2"/>
      <c r="K8" s="2"/>
      <c r="L8" s="36">
        <f>'단계별 소요사업비'!F11</f>
        <v>17392</v>
      </c>
      <c r="M8" s="40"/>
      <c r="N8" s="3"/>
      <c r="O8" s="2"/>
      <c r="P8" s="2"/>
      <c r="Q8" s="36">
        <f>'단계별 소요사업비'!G11</f>
        <v>65671</v>
      </c>
      <c r="R8" s="40"/>
      <c r="S8" s="40"/>
      <c r="T8" s="40"/>
      <c r="U8" s="40"/>
    </row>
    <row r="9" spans="1:21" ht="20.100000000000001" customHeight="1">
      <c r="A9" s="24" t="str">
        <f>'단계별 소요사업비'!B12</f>
        <v>1. 배수지 시설개량</v>
      </c>
      <c r="B9" s="2">
        <f t="shared" si="0"/>
        <v>238</v>
      </c>
      <c r="C9" s="2">
        <f>'단계별 소요사업비'!D12</f>
        <v>238</v>
      </c>
      <c r="D9" s="2"/>
      <c r="E9" s="2"/>
      <c r="F9" s="2"/>
      <c r="G9" s="36">
        <f>'단계별 소요사업비'!E12</f>
        <v>0</v>
      </c>
      <c r="H9" s="40"/>
      <c r="I9" s="3"/>
      <c r="J9" s="2"/>
      <c r="K9" s="2"/>
      <c r="L9" s="36">
        <f>'단계별 소요사업비'!F12</f>
        <v>0</v>
      </c>
      <c r="M9" s="40"/>
      <c r="N9" s="3"/>
      <c r="O9" s="2"/>
      <c r="P9" s="2"/>
      <c r="Q9" s="36">
        <f>'단계별 소요사업비'!G12</f>
        <v>0</v>
      </c>
      <c r="R9" s="40"/>
      <c r="S9" s="40"/>
      <c r="T9" s="40"/>
      <c r="U9" s="40"/>
    </row>
    <row r="10" spans="1:21" ht="20.100000000000001" customHeight="1">
      <c r="A10" s="24" t="str">
        <f>'단계별 소요사업비'!B13</f>
        <v>2. 배수지 수질계측기 설치</v>
      </c>
      <c r="B10" s="2">
        <f t="shared" si="0"/>
        <v>308</v>
      </c>
      <c r="C10" s="2">
        <f>'단계별 소요사업비'!D13</f>
        <v>140</v>
      </c>
      <c r="D10" s="2"/>
      <c r="E10" s="2"/>
      <c r="F10" s="2"/>
      <c r="G10" s="36">
        <f>'단계별 소요사업비'!E13</f>
        <v>168</v>
      </c>
      <c r="H10" s="40"/>
      <c r="I10" s="3"/>
      <c r="J10" s="2"/>
      <c r="K10" s="2"/>
      <c r="L10" s="36">
        <f>'단계별 소요사업비'!F13</f>
        <v>0</v>
      </c>
      <c r="M10" s="40"/>
      <c r="N10" s="3"/>
      <c r="O10" s="2"/>
      <c r="P10" s="2"/>
      <c r="Q10" s="36">
        <f>'단계별 소요사업비'!G13</f>
        <v>0</v>
      </c>
      <c r="R10" s="40"/>
      <c r="S10" s="40"/>
      <c r="T10" s="40"/>
      <c r="U10" s="40"/>
    </row>
    <row r="11" spans="1:21" ht="20.100000000000001" customHeight="1">
      <c r="A11" s="24" t="str">
        <f>'단계별 소요사업비'!B14</f>
        <v>3. 가압장 개량</v>
      </c>
      <c r="B11" s="2">
        <f t="shared" si="0"/>
        <v>92</v>
      </c>
      <c r="C11" s="2">
        <f>'단계별 소요사업비'!D14</f>
        <v>92</v>
      </c>
      <c r="D11" s="2"/>
      <c r="E11" s="2"/>
      <c r="F11" s="2"/>
      <c r="G11" s="36">
        <f>'단계별 소요사업비'!E14</f>
        <v>0</v>
      </c>
      <c r="H11" s="40"/>
      <c r="I11" s="3"/>
      <c r="J11" s="2"/>
      <c r="K11" s="2"/>
      <c r="L11" s="36">
        <f>'단계별 소요사업비'!F14</f>
        <v>0</v>
      </c>
      <c r="M11" s="40"/>
      <c r="N11" s="3"/>
      <c r="O11" s="2"/>
      <c r="P11" s="2"/>
      <c r="Q11" s="36">
        <f>'단계별 소요사업비'!G14</f>
        <v>0</v>
      </c>
      <c r="R11" s="40"/>
      <c r="S11" s="40"/>
      <c r="T11" s="40"/>
      <c r="U11" s="40"/>
    </row>
    <row r="12" spans="1:21" s="32" customFormat="1" ht="20.100000000000001" customHeight="1">
      <c r="A12" s="43" t="str">
        <f>'단계별 소요사업비'!B15</f>
        <v>4. 블량관 개량</v>
      </c>
      <c r="B12" s="44">
        <f t="shared" si="0"/>
        <v>113844</v>
      </c>
      <c r="C12" s="44">
        <f>'단계별 소요사업비'!D15</f>
        <v>18076</v>
      </c>
      <c r="D12" s="44"/>
      <c r="E12" s="44"/>
      <c r="F12" s="44"/>
      <c r="G12" s="45">
        <f>'단계별 소요사업비'!E15</f>
        <v>14327</v>
      </c>
      <c r="H12" s="46"/>
      <c r="I12" s="47"/>
      <c r="J12" s="44"/>
      <c r="K12" s="44"/>
      <c r="L12" s="45">
        <f>'단계별 소요사업비'!F15</f>
        <v>16581</v>
      </c>
      <c r="M12" s="46"/>
      <c r="N12" s="47"/>
      <c r="O12" s="44"/>
      <c r="P12" s="44"/>
      <c r="Q12" s="45">
        <f>'단계별 소요사업비'!G15</f>
        <v>64860</v>
      </c>
      <c r="R12" s="46"/>
      <c r="S12" s="46"/>
      <c r="T12" s="46"/>
      <c r="U12" s="46"/>
    </row>
    <row r="13" spans="1:21" ht="20.100000000000001" customHeight="1">
      <c r="A13" s="24" t="str">
        <f>'단계별 소요사업비'!B16</f>
        <v>5. 누수탐사</v>
      </c>
      <c r="B13" s="2">
        <f t="shared" si="0"/>
        <v>3244</v>
      </c>
      <c r="C13" s="2">
        <f>'단계별 소요사업비'!D16</f>
        <v>811</v>
      </c>
      <c r="D13" s="2"/>
      <c r="E13" s="2"/>
      <c r="F13" s="2"/>
      <c r="G13" s="36">
        <f>'단계별 소요사업비'!E16</f>
        <v>811</v>
      </c>
      <c r="H13" s="40"/>
      <c r="I13" s="3"/>
      <c r="J13" s="2"/>
      <c r="K13" s="2"/>
      <c r="L13" s="36">
        <f>'단계별 소요사업비'!F16</f>
        <v>811</v>
      </c>
      <c r="M13" s="40"/>
      <c r="N13" s="3"/>
      <c r="O13" s="2"/>
      <c r="P13" s="2"/>
      <c r="Q13" s="36">
        <f>'단계별 소요사업비'!G16</f>
        <v>811</v>
      </c>
      <c r="R13" s="40"/>
      <c r="S13" s="40"/>
      <c r="T13" s="40"/>
      <c r="U13" s="40"/>
    </row>
    <row r="14" spans="1:21" ht="20.100000000000001" customHeight="1">
      <c r="A14" s="24" t="str">
        <f>'단계별 소요사업비'!B17</f>
        <v>6. 블록시스템 구축</v>
      </c>
      <c r="B14" s="2">
        <f t="shared" si="0"/>
        <v>5102</v>
      </c>
      <c r="C14" s="2">
        <f>'단계별 소요사업비'!D17</f>
        <v>4639</v>
      </c>
      <c r="D14" s="2"/>
      <c r="E14" s="2"/>
      <c r="F14" s="2"/>
      <c r="G14" s="36">
        <f>'단계별 소요사업비'!E17</f>
        <v>463</v>
      </c>
      <c r="H14" s="40"/>
      <c r="I14" s="3"/>
      <c r="J14" s="2"/>
      <c r="K14" s="2"/>
      <c r="L14" s="36">
        <f>'단계별 소요사업비'!F17</f>
        <v>0</v>
      </c>
      <c r="M14" s="40"/>
      <c r="N14" s="3"/>
      <c r="O14" s="2"/>
      <c r="P14" s="2"/>
      <c r="Q14" s="36">
        <f>'단계별 소요사업비'!G17</f>
        <v>0</v>
      </c>
      <c r="R14" s="40"/>
      <c r="S14" s="40"/>
      <c r="T14" s="40"/>
      <c r="U14" s="40"/>
    </row>
    <row r="15" spans="1:21" ht="20.100000000000001" customHeight="1">
      <c r="A15" s="24" t="str">
        <f>'단계별 소요사업비'!B18</f>
        <v>7. 유량계 등 설비개량</v>
      </c>
      <c r="B15" s="2">
        <f t="shared" si="0"/>
        <v>151</v>
      </c>
      <c r="C15" s="2">
        <f>'단계별 소요사업비'!D18</f>
        <v>0</v>
      </c>
      <c r="D15" s="2"/>
      <c r="E15" s="2"/>
      <c r="F15" s="2"/>
      <c r="G15" s="36">
        <f>'단계별 소요사업비'!E18</f>
        <v>151</v>
      </c>
      <c r="H15" s="40"/>
      <c r="I15" s="3"/>
      <c r="J15" s="2"/>
      <c r="K15" s="2"/>
      <c r="L15" s="36">
        <f>'단계별 소요사업비'!F18</f>
        <v>0</v>
      </c>
      <c r="M15" s="40"/>
      <c r="N15" s="3"/>
      <c r="O15" s="2"/>
      <c r="P15" s="2"/>
      <c r="Q15" s="36">
        <f>'단계별 소요사업비'!G18</f>
        <v>0</v>
      </c>
      <c r="R15" s="40"/>
      <c r="S15" s="40"/>
      <c r="T15" s="40"/>
      <c r="U15" s="40"/>
    </row>
    <row r="16" spans="1:21" ht="25.5" customHeight="1">
      <c r="A16" s="26" t="s">
        <v>23</v>
      </c>
      <c r="B16" s="2">
        <f t="shared" si="0"/>
        <v>5414</v>
      </c>
      <c r="C16" s="2">
        <f>'단계별 소요사업비'!D19</f>
        <v>2442</v>
      </c>
      <c r="D16" s="2"/>
      <c r="E16" s="2"/>
      <c r="F16" s="2"/>
      <c r="G16" s="36">
        <f>'단계별 소요사업비'!E19</f>
        <v>1670</v>
      </c>
      <c r="H16" s="40"/>
      <c r="I16" s="3"/>
      <c r="J16" s="2"/>
      <c r="K16" s="2"/>
      <c r="L16" s="36">
        <f>'단계별 소요사업비'!F19</f>
        <v>418</v>
      </c>
      <c r="M16" s="40"/>
      <c r="N16" s="3"/>
      <c r="O16" s="2"/>
      <c r="P16" s="2"/>
      <c r="Q16" s="36">
        <f>'단계별 소요사업비'!G19</f>
        <v>884</v>
      </c>
      <c r="R16" s="40"/>
      <c r="S16" s="40"/>
      <c r="T16" s="40"/>
      <c r="U16" s="40"/>
    </row>
    <row r="17" spans="1:21" ht="20.100000000000001" customHeight="1">
      <c r="A17" s="9" t="str">
        <f>'단계별 소요사업비'!A20:B20</f>
        <v>Ⅳ.상수도 정보화계획</v>
      </c>
      <c r="B17" s="2">
        <f t="shared" si="0"/>
        <v>2789</v>
      </c>
      <c r="C17" s="2">
        <f>'단계별 소요사업비'!D20</f>
        <v>2411</v>
      </c>
      <c r="D17" s="2"/>
      <c r="E17" s="2"/>
      <c r="F17" s="2"/>
      <c r="G17" s="36">
        <f>'단계별 소요사업비'!E20</f>
        <v>204</v>
      </c>
      <c r="H17" s="40"/>
      <c r="I17" s="3"/>
      <c r="J17" s="2"/>
      <c r="K17" s="2"/>
      <c r="L17" s="36">
        <f>'단계별 소요사업비'!F20</f>
        <v>174</v>
      </c>
      <c r="M17" s="40"/>
      <c r="N17" s="3"/>
      <c r="O17" s="2"/>
      <c r="P17" s="2"/>
      <c r="Q17" s="36">
        <f>'단계별 소요사업비'!G20</f>
        <v>0</v>
      </c>
      <c r="R17" s="40"/>
      <c r="S17" s="40"/>
      <c r="T17" s="40"/>
      <c r="U17" s="40"/>
    </row>
    <row r="18" spans="1:21" ht="20.100000000000001" customHeight="1">
      <c r="A18" s="9" t="str">
        <f>'단계별 소요사업비'!B21</f>
        <v>1. 통합운영시스템 구축</v>
      </c>
      <c r="B18" s="2">
        <f t="shared" si="0"/>
        <v>587</v>
      </c>
      <c r="C18" s="2">
        <f>'단계별 소요사업비'!D21</f>
        <v>297</v>
      </c>
      <c r="D18" s="2"/>
      <c r="E18" s="2"/>
      <c r="F18" s="2"/>
      <c r="G18" s="36">
        <f>'단계별 소요사업비'!E21</f>
        <v>116</v>
      </c>
      <c r="H18" s="40"/>
      <c r="I18" s="3"/>
      <c r="J18" s="2"/>
      <c r="K18" s="2"/>
      <c r="L18" s="36">
        <f>'단계별 소요사업비'!F21</f>
        <v>174</v>
      </c>
      <c r="M18" s="40"/>
      <c r="N18" s="3"/>
      <c r="O18" s="2"/>
      <c r="P18" s="2"/>
      <c r="Q18" s="36">
        <f>'단계별 소요사업비'!G21</f>
        <v>0</v>
      </c>
      <c r="R18" s="40"/>
      <c r="S18" s="40"/>
      <c r="T18" s="40"/>
      <c r="U18" s="40"/>
    </row>
    <row r="19" spans="1:21" ht="20.100000000000001" customHeight="1">
      <c r="A19" s="9" t="str">
        <f>'단계별 소요사업비'!B22</f>
        <v>2. 블록 및 유지관리시스템 구축</v>
      </c>
      <c r="B19" s="2">
        <f t="shared" si="0"/>
        <v>2202</v>
      </c>
      <c r="C19" s="2">
        <f>'단계별 소요사업비'!D22</f>
        <v>2114</v>
      </c>
      <c r="D19" s="2"/>
      <c r="E19" s="2"/>
      <c r="F19" s="2"/>
      <c r="G19" s="36">
        <f>'단계별 소요사업비'!E22</f>
        <v>88</v>
      </c>
      <c r="H19" s="40"/>
      <c r="I19" s="3"/>
      <c r="J19" s="2"/>
      <c r="K19" s="2"/>
      <c r="L19" s="36">
        <f>'단계별 소요사업비'!F22</f>
        <v>0</v>
      </c>
      <c r="M19" s="40"/>
      <c r="N19" s="3"/>
      <c r="O19" s="2"/>
      <c r="P19" s="2"/>
      <c r="Q19" s="36">
        <f>'단계별 소요사업비'!G22</f>
        <v>0</v>
      </c>
      <c r="R19" s="40"/>
      <c r="S19" s="40"/>
      <c r="T19" s="40"/>
      <c r="U19" s="40"/>
    </row>
    <row r="20" spans="1:21" ht="20.100000000000001" customHeight="1">
      <c r="A20" s="9" t="str">
        <f>'단계별 소요사업비'!A23:B23</f>
        <v>Ⅴ.상수도 물 수요관리계획</v>
      </c>
      <c r="B20" s="2">
        <f t="shared" si="0"/>
        <v>4317</v>
      </c>
      <c r="C20" s="2">
        <f>'단계별 소요사업비'!D23</f>
        <v>909</v>
      </c>
      <c r="D20" s="2"/>
      <c r="E20" s="2"/>
      <c r="F20" s="2"/>
      <c r="G20" s="36">
        <f>'단계별 소요사업비'!E23</f>
        <v>1136</v>
      </c>
      <c r="H20" s="40"/>
      <c r="I20" s="3"/>
      <c r="J20" s="2"/>
      <c r="K20" s="2"/>
      <c r="L20" s="36">
        <f>'단계별 소요사업비'!F23</f>
        <v>1136</v>
      </c>
      <c r="M20" s="40"/>
      <c r="N20" s="3"/>
      <c r="O20" s="2"/>
      <c r="P20" s="2"/>
      <c r="Q20" s="36">
        <f>'단계별 소요사업비'!G23</f>
        <v>1136</v>
      </c>
      <c r="R20" s="40"/>
      <c r="S20" s="40"/>
      <c r="T20" s="40"/>
      <c r="U20" s="40"/>
    </row>
    <row r="21" spans="1:21" ht="20.100000000000001" customHeight="1">
      <c r="A21" s="9" t="str">
        <f>'단계별 소요사업비'!B24</f>
        <v>1. 수도계량기 교체</v>
      </c>
      <c r="B21" s="2">
        <f t="shared" si="0"/>
        <v>3192</v>
      </c>
      <c r="C21" s="2">
        <f>'단계별 소요사업비'!D24</f>
        <v>672</v>
      </c>
      <c r="D21" s="2"/>
      <c r="E21" s="2"/>
      <c r="F21" s="2"/>
      <c r="G21" s="36">
        <f>'단계별 소요사업비'!E24</f>
        <v>840</v>
      </c>
      <c r="H21" s="40"/>
      <c r="I21" s="3"/>
      <c r="J21" s="2"/>
      <c r="K21" s="2"/>
      <c r="L21" s="36">
        <f>'단계별 소요사업비'!F24</f>
        <v>840</v>
      </c>
      <c r="M21" s="40"/>
      <c r="N21" s="3"/>
      <c r="O21" s="2"/>
      <c r="P21" s="2"/>
      <c r="Q21" s="36">
        <f>'단계별 소요사업비'!G24</f>
        <v>840</v>
      </c>
      <c r="R21" s="40"/>
      <c r="S21" s="40"/>
      <c r="T21" s="40"/>
      <c r="U21" s="40"/>
    </row>
    <row r="22" spans="1:21" ht="20.100000000000001" customHeight="1">
      <c r="A22" s="9" t="str">
        <f>'단계별 소요사업비'!B25</f>
        <v>2. 절수기기 설치</v>
      </c>
      <c r="B22" s="2">
        <f t="shared" si="0"/>
        <v>297</v>
      </c>
      <c r="C22" s="2">
        <f>'단계별 소요사업비'!D25</f>
        <v>63</v>
      </c>
      <c r="D22" s="2"/>
      <c r="E22" s="2"/>
      <c r="F22" s="2"/>
      <c r="G22" s="36">
        <f>'단계별 소요사업비'!E25</f>
        <v>78</v>
      </c>
      <c r="H22" s="40"/>
      <c r="I22" s="3"/>
      <c r="J22" s="2"/>
      <c r="K22" s="2"/>
      <c r="L22" s="36">
        <f>'단계별 소요사업비'!F25</f>
        <v>78</v>
      </c>
      <c r="M22" s="40"/>
      <c r="N22" s="3"/>
      <c r="O22" s="2"/>
      <c r="P22" s="2"/>
      <c r="Q22" s="36">
        <f>'단계별 소요사업비'!G25</f>
        <v>78</v>
      </c>
      <c r="R22" s="40"/>
      <c r="S22" s="40"/>
      <c r="T22" s="40"/>
      <c r="U22" s="40"/>
    </row>
    <row r="23" spans="1:21" ht="20.100000000000001" customHeight="1">
      <c r="A23" s="9" t="str">
        <f>'단계별 소요사업비'!B26</f>
        <v>3. 교육 및 홍보</v>
      </c>
      <c r="B23" s="2">
        <f t="shared" si="0"/>
        <v>828</v>
      </c>
      <c r="C23" s="2">
        <f>'단계별 소요사업비'!D26</f>
        <v>174</v>
      </c>
      <c r="D23" s="2"/>
      <c r="E23" s="2"/>
      <c r="F23" s="2"/>
      <c r="G23" s="36">
        <f>'단계별 소요사업비'!E26</f>
        <v>218</v>
      </c>
      <c r="H23" s="40"/>
      <c r="I23" s="3"/>
      <c r="J23" s="2"/>
      <c r="K23" s="2"/>
      <c r="L23" s="36">
        <f>'단계별 소요사업비'!F26</f>
        <v>218</v>
      </c>
      <c r="M23" s="40"/>
      <c r="N23" s="3"/>
      <c r="O23" s="2"/>
      <c r="P23" s="2"/>
      <c r="Q23" s="36">
        <f>'단계별 소요사업비'!G26</f>
        <v>218</v>
      </c>
      <c r="R23" s="40"/>
      <c r="S23" s="40"/>
      <c r="T23" s="40"/>
      <c r="U23" s="40"/>
    </row>
    <row r="24" spans="1:21" ht="20.100000000000001" customHeight="1">
      <c r="A24" s="18" t="s">
        <v>3</v>
      </c>
      <c r="B24" s="3">
        <f t="shared" si="0"/>
        <v>208553</v>
      </c>
      <c r="C24" s="2">
        <f>C2+C8+C16+C17+C20</f>
        <v>82422</v>
      </c>
      <c r="D24" s="2"/>
      <c r="E24" s="2"/>
      <c r="F24" s="2"/>
      <c r="G24" s="36">
        <f>G2+G8+G16+G17+G20</f>
        <v>37844</v>
      </c>
      <c r="H24" s="40"/>
      <c r="I24" s="3"/>
      <c r="J24" s="2"/>
      <c r="K24" s="2"/>
      <c r="L24" s="36">
        <f>L2+L8+L16+L17+L20</f>
        <v>20596</v>
      </c>
      <c r="M24" s="40"/>
      <c r="N24" s="3"/>
      <c r="O24" s="2"/>
      <c r="P24" s="2"/>
      <c r="Q24" s="36">
        <f>Q2+Q8+Q16+Q17+Q20</f>
        <v>67691</v>
      </c>
      <c r="R24" s="40"/>
      <c r="S24" s="40"/>
      <c r="T24" s="40"/>
      <c r="U24" s="40"/>
    </row>
    <row r="25" spans="1:21" ht="20.100000000000001" customHeight="1">
      <c r="A25" s="8" t="s">
        <v>19</v>
      </c>
      <c r="B25" s="2"/>
      <c r="C25" s="2"/>
      <c r="D25" s="2"/>
      <c r="E25" s="2"/>
      <c r="F25" s="2"/>
      <c r="G25" s="2"/>
      <c r="H25" s="39"/>
      <c r="I25" s="2"/>
      <c r="J25" s="2"/>
      <c r="K25" s="2"/>
      <c r="L25" s="2"/>
      <c r="M25" s="39"/>
      <c r="N25" s="2"/>
      <c r="O25" s="2"/>
      <c r="P25" s="2"/>
      <c r="Q25" s="36"/>
      <c r="R25" s="42"/>
      <c r="S25" s="40"/>
      <c r="T25" s="40"/>
      <c r="U25" s="40"/>
    </row>
    <row r="26" spans="1:21" ht="20.100000000000001" customHeight="1">
      <c r="A26" s="19" t="s">
        <v>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41"/>
      <c r="R26" s="42"/>
      <c r="S26" s="40"/>
      <c r="T26" s="40"/>
      <c r="U26" s="40"/>
    </row>
    <row r="27" spans="1:21" ht="30" customHeight="1">
      <c r="A27" s="74" t="s">
        <v>21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21" ht="30" customHeight="1">
      <c r="A28" s="23" t="s">
        <v>0</v>
      </c>
      <c r="B28" s="23" t="s">
        <v>2</v>
      </c>
      <c r="C28" s="23">
        <f>C1</f>
        <v>2017</v>
      </c>
      <c r="D28" s="34">
        <f t="shared" ref="D28:U28" si="1">D1</f>
        <v>2018</v>
      </c>
      <c r="E28" s="34">
        <f t="shared" si="1"/>
        <v>2019</v>
      </c>
      <c r="F28" s="34">
        <f t="shared" si="1"/>
        <v>2020</v>
      </c>
      <c r="G28" s="34">
        <f t="shared" si="1"/>
        <v>2021</v>
      </c>
      <c r="H28" s="34">
        <f t="shared" si="1"/>
        <v>2022</v>
      </c>
      <c r="I28" s="34">
        <f t="shared" si="1"/>
        <v>2023</v>
      </c>
      <c r="J28" s="34">
        <f t="shared" si="1"/>
        <v>2024</v>
      </c>
      <c r="K28" s="34">
        <f t="shared" si="1"/>
        <v>2025</v>
      </c>
      <c r="L28" s="34">
        <f t="shared" si="1"/>
        <v>2026</v>
      </c>
      <c r="M28" s="34">
        <f t="shared" si="1"/>
        <v>2027</v>
      </c>
      <c r="N28" s="34">
        <f t="shared" si="1"/>
        <v>2028</v>
      </c>
      <c r="O28" s="34">
        <f t="shared" si="1"/>
        <v>2029</v>
      </c>
      <c r="P28" s="34">
        <f t="shared" si="1"/>
        <v>2030</v>
      </c>
      <c r="Q28" s="34">
        <f t="shared" si="1"/>
        <v>2031</v>
      </c>
      <c r="R28" s="34">
        <f t="shared" si="1"/>
        <v>2032</v>
      </c>
      <c r="S28" s="34">
        <f t="shared" si="1"/>
        <v>2033</v>
      </c>
      <c r="T28" s="34">
        <f t="shared" si="1"/>
        <v>2034</v>
      </c>
      <c r="U28" s="34">
        <f t="shared" si="1"/>
        <v>2035</v>
      </c>
    </row>
    <row r="29" spans="1:21" ht="24" customHeight="1">
      <c r="A29" s="18" t="str">
        <f>A2</f>
        <v>Ⅰ.시설확충계획</v>
      </c>
      <c r="B29" s="21">
        <f>SUM(C29:U29)</f>
        <v>73054</v>
      </c>
      <c r="C29" s="20">
        <f>SUM(C30:C34)</f>
        <v>13167</v>
      </c>
      <c r="D29" s="20">
        <f>SUM(D30:D34)</f>
        <v>13167</v>
      </c>
      <c r="E29" s="20">
        <f>SUM(E30:E34)</f>
        <v>13167</v>
      </c>
      <c r="F29" s="20">
        <f>SUM(F30:F34)</f>
        <v>13166</v>
      </c>
      <c r="G29" s="20">
        <f t="shared" ref="G29:T29" si="2">SUM(G30:G34)</f>
        <v>3783</v>
      </c>
      <c r="H29" s="20">
        <f t="shared" si="2"/>
        <v>3783</v>
      </c>
      <c r="I29" s="20">
        <f t="shared" si="2"/>
        <v>3783</v>
      </c>
      <c r="J29" s="20">
        <f t="shared" si="2"/>
        <v>3781</v>
      </c>
      <c r="K29" s="20">
        <f t="shared" si="2"/>
        <v>3781</v>
      </c>
      <c r="L29" s="20">
        <f t="shared" si="2"/>
        <v>295</v>
      </c>
      <c r="M29" s="20">
        <f t="shared" si="2"/>
        <v>295</v>
      </c>
      <c r="N29" s="20">
        <f t="shared" si="2"/>
        <v>295</v>
      </c>
      <c r="O29" s="20">
        <f t="shared" si="2"/>
        <v>295</v>
      </c>
      <c r="P29" s="20">
        <f t="shared" si="2"/>
        <v>296</v>
      </c>
      <c r="Q29" s="20">
        <f t="shared" si="2"/>
        <v>0</v>
      </c>
      <c r="R29" s="20">
        <f t="shared" si="2"/>
        <v>0</v>
      </c>
      <c r="S29" s="20">
        <f t="shared" si="2"/>
        <v>0</v>
      </c>
      <c r="T29" s="20">
        <f t="shared" si="2"/>
        <v>0</v>
      </c>
      <c r="U29" s="20">
        <f>SUM(U30:U34)</f>
        <v>0</v>
      </c>
    </row>
    <row r="30" spans="1:21" ht="24" customHeight="1">
      <c r="A30" s="25" t="str">
        <f>A3</f>
        <v>1. 배수지 확충</v>
      </c>
      <c r="B30" s="21">
        <f>SUM(C30:U30)</f>
        <v>7344</v>
      </c>
      <c r="C30" s="20">
        <f>ROUND($C3/4,0)</f>
        <v>905</v>
      </c>
      <c r="D30" s="20">
        <f t="shared" ref="D30:E30" si="3">ROUND($C3/4,0)</f>
        <v>905</v>
      </c>
      <c r="E30" s="20">
        <f t="shared" si="3"/>
        <v>905</v>
      </c>
      <c r="F30" s="20">
        <f>ROUND($C3/4,0)-1</f>
        <v>904</v>
      </c>
      <c r="G30" s="20">
        <f>ROUND($G3/5,0)</f>
        <v>745</v>
      </c>
      <c r="H30" s="20">
        <f t="shared" ref="H30:K30" si="4">ROUND($G3/5,0)</f>
        <v>745</v>
      </c>
      <c r="I30" s="20">
        <f t="shared" si="4"/>
        <v>745</v>
      </c>
      <c r="J30" s="20">
        <f t="shared" si="4"/>
        <v>745</v>
      </c>
      <c r="K30" s="20">
        <f t="shared" si="4"/>
        <v>745</v>
      </c>
      <c r="L30" s="20">
        <f>ROUND($L3/5,0)</f>
        <v>0</v>
      </c>
      <c r="M30" s="20">
        <f t="shared" ref="M30:P30" si="5">ROUND($L3/5,0)</f>
        <v>0</v>
      </c>
      <c r="N30" s="20">
        <f t="shared" si="5"/>
        <v>0</v>
      </c>
      <c r="O30" s="20">
        <f t="shared" si="5"/>
        <v>0</v>
      </c>
      <c r="P30" s="20">
        <f t="shared" si="5"/>
        <v>0</v>
      </c>
      <c r="Q30" s="20">
        <f>ROUND($Q3/5,0)</f>
        <v>0</v>
      </c>
      <c r="R30" s="20">
        <f t="shared" ref="R30:U30" si="6">ROUND($Q3/5,0)</f>
        <v>0</v>
      </c>
      <c r="S30" s="20">
        <f t="shared" si="6"/>
        <v>0</v>
      </c>
      <c r="T30" s="20">
        <f t="shared" si="6"/>
        <v>0</v>
      </c>
      <c r="U30" s="20">
        <f t="shared" si="6"/>
        <v>0</v>
      </c>
    </row>
    <row r="31" spans="1:21" ht="24" customHeight="1">
      <c r="A31" s="28" t="str">
        <f>A4</f>
        <v>2. 송수관로 확충</v>
      </c>
      <c r="B31" s="21">
        <f t="shared" ref="B31:B50" si="7">SUM(C31:U31)</f>
        <v>7191</v>
      </c>
      <c r="C31" s="20">
        <f>ROUND($C4/4,0)</f>
        <v>926</v>
      </c>
      <c r="D31" s="20">
        <f t="shared" ref="D31:E31" si="8">ROUND($C4/4,0)</f>
        <v>926</v>
      </c>
      <c r="E31" s="20">
        <f t="shared" si="8"/>
        <v>926</v>
      </c>
      <c r="F31" s="20">
        <f>ROUND($C4/4,0)-1</f>
        <v>925</v>
      </c>
      <c r="G31" s="20">
        <f t="shared" ref="G31:K34" si="9">ROUND($G4/5,0)</f>
        <v>698</v>
      </c>
      <c r="H31" s="20">
        <f t="shared" si="9"/>
        <v>698</v>
      </c>
      <c r="I31" s="20">
        <f t="shared" si="9"/>
        <v>698</v>
      </c>
      <c r="J31" s="20">
        <f>ROUND($G4/5,0)-1</f>
        <v>697</v>
      </c>
      <c r="K31" s="20">
        <f t="shared" ref="J31:K33" si="10">ROUND($G4/5,0)-1</f>
        <v>697</v>
      </c>
      <c r="L31" s="20">
        <f t="shared" ref="L31:P34" si="11">ROUND($L4/5,0)</f>
        <v>0</v>
      </c>
      <c r="M31" s="20">
        <f t="shared" si="11"/>
        <v>0</v>
      </c>
      <c r="N31" s="20">
        <f t="shared" si="11"/>
        <v>0</v>
      </c>
      <c r="O31" s="20">
        <f t="shared" si="11"/>
        <v>0</v>
      </c>
      <c r="P31" s="20">
        <f t="shared" si="11"/>
        <v>0</v>
      </c>
      <c r="Q31" s="20">
        <f t="shared" ref="Q31:U34" si="12">ROUND($Q4/5,0)</f>
        <v>0</v>
      </c>
      <c r="R31" s="20">
        <f t="shared" si="12"/>
        <v>0</v>
      </c>
      <c r="S31" s="20">
        <f t="shared" si="12"/>
        <v>0</v>
      </c>
      <c r="T31" s="20">
        <f t="shared" si="12"/>
        <v>0</v>
      </c>
      <c r="U31" s="20">
        <f t="shared" si="12"/>
        <v>0</v>
      </c>
    </row>
    <row r="32" spans="1:21" ht="24" customHeight="1">
      <c r="A32" s="28" t="str">
        <f t="shared" ref="A32:A34" si="13">A5</f>
        <v>3. 배수관로 확충</v>
      </c>
      <c r="B32" s="21">
        <f t="shared" si="7"/>
        <v>56370</v>
      </c>
      <c r="C32" s="20">
        <f>ROUND($C5/4,0)</f>
        <v>10916</v>
      </c>
      <c r="D32" s="20">
        <f t="shared" ref="D32:F32" si="14">ROUND($C5/4,0)</f>
        <v>10916</v>
      </c>
      <c r="E32" s="20">
        <f t="shared" si="14"/>
        <v>10916</v>
      </c>
      <c r="F32" s="20">
        <f t="shared" si="14"/>
        <v>10916</v>
      </c>
      <c r="G32" s="20">
        <f t="shared" si="9"/>
        <v>2252</v>
      </c>
      <c r="H32" s="20">
        <f t="shared" si="9"/>
        <v>2252</v>
      </c>
      <c r="I32" s="20">
        <f t="shared" si="9"/>
        <v>2252</v>
      </c>
      <c r="J32" s="20">
        <f>ROUND($G5/5,0)</f>
        <v>2252</v>
      </c>
      <c r="K32" s="20">
        <f>ROUND($G5/5,0)</f>
        <v>2252</v>
      </c>
      <c r="L32" s="20">
        <f t="shared" si="11"/>
        <v>289</v>
      </c>
      <c r="M32" s="20">
        <f t="shared" si="11"/>
        <v>289</v>
      </c>
      <c r="N32" s="20">
        <f t="shared" si="11"/>
        <v>289</v>
      </c>
      <c r="O32" s="20">
        <f t="shared" si="11"/>
        <v>289</v>
      </c>
      <c r="P32" s="20">
        <f>ROUND($L5/5,0)+1</f>
        <v>290</v>
      </c>
      <c r="Q32" s="20">
        <f t="shared" si="12"/>
        <v>0</v>
      </c>
      <c r="R32" s="20">
        <f t="shared" si="12"/>
        <v>0</v>
      </c>
      <c r="S32" s="20">
        <f t="shared" si="12"/>
        <v>0</v>
      </c>
      <c r="T32" s="20">
        <f t="shared" si="12"/>
        <v>0</v>
      </c>
      <c r="U32" s="20">
        <f t="shared" si="12"/>
        <v>0</v>
      </c>
    </row>
    <row r="33" spans="1:21" ht="24" customHeight="1">
      <c r="A33" s="28" t="str">
        <f t="shared" si="13"/>
        <v>4. 배수가압장 확충</v>
      </c>
      <c r="B33" s="21">
        <f t="shared" si="7"/>
        <v>1720</v>
      </c>
      <c r="C33" s="20">
        <f>ROUND($C6/4,0)</f>
        <v>313</v>
      </c>
      <c r="D33" s="20">
        <f t="shared" ref="D33:E33" si="15">ROUND($C6/4,0)</f>
        <v>313</v>
      </c>
      <c r="E33" s="20">
        <f t="shared" si="15"/>
        <v>313</v>
      </c>
      <c r="F33" s="20">
        <f>ROUND($C6/4,0)</f>
        <v>313</v>
      </c>
      <c r="G33" s="20">
        <f t="shared" si="9"/>
        <v>88</v>
      </c>
      <c r="H33" s="20">
        <f t="shared" si="9"/>
        <v>88</v>
      </c>
      <c r="I33" s="20">
        <f t="shared" si="9"/>
        <v>88</v>
      </c>
      <c r="J33" s="20">
        <f t="shared" si="10"/>
        <v>87</v>
      </c>
      <c r="K33" s="20">
        <f t="shared" si="10"/>
        <v>87</v>
      </c>
      <c r="L33" s="20">
        <f t="shared" si="11"/>
        <v>6</v>
      </c>
      <c r="M33" s="20">
        <f t="shared" si="11"/>
        <v>6</v>
      </c>
      <c r="N33" s="20">
        <f t="shared" si="11"/>
        <v>6</v>
      </c>
      <c r="O33" s="20">
        <f t="shared" si="11"/>
        <v>6</v>
      </c>
      <c r="P33" s="20">
        <f>ROUND($L6/5,0)</f>
        <v>6</v>
      </c>
      <c r="Q33" s="20">
        <f t="shared" si="12"/>
        <v>0</v>
      </c>
      <c r="R33" s="20">
        <f t="shared" si="12"/>
        <v>0</v>
      </c>
      <c r="S33" s="20">
        <f t="shared" si="12"/>
        <v>0</v>
      </c>
      <c r="T33" s="20">
        <f t="shared" si="12"/>
        <v>0</v>
      </c>
      <c r="U33" s="20">
        <f t="shared" si="12"/>
        <v>0</v>
      </c>
    </row>
    <row r="34" spans="1:21" ht="24" customHeight="1">
      <c r="A34" s="28" t="str">
        <f t="shared" si="13"/>
        <v>5. 감압밸브실 확충</v>
      </c>
      <c r="B34" s="21">
        <f t="shared" si="7"/>
        <v>429</v>
      </c>
      <c r="C34" s="20">
        <f t="shared" ref="C34:E34" si="16">ROUND($C7/4,0)</f>
        <v>107</v>
      </c>
      <c r="D34" s="20">
        <f t="shared" si="16"/>
        <v>107</v>
      </c>
      <c r="E34" s="20">
        <f t="shared" si="16"/>
        <v>107</v>
      </c>
      <c r="F34" s="20">
        <f>ROUND($C7/4,0)+1</f>
        <v>108</v>
      </c>
      <c r="G34" s="20">
        <f t="shared" si="9"/>
        <v>0</v>
      </c>
      <c r="H34" s="20">
        <f t="shared" si="9"/>
        <v>0</v>
      </c>
      <c r="I34" s="20">
        <f t="shared" si="9"/>
        <v>0</v>
      </c>
      <c r="J34" s="20">
        <f t="shared" si="9"/>
        <v>0</v>
      </c>
      <c r="K34" s="20">
        <f t="shared" si="9"/>
        <v>0</v>
      </c>
      <c r="L34" s="20">
        <f t="shared" si="11"/>
        <v>0</v>
      </c>
      <c r="M34" s="20">
        <f t="shared" si="11"/>
        <v>0</v>
      </c>
      <c r="N34" s="20">
        <f t="shared" si="11"/>
        <v>0</v>
      </c>
      <c r="O34" s="20">
        <f t="shared" si="11"/>
        <v>0</v>
      </c>
      <c r="P34" s="20">
        <f t="shared" si="11"/>
        <v>0</v>
      </c>
      <c r="Q34" s="20">
        <f t="shared" si="12"/>
        <v>0</v>
      </c>
      <c r="R34" s="20">
        <f t="shared" si="12"/>
        <v>0</v>
      </c>
      <c r="S34" s="20">
        <f t="shared" si="12"/>
        <v>0</v>
      </c>
      <c r="T34" s="20">
        <f t="shared" si="12"/>
        <v>0</v>
      </c>
      <c r="U34" s="20">
        <f t="shared" si="12"/>
        <v>0</v>
      </c>
    </row>
    <row r="35" spans="1:21" ht="24" customHeight="1">
      <c r="A35" s="31" t="str">
        <f t="shared" ref="A35:A50" si="17">A8</f>
        <v>Ⅱ.시설개량계획</v>
      </c>
      <c r="B35" s="21">
        <f t="shared" si="7"/>
        <v>122979</v>
      </c>
      <c r="C35" s="30">
        <f>SUM(C36:C42)</f>
        <v>5999</v>
      </c>
      <c r="D35" s="30">
        <f t="shared" ref="D35:U35" si="18">SUM(D36:D42)</f>
        <v>5999</v>
      </c>
      <c r="E35" s="30">
        <f t="shared" si="18"/>
        <v>6000</v>
      </c>
      <c r="F35" s="30">
        <f t="shared" si="18"/>
        <v>5998</v>
      </c>
      <c r="G35" s="30">
        <f t="shared" si="18"/>
        <v>3185</v>
      </c>
      <c r="H35" s="30">
        <f t="shared" si="18"/>
        <v>3184</v>
      </c>
      <c r="I35" s="30">
        <f t="shared" si="18"/>
        <v>3184</v>
      </c>
      <c r="J35" s="30">
        <f t="shared" si="18"/>
        <v>3183</v>
      </c>
      <c r="K35" s="30">
        <f t="shared" si="18"/>
        <v>3184</v>
      </c>
      <c r="L35" s="30">
        <f t="shared" si="18"/>
        <v>3479</v>
      </c>
      <c r="M35" s="30">
        <f t="shared" si="18"/>
        <v>3478</v>
      </c>
      <c r="N35" s="30">
        <f t="shared" si="18"/>
        <v>3478</v>
      </c>
      <c r="O35" s="30">
        <f t="shared" si="18"/>
        <v>3478</v>
      </c>
      <c r="P35" s="30">
        <f t="shared" si="18"/>
        <v>3479</v>
      </c>
      <c r="Q35" s="30">
        <f t="shared" si="18"/>
        <v>13135</v>
      </c>
      <c r="R35" s="30">
        <f t="shared" si="18"/>
        <v>13134</v>
      </c>
      <c r="S35" s="30">
        <f t="shared" si="18"/>
        <v>13134</v>
      </c>
      <c r="T35" s="30">
        <f t="shared" si="18"/>
        <v>13134</v>
      </c>
      <c r="U35" s="30">
        <f t="shared" si="18"/>
        <v>13134</v>
      </c>
    </row>
    <row r="36" spans="1:21" ht="24" customHeight="1">
      <c r="A36" s="28" t="str">
        <f t="shared" si="17"/>
        <v>1. 배수지 시설개량</v>
      </c>
      <c r="B36" s="21">
        <f t="shared" si="7"/>
        <v>238</v>
      </c>
      <c r="C36" s="20">
        <f>ROUND($C9/4,0)-1</f>
        <v>59</v>
      </c>
      <c r="D36" s="20">
        <f>ROUND($C9/4,0)-1</f>
        <v>59</v>
      </c>
      <c r="E36" s="20">
        <f t="shared" ref="E36" si="19">ROUND($C9/4,0)</f>
        <v>60</v>
      </c>
      <c r="F36" s="20">
        <f>ROUND($C9/4,0)</f>
        <v>60</v>
      </c>
      <c r="G36" s="20">
        <f>ROUND($G9/5,0)</f>
        <v>0</v>
      </c>
      <c r="H36" s="20">
        <f t="shared" ref="H36:K36" si="20">ROUND($G9/5,0)</f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>ROUND($L9/5,0)</f>
        <v>0</v>
      </c>
      <c r="M36" s="20">
        <f t="shared" ref="M36:P36" si="21">ROUND($L9/5,0)</f>
        <v>0</v>
      </c>
      <c r="N36" s="20">
        <f t="shared" si="21"/>
        <v>0</v>
      </c>
      <c r="O36" s="20">
        <f t="shared" si="21"/>
        <v>0</v>
      </c>
      <c r="P36" s="20">
        <f t="shared" si="21"/>
        <v>0</v>
      </c>
      <c r="Q36" s="20">
        <f>ROUND($Q9/5,0)</f>
        <v>0</v>
      </c>
      <c r="R36" s="20">
        <f t="shared" ref="R36:U36" si="22">ROUND($Q9/5,0)</f>
        <v>0</v>
      </c>
      <c r="S36" s="20">
        <f t="shared" si="22"/>
        <v>0</v>
      </c>
      <c r="T36" s="20">
        <f t="shared" si="22"/>
        <v>0</v>
      </c>
      <c r="U36" s="20">
        <f t="shared" si="22"/>
        <v>0</v>
      </c>
    </row>
    <row r="37" spans="1:21" ht="24" customHeight="1">
      <c r="A37" s="28" t="str">
        <f t="shared" si="17"/>
        <v>2. 배수지 수질계측기 설치</v>
      </c>
      <c r="B37" s="21">
        <f t="shared" si="7"/>
        <v>308</v>
      </c>
      <c r="C37" s="20">
        <f t="shared" ref="C37:E37" si="23">ROUND($C10/4,0)</f>
        <v>35</v>
      </c>
      <c r="D37" s="20">
        <f t="shared" si="23"/>
        <v>35</v>
      </c>
      <c r="E37" s="20">
        <f t="shared" si="23"/>
        <v>35</v>
      </c>
      <c r="F37" s="20">
        <f>ROUND($C10/4,0)</f>
        <v>35</v>
      </c>
      <c r="G37" s="20">
        <f t="shared" ref="G37:I37" si="24">ROUND($G10/5,0)</f>
        <v>34</v>
      </c>
      <c r="H37" s="20">
        <f t="shared" si="24"/>
        <v>34</v>
      </c>
      <c r="I37" s="20">
        <f t="shared" si="24"/>
        <v>34</v>
      </c>
      <c r="J37" s="20">
        <f>ROUND($G10/5,0)-1</f>
        <v>33</v>
      </c>
      <c r="K37" s="20">
        <f>ROUND($G10/5,0)-1</f>
        <v>33</v>
      </c>
      <c r="L37" s="20">
        <f t="shared" ref="L37:P37" si="25">ROUND($L10/5,0)</f>
        <v>0</v>
      </c>
      <c r="M37" s="20">
        <f t="shared" si="25"/>
        <v>0</v>
      </c>
      <c r="N37" s="20">
        <f t="shared" si="25"/>
        <v>0</v>
      </c>
      <c r="O37" s="20">
        <f t="shared" si="25"/>
        <v>0</v>
      </c>
      <c r="P37" s="20">
        <f t="shared" si="25"/>
        <v>0</v>
      </c>
      <c r="Q37" s="20">
        <f t="shared" ref="Q37:U37" si="26">ROUND($Q10/5,0)</f>
        <v>0</v>
      </c>
      <c r="R37" s="20">
        <f t="shared" si="26"/>
        <v>0</v>
      </c>
      <c r="S37" s="20">
        <f t="shared" si="26"/>
        <v>0</v>
      </c>
      <c r="T37" s="20">
        <f t="shared" si="26"/>
        <v>0</v>
      </c>
      <c r="U37" s="20">
        <f t="shared" si="26"/>
        <v>0</v>
      </c>
    </row>
    <row r="38" spans="1:21" ht="24" customHeight="1">
      <c r="A38" s="28" t="str">
        <f t="shared" si="17"/>
        <v>3. 가압장 개량</v>
      </c>
      <c r="B38" s="21">
        <f t="shared" si="7"/>
        <v>92</v>
      </c>
      <c r="C38" s="20">
        <f t="shared" ref="C38:E38" si="27">ROUND($C11/4,0)</f>
        <v>23</v>
      </c>
      <c r="D38" s="20">
        <f t="shared" si="27"/>
        <v>23</v>
      </c>
      <c r="E38" s="20">
        <f t="shared" si="27"/>
        <v>23</v>
      </c>
      <c r="F38" s="20">
        <f>ROUND($C11/4,0)</f>
        <v>23</v>
      </c>
      <c r="G38" s="20">
        <f t="shared" ref="G38:K38" si="28">ROUND($G11/5,0)</f>
        <v>0</v>
      </c>
      <c r="H38" s="20">
        <f t="shared" si="28"/>
        <v>0</v>
      </c>
      <c r="I38" s="20">
        <f t="shared" si="28"/>
        <v>0</v>
      </c>
      <c r="J38" s="20">
        <f t="shared" si="28"/>
        <v>0</v>
      </c>
      <c r="K38" s="20">
        <f t="shared" si="28"/>
        <v>0</v>
      </c>
      <c r="L38" s="20">
        <f t="shared" ref="L38:P38" si="29">ROUND($L11/5,0)</f>
        <v>0</v>
      </c>
      <c r="M38" s="20">
        <f t="shared" si="29"/>
        <v>0</v>
      </c>
      <c r="N38" s="20">
        <f t="shared" si="29"/>
        <v>0</v>
      </c>
      <c r="O38" s="20">
        <f t="shared" si="29"/>
        <v>0</v>
      </c>
      <c r="P38" s="20">
        <f t="shared" si="29"/>
        <v>0</v>
      </c>
      <c r="Q38" s="20">
        <f t="shared" ref="Q38:U38" si="30">ROUND($Q11/5,0)</f>
        <v>0</v>
      </c>
      <c r="R38" s="20">
        <f t="shared" si="30"/>
        <v>0</v>
      </c>
      <c r="S38" s="20">
        <f t="shared" si="30"/>
        <v>0</v>
      </c>
      <c r="T38" s="20">
        <f t="shared" si="30"/>
        <v>0</v>
      </c>
      <c r="U38" s="20">
        <f t="shared" si="30"/>
        <v>0</v>
      </c>
    </row>
    <row r="39" spans="1:21" s="32" customFormat="1" ht="24" customHeight="1">
      <c r="A39" s="28" t="str">
        <f t="shared" si="17"/>
        <v>4. 블량관 개량</v>
      </c>
      <c r="B39" s="29">
        <f t="shared" si="7"/>
        <v>113844</v>
      </c>
      <c r="C39" s="30">
        <f t="shared" ref="C39:E39" si="31">ROUND($C12/4,0)</f>
        <v>4519</v>
      </c>
      <c r="D39" s="30">
        <f t="shared" si="31"/>
        <v>4519</v>
      </c>
      <c r="E39" s="30">
        <f t="shared" si="31"/>
        <v>4519</v>
      </c>
      <c r="F39" s="30">
        <f>ROUND($C12/4,0)</f>
        <v>4519</v>
      </c>
      <c r="G39" s="30">
        <f t="shared" ref="G39:I39" si="32">ROUND($G12/5,0)</f>
        <v>2865</v>
      </c>
      <c r="H39" s="30">
        <f t="shared" si="32"/>
        <v>2865</v>
      </c>
      <c r="I39" s="30">
        <f t="shared" si="32"/>
        <v>2865</v>
      </c>
      <c r="J39" s="30">
        <f>ROUND($G12/5,0)+1</f>
        <v>2866</v>
      </c>
      <c r="K39" s="30">
        <f>ROUND($G12/5,0)+1</f>
        <v>2866</v>
      </c>
      <c r="L39" s="30">
        <f t="shared" ref="L39:O39" si="33">ROUND($L12/5,0)</f>
        <v>3316</v>
      </c>
      <c r="M39" s="30">
        <f t="shared" si="33"/>
        <v>3316</v>
      </c>
      <c r="N39" s="30">
        <f t="shared" si="33"/>
        <v>3316</v>
      </c>
      <c r="O39" s="30">
        <f t="shared" si="33"/>
        <v>3316</v>
      </c>
      <c r="P39" s="30">
        <f>ROUND($L12/5,0)+1</f>
        <v>3317</v>
      </c>
      <c r="Q39" s="30">
        <f t="shared" ref="Q39:T39" si="34">ROUND($Q12/5,0)</f>
        <v>12972</v>
      </c>
      <c r="R39" s="30">
        <f t="shared" si="34"/>
        <v>12972</v>
      </c>
      <c r="S39" s="30">
        <f t="shared" si="34"/>
        <v>12972</v>
      </c>
      <c r="T39" s="30">
        <f t="shared" si="34"/>
        <v>12972</v>
      </c>
      <c r="U39" s="30">
        <f>ROUND($Q12/5,0)</f>
        <v>12972</v>
      </c>
    </row>
    <row r="40" spans="1:21" ht="24" customHeight="1">
      <c r="A40" s="28" t="str">
        <f t="shared" si="17"/>
        <v>5. 누수탐사</v>
      </c>
      <c r="B40" s="21">
        <f t="shared" si="7"/>
        <v>3244</v>
      </c>
      <c r="C40" s="20">
        <f t="shared" ref="C40:E40" si="35">ROUND($C13/4,0)</f>
        <v>203</v>
      </c>
      <c r="D40" s="20">
        <f t="shared" si="35"/>
        <v>203</v>
      </c>
      <c r="E40" s="20">
        <f t="shared" si="35"/>
        <v>203</v>
      </c>
      <c r="F40" s="20">
        <f t="shared" ref="F40" si="36">ROUND($C13/4,0)-1</f>
        <v>202</v>
      </c>
      <c r="G40" s="20">
        <f>ROUND($G13/5,0)+1</f>
        <v>163</v>
      </c>
      <c r="H40" s="20">
        <f t="shared" ref="H40:I40" si="37">ROUND($G13/5,0)</f>
        <v>162</v>
      </c>
      <c r="I40" s="20">
        <f t="shared" si="37"/>
        <v>162</v>
      </c>
      <c r="J40" s="20">
        <f>ROUND($G13/5,0)</f>
        <v>162</v>
      </c>
      <c r="K40" s="20">
        <f>ROUND($G13/5,0)</f>
        <v>162</v>
      </c>
      <c r="L40" s="20">
        <f>ROUND($L13/5,0)+1</f>
        <v>163</v>
      </c>
      <c r="M40" s="20">
        <f t="shared" ref="M40:N40" si="38">ROUND($L13/5,0)</f>
        <v>162</v>
      </c>
      <c r="N40" s="20">
        <f t="shared" si="38"/>
        <v>162</v>
      </c>
      <c r="O40" s="20">
        <f>ROUND($L13/5,0)</f>
        <v>162</v>
      </c>
      <c r="P40" s="20">
        <f>ROUND($L13/5,0)</f>
        <v>162</v>
      </c>
      <c r="Q40" s="20">
        <f>ROUND($Q13/5,0)+1</f>
        <v>163</v>
      </c>
      <c r="R40" s="20">
        <f t="shared" ref="R40:S40" si="39">ROUND($Q13/5,0)</f>
        <v>162</v>
      </c>
      <c r="S40" s="20">
        <f t="shared" si="39"/>
        <v>162</v>
      </c>
      <c r="T40" s="20">
        <f>ROUND($Q13/5,0)</f>
        <v>162</v>
      </c>
      <c r="U40" s="20">
        <f>ROUND($Q13/5,0)</f>
        <v>162</v>
      </c>
    </row>
    <row r="41" spans="1:21" ht="24" customHeight="1">
      <c r="A41" s="28" t="str">
        <f t="shared" si="17"/>
        <v>6. 블록시스템 구축</v>
      </c>
      <c r="B41" s="21">
        <f t="shared" si="7"/>
        <v>5102</v>
      </c>
      <c r="C41" s="20">
        <f t="shared" ref="C41:D41" si="40">ROUND($C14/4,0)</f>
        <v>1160</v>
      </c>
      <c r="D41" s="20">
        <f t="shared" si="40"/>
        <v>1160</v>
      </c>
      <c r="E41" s="20">
        <f>ROUND($C14/4,0)</f>
        <v>1160</v>
      </c>
      <c r="F41" s="20">
        <f>ROUND($C14/4,0)-1</f>
        <v>1159</v>
      </c>
      <c r="G41" s="20">
        <f t="shared" ref="G41:I41" si="41">ROUND($G14/5,0)</f>
        <v>93</v>
      </c>
      <c r="H41" s="20">
        <f t="shared" si="41"/>
        <v>93</v>
      </c>
      <c r="I41" s="20">
        <f t="shared" si="41"/>
        <v>93</v>
      </c>
      <c r="J41" s="20">
        <f>ROUND($G14/5,0)-1</f>
        <v>92</v>
      </c>
      <c r="K41" s="20">
        <f>ROUND($G14/5,0)-1</f>
        <v>92</v>
      </c>
      <c r="L41" s="20">
        <f t="shared" ref="L41:P41" si="42">ROUND($L14/5,0)</f>
        <v>0</v>
      </c>
      <c r="M41" s="20">
        <f t="shared" si="42"/>
        <v>0</v>
      </c>
      <c r="N41" s="20">
        <f t="shared" si="42"/>
        <v>0</v>
      </c>
      <c r="O41" s="20">
        <f t="shared" si="42"/>
        <v>0</v>
      </c>
      <c r="P41" s="20">
        <f t="shared" si="42"/>
        <v>0</v>
      </c>
      <c r="Q41" s="20">
        <f t="shared" ref="Q41:U41" si="43">ROUND($Q14/5,0)</f>
        <v>0</v>
      </c>
      <c r="R41" s="20">
        <f t="shared" si="43"/>
        <v>0</v>
      </c>
      <c r="S41" s="20">
        <f t="shared" si="43"/>
        <v>0</v>
      </c>
      <c r="T41" s="20">
        <f t="shared" si="43"/>
        <v>0</v>
      </c>
      <c r="U41" s="20">
        <f t="shared" si="43"/>
        <v>0</v>
      </c>
    </row>
    <row r="42" spans="1:21" ht="24" customHeight="1">
      <c r="A42" s="28" t="str">
        <f t="shared" si="17"/>
        <v>7. 유량계 등 설비개량</v>
      </c>
      <c r="B42" s="21">
        <f t="shared" si="7"/>
        <v>151</v>
      </c>
      <c r="C42" s="20">
        <f t="shared" ref="C42:E50" si="44">ROUND($C15/4,0)</f>
        <v>0</v>
      </c>
      <c r="D42" s="20">
        <f t="shared" si="44"/>
        <v>0</v>
      </c>
      <c r="E42" s="20">
        <f t="shared" si="44"/>
        <v>0</v>
      </c>
      <c r="F42" s="20">
        <f>ROUND($C15/4,0)</f>
        <v>0</v>
      </c>
      <c r="G42" s="20">
        <f t="shared" ref="G42:K50" si="45">ROUND($G15/5,0)</f>
        <v>30</v>
      </c>
      <c r="H42" s="20">
        <f t="shared" si="45"/>
        <v>30</v>
      </c>
      <c r="I42" s="20">
        <f t="shared" si="45"/>
        <v>30</v>
      </c>
      <c r="J42" s="20">
        <f t="shared" si="45"/>
        <v>30</v>
      </c>
      <c r="K42" s="20">
        <f>ROUND($G15/5,0)+1</f>
        <v>31</v>
      </c>
      <c r="L42" s="20">
        <f t="shared" ref="L42:P50" si="46">ROUND($L15/5,0)</f>
        <v>0</v>
      </c>
      <c r="M42" s="20">
        <f t="shared" si="46"/>
        <v>0</v>
      </c>
      <c r="N42" s="20">
        <f t="shared" si="46"/>
        <v>0</v>
      </c>
      <c r="O42" s="20">
        <f t="shared" si="46"/>
        <v>0</v>
      </c>
      <c r="P42" s="20">
        <f t="shared" si="46"/>
        <v>0</v>
      </c>
      <c r="Q42" s="20">
        <f t="shared" ref="Q42:U50" si="47">ROUND($Q15/5,0)</f>
        <v>0</v>
      </c>
      <c r="R42" s="20">
        <f t="shared" si="47"/>
        <v>0</v>
      </c>
      <c r="S42" s="20">
        <f t="shared" si="47"/>
        <v>0</v>
      </c>
      <c r="T42" s="20">
        <f t="shared" si="47"/>
        <v>0</v>
      </c>
      <c r="U42" s="20">
        <f t="shared" si="47"/>
        <v>0</v>
      </c>
    </row>
    <row r="43" spans="1:21" ht="24" customHeight="1">
      <c r="A43" s="31" t="str">
        <f t="shared" si="17"/>
        <v>Ⅲ.마을상수도 및   소규모 급수시설</v>
      </c>
      <c r="B43" s="21">
        <f t="shared" si="7"/>
        <v>5414</v>
      </c>
      <c r="C43" s="20">
        <f>ROUND($C16/4,0)</f>
        <v>611</v>
      </c>
      <c r="D43" s="20">
        <f t="shared" si="44"/>
        <v>611</v>
      </c>
      <c r="E43" s="20">
        <f>ROUND($C16/4,0)-1</f>
        <v>610</v>
      </c>
      <c r="F43" s="20">
        <f>ROUND($C16/4,0)-1</f>
        <v>610</v>
      </c>
      <c r="G43" s="20">
        <f>ROUND($G16/5,0)</f>
        <v>334</v>
      </c>
      <c r="H43" s="20">
        <f t="shared" si="45"/>
        <v>334</v>
      </c>
      <c r="I43" s="20">
        <f t="shared" si="45"/>
        <v>334</v>
      </c>
      <c r="J43" s="20">
        <f t="shared" si="45"/>
        <v>334</v>
      </c>
      <c r="K43" s="20">
        <f t="shared" si="45"/>
        <v>334</v>
      </c>
      <c r="L43" s="20">
        <f>ROUND($L16/5,0)</f>
        <v>84</v>
      </c>
      <c r="M43" s="20">
        <f t="shared" si="46"/>
        <v>84</v>
      </c>
      <c r="N43" s="20">
        <f t="shared" si="46"/>
        <v>84</v>
      </c>
      <c r="O43" s="20">
        <f>ROUND($L16/5,0)-1</f>
        <v>83</v>
      </c>
      <c r="P43" s="20">
        <f>ROUND($L16/5,0)-1</f>
        <v>83</v>
      </c>
      <c r="Q43" s="20">
        <f>ROUND($Q16/5,0)</f>
        <v>177</v>
      </c>
      <c r="R43" s="20">
        <f t="shared" si="47"/>
        <v>177</v>
      </c>
      <c r="S43" s="20">
        <f t="shared" si="47"/>
        <v>177</v>
      </c>
      <c r="T43" s="20">
        <f t="shared" si="47"/>
        <v>177</v>
      </c>
      <c r="U43" s="20">
        <f>ROUND($Q16/5,0)-1</f>
        <v>176</v>
      </c>
    </row>
    <row r="44" spans="1:21" ht="24" customHeight="1">
      <c r="A44" s="31" t="str">
        <f t="shared" si="17"/>
        <v>Ⅳ.상수도 정보화계획</v>
      </c>
      <c r="B44" s="21">
        <f t="shared" si="7"/>
        <v>2789</v>
      </c>
      <c r="C44" s="30">
        <f>SUM(C45:C46)</f>
        <v>603</v>
      </c>
      <c r="D44" s="30">
        <f t="shared" ref="D44:U44" si="48">SUM(D45:D46)</f>
        <v>603</v>
      </c>
      <c r="E44" s="30">
        <f t="shared" si="48"/>
        <v>602</v>
      </c>
      <c r="F44" s="30">
        <f t="shared" si="48"/>
        <v>603</v>
      </c>
      <c r="G44" s="30">
        <f t="shared" si="48"/>
        <v>41</v>
      </c>
      <c r="H44" s="30">
        <f t="shared" si="48"/>
        <v>41</v>
      </c>
      <c r="I44" s="30">
        <f t="shared" si="48"/>
        <v>41</v>
      </c>
      <c r="J44" s="30">
        <f t="shared" si="48"/>
        <v>40</v>
      </c>
      <c r="K44" s="30">
        <f t="shared" si="48"/>
        <v>41</v>
      </c>
      <c r="L44" s="30">
        <f t="shared" si="48"/>
        <v>35</v>
      </c>
      <c r="M44" s="30">
        <f t="shared" si="48"/>
        <v>35</v>
      </c>
      <c r="N44" s="30">
        <f t="shared" si="48"/>
        <v>35</v>
      </c>
      <c r="O44" s="30">
        <f t="shared" si="48"/>
        <v>35</v>
      </c>
      <c r="P44" s="30">
        <f t="shared" si="48"/>
        <v>34</v>
      </c>
      <c r="Q44" s="30">
        <f t="shared" si="48"/>
        <v>0</v>
      </c>
      <c r="R44" s="30">
        <f t="shared" si="48"/>
        <v>0</v>
      </c>
      <c r="S44" s="30">
        <f t="shared" si="48"/>
        <v>0</v>
      </c>
      <c r="T44" s="30">
        <f t="shared" si="48"/>
        <v>0</v>
      </c>
      <c r="U44" s="30">
        <f t="shared" si="48"/>
        <v>0</v>
      </c>
    </row>
    <row r="45" spans="1:21" ht="24" customHeight="1">
      <c r="A45" s="31" t="str">
        <f t="shared" si="17"/>
        <v>1. 통합운영시스템 구축</v>
      </c>
      <c r="B45" s="21">
        <f t="shared" si="7"/>
        <v>587</v>
      </c>
      <c r="C45" s="20">
        <f>ROUND($C18/4,0)</f>
        <v>74</v>
      </c>
      <c r="D45" s="20">
        <f t="shared" si="44"/>
        <v>74</v>
      </c>
      <c r="E45" s="20">
        <f>ROUND($C18/4,0)</f>
        <v>74</v>
      </c>
      <c r="F45" s="20">
        <f>ROUND($C18/4,0)+1</f>
        <v>75</v>
      </c>
      <c r="G45" s="20">
        <f>ROUND($G18/5,0)</f>
        <v>23</v>
      </c>
      <c r="H45" s="20">
        <f t="shared" si="45"/>
        <v>23</v>
      </c>
      <c r="I45" s="20">
        <f t="shared" si="45"/>
        <v>23</v>
      </c>
      <c r="J45" s="20">
        <f t="shared" si="45"/>
        <v>23</v>
      </c>
      <c r="K45" s="20">
        <f>ROUND($G18/5,0)+1</f>
        <v>24</v>
      </c>
      <c r="L45" s="20">
        <f>ROUND($L18/5,0)</f>
        <v>35</v>
      </c>
      <c r="M45" s="20">
        <f t="shared" si="46"/>
        <v>35</v>
      </c>
      <c r="N45" s="20">
        <f t="shared" si="46"/>
        <v>35</v>
      </c>
      <c r="O45" s="20">
        <f>ROUND($L18/5,0)</f>
        <v>35</v>
      </c>
      <c r="P45" s="20">
        <f>ROUND($L18/5,0)-1</f>
        <v>34</v>
      </c>
      <c r="Q45" s="20">
        <f>ROUND($Q18/5,0)</f>
        <v>0</v>
      </c>
      <c r="R45" s="20">
        <f t="shared" si="47"/>
        <v>0</v>
      </c>
      <c r="S45" s="20">
        <f t="shared" si="47"/>
        <v>0</v>
      </c>
      <c r="T45" s="20">
        <f t="shared" si="47"/>
        <v>0</v>
      </c>
      <c r="U45" s="20">
        <f>ROUND($Q18/5,0)</f>
        <v>0</v>
      </c>
    </row>
    <row r="46" spans="1:21" ht="24" customHeight="1">
      <c r="A46" s="31" t="str">
        <f t="shared" si="17"/>
        <v>2. 블록 및 유지관리시스템 구축</v>
      </c>
      <c r="B46" s="21">
        <f t="shared" si="7"/>
        <v>2202</v>
      </c>
      <c r="C46" s="20">
        <f>ROUND($C19/4,0)</f>
        <v>529</v>
      </c>
      <c r="D46" s="20">
        <f t="shared" si="44"/>
        <v>529</v>
      </c>
      <c r="E46" s="20">
        <f>ROUND($C19/4,0)-1</f>
        <v>528</v>
      </c>
      <c r="F46" s="20">
        <f>ROUND($C19/4,0)-1</f>
        <v>528</v>
      </c>
      <c r="G46" s="20">
        <f>ROUND($G19/5,0)</f>
        <v>18</v>
      </c>
      <c r="H46" s="20">
        <f t="shared" si="45"/>
        <v>18</v>
      </c>
      <c r="I46" s="20">
        <f t="shared" si="45"/>
        <v>18</v>
      </c>
      <c r="J46" s="20">
        <f>ROUND($G19/5,0)-1</f>
        <v>17</v>
      </c>
      <c r="K46" s="20">
        <f>ROUND($G19/5,0)-1</f>
        <v>17</v>
      </c>
      <c r="L46" s="20">
        <f>ROUND($L19/5,0)</f>
        <v>0</v>
      </c>
      <c r="M46" s="20">
        <f t="shared" si="46"/>
        <v>0</v>
      </c>
      <c r="N46" s="20">
        <f t="shared" si="46"/>
        <v>0</v>
      </c>
      <c r="O46" s="20">
        <f>ROUND($L19/5,0)</f>
        <v>0</v>
      </c>
      <c r="P46" s="20">
        <v>0</v>
      </c>
      <c r="Q46" s="20">
        <f>ROUND($Q19/5,0)</f>
        <v>0</v>
      </c>
      <c r="R46" s="20">
        <f t="shared" si="47"/>
        <v>0</v>
      </c>
      <c r="S46" s="20">
        <f t="shared" si="47"/>
        <v>0</v>
      </c>
      <c r="T46" s="20">
        <f t="shared" si="47"/>
        <v>0</v>
      </c>
      <c r="U46" s="20">
        <f>ROUND($Q19/5,0)</f>
        <v>0</v>
      </c>
    </row>
    <row r="47" spans="1:21" ht="24" customHeight="1">
      <c r="A47" s="31" t="str">
        <f t="shared" si="17"/>
        <v>Ⅴ.상수도 물 수요관리계획</v>
      </c>
      <c r="B47" s="21">
        <f t="shared" si="7"/>
        <v>4317</v>
      </c>
      <c r="C47" s="30">
        <f>SUM(C48:C50)</f>
        <v>226</v>
      </c>
      <c r="D47" s="30">
        <f t="shared" ref="D47:U47" si="49">SUM(D48:D50)</f>
        <v>227</v>
      </c>
      <c r="E47" s="30">
        <f t="shared" si="49"/>
        <v>228</v>
      </c>
      <c r="F47" s="30">
        <f t="shared" si="49"/>
        <v>228</v>
      </c>
      <c r="G47" s="30">
        <f t="shared" si="49"/>
        <v>226</v>
      </c>
      <c r="H47" s="30">
        <f t="shared" si="49"/>
        <v>226</v>
      </c>
      <c r="I47" s="30">
        <f t="shared" si="49"/>
        <v>228</v>
      </c>
      <c r="J47" s="30">
        <f t="shared" si="49"/>
        <v>228</v>
      </c>
      <c r="K47" s="30">
        <f t="shared" si="49"/>
        <v>228</v>
      </c>
      <c r="L47" s="30">
        <f t="shared" si="49"/>
        <v>226</v>
      </c>
      <c r="M47" s="30">
        <f t="shared" si="49"/>
        <v>226</v>
      </c>
      <c r="N47" s="30">
        <f t="shared" si="49"/>
        <v>228</v>
      </c>
      <c r="O47" s="30">
        <f t="shared" si="49"/>
        <v>228</v>
      </c>
      <c r="P47" s="30">
        <f t="shared" si="49"/>
        <v>228</v>
      </c>
      <c r="Q47" s="30">
        <f t="shared" si="49"/>
        <v>226</v>
      </c>
      <c r="R47" s="30">
        <f t="shared" si="49"/>
        <v>226</v>
      </c>
      <c r="S47" s="30">
        <f t="shared" si="49"/>
        <v>228</v>
      </c>
      <c r="T47" s="30">
        <f t="shared" si="49"/>
        <v>228</v>
      </c>
      <c r="U47" s="30">
        <f t="shared" si="49"/>
        <v>228</v>
      </c>
    </row>
    <row r="48" spans="1:21" ht="24" customHeight="1">
      <c r="A48" s="28" t="str">
        <f t="shared" si="17"/>
        <v>1. 수도계량기 교체</v>
      </c>
      <c r="B48" s="21">
        <f t="shared" si="7"/>
        <v>3192</v>
      </c>
      <c r="C48" s="20">
        <f>ROUND($C21/4,0)</f>
        <v>168</v>
      </c>
      <c r="D48" s="20">
        <f>ROUND($C21/4,0)</f>
        <v>168</v>
      </c>
      <c r="E48" s="20">
        <f>ROUND($C21/4,0)</f>
        <v>168</v>
      </c>
      <c r="F48" s="20">
        <f>ROUND($C21/4,0)</f>
        <v>168</v>
      </c>
      <c r="G48" s="20">
        <f>ROUND($G21/5,0)</f>
        <v>168</v>
      </c>
      <c r="H48" s="20">
        <f t="shared" si="45"/>
        <v>168</v>
      </c>
      <c r="I48" s="20">
        <f t="shared" si="45"/>
        <v>168</v>
      </c>
      <c r="J48" s="20">
        <f t="shared" ref="J48:K50" si="50">ROUND($G21/5,0)</f>
        <v>168</v>
      </c>
      <c r="K48" s="20">
        <f t="shared" si="50"/>
        <v>168</v>
      </c>
      <c r="L48" s="20">
        <f>ROUND($L21/5,0)</f>
        <v>168</v>
      </c>
      <c r="M48" s="20">
        <f t="shared" si="46"/>
        <v>168</v>
      </c>
      <c r="N48" s="20">
        <f t="shared" si="46"/>
        <v>168</v>
      </c>
      <c r="O48" s="20">
        <f t="shared" ref="O48:P50" si="51">ROUND($L21/5,0)</f>
        <v>168</v>
      </c>
      <c r="P48" s="20">
        <f t="shared" si="51"/>
        <v>168</v>
      </c>
      <c r="Q48" s="20">
        <f>ROUND($Q21/5,0)</f>
        <v>168</v>
      </c>
      <c r="R48" s="20">
        <f t="shared" si="47"/>
        <v>168</v>
      </c>
      <c r="S48" s="20">
        <f t="shared" si="47"/>
        <v>168</v>
      </c>
      <c r="T48" s="20">
        <f t="shared" si="47"/>
        <v>168</v>
      </c>
      <c r="U48" s="20">
        <f>ROUND($Q21/5,0)</f>
        <v>168</v>
      </c>
    </row>
    <row r="49" spans="1:21" ht="24" customHeight="1">
      <c r="A49" s="28" t="str">
        <f t="shared" si="17"/>
        <v>2. 절수기기 설치</v>
      </c>
      <c r="B49" s="21">
        <f t="shared" si="7"/>
        <v>297</v>
      </c>
      <c r="C49" s="20">
        <f>ROUND($C22/4,0)-1</f>
        <v>15</v>
      </c>
      <c r="D49" s="20">
        <f>ROUND($C22/4,0)</f>
        <v>16</v>
      </c>
      <c r="E49" s="20">
        <f>ROUND($C22/4,0)</f>
        <v>16</v>
      </c>
      <c r="F49" s="20">
        <f>ROUND($C22/4,0)</f>
        <v>16</v>
      </c>
      <c r="G49" s="20">
        <f>ROUND($G22/5,0)-1</f>
        <v>15</v>
      </c>
      <c r="H49" s="20">
        <f>ROUND($G22/5,0)-1</f>
        <v>15</v>
      </c>
      <c r="I49" s="20">
        <f t="shared" si="45"/>
        <v>16</v>
      </c>
      <c r="J49" s="20">
        <f t="shared" si="50"/>
        <v>16</v>
      </c>
      <c r="K49" s="20">
        <f t="shared" si="50"/>
        <v>16</v>
      </c>
      <c r="L49" s="20">
        <f>ROUND($L22/5,0)-1</f>
        <v>15</v>
      </c>
      <c r="M49" s="20">
        <f>ROUND($L22/5,0)-1</f>
        <v>15</v>
      </c>
      <c r="N49" s="20">
        <f t="shared" si="46"/>
        <v>16</v>
      </c>
      <c r="O49" s="20">
        <f t="shared" si="51"/>
        <v>16</v>
      </c>
      <c r="P49" s="20">
        <f t="shared" si="51"/>
        <v>16</v>
      </c>
      <c r="Q49" s="20">
        <f>ROUND($Q22/5,0)-1</f>
        <v>15</v>
      </c>
      <c r="R49" s="20">
        <f>ROUND($Q22/5,0)-1</f>
        <v>15</v>
      </c>
      <c r="S49" s="20">
        <f t="shared" si="47"/>
        <v>16</v>
      </c>
      <c r="T49" s="20">
        <f t="shared" si="47"/>
        <v>16</v>
      </c>
      <c r="U49" s="20">
        <f>ROUND($Q22/5,0)</f>
        <v>16</v>
      </c>
    </row>
    <row r="50" spans="1:21" ht="24" customHeight="1">
      <c r="A50" s="28" t="str">
        <f t="shared" si="17"/>
        <v>3. 교육 및 홍보</v>
      </c>
      <c r="B50" s="21">
        <f t="shared" si="7"/>
        <v>828</v>
      </c>
      <c r="C50" s="20">
        <f>ROUND($C23/4,0)-1</f>
        <v>43</v>
      </c>
      <c r="D50" s="20">
        <f>ROUND($C23/4,0)-1</f>
        <v>43</v>
      </c>
      <c r="E50" s="20">
        <f>ROUND($C23/4,0)</f>
        <v>44</v>
      </c>
      <c r="F50" s="20">
        <f>ROUND($C23/4,0)</f>
        <v>44</v>
      </c>
      <c r="G50" s="20">
        <f>ROUND($G23/5,0)-1</f>
        <v>43</v>
      </c>
      <c r="H50" s="20">
        <f>ROUND($G23/5,0)-1</f>
        <v>43</v>
      </c>
      <c r="I50" s="20">
        <f t="shared" si="45"/>
        <v>44</v>
      </c>
      <c r="J50" s="20">
        <f t="shared" si="50"/>
        <v>44</v>
      </c>
      <c r="K50" s="20">
        <f t="shared" si="50"/>
        <v>44</v>
      </c>
      <c r="L50" s="20">
        <f>ROUND($L23/5,0)-1</f>
        <v>43</v>
      </c>
      <c r="M50" s="20">
        <f>ROUND($L23/5,0)-1</f>
        <v>43</v>
      </c>
      <c r="N50" s="20">
        <f t="shared" si="46"/>
        <v>44</v>
      </c>
      <c r="O50" s="20">
        <f t="shared" si="51"/>
        <v>44</v>
      </c>
      <c r="P50" s="20">
        <f t="shared" si="51"/>
        <v>44</v>
      </c>
      <c r="Q50" s="20">
        <f>ROUND($Q23/5,0)-1</f>
        <v>43</v>
      </c>
      <c r="R50" s="20">
        <f>ROUND($Q23/5,0)-1</f>
        <v>43</v>
      </c>
      <c r="S50" s="20">
        <f t="shared" si="47"/>
        <v>44</v>
      </c>
      <c r="T50" s="20">
        <f t="shared" si="47"/>
        <v>44</v>
      </c>
      <c r="U50" s="20">
        <f>ROUND($Q23/5,0)</f>
        <v>44</v>
      </c>
    </row>
    <row r="51" spans="1:21" ht="24" customHeight="1">
      <c r="A51" s="31" t="s">
        <v>35</v>
      </c>
      <c r="B51" s="29">
        <f>SUM(C51:U51)</f>
        <v>208553</v>
      </c>
      <c r="C51" s="30">
        <f>C29+C35+C43+C44+C47</f>
        <v>20606</v>
      </c>
      <c r="D51" s="30">
        <f t="shared" ref="D51:U51" si="52">D29+D35+D43+D44+D47</f>
        <v>20607</v>
      </c>
      <c r="E51" s="30">
        <f t="shared" si="52"/>
        <v>20607</v>
      </c>
      <c r="F51" s="30">
        <f t="shared" si="52"/>
        <v>20605</v>
      </c>
      <c r="G51" s="30">
        <f t="shared" si="52"/>
        <v>7569</v>
      </c>
      <c r="H51" s="30">
        <f t="shared" si="52"/>
        <v>7568</v>
      </c>
      <c r="I51" s="30">
        <f t="shared" si="52"/>
        <v>7570</v>
      </c>
      <c r="J51" s="30">
        <f t="shared" si="52"/>
        <v>7566</v>
      </c>
      <c r="K51" s="30">
        <f t="shared" si="52"/>
        <v>7568</v>
      </c>
      <c r="L51" s="30">
        <f t="shared" si="52"/>
        <v>4119</v>
      </c>
      <c r="M51" s="30">
        <f t="shared" si="52"/>
        <v>4118</v>
      </c>
      <c r="N51" s="30">
        <f t="shared" si="52"/>
        <v>4120</v>
      </c>
      <c r="O51" s="30">
        <f t="shared" si="52"/>
        <v>4119</v>
      </c>
      <c r="P51" s="30">
        <f t="shared" si="52"/>
        <v>4120</v>
      </c>
      <c r="Q51" s="30">
        <f t="shared" si="52"/>
        <v>13538</v>
      </c>
      <c r="R51" s="30">
        <f t="shared" si="52"/>
        <v>13537</v>
      </c>
      <c r="S51" s="30">
        <f t="shared" si="52"/>
        <v>13539</v>
      </c>
      <c r="T51" s="30">
        <f t="shared" si="52"/>
        <v>13539</v>
      </c>
      <c r="U51" s="30">
        <f t="shared" si="52"/>
        <v>13538</v>
      </c>
    </row>
    <row r="52" spans="1:21" ht="24" customHeight="1">
      <c r="A52" s="31" t="s">
        <v>36</v>
      </c>
      <c r="B52" s="29">
        <f>SUM(C52:U52)</f>
        <v>67577</v>
      </c>
      <c r="C52" s="30">
        <f t="shared" ref="C52:R52" si="53">C53-C51</f>
        <v>0</v>
      </c>
      <c r="D52" s="30">
        <f t="shared" si="53"/>
        <v>1255</v>
      </c>
      <c r="E52" s="30">
        <f t="shared" si="53"/>
        <v>1911</v>
      </c>
      <c r="F52" s="30">
        <f t="shared" si="53"/>
        <v>2586</v>
      </c>
      <c r="G52" s="30">
        <f t="shared" si="53"/>
        <v>1206</v>
      </c>
      <c r="H52" s="30">
        <f t="shared" si="53"/>
        <v>1469</v>
      </c>
      <c r="I52" s="30">
        <f t="shared" si="53"/>
        <v>1740</v>
      </c>
      <c r="J52" s="30">
        <f t="shared" si="53"/>
        <v>2018</v>
      </c>
      <c r="K52" s="30">
        <f t="shared" si="53"/>
        <v>2307</v>
      </c>
      <c r="L52" s="30">
        <f t="shared" si="53"/>
        <v>1417</v>
      </c>
      <c r="M52" s="30">
        <f t="shared" si="53"/>
        <v>1582</v>
      </c>
      <c r="N52" s="30">
        <f t="shared" si="53"/>
        <v>1754</v>
      </c>
      <c r="O52" s="30">
        <f t="shared" si="53"/>
        <v>1930</v>
      </c>
      <c r="P52" s="30">
        <f t="shared" si="53"/>
        <v>2112</v>
      </c>
      <c r="Q52" s="30">
        <f t="shared" si="53"/>
        <v>7554</v>
      </c>
      <c r="R52" s="30">
        <f t="shared" si="53"/>
        <v>8186</v>
      </c>
      <c r="S52" s="30">
        <f t="shared" ref="S52:U52" si="54">S53-S51</f>
        <v>8839</v>
      </c>
      <c r="T52" s="30">
        <f t="shared" si="54"/>
        <v>9510</v>
      </c>
      <c r="U52" s="30">
        <f t="shared" si="54"/>
        <v>10201</v>
      </c>
    </row>
    <row r="53" spans="1:21" ht="24" customHeight="1">
      <c r="A53" s="31" t="s">
        <v>4</v>
      </c>
      <c r="B53" s="29">
        <f>SUM(C53:U53)</f>
        <v>276130</v>
      </c>
      <c r="C53" s="30">
        <f>C51</f>
        <v>20606</v>
      </c>
      <c r="D53" s="30">
        <f>ROUND(D51*(1+0.03)^2,0)</f>
        <v>21862</v>
      </c>
      <c r="E53" s="30">
        <f>ROUND(E51*(1+0.03)^3,0)</f>
        <v>22518</v>
      </c>
      <c r="F53" s="30">
        <f>ROUND(F51*(1+0.03)^4,0)</f>
        <v>23191</v>
      </c>
      <c r="G53" s="30">
        <f>ROUND(G51*(1+0.03)^5,0)</f>
        <v>8775</v>
      </c>
      <c r="H53" s="30">
        <f>ROUND(H51*(1+0.03)^6,0)</f>
        <v>9037</v>
      </c>
      <c r="I53" s="30">
        <f>ROUND(I51*(1+0.03)^7,0)</f>
        <v>9310</v>
      </c>
      <c r="J53" s="30">
        <f>ROUND(J51*(1+0.03)^8,0)</f>
        <v>9584</v>
      </c>
      <c r="K53" s="30">
        <f>ROUND(K51*(1+0.03)^9,0)</f>
        <v>9875</v>
      </c>
      <c r="L53" s="30">
        <f>ROUND(L51*(1+0.03)^10,0)</f>
        <v>5536</v>
      </c>
      <c r="M53" s="30">
        <f>ROUND(M51*(1+0.03)^11,0)</f>
        <v>5700</v>
      </c>
      <c r="N53" s="30">
        <f>ROUND(N51*(1+0.03)^12,0)</f>
        <v>5874</v>
      </c>
      <c r="O53" s="30">
        <f>ROUND(O51*(1+0.03)^13,0)</f>
        <v>6049</v>
      </c>
      <c r="P53" s="30">
        <f>ROUND(P51*(1+0.03)^14,0)</f>
        <v>6232</v>
      </c>
      <c r="Q53" s="30">
        <f>ROUND(Q51*(1+0.03)^15,0)</f>
        <v>21092</v>
      </c>
      <c r="R53" s="30">
        <f>ROUND(R51*(1+0.03)^16,0)</f>
        <v>21723</v>
      </c>
      <c r="S53" s="30">
        <f>ROUND(S51*(1+0.03)^17,0)</f>
        <v>22378</v>
      </c>
      <c r="T53" s="30">
        <f>ROUND(T51*(1+0.03)^18,0)</f>
        <v>23049</v>
      </c>
      <c r="U53" s="30">
        <f>ROUND(U51*(1+0.03)^19,0)</f>
        <v>23739</v>
      </c>
    </row>
  </sheetData>
  <mergeCells count="1">
    <mergeCell ref="A27:R27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6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5"/>
  <sheetViews>
    <sheetView tabSelected="1" view="pageBreakPreview" topLeftCell="A70" zoomScaleNormal="70" zoomScaleSheetLayoutView="100" workbookViewId="0">
      <selection activeCell="C102" sqref="C102"/>
    </sheetView>
  </sheetViews>
  <sheetFormatPr defaultRowHeight="12.75"/>
  <cols>
    <col min="1" max="1" width="3.5" style="10" customWidth="1"/>
    <col min="2" max="2" width="19" style="10" customWidth="1"/>
    <col min="3" max="3" width="13.5" style="4" customWidth="1"/>
    <col min="4" max="4" width="9.5" style="4" bestFit="1" customWidth="1"/>
    <col min="5" max="8" width="9.125" style="4" bestFit="1" customWidth="1"/>
    <col min="9" max="16384" width="9" style="4"/>
  </cols>
  <sheetData>
    <row r="1" spans="1:8" ht="39.75" customHeight="1">
      <c r="A1" s="66" t="s">
        <v>22</v>
      </c>
      <c r="B1" s="66"/>
      <c r="C1" s="66"/>
      <c r="D1" s="66"/>
      <c r="E1" s="66"/>
      <c r="F1" s="66"/>
      <c r="G1" s="66"/>
      <c r="H1" s="66"/>
    </row>
    <row r="2" spans="1:8" ht="24.95" customHeight="1">
      <c r="A2" s="69" t="s">
        <v>0</v>
      </c>
      <c r="B2" s="69"/>
      <c r="C2" s="69"/>
      <c r="D2" s="69" t="s">
        <v>1</v>
      </c>
      <c r="E2" s="11" t="s">
        <v>8</v>
      </c>
      <c r="F2" s="11" t="s">
        <v>9</v>
      </c>
      <c r="G2" s="11" t="s">
        <v>10</v>
      </c>
      <c r="H2" s="11" t="s">
        <v>11</v>
      </c>
    </row>
    <row r="3" spans="1:8" ht="24.95" customHeight="1">
      <c r="A3" s="69"/>
      <c r="B3" s="69"/>
      <c r="C3" s="69"/>
      <c r="D3" s="69"/>
      <c r="E3" s="12" t="s">
        <v>37</v>
      </c>
      <c r="F3" s="12" t="s">
        <v>38</v>
      </c>
      <c r="G3" s="12" t="s">
        <v>39</v>
      </c>
      <c r="H3" s="12" t="s">
        <v>40</v>
      </c>
    </row>
    <row r="4" spans="1:8" ht="22.5" customHeight="1">
      <c r="A4" s="89" t="s">
        <v>2</v>
      </c>
      <c r="B4" s="90"/>
      <c r="C4" s="13" t="s">
        <v>1</v>
      </c>
      <c r="D4" s="14">
        <f>SUM(E4:H4)</f>
        <v>208553</v>
      </c>
      <c r="E4" s="14">
        <f>E8+E32+E64+E68+E80</f>
        <v>82422</v>
      </c>
      <c r="F4" s="14">
        <f t="shared" ref="F4:H4" si="0">F8+F32+F64+F68+F80</f>
        <v>37844</v>
      </c>
      <c r="G4" s="14">
        <f t="shared" si="0"/>
        <v>20596</v>
      </c>
      <c r="H4" s="14">
        <f t="shared" si="0"/>
        <v>67691</v>
      </c>
    </row>
    <row r="5" spans="1:8" ht="22.5" customHeight="1">
      <c r="A5" s="89"/>
      <c r="B5" s="90"/>
      <c r="C5" s="13" t="s">
        <v>5</v>
      </c>
      <c r="D5" s="14">
        <f t="shared" ref="D5:D7" si="1">SUM(E5:H5)</f>
        <v>134619</v>
      </c>
      <c r="E5" s="14">
        <f t="shared" ref="E5:H5" si="2">E9+E33+E65+E69+E81</f>
        <v>51226</v>
      </c>
      <c r="F5" s="14">
        <f t="shared" si="2"/>
        <v>24439</v>
      </c>
      <c r="G5" s="14">
        <f t="shared" si="2"/>
        <v>12933</v>
      </c>
      <c r="H5" s="14">
        <f t="shared" si="2"/>
        <v>46021</v>
      </c>
    </row>
    <row r="6" spans="1:8" ht="22.5" customHeight="1">
      <c r="A6" s="89"/>
      <c r="B6" s="90"/>
      <c r="C6" s="13" t="s">
        <v>6</v>
      </c>
      <c r="D6" s="14">
        <f t="shared" si="1"/>
        <v>73934</v>
      </c>
      <c r="E6" s="14">
        <f t="shared" ref="E6:H6" si="3">E10+E34+E66+E70+E82</f>
        <v>31196</v>
      </c>
      <c r="F6" s="14">
        <f t="shared" si="3"/>
        <v>13405</v>
      </c>
      <c r="G6" s="14">
        <f t="shared" si="3"/>
        <v>7663</v>
      </c>
      <c r="H6" s="14">
        <f t="shared" si="3"/>
        <v>21670</v>
      </c>
    </row>
    <row r="7" spans="1:8" ht="22.5" customHeight="1">
      <c r="A7" s="89"/>
      <c r="B7" s="90"/>
      <c r="C7" s="13" t="s">
        <v>7</v>
      </c>
      <c r="D7" s="14">
        <f t="shared" si="1"/>
        <v>0</v>
      </c>
      <c r="E7" s="14">
        <f t="shared" ref="E7:H7" si="4">E11+E35+E67+E71+E83</f>
        <v>0</v>
      </c>
      <c r="F7" s="14">
        <f t="shared" si="4"/>
        <v>0</v>
      </c>
      <c r="G7" s="14">
        <f t="shared" si="4"/>
        <v>0</v>
      </c>
      <c r="H7" s="14">
        <f t="shared" si="4"/>
        <v>0</v>
      </c>
    </row>
    <row r="8" spans="1:8" ht="22.5" customHeight="1">
      <c r="A8" s="91" t="s">
        <v>16</v>
      </c>
      <c r="B8" s="92"/>
      <c r="C8" s="13" t="s">
        <v>1</v>
      </c>
      <c r="D8" s="14">
        <f>SUM(E8:H8)</f>
        <v>73054</v>
      </c>
      <c r="E8" s="14">
        <f>E12+E16+E20+E24+E28</f>
        <v>52664</v>
      </c>
      <c r="F8" s="14">
        <f t="shared" ref="F8:H8" si="5">F12+F16+F20+F24+F28</f>
        <v>18914</v>
      </c>
      <c r="G8" s="14">
        <f t="shared" si="5"/>
        <v>1476</v>
      </c>
      <c r="H8" s="14">
        <f t="shared" si="5"/>
        <v>0</v>
      </c>
    </row>
    <row r="9" spans="1:8" ht="22.5" customHeight="1">
      <c r="A9" s="91"/>
      <c r="B9" s="92"/>
      <c r="C9" s="13" t="s">
        <v>5</v>
      </c>
      <c r="D9" s="14">
        <f t="shared" ref="D9:D70" si="6">SUM(E9:H9)</f>
        <v>51138</v>
      </c>
      <c r="E9" s="14">
        <f t="shared" ref="E9:H9" si="7">E13+E17+E21+E25+E29</f>
        <v>36864</v>
      </c>
      <c r="F9" s="14">
        <f t="shared" si="7"/>
        <v>13241</v>
      </c>
      <c r="G9" s="14">
        <f t="shared" si="7"/>
        <v>1033</v>
      </c>
      <c r="H9" s="14">
        <f t="shared" si="7"/>
        <v>0</v>
      </c>
    </row>
    <row r="10" spans="1:8" ht="22.5" customHeight="1">
      <c r="A10" s="91"/>
      <c r="B10" s="92"/>
      <c r="C10" s="13" t="s">
        <v>6</v>
      </c>
      <c r="D10" s="14">
        <f t="shared" si="6"/>
        <v>21916</v>
      </c>
      <c r="E10" s="14">
        <f t="shared" ref="E10:H11" si="8">E14+E18+E22+E26+E30</f>
        <v>15800</v>
      </c>
      <c r="F10" s="14">
        <f t="shared" si="8"/>
        <v>5673</v>
      </c>
      <c r="G10" s="14">
        <f t="shared" si="8"/>
        <v>443</v>
      </c>
      <c r="H10" s="14">
        <f t="shared" si="8"/>
        <v>0</v>
      </c>
    </row>
    <row r="11" spans="1:8" ht="22.5" customHeight="1">
      <c r="A11" s="91"/>
      <c r="B11" s="92"/>
      <c r="C11" s="13" t="s">
        <v>7</v>
      </c>
      <c r="D11" s="14">
        <f t="shared" si="6"/>
        <v>0</v>
      </c>
      <c r="E11" s="14">
        <f t="shared" si="8"/>
        <v>0</v>
      </c>
      <c r="F11" s="14">
        <f t="shared" si="8"/>
        <v>0</v>
      </c>
      <c r="G11" s="14">
        <f t="shared" si="8"/>
        <v>0</v>
      </c>
      <c r="H11" s="14">
        <f t="shared" si="8"/>
        <v>0</v>
      </c>
    </row>
    <row r="12" spans="1:8" ht="22.5" customHeight="1">
      <c r="A12" s="89"/>
      <c r="B12" s="82" t="str">
        <f>연차별소요사업비!A30</f>
        <v>1. 배수지 확충</v>
      </c>
      <c r="C12" s="13" t="s">
        <v>1</v>
      </c>
      <c r="D12" s="14">
        <f t="shared" si="6"/>
        <v>7344</v>
      </c>
      <c r="E12" s="14">
        <f>'단계별 소요사업비'!D6</f>
        <v>3619</v>
      </c>
      <c r="F12" s="14">
        <f>'단계별 소요사업비'!E6</f>
        <v>3725</v>
      </c>
      <c r="G12" s="14">
        <f>'단계별 소요사업비'!F6</f>
        <v>0</v>
      </c>
      <c r="H12" s="14">
        <f>'단계별 소요사업비'!G6</f>
        <v>0</v>
      </c>
    </row>
    <row r="13" spans="1:8" ht="22.5" customHeight="1">
      <c r="A13" s="89"/>
      <c r="B13" s="82"/>
      <c r="C13" s="13" t="s">
        <v>5</v>
      </c>
      <c r="D13" s="14">
        <f t="shared" si="6"/>
        <v>5141</v>
      </c>
      <c r="E13" s="14">
        <f>ROUND(E12*0.7,0)</f>
        <v>2533</v>
      </c>
      <c r="F13" s="14">
        <f t="shared" ref="F13:H13" si="9">ROUND(F12*0.7,0)</f>
        <v>2608</v>
      </c>
      <c r="G13" s="14">
        <f t="shared" si="9"/>
        <v>0</v>
      </c>
      <c r="H13" s="14">
        <f t="shared" si="9"/>
        <v>0</v>
      </c>
    </row>
    <row r="14" spans="1:8" ht="22.5" customHeight="1">
      <c r="A14" s="89"/>
      <c r="B14" s="82"/>
      <c r="C14" s="13" t="s">
        <v>6</v>
      </c>
      <c r="D14" s="14">
        <f t="shared" si="6"/>
        <v>2203</v>
      </c>
      <c r="E14" s="14">
        <f>E12-E13</f>
        <v>1086</v>
      </c>
      <c r="F14" s="14">
        <f>F12-F13</f>
        <v>1117</v>
      </c>
      <c r="G14" s="14">
        <f t="shared" ref="G14:H14" si="10">G12-G13</f>
        <v>0</v>
      </c>
      <c r="H14" s="14">
        <f t="shared" si="10"/>
        <v>0</v>
      </c>
    </row>
    <row r="15" spans="1:8" ht="22.5" customHeight="1">
      <c r="A15" s="89"/>
      <c r="B15" s="82"/>
      <c r="C15" s="13" t="s">
        <v>7</v>
      </c>
      <c r="D15" s="14"/>
      <c r="E15" s="14"/>
      <c r="F15" s="14"/>
      <c r="G15" s="14"/>
      <c r="H15" s="14"/>
    </row>
    <row r="16" spans="1:8" ht="22.5" customHeight="1">
      <c r="A16" s="89"/>
      <c r="B16" s="82" t="str">
        <f>연차별소요사업비!A31</f>
        <v>2. 송수관로 확충</v>
      </c>
      <c r="C16" s="13" t="s">
        <v>1</v>
      </c>
      <c r="D16" s="14">
        <f t="shared" si="6"/>
        <v>7191</v>
      </c>
      <c r="E16" s="14">
        <f>'단계별 소요사업비'!D7</f>
        <v>3703</v>
      </c>
      <c r="F16" s="14">
        <f>'단계별 소요사업비'!E7</f>
        <v>3488</v>
      </c>
      <c r="G16" s="14">
        <f>'단계별 소요사업비'!F7</f>
        <v>0</v>
      </c>
      <c r="H16" s="14">
        <f>'단계별 소요사업비'!G7</f>
        <v>0</v>
      </c>
    </row>
    <row r="17" spans="1:8" ht="22.5" customHeight="1">
      <c r="A17" s="89"/>
      <c r="B17" s="82"/>
      <c r="C17" s="13" t="s">
        <v>5</v>
      </c>
      <c r="D17" s="14">
        <f t="shared" si="6"/>
        <v>5034</v>
      </c>
      <c r="E17" s="14">
        <f>ROUND(E16*0.7,0)</f>
        <v>2592</v>
      </c>
      <c r="F17" s="14">
        <f t="shared" ref="F17" si="11">ROUND(F16*0.7,0)</f>
        <v>2442</v>
      </c>
      <c r="G17" s="14">
        <f t="shared" ref="G17" si="12">ROUND(G16*0.7,0)</f>
        <v>0</v>
      </c>
      <c r="H17" s="14">
        <f t="shared" ref="H17" si="13">ROUND(H16*0.7,0)</f>
        <v>0</v>
      </c>
    </row>
    <row r="18" spans="1:8" ht="22.5" customHeight="1">
      <c r="A18" s="89"/>
      <c r="B18" s="82"/>
      <c r="C18" s="13" t="s">
        <v>6</v>
      </c>
      <c r="D18" s="14">
        <f t="shared" si="6"/>
        <v>2157</v>
      </c>
      <c r="E18" s="14">
        <f>E16-E17</f>
        <v>1111</v>
      </c>
      <c r="F18" s="14">
        <f t="shared" ref="F18:H18" si="14">F16-F17</f>
        <v>1046</v>
      </c>
      <c r="G18" s="14">
        <f t="shared" si="14"/>
        <v>0</v>
      </c>
      <c r="H18" s="14">
        <f t="shared" si="14"/>
        <v>0</v>
      </c>
    </row>
    <row r="19" spans="1:8" ht="22.5" customHeight="1">
      <c r="A19" s="89"/>
      <c r="B19" s="82"/>
      <c r="C19" s="13" t="s">
        <v>7</v>
      </c>
      <c r="D19" s="14"/>
      <c r="E19" s="14"/>
      <c r="F19" s="14"/>
      <c r="G19" s="14"/>
      <c r="H19" s="14"/>
    </row>
    <row r="20" spans="1:8" ht="22.5" customHeight="1">
      <c r="A20" s="89"/>
      <c r="B20" s="82" t="str">
        <f>연차별소요사업비!A32</f>
        <v>3. 배수관로 확충</v>
      </c>
      <c r="C20" s="13" t="s">
        <v>1</v>
      </c>
      <c r="D20" s="14">
        <f t="shared" ref="D20:D22" si="15">SUM(E20:H20)</f>
        <v>56370</v>
      </c>
      <c r="E20" s="14">
        <f>'단계별 소요사업비'!D8</f>
        <v>43663</v>
      </c>
      <c r="F20" s="14">
        <f>'단계별 소요사업비'!E8</f>
        <v>11261</v>
      </c>
      <c r="G20" s="14">
        <f>'단계별 소요사업비'!F8</f>
        <v>1446</v>
      </c>
      <c r="H20" s="14">
        <f>'단계별 소요사업비'!G8</f>
        <v>0</v>
      </c>
    </row>
    <row r="21" spans="1:8" ht="22.5" customHeight="1">
      <c r="A21" s="89"/>
      <c r="B21" s="82"/>
      <c r="C21" s="13" t="s">
        <v>5</v>
      </c>
      <c r="D21" s="14">
        <f t="shared" si="15"/>
        <v>39459</v>
      </c>
      <c r="E21" s="14">
        <f>ROUND(E20*0.7,0)</f>
        <v>30564</v>
      </c>
      <c r="F21" s="14">
        <f t="shared" ref="F21:H21" si="16">ROUND(F20*0.7,0)</f>
        <v>7883</v>
      </c>
      <c r="G21" s="14">
        <f t="shared" si="16"/>
        <v>1012</v>
      </c>
      <c r="H21" s="14">
        <f t="shared" si="16"/>
        <v>0</v>
      </c>
    </row>
    <row r="22" spans="1:8" ht="22.5" customHeight="1">
      <c r="A22" s="89"/>
      <c r="B22" s="82"/>
      <c r="C22" s="13" t="s">
        <v>6</v>
      </c>
      <c r="D22" s="14">
        <f t="shared" si="15"/>
        <v>16911</v>
      </c>
      <c r="E22" s="14">
        <f>E20-E21</f>
        <v>13099</v>
      </c>
      <c r="F22" s="14">
        <f t="shared" ref="F22:H22" si="17">F20-F21</f>
        <v>3378</v>
      </c>
      <c r="G22" s="14">
        <f t="shared" si="17"/>
        <v>434</v>
      </c>
      <c r="H22" s="14">
        <f t="shared" si="17"/>
        <v>0</v>
      </c>
    </row>
    <row r="23" spans="1:8" ht="22.5" customHeight="1">
      <c r="A23" s="89"/>
      <c r="B23" s="82"/>
      <c r="C23" s="13" t="s">
        <v>7</v>
      </c>
      <c r="D23" s="14"/>
      <c r="E23" s="14"/>
      <c r="F23" s="14"/>
      <c r="G23" s="14"/>
      <c r="H23" s="14"/>
    </row>
    <row r="24" spans="1:8" ht="22.5" customHeight="1">
      <c r="A24" s="89"/>
      <c r="B24" s="82" t="str">
        <f>연차별소요사업비!A33</f>
        <v>4. 배수가압장 확충</v>
      </c>
      <c r="C24" s="13" t="s">
        <v>1</v>
      </c>
      <c r="D24" s="14">
        <f t="shared" ref="D24:D26" si="18">SUM(E24:H24)</f>
        <v>1720</v>
      </c>
      <c r="E24" s="14">
        <f>'단계별 소요사업비'!D9</f>
        <v>1250</v>
      </c>
      <c r="F24" s="14">
        <f>'단계별 소요사업비'!E9</f>
        <v>440</v>
      </c>
      <c r="G24" s="14">
        <f>'단계별 소요사업비'!F9</f>
        <v>30</v>
      </c>
      <c r="H24" s="14">
        <f>'단계별 소요사업비'!G9</f>
        <v>0</v>
      </c>
    </row>
    <row r="25" spans="1:8" ht="22.5" customHeight="1">
      <c r="A25" s="89"/>
      <c r="B25" s="82"/>
      <c r="C25" s="13" t="s">
        <v>5</v>
      </c>
      <c r="D25" s="14">
        <f t="shared" si="18"/>
        <v>1204</v>
      </c>
      <c r="E25" s="14">
        <f>ROUND(E24*0.7,0)</f>
        <v>875</v>
      </c>
      <c r="F25" s="14">
        <f t="shared" ref="F25:H25" si="19">ROUND(F24*0.7,0)</f>
        <v>308</v>
      </c>
      <c r="G25" s="14">
        <f t="shared" si="19"/>
        <v>21</v>
      </c>
      <c r="H25" s="14">
        <f t="shared" si="19"/>
        <v>0</v>
      </c>
    </row>
    <row r="26" spans="1:8" ht="22.5" customHeight="1">
      <c r="A26" s="89"/>
      <c r="B26" s="82"/>
      <c r="C26" s="13" t="s">
        <v>6</v>
      </c>
      <c r="D26" s="14">
        <f t="shared" si="18"/>
        <v>516</v>
      </c>
      <c r="E26" s="14">
        <f>E24-E25</f>
        <v>375</v>
      </c>
      <c r="F26" s="14">
        <f t="shared" ref="F26:H26" si="20">F24-F25</f>
        <v>132</v>
      </c>
      <c r="G26" s="14">
        <f t="shared" si="20"/>
        <v>9</v>
      </c>
      <c r="H26" s="14">
        <f t="shared" si="20"/>
        <v>0</v>
      </c>
    </row>
    <row r="27" spans="1:8" ht="22.5" customHeight="1">
      <c r="A27" s="89"/>
      <c r="B27" s="82"/>
      <c r="C27" s="13" t="s">
        <v>7</v>
      </c>
      <c r="D27" s="14"/>
      <c r="E27" s="14"/>
      <c r="F27" s="14"/>
      <c r="G27" s="14"/>
      <c r="H27" s="14"/>
    </row>
    <row r="28" spans="1:8" ht="22.5" customHeight="1">
      <c r="A28" s="89"/>
      <c r="B28" s="82" t="str">
        <f>연차별소요사업비!A34</f>
        <v>5. 감압밸브실 확충</v>
      </c>
      <c r="C28" s="13" t="s">
        <v>1</v>
      </c>
      <c r="D28" s="14">
        <f t="shared" ref="D28:D30" si="21">SUM(E28:H28)</f>
        <v>429</v>
      </c>
      <c r="E28" s="14">
        <f>'단계별 소요사업비'!D10</f>
        <v>429</v>
      </c>
      <c r="F28" s="14">
        <f>'단계별 소요사업비'!E10</f>
        <v>0</v>
      </c>
      <c r="G28" s="14">
        <f>'단계별 소요사업비'!F10</f>
        <v>0</v>
      </c>
      <c r="H28" s="14">
        <f>'단계별 소요사업비'!G10</f>
        <v>0</v>
      </c>
    </row>
    <row r="29" spans="1:8" ht="22.5" customHeight="1">
      <c r="A29" s="89"/>
      <c r="B29" s="82"/>
      <c r="C29" s="13" t="s">
        <v>5</v>
      </c>
      <c r="D29" s="14">
        <f t="shared" si="21"/>
        <v>300</v>
      </c>
      <c r="E29" s="14">
        <f>ROUND(E28*0.7,0)</f>
        <v>300</v>
      </c>
      <c r="F29" s="14">
        <f t="shared" ref="F29:H29" si="22">ROUND(F28*0.7,0)</f>
        <v>0</v>
      </c>
      <c r="G29" s="14">
        <f t="shared" si="22"/>
        <v>0</v>
      </c>
      <c r="H29" s="14">
        <f t="shared" si="22"/>
        <v>0</v>
      </c>
    </row>
    <row r="30" spans="1:8" ht="22.5" customHeight="1">
      <c r="A30" s="89"/>
      <c r="B30" s="82"/>
      <c r="C30" s="13" t="s">
        <v>6</v>
      </c>
      <c r="D30" s="14">
        <f t="shared" si="21"/>
        <v>129</v>
      </c>
      <c r="E30" s="14">
        <f>E28-E29</f>
        <v>129</v>
      </c>
      <c r="F30" s="14">
        <f t="shared" ref="F30:H30" si="23">F28-F29</f>
        <v>0</v>
      </c>
      <c r="G30" s="14">
        <f t="shared" si="23"/>
        <v>0</v>
      </c>
      <c r="H30" s="14">
        <f t="shared" si="23"/>
        <v>0</v>
      </c>
    </row>
    <row r="31" spans="1:8" ht="22.5" customHeight="1">
      <c r="A31" s="89"/>
      <c r="B31" s="82"/>
      <c r="C31" s="13" t="s">
        <v>7</v>
      </c>
      <c r="D31" s="14"/>
      <c r="E31" s="14"/>
      <c r="F31" s="14"/>
      <c r="G31" s="14"/>
      <c r="H31" s="14"/>
    </row>
    <row r="32" spans="1:8" ht="20.45" customHeight="1">
      <c r="A32" s="81" t="s">
        <v>17</v>
      </c>
      <c r="B32" s="82"/>
      <c r="C32" s="13" t="s">
        <v>1</v>
      </c>
      <c r="D32" s="14">
        <f t="shared" si="6"/>
        <v>122979</v>
      </c>
      <c r="E32" s="14">
        <f t="shared" ref="E32:F34" si="24">E36+E40+E44+E48+E52+E56+E60</f>
        <v>23996</v>
      </c>
      <c r="F32" s="14">
        <f t="shared" si="24"/>
        <v>15920</v>
      </c>
      <c r="G32" s="14">
        <f t="shared" ref="G32:H33" si="25">G36+G40+G44+G48+G52+G56+G60</f>
        <v>17392</v>
      </c>
      <c r="H32" s="14">
        <f t="shared" si="25"/>
        <v>65671</v>
      </c>
    </row>
    <row r="33" spans="1:8" ht="20.45" customHeight="1">
      <c r="A33" s="81"/>
      <c r="B33" s="82"/>
      <c r="C33" s="13" t="s">
        <v>5</v>
      </c>
      <c r="D33" s="14">
        <f t="shared" si="6"/>
        <v>79691</v>
      </c>
      <c r="E33" s="14">
        <f t="shared" si="24"/>
        <v>12653</v>
      </c>
      <c r="F33" s="14">
        <f t="shared" si="24"/>
        <v>10029</v>
      </c>
      <c r="G33" s="14">
        <f t="shared" si="25"/>
        <v>11607</v>
      </c>
      <c r="H33" s="14">
        <f t="shared" si="25"/>
        <v>45402</v>
      </c>
    </row>
    <row r="34" spans="1:8" ht="20.45" customHeight="1">
      <c r="A34" s="81"/>
      <c r="B34" s="82"/>
      <c r="C34" s="13" t="s">
        <v>6</v>
      </c>
      <c r="D34" s="14">
        <f t="shared" si="6"/>
        <v>43288</v>
      </c>
      <c r="E34" s="14">
        <f t="shared" si="24"/>
        <v>11343</v>
      </c>
      <c r="F34" s="14">
        <f t="shared" si="24"/>
        <v>5891</v>
      </c>
      <c r="G34" s="14">
        <f t="shared" ref="G34:H34" si="26">G38+G42+G46+G50+G54+G58+G62</f>
        <v>5785</v>
      </c>
      <c r="H34" s="14">
        <f t="shared" si="26"/>
        <v>20269</v>
      </c>
    </row>
    <row r="35" spans="1:8" ht="20.45" customHeight="1">
      <c r="A35" s="81"/>
      <c r="B35" s="82"/>
      <c r="C35" s="13" t="s">
        <v>7</v>
      </c>
      <c r="D35" s="14"/>
      <c r="E35" s="14"/>
      <c r="F35" s="14"/>
      <c r="G35" s="14"/>
      <c r="H35" s="14"/>
    </row>
    <row r="36" spans="1:8" ht="20.45" customHeight="1">
      <c r="A36" s="81"/>
      <c r="B36" s="82" t="str">
        <f>연차별소요사업비!A36</f>
        <v>1. 배수지 시설개량</v>
      </c>
      <c r="C36" s="13" t="s">
        <v>1</v>
      </c>
      <c r="D36" s="14">
        <f t="shared" si="6"/>
        <v>238</v>
      </c>
      <c r="E36" s="14">
        <f>'단계별 소요사업비'!D12</f>
        <v>238</v>
      </c>
      <c r="F36" s="14">
        <f>'단계별 소요사업비'!E12</f>
        <v>0</v>
      </c>
      <c r="G36" s="14">
        <f>'단계별 소요사업비'!F12</f>
        <v>0</v>
      </c>
      <c r="H36" s="14">
        <f>'단계별 소요사업비'!G12</f>
        <v>0</v>
      </c>
    </row>
    <row r="37" spans="1:8" ht="20.45" customHeight="1">
      <c r="A37" s="81"/>
      <c r="B37" s="82"/>
      <c r="C37" s="13" t="s">
        <v>5</v>
      </c>
      <c r="D37" s="14"/>
      <c r="E37" s="14"/>
      <c r="F37" s="14"/>
      <c r="G37" s="14"/>
      <c r="H37" s="14"/>
    </row>
    <row r="38" spans="1:8" ht="20.45" customHeight="1">
      <c r="A38" s="81"/>
      <c r="B38" s="82"/>
      <c r="C38" s="13" t="s">
        <v>6</v>
      </c>
      <c r="D38" s="14">
        <f t="shared" si="6"/>
        <v>238</v>
      </c>
      <c r="E38" s="14">
        <f>E36</f>
        <v>238</v>
      </c>
      <c r="F38" s="14">
        <f t="shared" ref="F38:H38" si="27">F36</f>
        <v>0</v>
      </c>
      <c r="G38" s="14">
        <f t="shared" si="27"/>
        <v>0</v>
      </c>
      <c r="H38" s="14">
        <f t="shared" si="27"/>
        <v>0</v>
      </c>
    </row>
    <row r="39" spans="1:8" ht="20.45" customHeight="1">
      <c r="A39" s="81"/>
      <c r="B39" s="82"/>
      <c r="C39" s="13" t="s">
        <v>7</v>
      </c>
      <c r="D39" s="14"/>
      <c r="E39" s="14"/>
      <c r="F39" s="14"/>
      <c r="G39" s="14"/>
      <c r="H39" s="14"/>
    </row>
    <row r="40" spans="1:8" ht="20.45" customHeight="1">
      <c r="A40" s="81"/>
      <c r="B40" s="82" t="str">
        <f>연차별소요사업비!A37</f>
        <v>2. 배수지 수질계측기 설치</v>
      </c>
      <c r="C40" s="13" t="s">
        <v>1</v>
      </c>
      <c r="D40" s="14">
        <f t="shared" si="6"/>
        <v>308</v>
      </c>
      <c r="E40" s="14">
        <f>'단계별 소요사업비'!D13</f>
        <v>140</v>
      </c>
      <c r="F40" s="14">
        <f>'단계별 소요사업비'!E13</f>
        <v>168</v>
      </c>
      <c r="G40" s="14">
        <f>'단계별 소요사업비'!F13</f>
        <v>0</v>
      </c>
      <c r="H40" s="14">
        <f>'단계별 소요사업비'!G13</f>
        <v>0</v>
      </c>
    </row>
    <row r="41" spans="1:8" ht="20.45" customHeight="1">
      <c r="A41" s="81"/>
      <c r="B41" s="82"/>
      <c r="C41" s="13" t="s">
        <v>5</v>
      </c>
      <c r="D41" s="14"/>
      <c r="E41" s="14"/>
      <c r="F41" s="14"/>
      <c r="G41" s="14"/>
      <c r="H41" s="14"/>
    </row>
    <row r="42" spans="1:8" ht="20.45" customHeight="1">
      <c r="A42" s="81"/>
      <c r="B42" s="82"/>
      <c r="C42" s="13" t="s">
        <v>6</v>
      </c>
      <c r="D42" s="14">
        <f t="shared" si="6"/>
        <v>308</v>
      </c>
      <c r="E42" s="14">
        <f>E40</f>
        <v>140</v>
      </c>
      <c r="F42" s="14">
        <f t="shared" ref="F42:H42" si="28">F40</f>
        <v>168</v>
      </c>
      <c r="G42" s="14">
        <f t="shared" si="28"/>
        <v>0</v>
      </c>
      <c r="H42" s="14">
        <f t="shared" si="28"/>
        <v>0</v>
      </c>
    </row>
    <row r="43" spans="1:8" ht="20.45" customHeight="1">
      <c r="A43" s="81"/>
      <c r="B43" s="82"/>
      <c r="C43" s="13" t="s">
        <v>7</v>
      </c>
      <c r="D43" s="14"/>
      <c r="E43" s="14"/>
      <c r="F43" s="14"/>
      <c r="G43" s="14"/>
      <c r="H43" s="14"/>
    </row>
    <row r="44" spans="1:8" ht="20.45" customHeight="1">
      <c r="A44" s="81"/>
      <c r="B44" s="82" t="str">
        <f>연차별소요사업비!A38</f>
        <v>3. 가압장 개량</v>
      </c>
      <c r="C44" s="13" t="s">
        <v>1</v>
      </c>
      <c r="D44" s="14">
        <f t="shared" si="6"/>
        <v>92</v>
      </c>
      <c r="E44" s="14">
        <f>'단계별 소요사업비'!D14</f>
        <v>92</v>
      </c>
      <c r="F44" s="14">
        <f>'단계별 소요사업비'!E14</f>
        <v>0</v>
      </c>
      <c r="G44" s="14">
        <f>'단계별 소요사업비'!F14</f>
        <v>0</v>
      </c>
      <c r="H44" s="14">
        <f>'단계별 소요사업비'!G14</f>
        <v>0</v>
      </c>
    </row>
    <row r="45" spans="1:8" ht="20.45" customHeight="1">
      <c r="A45" s="81"/>
      <c r="B45" s="82"/>
      <c r="C45" s="13" t="s">
        <v>5</v>
      </c>
      <c r="D45" s="14"/>
      <c r="E45" s="14"/>
      <c r="F45" s="14"/>
      <c r="G45" s="14"/>
      <c r="H45" s="14"/>
    </row>
    <row r="46" spans="1:8" ht="20.45" customHeight="1">
      <c r="A46" s="81"/>
      <c r="B46" s="82"/>
      <c r="C46" s="13" t="s">
        <v>6</v>
      </c>
      <c r="D46" s="14">
        <f t="shared" si="6"/>
        <v>92</v>
      </c>
      <c r="E46" s="14">
        <f>E44</f>
        <v>92</v>
      </c>
      <c r="F46" s="14">
        <f t="shared" ref="F46:H46" si="29">F44</f>
        <v>0</v>
      </c>
      <c r="G46" s="14">
        <f t="shared" si="29"/>
        <v>0</v>
      </c>
      <c r="H46" s="14">
        <f t="shared" si="29"/>
        <v>0</v>
      </c>
    </row>
    <row r="47" spans="1:8" ht="20.45" customHeight="1">
      <c r="A47" s="81"/>
      <c r="B47" s="82"/>
      <c r="C47" s="13" t="s">
        <v>7</v>
      </c>
      <c r="D47" s="14"/>
      <c r="E47" s="14"/>
      <c r="F47" s="14"/>
      <c r="G47" s="14"/>
      <c r="H47" s="14"/>
    </row>
    <row r="48" spans="1:8" ht="20.45" customHeight="1">
      <c r="A48" s="81"/>
      <c r="B48" s="82" t="str">
        <f>연차별소요사업비!A39</f>
        <v>4. 블량관 개량</v>
      </c>
      <c r="C48" s="13" t="s">
        <v>1</v>
      </c>
      <c r="D48" s="14">
        <f t="shared" si="6"/>
        <v>113844</v>
      </c>
      <c r="E48" s="14">
        <f>'단계별 소요사업비'!D15</f>
        <v>18076</v>
      </c>
      <c r="F48" s="14">
        <f>'단계별 소요사업비'!E15</f>
        <v>14327</v>
      </c>
      <c r="G48" s="14">
        <f>'단계별 소요사업비'!F15</f>
        <v>16581</v>
      </c>
      <c r="H48" s="14">
        <f>'단계별 소요사업비'!G15</f>
        <v>64860</v>
      </c>
    </row>
    <row r="49" spans="1:8" ht="20.45" customHeight="1">
      <c r="A49" s="81"/>
      <c r="B49" s="82"/>
      <c r="C49" s="13" t="s">
        <v>5</v>
      </c>
      <c r="D49" s="14">
        <f t="shared" si="6"/>
        <v>79691</v>
      </c>
      <c r="E49" s="14">
        <f>ROUND(E48*0.7,0)</f>
        <v>12653</v>
      </c>
      <c r="F49" s="14">
        <f t="shared" ref="F49:H49" si="30">ROUND(F48*0.7,0)</f>
        <v>10029</v>
      </c>
      <c r="G49" s="14">
        <f t="shared" si="30"/>
        <v>11607</v>
      </c>
      <c r="H49" s="14">
        <f t="shared" si="30"/>
        <v>45402</v>
      </c>
    </row>
    <row r="50" spans="1:8" ht="20.45" customHeight="1">
      <c r="A50" s="81"/>
      <c r="B50" s="82"/>
      <c r="C50" s="13" t="s">
        <v>6</v>
      </c>
      <c r="D50" s="14">
        <f t="shared" si="6"/>
        <v>34153</v>
      </c>
      <c r="E50" s="14">
        <f>E48-E49</f>
        <v>5423</v>
      </c>
      <c r="F50" s="14">
        <f t="shared" ref="F50:H50" si="31">F48-F49</f>
        <v>4298</v>
      </c>
      <c r="G50" s="14">
        <f t="shared" si="31"/>
        <v>4974</v>
      </c>
      <c r="H50" s="14">
        <f t="shared" si="31"/>
        <v>19458</v>
      </c>
    </row>
    <row r="51" spans="1:8" ht="20.45" customHeight="1">
      <c r="A51" s="81"/>
      <c r="B51" s="82"/>
      <c r="C51" s="13" t="s">
        <v>7</v>
      </c>
      <c r="D51" s="14"/>
      <c r="E51" s="14"/>
      <c r="F51" s="14"/>
      <c r="G51" s="14"/>
      <c r="H51" s="14"/>
    </row>
    <row r="52" spans="1:8" ht="20.45" customHeight="1">
      <c r="A52" s="81"/>
      <c r="B52" s="82" t="str">
        <f>연차별소요사업비!A40</f>
        <v>5. 누수탐사</v>
      </c>
      <c r="C52" s="13" t="s">
        <v>1</v>
      </c>
      <c r="D52" s="14">
        <f t="shared" si="6"/>
        <v>3244</v>
      </c>
      <c r="E52" s="14">
        <f>'단계별 소요사업비'!D16</f>
        <v>811</v>
      </c>
      <c r="F52" s="14">
        <f>'단계별 소요사업비'!E16</f>
        <v>811</v>
      </c>
      <c r="G52" s="14">
        <f>'단계별 소요사업비'!F16</f>
        <v>811</v>
      </c>
      <c r="H52" s="14">
        <f>'단계별 소요사업비'!G16</f>
        <v>811</v>
      </c>
    </row>
    <row r="53" spans="1:8" ht="20.45" customHeight="1">
      <c r="A53" s="81"/>
      <c r="B53" s="82"/>
      <c r="C53" s="13" t="s">
        <v>5</v>
      </c>
      <c r="D53" s="14"/>
      <c r="E53" s="14"/>
      <c r="F53" s="14"/>
      <c r="G53" s="14"/>
      <c r="H53" s="14"/>
    </row>
    <row r="54" spans="1:8" ht="20.45" customHeight="1">
      <c r="A54" s="81"/>
      <c r="B54" s="82"/>
      <c r="C54" s="13" t="s">
        <v>6</v>
      </c>
      <c r="D54" s="14">
        <f t="shared" si="6"/>
        <v>3244</v>
      </c>
      <c r="E54" s="14">
        <f>E52</f>
        <v>811</v>
      </c>
      <c r="F54" s="14">
        <f t="shared" ref="F54:H54" si="32">F52</f>
        <v>811</v>
      </c>
      <c r="G54" s="14">
        <f t="shared" si="32"/>
        <v>811</v>
      </c>
      <c r="H54" s="14">
        <f t="shared" si="32"/>
        <v>811</v>
      </c>
    </row>
    <row r="55" spans="1:8" ht="20.45" customHeight="1">
      <c r="A55" s="81"/>
      <c r="B55" s="82"/>
      <c r="C55" s="13" t="s">
        <v>7</v>
      </c>
      <c r="D55" s="14"/>
      <c r="E55" s="14"/>
      <c r="F55" s="14"/>
      <c r="G55" s="14"/>
      <c r="H55" s="14"/>
    </row>
    <row r="56" spans="1:8" ht="20.45" customHeight="1">
      <c r="A56" s="81"/>
      <c r="B56" s="82" t="str">
        <f>연차별소요사업비!A41</f>
        <v>6. 블록시스템 구축</v>
      </c>
      <c r="C56" s="13" t="s">
        <v>1</v>
      </c>
      <c r="D56" s="14">
        <f t="shared" si="6"/>
        <v>5102</v>
      </c>
      <c r="E56" s="14">
        <f>'단계별 소요사업비'!D17</f>
        <v>4639</v>
      </c>
      <c r="F56" s="14">
        <f>'단계별 소요사업비'!E17</f>
        <v>463</v>
      </c>
      <c r="G56" s="14">
        <f>'단계별 소요사업비'!F17</f>
        <v>0</v>
      </c>
      <c r="H56" s="14">
        <f>'단계별 소요사업비'!G17</f>
        <v>0</v>
      </c>
    </row>
    <row r="57" spans="1:8" ht="20.45" customHeight="1">
      <c r="A57" s="81"/>
      <c r="B57" s="82"/>
      <c r="C57" s="13" t="s">
        <v>5</v>
      </c>
      <c r="D57" s="14"/>
      <c r="E57" s="14"/>
      <c r="F57" s="14"/>
      <c r="G57" s="14"/>
      <c r="H57" s="14"/>
    </row>
    <row r="58" spans="1:8" ht="20.45" customHeight="1">
      <c r="A58" s="81"/>
      <c r="B58" s="82"/>
      <c r="C58" s="13" t="s">
        <v>6</v>
      </c>
      <c r="D58" s="14">
        <f t="shared" si="6"/>
        <v>5102</v>
      </c>
      <c r="E58" s="14">
        <f>E56</f>
        <v>4639</v>
      </c>
      <c r="F58" s="14">
        <f t="shared" ref="F58:H58" si="33">F56</f>
        <v>463</v>
      </c>
      <c r="G58" s="14">
        <f t="shared" si="33"/>
        <v>0</v>
      </c>
      <c r="H58" s="14">
        <f t="shared" si="33"/>
        <v>0</v>
      </c>
    </row>
    <row r="59" spans="1:8" ht="20.45" customHeight="1">
      <c r="A59" s="81"/>
      <c r="B59" s="82"/>
      <c r="C59" s="13" t="s">
        <v>7</v>
      </c>
      <c r="D59" s="14"/>
      <c r="E59" s="14"/>
      <c r="F59" s="14"/>
      <c r="G59" s="14"/>
      <c r="H59" s="14"/>
    </row>
    <row r="60" spans="1:8" ht="20.45" customHeight="1">
      <c r="A60" s="81"/>
      <c r="B60" s="82" t="str">
        <f>연차별소요사업비!A42</f>
        <v>7. 유량계 등 설비개량</v>
      </c>
      <c r="C60" s="13" t="s">
        <v>1</v>
      </c>
      <c r="D60" s="14">
        <f t="shared" ref="D60" si="34">SUM(E60:H60)</f>
        <v>151</v>
      </c>
      <c r="E60" s="14">
        <f>'단계별 소요사업비'!D18</f>
        <v>0</v>
      </c>
      <c r="F60" s="14">
        <f>'단계별 소요사업비'!E18</f>
        <v>151</v>
      </c>
      <c r="G60" s="14">
        <f>'단계별 소요사업비'!F18</f>
        <v>0</v>
      </c>
      <c r="H60" s="14">
        <f>'단계별 소요사업비'!G18</f>
        <v>0</v>
      </c>
    </row>
    <row r="61" spans="1:8" ht="20.45" customHeight="1">
      <c r="A61" s="81"/>
      <c r="B61" s="82"/>
      <c r="C61" s="13" t="s">
        <v>5</v>
      </c>
      <c r="D61" s="14"/>
      <c r="E61" s="14"/>
      <c r="F61" s="14"/>
      <c r="G61" s="14"/>
      <c r="H61" s="14"/>
    </row>
    <row r="62" spans="1:8" ht="20.45" customHeight="1">
      <c r="A62" s="81"/>
      <c r="B62" s="82"/>
      <c r="C62" s="13" t="s">
        <v>6</v>
      </c>
      <c r="D62" s="14">
        <f t="shared" ref="D62" si="35">SUM(E62:H62)</f>
        <v>151</v>
      </c>
      <c r="E62" s="14">
        <f>E60</f>
        <v>0</v>
      </c>
      <c r="F62" s="14">
        <f t="shared" ref="F62:H62" si="36">F60</f>
        <v>151</v>
      </c>
      <c r="G62" s="14">
        <f t="shared" si="36"/>
        <v>0</v>
      </c>
      <c r="H62" s="14">
        <f t="shared" si="36"/>
        <v>0</v>
      </c>
    </row>
    <row r="63" spans="1:8" ht="20.45" customHeight="1">
      <c r="A63" s="81"/>
      <c r="B63" s="82"/>
      <c r="C63" s="13" t="s">
        <v>7</v>
      </c>
      <c r="D63" s="14"/>
      <c r="E63" s="14"/>
      <c r="F63" s="14"/>
      <c r="G63" s="14"/>
      <c r="H63" s="14"/>
    </row>
    <row r="64" spans="1:8" ht="20.45" customHeight="1">
      <c r="A64" s="83" t="s">
        <v>43</v>
      </c>
      <c r="B64" s="84"/>
      <c r="C64" s="13" t="s">
        <v>1</v>
      </c>
      <c r="D64" s="14">
        <f t="shared" si="6"/>
        <v>5414</v>
      </c>
      <c r="E64" s="14">
        <f>'단계별 소요사업비'!D19</f>
        <v>2442</v>
      </c>
      <c r="F64" s="14">
        <f>'단계별 소요사업비'!E19</f>
        <v>1670</v>
      </c>
      <c r="G64" s="14">
        <f>'단계별 소요사업비'!F19</f>
        <v>418</v>
      </c>
      <c r="H64" s="14">
        <f>'단계별 소요사업비'!G19</f>
        <v>884</v>
      </c>
    </row>
    <row r="65" spans="1:8" ht="20.45" customHeight="1">
      <c r="A65" s="85"/>
      <c r="B65" s="86"/>
      <c r="C65" s="13" t="s">
        <v>5</v>
      </c>
      <c r="D65" s="14">
        <f t="shared" si="6"/>
        <v>3790</v>
      </c>
      <c r="E65" s="14">
        <f>ROUND(E64*0.7,0)</f>
        <v>1709</v>
      </c>
      <c r="F65" s="14">
        <f t="shared" ref="F65" si="37">ROUND(F64*0.7,0)</f>
        <v>1169</v>
      </c>
      <c r="G65" s="14">
        <f t="shared" ref="G65" si="38">ROUND(G64*0.7,0)</f>
        <v>293</v>
      </c>
      <c r="H65" s="14">
        <f t="shared" ref="H65" si="39">ROUND(H64*0.7,0)</f>
        <v>619</v>
      </c>
    </row>
    <row r="66" spans="1:8" ht="20.45" customHeight="1">
      <c r="A66" s="85"/>
      <c r="B66" s="86"/>
      <c r="C66" s="13" t="s">
        <v>6</v>
      </c>
      <c r="D66" s="14">
        <f t="shared" si="6"/>
        <v>1624</v>
      </c>
      <c r="E66" s="14">
        <f>E64-E65</f>
        <v>733</v>
      </c>
      <c r="F66" s="14">
        <f t="shared" ref="F66" si="40">F64-F65</f>
        <v>501</v>
      </c>
      <c r="G66" s="14">
        <f t="shared" ref="G66" si="41">G64-G65</f>
        <v>125</v>
      </c>
      <c r="H66" s="14">
        <f t="shared" ref="H66" si="42">H64-H65</f>
        <v>265</v>
      </c>
    </row>
    <row r="67" spans="1:8" ht="20.45" customHeight="1">
      <c r="A67" s="87"/>
      <c r="B67" s="88"/>
      <c r="C67" s="13" t="s">
        <v>7</v>
      </c>
      <c r="D67" s="14"/>
      <c r="E67" s="14"/>
      <c r="F67" s="14"/>
      <c r="G67" s="14"/>
      <c r="H67" s="14"/>
    </row>
    <row r="68" spans="1:8" ht="20.45" customHeight="1">
      <c r="A68" s="83" t="s">
        <v>41</v>
      </c>
      <c r="B68" s="84"/>
      <c r="C68" s="13" t="s">
        <v>1</v>
      </c>
      <c r="D68" s="14">
        <f t="shared" si="6"/>
        <v>2789</v>
      </c>
      <c r="E68" s="14">
        <f>E72+E76</f>
        <v>2411</v>
      </c>
      <c r="F68" s="14">
        <f t="shared" ref="F68:H68" si="43">F72+F76</f>
        <v>204</v>
      </c>
      <c r="G68" s="14">
        <f t="shared" si="43"/>
        <v>174</v>
      </c>
      <c r="H68" s="14">
        <f t="shared" si="43"/>
        <v>0</v>
      </c>
    </row>
    <row r="69" spans="1:8" ht="20.45" customHeight="1">
      <c r="A69" s="85"/>
      <c r="B69" s="86"/>
      <c r="C69" s="13" t="s">
        <v>5</v>
      </c>
      <c r="D69" s="14"/>
      <c r="E69" s="14"/>
      <c r="F69" s="14"/>
      <c r="G69" s="14"/>
      <c r="H69" s="14"/>
    </row>
    <row r="70" spans="1:8" ht="20.45" customHeight="1">
      <c r="A70" s="85"/>
      <c r="B70" s="86"/>
      <c r="C70" s="13" t="s">
        <v>6</v>
      </c>
      <c r="D70" s="14">
        <f t="shared" si="6"/>
        <v>2789</v>
      </c>
      <c r="E70" s="14">
        <f>E74+E78</f>
        <v>2411</v>
      </c>
      <c r="F70" s="14">
        <f t="shared" ref="F70:H70" si="44">F74+F78</f>
        <v>204</v>
      </c>
      <c r="G70" s="14">
        <f t="shared" si="44"/>
        <v>174</v>
      </c>
      <c r="H70" s="14">
        <f t="shared" si="44"/>
        <v>0</v>
      </c>
    </row>
    <row r="71" spans="1:8" ht="20.45" customHeight="1">
      <c r="A71" s="87"/>
      <c r="B71" s="88"/>
      <c r="C71" s="13" t="s">
        <v>7</v>
      </c>
      <c r="D71" s="14"/>
      <c r="E71" s="14"/>
      <c r="F71" s="14"/>
      <c r="G71" s="14"/>
      <c r="H71" s="14"/>
    </row>
    <row r="72" spans="1:8" ht="20.45" customHeight="1">
      <c r="A72" s="15"/>
      <c r="B72" s="76" t="str">
        <f>연차별소요사업비!A45</f>
        <v>1. 통합운영시스템 구축</v>
      </c>
      <c r="C72" s="13" t="s">
        <v>1</v>
      </c>
      <c r="D72" s="14">
        <f t="shared" ref="D72" si="45">SUM(E72:H72)</f>
        <v>587</v>
      </c>
      <c r="E72" s="14">
        <f>'단계별 소요사업비'!D21</f>
        <v>297</v>
      </c>
      <c r="F72" s="14">
        <f>'단계별 소요사업비'!E21</f>
        <v>116</v>
      </c>
      <c r="G72" s="14">
        <f>'단계별 소요사업비'!F21</f>
        <v>174</v>
      </c>
      <c r="H72" s="14">
        <f>'단계별 소요사업비'!G21</f>
        <v>0</v>
      </c>
    </row>
    <row r="73" spans="1:8" ht="20.45" customHeight="1">
      <c r="A73" s="16"/>
      <c r="B73" s="78"/>
      <c r="C73" s="13" t="s">
        <v>5</v>
      </c>
      <c r="D73" s="14"/>
      <c r="E73" s="14"/>
      <c r="F73" s="14"/>
      <c r="G73" s="14"/>
      <c r="H73" s="14"/>
    </row>
    <row r="74" spans="1:8" ht="20.45" customHeight="1">
      <c r="A74" s="16"/>
      <c r="B74" s="78"/>
      <c r="C74" s="13" t="s">
        <v>6</v>
      </c>
      <c r="D74" s="14">
        <f t="shared" ref="D74" si="46">SUM(E74:H74)</f>
        <v>587</v>
      </c>
      <c r="E74" s="14">
        <f>E72</f>
        <v>297</v>
      </c>
      <c r="F74" s="14">
        <f t="shared" ref="F74:H74" si="47">F72</f>
        <v>116</v>
      </c>
      <c r="G74" s="14">
        <f t="shared" si="47"/>
        <v>174</v>
      </c>
      <c r="H74" s="14">
        <f t="shared" si="47"/>
        <v>0</v>
      </c>
    </row>
    <row r="75" spans="1:8" ht="20.45" customHeight="1">
      <c r="A75" s="17"/>
      <c r="B75" s="80"/>
      <c r="C75" s="13" t="s">
        <v>7</v>
      </c>
      <c r="D75" s="14"/>
      <c r="E75" s="14"/>
      <c r="F75" s="14"/>
      <c r="G75" s="14"/>
      <c r="H75" s="14"/>
    </row>
    <row r="76" spans="1:8" ht="20.45" customHeight="1">
      <c r="A76" s="15"/>
      <c r="B76" s="84" t="str">
        <f>연차별소요사업비!A46</f>
        <v>2. 블록 및 유지관리시스템 구축</v>
      </c>
      <c r="C76" s="13" t="s">
        <v>1</v>
      </c>
      <c r="D76" s="14">
        <f t="shared" ref="D76:D78" si="48">SUM(E76:H76)</f>
        <v>2202</v>
      </c>
      <c r="E76" s="14">
        <f>'단계별 소요사업비'!D22</f>
        <v>2114</v>
      </c>
      <c r="F76" s="14">
        <f>'단계별 소요사업비'!E22</f>
        <v>88</v>
      </c>
      <c r="G76" s="14">
        <f>'단계별 소요사업비'!F22</f>
        <v>0</v>
      </c>
      <c r="H76" s="14">
        <f>'단계별 소요사업비'!G22</f>
        <v>0</v>
      </c>
    </row>
    <row r="77" spans="1:8" ht="20.45" customHeight="1">
      <c r="A77" s="16"/>
      <c r="B77" s="86"/>
      <c r="C77" s="13" t="s">
        <v>5</v>
      </c>
      <c r="D77" s="14"/>
      <c r="E77" s="14"/>
      <c r="F77" s="14"/>
      <c r="G77" s="14"/>
      <c r="H77" s="14"/>
    </row>
    <row r="78" spans="1:8" ht="20.45" customHeight="1">
      <c r="A78" s="16"/>
      <c r="B78" s="86"/>
      <c r="C78" s="13" t="s">
        <v>6</v>
      </c>
      <c r="D78" s="14">
        <f t="shared" si="48"/>
        <v>2202</v>
      </c>
      <c r="E78" s="14">
        <f>E76</f>
        <v>2114</v>
      </c>
      <c r="F78" s="14">
        <f t="shared" ref="F78:H78" si="49">F76</f>
        <v>88</v>
      </c>
      <c r="G78" s="14">
        <f t="shared" si="49"/>
        <v>0</v>
      </c>
      <c r="H78" s="14">
        <f t="shared" si="49"/>
        <v>0</v>
      </c>
    </row>
    <row r="79" spans="1:8" ht="20.45" customHeight="1">
      <c r="A79" s="17"/>
      <c r="B79" s="88"/>
      <c r="C79" s="13" t="s">
        <v>7</v>
      </c>
      <c r="D79" s="14"/>
      <c r="E79" s="14"/>
      <c r="F79" s="14"/>
      <c r="G79" s="14"/>
      <c r="H79" s="14"/>
    </row>
    <row r="80" spans="1:8" ht="20.45" customHeight="1">
      <c r="A80" s="75" t="s">
        <v>42</v>
      </c>
      <c r="B80" s="76"/>
      <c r="C80" s="13" t="s">
        <v>1</v>
      </c>
      <c r="D80" s="14">
        <f>D84+D88+D92</f>
        <v>4317</v>
      </c>
      <c r="E80" s="14">
        <f t="shared" ref="E80:H80" si="50">E84+E88+E92</f>
        <v>909</v>
      </c>
      <c r="F80" s="14">
        <f t="shared" si="50"/>
        <v>1136</v>
      </c>
      <c r="G80" s="14">
        <f t="shared" si="50"/>
        <v>1136</v>
      </c>
      <c r="H80" s="14">
        <f t="shared" si="50"/>
        <v>1136</v>
      </c>
    </row>
    <row r="81" spans="1:8" ht="20.45" customHeight="1">
      <c r="A81" s="77"/>
      <c r="B81" s="78"/>
      <c r="C81" s="13" t="s">
        <v>5</v>
      </c>
      <c r="D81" s="14">
        <f t="shared" ref="D81:H81" si="51">D85+D89+D93</f>
        <v>0</v>
      </c>
      <c r="E81" s="14">
        <f t="shared" si="51"/>
        <v>0</v>
      </c>
      <c r="F81" s="14">
        <f t="shared" si="51"/>
        <v>0</v>
      </c>
      <c r="G81" s="14">
        <f t="shared" si="51"/>
        <v>0</v>
      </c>
      <c r="H81" s="14">
        <f t="shared" si="51"/>
        <v>0</v>
      </c>
    </row>
    <row r="82" spans="1:8" ht="20.45" customHeight="1">
      <c r="A82" s="77"/>
      <c r="B82" s="78"/>
      <c r="C82" s="13" t="s">
        <v>6</v>
      </c>
      <c r="D82" s="14">
        <f t="shared" ref="D82:H82" si="52">D86+D90+D94</f>
        <v>4317</v>
      </c>
      <c r="E82" s="14">
        <f t="shared" si="52"/>
        <v>909</v>
      </c>
      <c r="F82" s="14">
        <f t="shared" si="52"/>
        <v>1136</v>
      </c>
      <c r="G82" s="14">
        <f t="shared" si="52"/>
        <v>1136</v>
      </c>
      <c r="H82" s="14">
        <f t="shared" si="52"/>
        <v>1136</v>
      </c>
    </row>
    <row r="83" spans="1:8" ht="20.45" customHeight="1">
      <c r="A83" s="79"/>
      <c r="B83" s="80"/>
      <c r="C83" s="13" t="s">
        <v>7</v>
      </c>
      <c r="D83" s="14"/>
      <c r="E83" s="14"/>
      <c r="F83" s="14"/>
      <c r="G83" s="14"/>
      <c r="H83" s="14"/>
    </row>
    <row r="84" spans="1:8" ht="20.45" customHeight="1">
      <c r="A84" s="15"/>
      <c r="B84" s="76" t="str">
        <f>연차별소요사업비!A48</f>
        <v>1. 수도계량기 교체</v>
      </c>
      <c r="C84" s="13" t="s">
        <v>1</v>
      </c>
      <c r="D84" s="14">
        <f t="shared" ref="D84:D94" si="53">SUM(E84:H84)</f>
        <v>3192</v>
      </c>
      <c r="E84" s="14">
        <f>'단계별 소요사업비'!D24</f>
        <v>672</v>
      </c>
      <c r="F84" s="14">
        <f>'단계별 소요사업비'!E24</f>
        <v>840</v>
      </c>
      <c r="G84" s="14">
        <f>'단계별 소요사업비'!F24</f>
        <v>840</v>
      </c>
      <c r="H84" s="14">
        <f>'단계별 소요사업비'!G24</f>
        <v>840</v>
      </c>
    </row>
    <row r="85" spans="1:8" ht="20.45" customHeight="1">
      <c r="A85" s="16"/>
      <c r="B85" s="78"/>
      <c r="C85" s="13" t="s">
        <v>5</v>
      </c>
      <c r="D85" s="14"/>
      <c r="E85" s="14"/>
      <c r="F85" s="14"/>
      <c r="G85" s="14"/>
      <c r="H85" s="14"/>
    </row>
    <row r="86" spans="1:8" ht="20.45" customHeight="1">
      <c r="A86" s="16"/>
      <c r="B86" s="78"/>
      <c r="C86" s="13" t="s">
        <v>6</v>
      </c>
      <c r="D86" s="14">
        <f t="shared" si="53"/>
        <v>3192</v>
      </c>
      <c r="E86" s="14">
        <f>E84</f>
        <v>672</v>
      </c>
      <c r="F86" s="14">
        <f t="shared" ref="F86:H86" si="54">F84</f>
        <v>840</v>
      </c>
      <c r="G86" s="14">
        <f t="shared" si="54"/>
        <v>840</v>
      </c>
      <c r="H86" s="14">
        <f t="shared" si="54"/>
        <v>840</v>
      </c>
    </row>
    <row r="87" spans="1:8" ht="20.45" customHeight="1">
      <c r="A87" s="17"/>
      <c r="B87" s="80"/>
      <c r="C87" s="13" t="s">
        <v>7</v>
      </c>
      <c r="D87" s="14"/>
      <c r="E87" s="14"/>
      <c r="F87" s="14"/>
      <c r="G87" s="14"/>
      <c r="H87" s="14"/>
    </row>
    <row r="88" spans="1:8" ht="20.45" customHeight="1">
      <c r="A88" s="15"/>
      <c r="B88" s="76" t="str">
        <f>연차별소요사업비!A49</f>
        <v>2. 절수기기 설치</v>
      </c>
      <c r="C88" s="13" t="s">
        <v>1</v>
      </c>
      <c r="D88" s="14">
        <f t="shared" si="53"/>
        <v>297</v>
      </c>
      <c r="E88" s="14">
        <f>'단계별 소요사업비'!D25</f>
        <v>63</v>
      </c>
      <c r="F88" s="14">
        <f>'단계별 소요사업비'!E25</f>
        <v>78</v>
      </c>
      <c r="G88" s="14">
        <f>'단계별 소요사업비'!F25</f>
        <v>78</v>
      </c>
      <c r="H88" s="14">
        <f>'단계별 소요사업비'!G25</f>
        <v>78</v>
      </c>
    </row>
    <row r="89" spans="1:8" ht="20.45" customHeight="1">
      <c r="A89" s="16"/>
      <c r="B89" s="78"/>
      <c r="C89" s="13" t="s">
        <v>5</v>
      </c>
      <c r="D89" s="14"/>
      <c r="E89" s="14"/>
      <c r="F89" s="14"/>
      <c r="G89" s="14"/>
      <c r="H89" s="14"/>
    </row>
    <row r="90" spans="1:8" ht="20.45" customHeight="1">
      <c r="A90" s="16"/>
      <c r="B90" s="78"/>
      <c r="C90" s="13" t="s">
        <v>6</v>
      </c>
      <c r="D90" s="14">
        <f t="shared" si="53"/>
        <v>297</v>
      </c>
      <c r="E90" s="14">
        <f>E88</f>
        <v>63</v>
      </c>
      <c r="F90" s="14">
        <f t="shared" ref="F90:H90" si="55">F88</f>
        <v>78</v>
      </c>
      <c r="G90" s="14">
        <f t="shared" si="55"/>
        <v>78</v>
      </c>
      <c r="H90" s="14">
        <f t="shared" si="55"/>
        <v>78</v>
      </c>
    </row>
    <row r="91" spans="1:8" ht="20.45" customHeight="1">
      <c r="A91" s="17"/>
      <c r="B91" s="80"/>
      <c r="C91" s="13" t="s">
        <v>7</v>
      </c>
      <c r="D91" s="14"/>
      <c r="E91" s="14"/>
      <c r="F91" s="14"/>
      <c r="G91" s="14"/>
      <c r="H91" s="14"/>
    </row>
    <row r="92" spans="1:8" ht="20.45" customHeight="1">
      <c r="A92" s="15"/>
      <c r="B92" s="76" t="str">
        <f>연차별소요사업비!A50</f>
        <v>3. 교육 및 홍보</v>
      </c>
      <c r="C92" s="13" t="s">
        <v>1</v>
      </c>
      <c r="D92" s="14">
        <f t="shared" si="53"/>
        <v>828</v>
      </c>
      <c r="E92" s="14">
        <f>'단계별 소요사업비'!D26</f>
        <v>174</v>
      </c>
      <c r="F92" s="14">
        <f>'단계별 소요사업비'!E26</f>
        <v>218</v>
      </c>
      <c r="G92" s="14">
        <f>'단계별 소요사업비'!F26</f>
        <v>218</v>
      </c>
      <c r="H92" s="14">
        <f>'단계별 소요사업비'!G26</f>
        <v>218</v>
      </c>
    </row>
    <row r="93" spans="1:8" ht="20.45" customHeight="1">
      <c r="A93" s="16"/>
      <c r="B93" s="78"/>
      <c r="C93" s="13" t="s">
        <v>5</v>
      </c>
      <c r="D93" s="14"/>
      <c r="E93" s="14"/>
      <c r="F93" s="14"/>
      <c r="G93" s="14"/>
      <c r="H93" s="14"/>
    </row>
    <row r="94" spans="1:8" ht="20.45" customHeight="1">
      <c r="A94" s="16"/>
      <c r="B94" s="78"/>
      <c r="C94" s="13" t="s">
        <v>6</v>
      </c>
      <c r="D94" s="14">
        <f t="shared" si="53"/>
        <v>828</v>
      </c>
      <c r="E94" s="14">
        <f>E92</f>
        <v>174</v>
      </c>
      <c r="F94" s="14">
        <f t="shared" ref="F94:H94" si="56">F92</f>
        <v>218</v>
      </c>
      <c r="G94" s="14">
        <f t="shared" si="56"/>
        <v>218</v>
      </c>
      <c r="H94" s="14">
        <f t="shared" si="56"/>
        <v>218</v>
      </c>
    </row>
    <row r="95" spans="1:8" ht="20.45" customHeight="1">
      <c r="A95" s="17"/>
      <c r="B95" s="80"/>
      <c r="C95" s="13" t="s">
        <v>7</v>
      </c>
      <c r="D95" s="14"/>
      <c r="E95" s="14"/>
      <c r="F95" s="14"/>
      <c r="G95" s="14"/>
      <c r="H95" s="14"/>
    </row>
  </sheetData>
  <mergeCells count="38">
    <mergeCell ref="B52:B55"/>
    <mergeCell ref="A56:A59"/>
    <mergeCell ref="B56:B59"/>
    <mergeCell ref="A60:A63"/>
    <mergeCell ref="B60:B63"/>
    <mergeCell ref="A24:A27"/>
    <mergeCell ref="B24:B27"/>
    <mergeCell ref="A28:A31"/>
    <mergeCell ref="B28:B31"/>
    <mergeCell ref="A48:A51"/>
    <mergeCell ref="B48:B51"/>
    <mergeCell ref="A12:A15"/>
    <mergeCell ref="B12:B15"/>
    <mergeCell ref="A16:A19"/>
    <mergeCell ref="B16:B19"/>
    <mergeCell ref="A20:A23"/>
    <mergeCell ref="B20:B23"/>
    <mergeCell ref="A1:H1"/>
    <mergeCell ref="A2:C3"/>
    <mergeCell ref="D2:D3"/>
    <mergeCell ref="A4:B7"/>
    <mergeCell ref="A8:B11"/>
    <mergeCell ref="A80:B83"/>
    <mergeCell ref="B84:B87"/>
    <mergeCell ref="B88:B91"/>
    <mergeCell ref="B92:B95"/>
    <mergeCell ref="A32:B35"/>
    <mergeCell ref="A40:A43"/>
    <mergeCell ref="B40:B43"/>
    <mergeCell ref="A44:A47"/>
    <mergeCell ref="B44:B47"/>
    <mergeCell ref="A36:A39"/>
    <mergeCell ref="B36:B39"/>
    <mergeCell ref="B72:B75"/>
    <mergeCell ref="A68:B71"/>
    <mergeCell ref="A64:B67"/>
    <mergeCell ref="B76:B79"/>
    <mergeCell ref="A52:A55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Sheet1</vt:lpstr>
      <vt:lpstr>단계별 소요사업비</vt:lpstr>
      <vt:lpstr>연차별소요사업비</vt:lpstr>
      <vt:lpstr>재원조달계획</vt:lpstr>
      <vt:lpstr>'단계별 소요사업비'!Print_Area</vt:lpstr>
      <vt:lpstr>연차별소요사업비!Print_Area</vt:lpstr>
      <vt:lpstr>재원조달계획!Print_Area</vt:lpstr>
      <vt:lpstr>재원조달계획!Print_Titles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권우종</dc:creator>
  <cp:lastModifiedBy>개인</cp:lastModifiedBy>
  <cp:lastPrinted>2017-04-25T01:59:27Z</cp:lastPrinted>
  <dcterms:created xsi:type="dcterms:W3CDTF">2014-03-25T04:31:18Z</dcterms:created>
  <dcterms:modified xsi:type="dcterms:W3CDTF">2018-01-29T03:40:29Z</dcterms:modified>
</cp:coreProperties>
</file>