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480" yWindow="0" windowWidth="28245" windowHeight="13230" tabRatio="933"/>
  </bookViews>
  <sheets>
    <sheet name="수리검토(홍성군송수관로)_관경변경전" sheetId="3" r:id="rId1"/>
    <sheet name="수리검토(홍성군송수관로)_관경변경후" sheetId="12" r:id="rId2"/>
    <sheet name="→출력안함" sheetId="7" r:id="rId3"/>
    <sheet name="용수공급량" sheetId="11" r:id="rId4"/>
    <sheet name="이전수도정비 수리계산" sheetId="10" state="hidden" r:id="rId5"/>
  </sheets>
  <definedNames>
    <definedName name="_Fill" localSheetId="1" hidden="1">#REF!</definedName>
    <definedName name="_Fill" hidden="1">#REF!</definedName>
    <definedName name="_xlnm.Print_Area" localSheetId="0">'수리검토(홍성군송수관로)_관경변경전'!$A$1:$Q$45,'수리검토(홍성군송수관로)_관경변경전'!$A$77:$Q$128</definedName>
    <definedName name="_xlnm.Print_Area" localSheetId="1">'수리검토(홍성군송수관로)_관경변경후'!$A$1:$Q$45,'수리검토(홍성군송수관로)_관경변경후'!$A$77:$Q$128</definedName>
    <definedName name="_xlnm.Print_Area">#REF!</definedName>
    <definedName name="PRINT_AREA_MI">#REF!</definedName>
  </definedNames>
  <calcPr calcId="124519"/>
</workbook>
</file>

<file path=xl/calcChain.xml><?xml version="1.0" encoding="utf-8"?>
<calcChain xmlns="http://schemas.openxmlformats.org/spreadsheetml/2006/main">
  <c r="O127" i="3"/>
  <c r="I127"/>
  <c r="O125"/>
  <c r="I125"/>
  <c r="O123"/>
  <c r="I123"/>
  <c r="O121"/>
  <c r="I121"/>
  <c r="O119"/>
  <c r="I119"/>
  <c r="O118"/>
  <c r="I118"/>
  <c r="I117"/>
  <c r="O115"/>
  <c r="I115"/>
  <c r="K113"/>
  <c r="J113" s="1"/>
  <c r="I113"/>
  <c r="H113"/>
  <c r="O112"/>
  <c r="I112"/>
  <c r="O111"/>
  <c r="I111"/>
  <c r="I110"/>
  <c r="G110"/>
  <c r="I109"/>
  <c r="I108"/>
  <c r="I107"/>
  <c r="I106"/>
  <c r="I105"/>
  <c r="I104"/>
  <c r="I103"/>
  <c r="O101"/>
  <c r="I101"/>
  <c r="O99"/>
  <c r="I99"/>
  <c r="O98"/>
  <c r="I98"/>
  <c r="O96"/>
  <c r="I96"/>
  <c r="I95"/>
  <c r="O93"/>
  <c r="I93"/>
  <c r="I92"/>
  <c r="I90"/>
  <c r="H90"/>
  <c r="G89" s="1"/>
  <c r="O89"/>
  <c r="I89"/>
  <c r="I88"/>
  <c r="I87"/>
  <c r="I86"/>
  <c r="I85"/>
  <c r="I84"/>
  <c r="I83"/>
  <c r="M82"/>
  <c r="M92" s="1"/>
  <c r="I82"/>
  <c r="O43"/>
  <c r="I43"/>
  <c r="O41"/>
  <c r="I41"/>
  <c r="O39"/>
  <c r="I39"/>
  <c r="O38"/>
  <c r="I38"/>
  <c r="I37"/>
  <c r="F37"/>
  <c r="I36"/>
  <c r="I34"/>
  <c r="H34"/>
  <c r="O33"/>
  <c r="I33"/>
  <c r="O32"/>
  <c r="I32"/>
  <c r="I31"/>
  <c r="G31"/>
  <c r="I30"/>
  <c r="F30"/>
  <c r="I29"/>
  <c r="I28"/>
  <c r="I27"/>
  <c r="F27"/>
  <c r="O25"/>
  <c r="I25"/>
  <c r="O24"/>
  <c r="I24"/>
  <c r="O22"/>
  <c r="I22"/>
  <c r="I21"/>
  <c r="O19"/>
  <c r="I19"/>
  <c r="I18"/>
  <c r="I16"/>
  <c r="K16" s="1"/>
  <c r="H16"/>
  <c r="O15"/>
  <c r="I15"/>
  <c r="G15"/>
  <c r="I14"/>
  <c r="F14"/>
  <c r="I13"/>
  <c r="I12"/>
  <c r="F12"/>
  <c r="I11"/>
  <c r="I10"/>
  <c r="I9"/>
  <c r="I8"/>
  <c r="M7"/>
  <c r="M18" s="1"/>
  <c r="I7"/>
  <c r="F37" i="12"/>
  <c r="I34"/>
  <c r="F30"/>
  <c r="F27"/>
  <c r="I16"/>
  <c r="L16" i="3" l="1"/>
  <c r="J16"/>
  <c r="K34"/>
  <c r="L34" s="1"/>
  <c r="K90"/>
  <c r="L90" s="1"/>
  <c r="L113"/>
  <c r="J90" l="1"/>
  <c r="J34"/>
  <c r="I113" i="12" l="1"/>
  <c r="I90"/>
  <c r="F12" l="1"/>
  <c r="F14"/>
  <c r="AF25" i="11" l="1"/>
  <c r="AC25"/>
  <c r="Z25"/>
  <c r="W25"/>
  <c r="T25"/>
  <c r="O115" i="12"/>
  <c r="O127"/>
  <c r="I127"/>
  <c r="O125"/>
  <c r="I125"/>
  <c r="O123"/>
  <c r="I123"/>
  <c r="O121"/>
  <c r="I121"/>
  <c r="O119"/>
  <c r="I119"/>
  <c r="O118"/>
  <c r="I118"/>
  <c r="I117"/>
  <c r="I115"/>
  <c r="O112"/>
  <c r="I112"/>
  <c r="O111"/>
  <c r="I111"/>
  <c r="I110"/>
  <c r="I109"/>
  <c r="I108"/>
  <c r="I107"/>
  <c r="I106"/>
  <c r="I105"/>
  <c r="I104"/>
  <c r="I103"/>
  <c r="O101"/>
  <c r="I101"/>
  <c r="O99"/>
  <c r="I99"/>
  <c r="O98"/>
  <c r="I98"/>
  <c r="O96"/>
  <c r="I96"/>
  <c r="I95"/>
  <c r="O93"/>
  <c r="I93"/>
  <c r="I92"/>
  <c r="O89"/>
  <c r="I89"/>
  <c r="I88"/>
  <c r="I87"/>
  <c r="I86"/>
  <c r="I85"/>
  <c r="I84"/>
  <c r="I83"/>
  <c r="M82"/>
  <c r="M92"/>
  <c r="I82"/>
  <c r="Y46"/>
  <c r="X46"/>
  <c r="W46"/>
  <c r="H125" s="1"/>
  <c r="V46"/>
  <c r="U46"/>
  <c r="Y45"/>
  <c r="X45"/>
  <c r="W45"/>
  <c r="H115" s="1"/>
  <c r="G104" s="1"/>
  <c r="V45"/>
  <c r="U45"/>
  <c r="Y44"/>
  <c r="X44"/>
  <c r="W44"/>
  <c r="H127" s="1"/>
  <c r="V44"/>
  <c r="U44"/>
  <c r="Y43"/>
  <c r="X43"/>
  <c r="W43"/>
  <c r="H101" s="1"/>
  <c r="V43"/>
  <c r="U43"/>
  <c r="O43"/>
  <c r="I43"/>
  <c r="Y42"/>
  <c r="X42"/>
  <c r="W42"/>
  <c r="V42"/>
  <c r="U42"/>
  <c r="G37" s="1"/>
  <c r="Y41"/>
  <c r="X41"/>
  <c r="W41"/>
  <c r="V41"/>
  <c r="U41"/>
  <c r="G19" s="1"/>
  <c r="O41"/>
  <c r="I41"/>
  <c r="Y40"/>
  <c r="X40"/>
  <c r="W40"/>
  <c r="G83" s="1"/>
  <c r="V40"/>
  <c r="U40"/>
  <c r="G8" s="1"/>
  <c r="Y39"/>
  <c r="X39"/>
  <c r="W39"/>
  <c r="G84" s="1"/>
  <c r="V39"/>
  <c r="U39"/>
  <c r="G9" s="1"/>
  <c r="O39"/>
  <c r="I39"/>
  <c r="Y38"/>
  <c r="X38"/>
  <c r="W38"/>
  <c r="V38"/>
  <c r="U38"/>
  <c r="G14" s="1"/>
  <c r="O38"/>
  <c r="I38"/>
  <c r="Y37"/>
  <c r="X37"/>
  <c r="W37"/>
  <c r="V37"/>
  <c r="U37"/>
  <c r="G12" s="1"/>
  <c r="I37"/>
  <c r="Y36"/>
  <c r="X36"/>
  <c r="W36"/>
  <c r="V36"/>
  <c r="U36"/>
  <c r="I36"/>
  <c r="Y35"/>
  <c r="X35"/>
  <c r="W35"/>
  <c r="V35"/>
  <c r="U35"/>
  <c r="Y34"/>
  <c r="X34"/>
  <c r="W34"/>
  <c r="H95" s="1"/>
  <c r="V34"/>
  <c r="U34"/>
  <c r="H21" s="1"/>
  <c r="H22" s="1"/>
  <c r="Y33"/>
  <c r="X33"/>
  <c r="W33"/>
  <c r="V33"/>
  <c r="U33"/>
  <c r="O33"/>
  <c r="I33"/>
  <c r="Y32"/>
  <c r="X32"/>
  <c r="W32"/>
  <c r="V32"/>
  <c r="U32"/>
  <c r="O32"/>
  <c r="I32"/>
  <c r="Y31"/>
  <c r="X31"/>
  <c r="W31"/>
  <c r="G118" s="1"/>
  <c r="V31"/>
  <c r="U31"/>
  <c r="G38" s="1"/>
  <c r="I31"/>
  <c r="Y30"/>
  <c r="X30"/>
  <c r="W30"/>
  <c r="G119" s="1"/>
  <c r="V30"/>
  <c r="U30"/>
  <c r="G39" s="1"/>
  <c r="I30"/>
  <c r="Y29"/>
  <c r="X29"/>
  <c r="W29"/>
  <c r="H121" s="1"/>
  <c r="K121" s="1"/>
  <c r="V29"/>
  <c r="U29"/>
  <c r="H41" s="1"/>
  <c r="K41" s="1"/>
  <c r="I29"/>
  <c r="Y28"/>
  <c r="X28"/>
  <c r="W28"/>
  <c r="G111" s="1"/>
  <c r="V28"/>
  <c r="U28"/>
  <c r="G32" s="1"/>
  <c r="I28"/>
  <c r="Y27"/>
  <c r="X27"/>
  <c r="W27"/>
  <c r="G112" s="1"/>
  <c r="V27"/>
  <c r="U27"/>
  <c r="I27"/>
  <c r="Y26"/>
  <c r="X26"/>
  <c r="W26"/>
  <c r="H123" s="1"/>
  <c r="V26"/>
  <c r="U26"/>
  <c r="H43" s="1"/>
  <c r="W25"/>
  <c r="X25"/>
  <c r="Y25" s="1"/>
  <c r="V25"/>
  <c r="U25"/>
  <c r="O25"/>
  <c r="I25"/>
  <c r="W24"/>
  <c r="H90" s="1"/>
  <c r="V24"/>
  <c r="U24"/>
  <c r="O24"/>
  <c r="I24"/>
  <c r="W23"/>
  <c r="X23"/>
  <c r="Y23"/>
  <c r="H113"/>
  <c r="V23"/>
  <c r="U23"/>
  <c r="W22"/>
  <c r="V22"/>
  <c r="U22"/>
  <c r="O22"/>
  <c r="I22"/>
  <c r="I21"/>
  <c r="O19"/>
  <c r="I19"/>
  <c r="I18"/>
  <c r="H16"/>
  <c r="X15"/>
  <c r="W15"/>
  <c r="V15"/>
  <c r="U15"/>
  <c r="O15"/>
  <c r="I15"/>
  <c r="I14"/>
  <c r="I13"/>
  <c r="I12"/>
  <c r="I11"/>
  <c r="I10"/>
  <c r="I9"/>
  <c r="I8"/>
  <c r="M7"/>
  <c r="M18"/>
  <c r="I7"/>
  <c r="U43" i="3"/>
  <c r="U44"/>
  <c r="U45"/>
  <c r="U46"/>
  <c r="W27"/>
  <c r="G112" s="1"/>
  <c r="X27"/>
  <c r="Y27"/>
  <c r="W28"/>
  <c r="G111" s="1"/>
  <c r="X28"/>
  <c r="Y28"/>
  <c r="W29"/>
  <c r="H121" s="1"/>
  <c r="X29"/>
  <c r="Y29"/>
  <c r="W30"/>
  <c r="X30"/>
  <c r="Y30"/>
  <c r="W31"/>
  <c r="G118" s="1"/>
  <c r="X31"/>
  <c r="Y31"/>
  <c r="W32"/>
  <c r="X32"/>
  <c r="Y32"/>
  <c r="W33"/>
  <c r="X33"/>
  <c r="Y33"/>
  <c r="W34"/>
  <c r="H95" s="1"/>
  <c r="X34"/>
  <c r="Y34"/>
  <c r="W35"/>
  <c r="X35"/>
  <c r="Y35"/>
  <c r="W36"/>
  <c r="X36"/>
  <c r="Y36"/>
  <c r="W37"/>
  <c r="X37"/>
  <c r="Y37"/>
  <c r="W38"/>
  <c r="X38"/>
  <c r="Y38"/>
  <c r="W39"/>
  <c r="G84" s="1"/>
  <c r="X39"/>
  <c r="Y39"/>
  <c r="W40"/>
  <c r="G83" s="1"/>
  <c r="X40"/>
  <c r="Y40"/>
  <c r="W41"/>
  <c r="G93" s="1"/>
  <c r="X41"/>
  <c r="Y41"/>
  <c r="W42"/>
  <c r="X42"/>
  <c r="Y42"/>
  <c r="W43"/>
  <c r="H101" s="1"/>
  <c r="X43"/>
  <c r="Y43"/>
  <c r="W44"/>
  <c r="H127" s="1"/>
  <c r="X44"/>
  <c r="Y44"/>
  <c r="W45"/>
  <c r="H115" s="1"/>
  <c r="X45"/>
  <c r="Y45"/>
  <c r="W46"/>
  <c r="H125" s="1"/>
  <c r="X46"/>
  <c r="Y46"/>
  <c r="Y26"/>
  <c r="X26"/>
  <c r="W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26"/>
  <c r="O25" i="11"/>
  <c r="I52" s="1"/>
  <c r="L25"/>
  <c r="H52" s="1"/>
  <c r="I25"/>
  <c r="G52" s="1"/>
  <c r="F25"/>
  <c r="F52" s="1"/>
  <c r="U27" i="3"/>
  <c r="G33" s="1"/>
  <c r="U28"/>
  <c r="G32" s="1"/>
  <c r="U29"/>
  <c r="H41" s="1"/>
  <c r="U30"/>
  <c r="U31"/>
  <c r="G38" s="1"/>
  <c r="U32"/>
  <c r="U33"/>
  <c r="U34"/>
  <c r="H21" s="1"/>
  <c r="U35"/>
  <c r="U36"/>
  <c r="U37"/>
  <c r="G12" s="1"/>
  <c r="U38"/>
  <c r="G14" s="1"/>
  <c r="U39"/>
  <c r="G9" s="1"/>
  <c r="U40"/>
  <c r="G8" s="1"/>
  <c r="U41"/>
  <c r="G19" s="1"/>
  <c r="U42"/>
  <c r="G37" s="1"/>
  <c r="U26"/>
  <c r="V22"/>
  <c r="W22"/>
  <c r="X22" s="1"/>
  <c r="Y22" s="1"/>
  <c r="V23"/>
  <c r="W23"/>
  <c r="X23" s="1"/>
  <c r="Y23"/>
  <c r="V24"/>
  <c r="W24"/>
  <c r="X24" s="1"/>
  <c r="Y24" s="1"/>
  <c r="V25"/>
  <c r="W25"/>
  <c r="X25" s="1"/>
  <c r="Y25"/>
  <c r="U25"/>
  <c r="U24"/>
  <c r="U23"/>
  <c r="U22"/>
  <c r="X15"/>
  <c r="W15"/>
  <c r="V15"/>
  <c r="U15"/>
  <c r="C25" i="11"/>
  <c r="C46"/>
  <c r="B46"/>
  <c r="D55"/>
  <c r="D54"/>
  <c r="G54" s="1"/>
  <c r="D53"/>
  <c r="D65"/>
  <c r="D60"/>
  <c r="D61"/>
  <c r="D66"/>
  <c r="H66" s="1"/>
  <c r="D68"/>
  <c r="I68" s="1"/>
  <c r="D67"/>
  <c r="D56"/>
  <c r="D58"/>
  <c r="D59"/>
  <c r="D57"/>
  <c r="D63"/>
  <c r="I63" s="1"/>
  <c r="G3" i="10"/>
  <c r="J7"/>
  <c r="O7"/>
  <c r="G8"/>
  <c r="K8"/>
  <c r="N8" s="1"/>
  <c r="H8"/>
  <c r="J8"/>
  <c r="G9"/>
  <c r="J9"/>
  <c r="J10" s="1"/>
  <c r="J11" s="1"/>
  <c r="K9"/>
  <c r="I11"/>
  <c r="G14"/>
  <c r="J18"/>
  <c r="G19"/>
  <c r="H19"/>
  <c r="J19"/>
  <c r="K19"/>
  <c r="G20"/>
  <c r="K20"/>
  <c r="N25"/>
  <c r="O25" s="1"/>
  <c r="J26"/>
  <c r="N26"/>
  <c r="M26"/>
  <c r="L26" s="1"/>
  <c r="G31"/>
  <c r="J35"/>
  <c r="J36" s="1"/>
  <c r="J37" s="1"/>
  <c r="N37" s="1"/>
  <c r="M37" s="1"/>
  <c r="L37" s="1"/>
  <c r="G36"/>
  <c r="K36" s="1"/>
  <c r="H36"/>
  <c r="G37"/>
  <c r="K37"/>
  <c r="Q38"/>
  <c r="H40"/>
  <c r="Q41"/>
  <c r="G44"/>
  <c r="J48"/>
  <c r="J49" s="1"/>
  <c r="J50" s="1"/>
  <c r="G49"/>
  <c r="H49"/>
  <c r="K49"/>
  <c r="G50"/>
  <c r="K50"/>
  <c r="Q51"/>
  <c r="H53"/>
  <c r="Q54"/>
  <c r="G60"/>
  <c r="O64"/>
  <c r="J65"/>
  <c r="I27"/>
  <c r="J27"/>
  <c r="N27"/>
  <c r="M27"/>
  <c r="L27" s="1"/>
  <c r="I54" i="11"/>
  <c r="H54"/>
  <c r="D64"/>
  <c r="I64" s="1"/>
  <c r="F54"/>
  <c r="G66"/>
  <c r="F66"/>
  <c r="I66"/>
  <c r="I58"/>
  <c r="H58"/>
  <c r="G58"/>
  <c r="F58"/>
  <c r="G60"/>
  <c r="F60"/>
  <c r="H60"/>
  <c r="I60"/>
  <c r="F59"/>
  <c r="I59"/>
  <c r="H59"/>
  <c r="G59"/>
  <c r="G63"/>
  <c r="F63"/>
  <c r="F68"/>
  <c r="G68"/>
  <c r="F65"/>
  <c r="I65"/>
  <c r="G65"/>
  <c r="H65"/>
  <c r="I67"/>
  <c r="A46"/>
  <c r="D62"/>
  <c r="F64"/>
  <c r="F72" s="1"/>
  <c r="O26" i="10"/>
  <c r="O27"/>
  <c r="J38"/>
  <c r="N38" s="1"/>
  <c r="M38" s="1"/>
  <c r="L38" s="1"/>
  <c r="J40"/>
  <c r="N40" s="1"/>
  <c r="M40" s="1"/>
  <c r="L40" s="1"/>
  <c r="M25"/>
  <c r="L25" s="1"/>
  <c r="H63" i="11"/>
  <c r="F53"/>
  <c r="J41" i="10"/>
  <c r="N41" s="1"/>
  <c r="M41" s="1"/>
  <c r="L41" s="1"/>
  <c r="H24" i="3" l="1"/>
  <c r="G108"/>
  <c r="K125"/>
  <c r="H96"/>
  <c r="K96" s="1"/>
  <c r="G86"/>
  <c r="K95"/>
  <c r="G119"/>
  <c r="H117"/>
  <c r="H43"/>
  <c r="H27"/>
  <c r="H18"/>
  <c r="K101"/>
  <c r="G88"/>
  <c r="H92"/>
  <c r="H22"/>
  <c r="K22" s="1"/>
  <c r="G11"/>
  <c r="K21"/>
  <c r="G39"/>
  <c r="H36"/>
  <c r="G109"/>
  <c r="K127"/>
  <c r="H98"/>
  <c r="G29"/>
  <c r="K41"/>
  <c r="H123"/>
  <c r="H103"/>
  <c r="K115"/>
  <c r="G104"/>
  <c r="K121"/>
  <c r="G106"/>
  <c r="G15" i="12"/>
  <c r="K16"/>
  <c r="G110"/>
  <c r="K113"/>
  <c r="G89"/>
  <c r="K90"/>
  <c r="X24"/>
  <c r="Y24" s="1"/>
  <c r="K101"/>
  <c r="H68" i="11"/>
  <c r="G11" i="12"/>
  <c r="H24"/>
  <c r="H25" s="1"/>
  <c r="K25" s="1"/>
  <c r="H18"/>
  <c r="K18" s="1"/>
  <c r="K95"/>
  <c r="H96"/>
  <c r="K96" s="1"/>
  <c r="J96" s="1"/>
  <c r="G86"/>
  <c r="K127"/>
  <c r="G109"/>
  <c r="V21" i="3"/>
  <c r="K21" i="12"/>
  <c r="L21" s="1"/>
  <c r="H117"/>
  <c r="H119" s="1"/>
  <c r="K119" s="1"/>
  <c r="N36" i="10"/>
  <c r="O8"/>
  <c r="M8"/>
  <c r="L8" s="1"/>
  <c r="F62" i="11"/>
  <c r="G62"/>
  <c r="N9" i="10"/>
  <c r="M9" s="1"/>
  <c r="G57" i="11"/>
  <c r="F57"/>
  <c r="F69" s="1"/>
  <c r="H57"/>
  <c r="G67"/>
  <c r="H67"/>
  <c r="K43" i="12"/>
  <c r="J43" s="1"/>
  <c r="G30"/>
  <c r="F71" i="11"/>
  <c r="F73" s="1"/>
  <c r="N10" i="10"/>
  <c r="M10" s="1"/>
  <c r="L10" s="1"/>
  <c r="H62" i="11"/>
  <c r="J42" i="10"/>
  <c r="L9"/>
  <c r="Y21" i="3"/>
  <c r="H34" i="12"/>
  <c r="H27"/>
  <c r="K27" s="1"/>
  <c r="H92"/>
  <c r="G93"/>
  <c r="G64" i="11"/>
  <c r="G72" s="1"/>
  <c r="H64"/>
  <c r="H72" s="1"/>
  <c r="J53" i="10"/>
  <c r="N50"/>
  <c r="M50" s="1"/>
  <c r="L50" s="1"/>
  <c r="N19"/>
  <c r="J20"/>
  <c r="H53" i="11"/>
  <c r="I53"/>
  <c r="G53"/>
  <c r="W21" i="3"/>
  <c r="H81" s="1"/>
  <c r="K123" i="12"/>
  <c r="J123" s="1"/>
  <c r="G107"/>
  <c r="J51" i="10"/>
  <c r="I62" i="11"/>
  <c r="F67"/>
  <c r="I57"/>
  <c r="J66" i="10"/>
  <c r="J67" s="1"/>
  <c r="N65"/>
  <c r="N49"/>
  <c r="I72" i="11"/>
  <c r="H61"/>
  <c r="G61"/>
  <c r="I61"/>
  <c r="F61"/>
  <c r="X22" i="12"/>
  <c r="Y22" s="1"/>
  <c r="H103"/>
  <c r="K103" s="1"/>
  <c r="K22"/>
  <c r="J22" s="1"/>
  <c r="X21" i="3"/>
  <c r="H36" i="12"/>
  <c r="H37" s="1"/>
  <c r="U21"/>
  <c r="H6" s="1"/>
  <c r="V21"/>
  <c r="H98"/>
  <c r="K98" s="1"/>
  <c r="K125"/>
  <c r="G108"/>
  <c r="L101"/>
  <c r="J101"/>
  <c r="J121"/>
  <c r="L121"/>
  <c r="L41"/>
  <c r="J41"/>
  <c r="W21"/>
  <c r="H81" s="1"/>
  <c r="K115"/>
  <c r="G33"/>
  <c r="G29"/>
  <c r="G106"/>
  <c r="G88"/>
  <c r="U21" i="3"/>
  <c r="H6" s="1"/>
  <c r="L41" l="1"/>
  <c r="J41"/>
  <c r="J101"/>
  <c r="L101"/>
  <c r="H118"/>
  <c r="K118" s="1"/>
  <c r="K117"/>
  <c r="G105"/>
  <c r="H119"/>
  <c r="K119" s="1"/>
  <c r="L96"/>
  <c r="J96"/>
  <c r="L115"/>
  <c r="J115"/>
  <c r="G28"/>
  <c r="H28" s="1"/>
  <c r="H37"/>
  <c r="K36"/>
  <c r="J22"/>
  <c r="L22"/>
  <c r="H19"/>
  <c r="K19" s="1"/>
  <c r="G7"/>
  <c r="K18"/>
  <c r="J125"/>
  <c r="L125"/>
  <c r="H7"/>
  <c r="G85"/>
  <c r="K103"/>
  <c r="H104"/>
  <c r="G87"/>
  <c r="H99"/>
  <c r="K99" s="1"/>
  <c r="K98"/>
  <c r="H93"/>
  <c r="K93" s="1"/>
  <c r="G82"/>
  <c r="H82" s="1"/>
  <c r="K92"/>
  <c r="G10"/>
  <c r="K27"/>
  <c r="L95"/>
  <c r="J95"/>
  <c r="L121"/>
  <c r="J121"/>
  <c r="G107"/>
  <c r="K123"/>
  <c r="L127"/>
  <c r="J127"/>
  <c r="J21"/>
  <c r="L21"/>
  <c r="G30"/>
  <c r="K43"/>
  <c r="H25"/>
  <c r="K25" s="1"/>
  <c r="K24"/>
  <c r="G13"/>
  <c r="H8"/>
  <c r="K7"/>
  <c r="Y21" i="12"/>
  <c r="G31"/>
  <c r="K34"/>
  <c r="L113"/>
  <c r="J113"/>
  <c r="X21"/>
  <c r="L90"/>
  <c r="J90"/>
  <c r="L16"/>
  <c r="J16"/>
  <c r="G13"/>
  <c r="J21"/>
  <c r="G7"/>
  <c r="H7" s="1"/>
  <c r="K7" s="1"/>
  <c r="L7" s="1"/>
  <c r="N7" s="1"/>
  <c r="M8" s="1"/>
  <c r="L25"/>
  <c r="J25"/>
  <c r="L96"/>
  <c r="K24"/>
  <c r="J24" s="1"/>
  <c r="H99"/>
  <c r="K99" s="1"/>
  <c r="L99" s="1"/>
  <c r="H19"/>
  <c r="K19" s="1"/>
  <c r="L19" s="1"/>
  <c r="L123"/>
  <c r="G105"/>
  <c r="G28"/>
  <c r="H28" s="1"/>
  <c r="H118"/>
  <c r="K118" s="1"/>
  <c r="L118" s="1"/>
  <c r="K36"/>
  <c r="L36" s="1"/>
  <c r="K117"/>
  <c r="J117" s="1"/>
  <c r="L127"/>
  <c r="J127"/>
  <c r="L18"/>
  <c r="N18" s="1"/>
  <c r="M19" s="1"/>
  <c r="J18"/>
  <c r="L43"/>
  <c r="L95"/>
  <c r="J95"/>
  <c r="L27"/>
  <c r="J27"/>
  <c r="J68" i="10"/>
  <c r="N67"/>
  <c r="M67" s="1"/>
  <c r="L67" s="1"/>
  <c r="H69" i="11"/>
  <c r="H71"/>
  <c r="H73" s="1"/>
  <c r="K92" i="12"/>
  <c r="G82"/>
  <c r="H82" s="1"/>
  <c r="J21" i="10"/>
  <c r="J23"/>
  <c r="N20"/>
  <c r="M20" s="1"/>
  <c r="L20" s="1"/>
  <c r="O9"/>
  <c r="O10" s="1"/>
  <c r="G10" i="12"/>
  <c r="L22"/>
  <c r="G87"/>
  <c r="G69" i="11"/>
  <c r="G71"/>
  <c r="G73" s="1"/>
  <c r="O19" i="10"/>
  <c r="O20" s="1"/>
  <c r="M19"/>
  <c r="L19" s="1"/>
  <c r="M49"/>
  <c r="L49" s="1"/>
  <c r="O49"/>
  <c r="O50" s="1"/>
  <c r="N53"/>
  <c r="M53" s="1"/>
  <c r="L53" s="1"/>
  <c r="J54"/>
  <c r="N54" s="1"/>
  <c r="M54" s="1"/>
  <c r="L54" s="1"/>
  <c r="H104" i="12"/>
  <c r="G85"/>
  <c r="O65" i="10"/>
  <c r="M65"/>
  <c r="L65" s="1"/>
  <c r="I67"/>
  <c r="N66"/>
  <c r="M66" s="1"/>
  <c r="L66" s="1"/>
  <c r="N51"/>
  <c r="M51" s="1"/>
  <c r="L51" s="1"/>
  <c r="J58"/>
  <c r="I69" i="11"/>
  <c r="I71"/>
  <c r="I73" s="1"/>
  <c r="H93" i="12"/>
  <c r="K93" s="1"/>
  <c r="O36" i="10"/>
  <c r="O37" s="1"/>
  <c r="M36"/>
  <c r="L36" s="1"/>
  <c r="J103" i="12"/>
  <c r="L103"/>
  <c r="L119"/>
  <c r="J119"/>
  <c r="J98"/>
  <c r="L98"/>
  <c r="L125"/>
  <c r="J125"/>
  <c r="L115"/>
  <c r="J115"/>
  <c r="H38"/>
  <c r="K38" s="1"/>
  <c r="H39"/>
  <c r="K39" s="1"/>
  <c r="K37"/>
  <c r="H83" i="3" l="1"/>
  <c r="H84" s="1"/>
  <c r="K82"/>
  <c r="L82" s="1"/>
  <c r="N82" s="1"/>
  <c r="M83" s="1"/>
  <c r="H29"/>
  <c r="K28"/>
  <c r="L43"/>
  <c r="J43"/>
  <c r="L27"/>
  <c r="J27"/>
  <c r="L18"/>
  <c r="N18" s="1"/>
  <c r="M19" s="1"/>
  <c r="J18"/>
  <c r="L119"/>
  <c r="J119"/>
  <c r="L93"/>
  <c r="J93"/>
  <c r="H105"/>
  <c r="K104"/>
  <c r="L36"/>
  <c r="J36"/>
  <c r="L24" i="12"/>
  <c r="L24" i="3"/>
  <c r="J24"/>
  <c r="J123"/>
  <c r="L123"/>
  <c r="L98"/>
  <c r="J98"/>
  <c r="L103"/>
  <c r="J103"/>
  <c r="J19"/>
  <c r="L19"/>
  <c r="H39"/>
  <c r="K39" s="1"/>
  <c r="H38"/>
  <c r="K38" s="1"/>
  <c r="K37"/>
  <c r="J117"/>
  <c r="L117"/>
  <c r="L25"/>
  <c r="J25"/>
  <c r="L92"/>
  <c r="N92" s="1"/>
  <c r="M93" s="1"/>
  <c r="J92"/>
  <c r="J99"/>
  <c r="L99"/>
  <c r="J118"/>
  <c r="L118"/>
  <c r="K83"/>
  <c r="L7"/>
  <c r="N7" s="1"/>
  <c r="M8" s="1"/>
  <c r="J7"/>
  <c r="J82"/>
  <c r="H9"/>
  <c r="K8"/>
  <c r="L34" i="12"/>
  <c r="J34"/>
  <c r="J36"/>
  <c r="J99"/>
  <c r="H8"/>
  <c r="K8" s="1"/>
  <c r="L8" s="1"/>
  <c r="N8" s="1"/>
  <c r="M9" s="1"/>
  <c r="J7"/>
  <c r="J19"/>
  <c r="K28"/>
  <c r="L28" s="1"/>
  <c r="H29"/>
  <c r="K29" s="1"/>
  <c r="J118"/>
  <c r="N19"/>
  <c r="P19" s="1"/>
  <c r="L117"/>
  <c r="H83"/>
  <c r="H84" s="1"/>
  <c r="K82"/>
  <c r="L82" s="1"/>
  <c r="N82" s="1"/>
  <c r="M83" s="1"/>
  <c r="J24" i="10"/>
  <c r="N24" s="1"/>
  <c r="M24" s="1"/>
  <c r="L24" s="1"/>
  <c r="N23"/>
  <c r="M23" s="1"/>
  <c r="L23" s="1"/>
  <c r="L92" i="12"/>
  <c r="N92" s="1"/>
  <c r="M93" s="1"/>
  <c r="J92"/>
  <c r="I69" i="10"/>
  <c r="N68"/>
  <c r="M68" s="1"/>
  <c r="L68" s="1"/>
  <c r="J93" i="12"/>
  <c r="L93"/>
  <c r="N21" i="10"/>
  <c r="M21" s="1"/>
  <c r="L21" s="1"/>
  <c r="J28"/>
  <c r="J69"/>
  <c r="N69" s="1"/>
  <c r="M69" s="1"/>
  <c r="L69" s="1"/>
  <c r="K104" i="12"/>
  <c r="H105"/>
  <c r="O53" i="10"/>
  <c r="O54" s="1"/>
  <c r="O51"/>
  <c r="O40"/>
  <c r="O41" s="1"/>
  <c r="O38"/>
  <c r="O66"/>
  <c r="O67"/>
  <c r="O68" s="1"/>
  <c r="O69" s="1"/>
  <c r="O23"/>
  <c r="O24" s="1"/>
  <c r="O21"/>
  <c r="J38" i="12"/>
  <c r="L38"/>
  <c r="L37"/>
  <c r="J37"/>
  <c r="L39"/>
  <c r="J39"/>
  <c r="L37" i="3" l="1"/>
  <c r="J37"/>
  <c r="J104"/>
  <c r="L104"/>
  <c r="L28"/>
  <c r="J28"/>
  <c r="L38"/>
  <c r="J38"/>
  <c r="K105"/>
  <c r="H106"/>
  <c r="H30"/>
  <c r="K29"/>
  <c r="J39"/>
  <c r="L39"/>
  <c r="N93"/>
  <c r="P93" s="1"/>
  <c r="N19"/>
  <c r="P19" s="1"/>
  <c r="L8"/>
  <c r="N8" s="1"/>
  <c r="M9" s="1"/>
  <c r="J8"/>
  <c r="H10"/>
  <c r="K9"/>
  <c r="L83"/>
  <c r="N83" s="1"/>
  <c r="M84" s="1"/>
  <c r="J83"/>
  <c r="H85"/>
  <c r="K84"/>
  <c r="K83" i="12"/>
  <c r="L83" s="1"/>
  <c r="N83" s="1"/>
  <c r="M84" s="1"/>
  <c r="J8"/>
  <c r="J82"/>
  <c r="H9"/>
  <c r="J28"/>
  <c r="H30"/>
  <c r="K30" s="1"/>
  <c r="L104"/>
  <c r="J104"/>
  <c r="N93"/>
  <c r="P93" s="1"/>
  <c r="K105"/>
  <c r="H106"/>
  <c r="K84"/>
  <c r="H85"/>
  <c r="L29"/>
  <c r="J29"/>
  <c r="L29" i="3" l="1"/>
  <c r="J29"/>
  <c r="H31"/>
  <c r="K30"/>
  <c r="H107"/>
  <c r="K106"/>
  <c r="J105"/>
  <c r="L105"/>
  <c r="L84"/>
  <c r="N84" s="1"/>
  <c r="M85" s="1"/>
  <c r="J84"/>
  <c r="L9"/>
  <c r="N9" s="1"/>
  <c r="M10" s="1"/>
  <c r="J9"/>
  <c r="H11"/>
  <c r="K10"/>
  <c r="K85"/>
  <c r="H86"/>
  <c r="J83" i="12"/>
  <c r="K9"/>
  <c r="H10"/>
  <c r="H31"/>
  <c r="H33" s="1"/>
  <c r="K33" s="1"/>
  <c r="L105"/>
  <c r="J105"/>
  <c r="K106"/>
  <c r="H107"/>
  <c r="J30"/>
  <c r="L30"/>
  <c r="L84"/>
  <c r="N84" s="1"/>
  <c r="M85" s="1"/>
  <c r="J84"/>
  <c r="H86"/>
  <c r="K85"/>
  <c r="L30" i="3" l="1"/>
  <c r="J30"/>
  <c r="H108"/>
  <c r="K107"/>
  <c r="K31"/>
  <c r="H33"/>
  <c r="K33" s="1"/>
  <c r="H32"/>
  <c r="K32" s="1"/>
  <c r="L106"/>
  <c r="J106"/>
  <c r="M103"/>
  <c r="N103" s="1"/>
  <c r="M104" s="1"/>
  <c r="L85"/>
  <c r="N85" s="1"/>
  <c r="M86" s="1"/>
  <c r="M95" s="1"/>
  <c r="N95" s="1"/>
  <c r="M96" s="1"/>
  <c r="N96" s="1"/>
  <c r="P96" s="1"/>
  <c r="J85"/>
  <c r="L10"/>
  <c r="N10" s="1"/>
  <c r="M11" s="1"/>
  <c r="J10"/>
  <c r="M27"/>
  <c r="N27" s="1"/>
  <c r="M28" s="1"/>
  <c r="H12"/>
  <c r="K11"/>
  <c r="H87"/>
  <c r="K86"/>
  <c r="K31" i="12"/>
  <c r="L31" s="1"/>
  <c r="K10"/>
  <c r="H11"/>
  <c r="L9"/>
  <c r="N9" s="1"/>
  <c r="M10" s="1"/>
  <c r="M27" s="1"/>
  <c r="N27" s="1"/>
  <c r="M28" s="1"/>
  <c r="M36" s="1"/>
  <c r="N36" s="1"/>
  <c r="M37" s="1"/>
  <c r="N37" s="1"/>
  <c r="J9"/>
  <c r="H32"/>
  <c r="K32" s="1"/>
  <c r="L32" s="1"/>
  <c r="K107"/>
  <c r="H108"/>
  <c r="J106"/>
  <c r="L106"/>
  <c r="M103"/>
  <c r="N103" s="1"/>
  <c r="M104" s="1"/>
  <c r="K86"/>
  <c r="H87"/>
  <c r="L85"/>
  <c r="N85" s="1"/>
  <c r="M86" s="1"/>
  <c r="J85"/>
  <c r="J33"/>
  <c r="L33"/>
  <c r="L31" i="3" l="1"/>
  <c r="J31"/>
  <c r="J107"/>
  <c r="L107"/>
  <c r="J32"/>
  <c r="L32"/>
  <c r="H109"/>
  <c r="K108"/>
  <c r="L33"/>
  <c r="J33"/>
  <c r="L11"/>
  <c r="J11"/>
  <c r="L86"/>
  <c r="N86" s="1"/>
  <c r="M87" s="1"/>
  <c r="M98" s="1"/>
  <c r="N98" s="1"/>
  <c r="J86"/>
  <c r="N11"/>
  <c r="M12" s="1"/>
  <c r="M21"/>
  <c r="N21" s="1"/>
  <c r="M22" s="1"/>
  <c r="N22" s="1"/>
  <c r="P22" s="1"/>
  <c r="H88"/>
  <c r="K87"/>
  <c r="N28"/>
  <c r="M29" s="1"/>
  <c r="M36"/>
  <c r="N36" s="1"/>
  <c r="M37" s="1"/>
  <c r="N37" s="1"/>
  <c r="H13"/>
  <c r="K12"/>
  <c r="M115"/>
  <c r="N115" s="1"/>
  <c r="P115" s="1"/>
  <c r="N104"/>
  <c r="M105" s="1"/>
  <c r="J31" i="12"/>
  <c r="J32"/>
  <c r="N28"/>
  <c r="M29" s="1"/>
  <c r="M41" s="1"/>
  <c r="N41" s="1"/>
  <c r="P41" s="1"/>
  <c r="K11"/>
  <c r="H12"/>
  <c r="L10"/>
  <c r="N10" s="1"/>
  <c r="M11" s="1"/>
  <c r="M21" s="1"/>
  <c r="N21" s="1"/>
  <c r="J10"/>
  <c r="H109"/>
  <c r="K108"/>
  <c r="L107"/>
  <c r="J107"/>
  <c r="M95"/>
  <c r="N95" s="1"/>
  <c r="M115"/>
  <c r="N115" s="1"/>
  <c r="P115" s="1"/>
  <c r="N104"/>
  <c r="M105" s="1"/>
  <c r="J86"/>
  <c r="L86"/>
  <c r="N86" s="1"/>
  <c r="M87" s="1"/>
  <c r="M38"/>
  <c r="N38" s="1"/>
  <c r="P38" s="1"/>
  <c r="M39"/>
  <c r="N39" s="1"/>
  <c r="P39" s="1"/>
  <c r="H88"/>
  <c r="K87"/>
  <c r="L108" i="3" l="1"/>
  <c r="J108"/>
  <c r="H110"/>
  <c r="K109"/>
  <c r="M117"/>
  <c r="N117" s="1"/>
  <c r="N105"/>
  <c r="M106" s="1"/>
  <c r="J12"/>
  <c r="L12"/>
  <c r="J87"/>
  <c r="L87"/>
  <c r="N87" s="1"/>
  <c r="M88" s="1"/>
  <c r="H14"/>
  <c r="K13"/>
  <c r="H89"/>
  <c r="K89" s="1"/>
  <c r="K88"/>
  <c r="M99"/>
  <c r="N99" s="1"/>
  <c r="P99" s="1"/>
  <c r="P98"/>
  <c r="M39"/>
  <c r="N39" s="1"/>
  <c r="P39" s="1"/>
  <c r="M38"/>
  <c r="N38" s="1"/>
  <c r="P38" s="1"/>
  <c r="N29"/>
  <c r="M30" s="1"/>
  <c r="M41"/>
  <c r="N41" s="1"/>
  <c r="P41" s="1"/>
  <c r="N12"/>
  <c r="M13" s="1"/>
  <c r="M22" i="12"/>
  <c r="N22" s="1"/>
  <c r="P22" s="1"/>
  <c r="M96"/>
  <c r="N96" s="1"/>
  <c r="P96" s="1"/>
  <c r="N29"/>
  <c r="M30" s="1"/>
  <c r="N30" s="1"/>
  <c r="H13"/>
  <c r="K12"/>
  <c r="L11"/>
  <c r="N11" s="1"/>
  <c r="M12" s="1"/>
  <c r="J11"/>
  <c r="J108"/>
  <c r="L108"/>
  <c r="K109"/>
  <c r="H110"/>
  <c r="M98"/>
  <c r="N98" s="1"/>
  <c r="H89"/>
  <c r="K89" s="1"/>
  <c r="K88"/>
  <c r="N105"/>
  <c r="M106" s="1"/>
  <c r="M117"/>
  <c r="N117" s="1"/>
  <c r="J87"/>
  <c r="L87"/>
  <c r="N87" s="1"/>
  <c r="M88" s="1"/>
  <c r="J109" i="3" l="1"/>
  <c r="L109"/>
  <c r="H111"/>
  <c r="K111" s="1"/>
  <c r="H112"/>
  <c r="K112" s="1"/>
  <c r="K110"/>
  <c r="J13"/>
  <c r="L13"/>
  <c r="N13" s="1"/>
  <c r="M14" s="1"/>
  <c r="M101"/>
  <c r="N101" s="1"/>
  <c r="P101" s="1"/>
  <c r="M43"/>
  <c r="N43" s="1"/>
  <c r="P43" s="1"/>
  <c r="N30"/>
  <c r="H15"/>
  <c r="K15" s="1"/>
  <c r="K14"/>
  <c r="L88"/>
  <c r="N88" s="1"/>
  <c r="M89" s="1"/>
  <c r="J88"/>
  <c r="N106"/>
  <c r="M107" s="1"/>
  <c r="M121"/>
  <c r="N121" s="1"/>
  <c r="P121" s="1"/>
  <c r="M24"/>
  <c r="N24" s="1"/>
  <c r="L89"/>
  <c r="J89"/>
  <c r="M119"/>
  <c r="N119" s="1"/>
  <c r="P119" s="1"/>
  <c r="M118"/>
  <c r="N118" s="1"/>
  <c r="P118" s="1"/>
  <c r="M31" i="12"/>
  <c r="N31" s="1"/>
  <c r="M32" s="1"/>
  <c r="N32" s="1"/>
  <c r="P32" s="1"/>
  <c r="M34"/>
  <c r="N34" s="1"/>
  <c r="M43"/>
  <c r="N43" s="1"/>
  <c r="P43" s="1"/>
  <c r="L12"/>
  <c r="N12" s="1"/>
  <c r="M13" s="1"/>
  <c r="M24" s="1"/>
  <c r="N24" s="1"/>
  <c r="M25" s="1"/>
  <c r="N25" s="1"/>
  <c r="P25" s="1"/>
  <c r="J12"/>
  <c r="H14"/>
  <c r="K13"/>
  <c r="H111"/>
  <c r="K111" s="1"/>
  <c r="K110"/>
  <c r="H112"/>
  <c r="K112" s="1"/>
  <c r="J109"/>
  <c r="L109"/>
  <c r="M101"/>
  <c r="N101" s="1"/>
  <c r="P101" s="1"/>
  <c r="J88"/>
  <c r="L88"/>
  <c r="N88" s="1"/>
  <c r="M89" s="1"/>
  <c r="M90" s="1"/>
  <c r="N90" s="1"/>
  <c r="M99"/>
  <c r="N99" s="1"/>
  <c r="P99" s="1"/>
  <c r="P98"/>
  <c r="N106"/>
  <c r="M107" s="1"/>
  <c r="M121"/>
  <c r="N121" s="1"/>
  <c r="P121" s="1"/>
  <c r="M119"/>
  <c r="N119" s="1"/>
  <c r="P119" s="1"/>
  <c r="M118"/>
  <c r="N118" s="1"/>
  <c r="P118" s="1"/>
  <c r="J89"/>
  <c r="L89"/>
  <c r="M33" l="1"/>
  <c r="N33" s="1"/>
  <c r="P33" s="1"/>
  <c r="J112" i="3"/>
  <c r="L112"/>
  <c r="J111"/>
  <c r="L111"/>
  <c r="J110"/>
  <c r="L110"/>
  <c r="L14"/>
  <c r="N14" s="1"/>
  <c r="M15" s="1"/>
  <c r="J14"/>
  <c r="M90"/>
  <c r="N90" s="1"/>
  <c r="N89"/>
  <c r="P89" s="1"/>
  <c r="P24"/>
  <c r="M25"/>
  <c r="N25" s="1"/>
  <c r="P25" s="1"/>
  <c r="M123"/>
  <c r="N123" s="1"/>
  <c r="P123" s="1"/>
  <c r="N107"/>
  <c r="J15"/>
  <c r="L15"/>
  <c r="M31"/>
  <c r="N31" s="1"/>
  <c r="M34"/>
  <c r="N34" s="1"/>
  <c r="P24" i="12"/>
  <c r="L13"/>
  <c r="N13" s="1"/>
  <c r="M14" s="1"/>
  <c r="J13"/>
  <c r="K14"/>
  <c r="H15"/>
  <c r="K15" s="1"/>
  <c r="N89"/>
  <c r="P89" s="1"/>
  <c r="J110"/>
  <c r="L110"/>
  <c r="J112"/>
  <c r="L112"/>
  <c r="L111"/>
  <c r="J111"/>
  <c r="M123"/>
  <c r="N123" s="1"/>
  <c r="P123" s="1"/>
  <c r="N107"/>
  <c r="M16" i="3" l="1"/>
  <c r="N16" s="1"/>
  <c r="N15"/>
  <c r="P15" s="1"/>
  <c r="M32"/>
  <c r="N32" s="1"/>
  <c r="P32" s="1"/>
  <c r="M33"/>
  <c r="N33" s="1"/>
  <c r="P33" s="1"/>
  <c r="M110"/>
  <c r="N110" s="1"/>
  <c r="M108"/>
  <c r="J15" i="12"/>
  <c r="L15"/>
  <c r="L14"/>
  <c r="N14" s="1"/>
  <c r="M15" s="1"/>
  <c r="M16" s="1"/>
  <c r="N16" s="1"/>
  <c r="J14"/>
  <c r="M110"/>
  <c r="N110" s="1"/>
  <c r="M108"/>
  <c r="M125" i="3" l="1"/>
  <c r="N125" s="1"/>
  <c r="P125" s="1"/>
  <c r="N108"/>
  <c r="M109" s="1"/>
  <c r="M111"/>
  <c r="N111" s="1"/>
  <c r="P111" s="1"/>
  <c r="M112"/>
  <c r="N112" s="1"/>
  <c r="P112" s="1"/>
  <c r="N15" i="12"/>
  <c r="P15" s="1"/>
  <c r="M112"/>
  <c r="N112" s="1"/>
  <c r="P112" s="1"/>
  <c r="M111"/>
  <c r="N111" s="1"/>
  <c r="P111" s="1"/>
  <c r="M125"/>
  <c r="N125" s="1"/>
  <c r="P125" s="1"/>
  <c r="N108"/>
  <c r="M109" s="1"/>
  <c r="M127" i="3" l="1"/>
  <c r="N127" s="1"/>
  <c r="P127" s="1"/>
  <c r="N109"/>
  <c r="M113" s="1"/>
  <c r="N113" s="1"/>
  <c r="M127" i="12"/>
  <c r="N127" s="1"/>
  <c r="P127" s="1"/>
  <c r="N109"/>
  <c r="M113" s="1"/>
  <c r="N113" s="1"/>
</calcChain>
</file>

<file path=xl/comments1.xml><?xml version="1.0" encoding="utf-8"?>
<comments xmlns="http://schemas.openxmlformats.org/spreadsheetml/2006/main">
  <authors>
    <author>Registered User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- D=600mm</t>
        </r>
        <r>
          <rPr>
            <b/>
            <sz val="9"/>
            <color indexed="81"/>
            <rFont val="돋움"/>
            <family val="3"/>
            <charset val="129"/>
          </rPr>
          <t>이하</t>
        </r>
        <r>
          <rPr>
            <b/>
            <sz val="9"/>
            <color indexed="81"/>
            <rFont val="Tahoma"/>
            <family val="2"/>
          </rPr>
          <t>,C=100
- D=700</t>
        </r>
        <r>
          <rPr>
            <b/>
            <sz val="9"/>
            <color indexed="81"/>
            <rFont val="돋움"/>
            <family val="3"/>
            <charset val="129"/>
          </rPr>
          <t>～</t>
        </r>
        <r>
          <rPr>
            <b/>
            <sz val="9"/>
            <color indexed="81"/>
            <rFont val="Tahoma"/>
            <family val="2"/>
          </rPr>
          <t>900, C=110
- D=1,000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</rPr>
          <t>, C=120</t>
        </r>
      </text>
    </comment>
    <comment ref="J7" authorId="0">
      <text>
        <r>
          <rPr>
            <b/>
            <sz val="9"/>
            <color indexed="81"/>
            <rFont val="돋움"/>
            <family val="3"/>
            <charset val="129"/>
          </rPr>
          <t>하젠</t>
        </r>
        <r>
          <rPr>
            <b/>
            <sz val="9"/>
            <color indexed="81"/>
            <rFont val="Tahoma"/>
            <family val="2"/>
          </rPr>
          <t>-</t>
        </r>
        <r>
          <rPr>
            <b/>
            <sz val="9"/>
            <color indexed="81"/>
            <rFont val="돋움"/>
            <family val="3"/>
            <charset val="129"/>
          </rPr>
          <t>윌리암스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공식</t>
        </r>
        <r>
          <rPr>
            <b/>
            <sz val="9"/>
            <color indexed="81"/>
            <rFont val="Tahoma"/>
            <family val="2"/>
          </rPr>
          <t xml:space="preserve">
V = 0.84935 x C x R</t>
        </r>
        <r>
          <rPr>
            <b/>
            <vertAlign val="superscript"/>
            <sz val="9"/>
            <color indexed="81"/>
            <rFont val="Tahoma"/>
            <family val="2"/>
          </rPr>
          <t xml:space="preserve">0.63 </t>
        </r>
        <r>
          <rPr>
            <b/>
            <sz val="9"/>
            <color indexed="81"/>
            <rFont val="Tahoma"/>
            <family val="2"/>
          </rPr>
          <t>x I</t>
        </r>
        <r>
          <rPr>
            <b/>
            <vertAlign val="superscript"/>
            <sz val="9"/>
            <color indexed="81"/>
            <rFont val="Tahoma"/>
            <family val="2"/>
          </rPr>
          <t xml:space="preserve"> 0.54
</t>
        </r>
        <r>
          <rPr>
            <b/>
            <vertAlign val="superscript"/>
            <sz val="12"/>
            <color indexed="81"/>
            <rFont val="맑은 고딕"/>
            <family val="3"/>
            <charset val="129"/>
          </rPr>
          <t>상수도시설기준 p.188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 xml:space="preserve">Hazen-Williams </t>
        </r>
        <r>
          <rPr>
            <b/>
            <sz val="9"/>
            <color indexed="81"/>
            <rFont val="돋움"/>
            <family val="3"/>
            <charset val="129"/>
          </rPr>
          <t xml:space="preserve">식
</t>
        </r>
        <r>
          <rPr>
            <b/>
            <sz val="9"/>
            <color indexed="81"/>
            <rFont val="Tahoma"/>
            <family val="2"/>
          </rPr>
          <t>hf</t>
        </r>
        <r>
          <rPr>
            <b/>
            <sz val="9"/>
            <color indexed="81"/>
            <rFont val="돋움"/>
            <family val="3"/>
            <charset val="129"/>
          </rPr>
          <t>＝</t>
        </r>
        <r>
          <rPr>
            <b/>
            <sz val="9"/>
            <color indexed="81"/>
            <rFont val="Tahoma"/>
            <family val="2"/>
          </rPr>
          <t>10.666 x C</t>
        </r>
        <r>
          <rPr>
            <b/>
            <vertAlign val="superscript"/>
            <sz val="9"/>
            <color indexed="81"/>
            <rFont val="Tahoma"/>
            <family val="2"/>
          </rPr>
          <t xml:space="preserve">-1.85 </t>
        </r>
        <r>
          <rPr>
            <b/>
            <sz val="9"/>
            <color indexed="81"/>
            <rFont val="Tahoma"/>
            <family val="2"/>
          </rPr>
          <t>x D</t>
        </r>
        <r>
          <rPr>
            <b/>
            <vertAlign val="superscript"/>
            <sz val="9"/>
            <color indexed="81"/>
            <rFont val="Tahoma"/>
            <family val="2"/>
          </rPr>
          <t>-4.87</t>
        </r>
        <r>
          <rPr>
            <b/>
            <sz val="9"/>
            <color indexed="81"/>
            <rFont val="Tahoma"/>
            <family val="2"/>
          </rPr>
          <t xml:space="preserve"> x Q</t>
        </r>
        <r>
          <rPr>
            <b/>
            <vertAlign val="superscript"/>
            <sz val="9"/>
            <color indexed="81"/>
            <rFont val="Tahoma"/>
            <family val="2"/>
          </rPr>
          <t>1.85</t>
        </r>
        <r>
          <rPr>
            <b/>
            <sz val="9"/>
            <color indexed="81"/>
            <rFont val="Tahoma"/>
            <family val="2"/>
          </rPr>
          <t xml:space="preserve"> x L
</t>
        </r>
        <r>
          <rPr>
            <b/>
            <sz val="9"/>
            <color indexed="81"/>
            <rFont val="돋움"/>
            <family val="3"/>
            <charset val="129"/>
          </rPr>
          <t>여기서</t>
        </r>
        <r>
          <rPr>
            <b/>
            <sz val="9"/>
            <color indexed="81"/>
            <rFont val="Tahoma"/>
            <family val="2"/>
          </rPr>
          <t xml:space="preserve">, Q : </t>
        </r>
        <r>
          <rPr>
            <b/>
            <sz val="9"/>
            <color indexed="81"/>
            <rFont val="돋움"/>
            <family val="3"/>
            <charset val="129"/>
          </rPr>
          <t>유량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㎥</t>
        </r>
        <r>
          <rPr>
            <b/>
            <sz val="9"/>
            <color indexed="81"/>
            <rFont val="Tahoma"/>
            <family val="2"/>
          </rPr>
          <t xml:space="preserve">/sec)
C : </t>
        </r>
        <r>
          <rPr>
            <b/>
            <sz val="9"/>
            <color indexed="81"/>
            <rFont val="돋움"/>
            <family val="3"/>
            <charset val="129"/>
          </rPr>
          <t xml:space="preserve">계수
</t>
        </r>
        <r>
          <rPr>
            <b/>
            <sz val="9"/>
            <color indexed="81"/>
            <rFont val="Tahoma"/>
            <family val="2"/>
          </rPr>
          <t xml:space="preserve">D : </t>
        </r>
        <r>
          <rPr>
            <b/>
            <sz val="9"/>
            <color indexed="81"/>
            <rFont val="돋움"/>
            <family val="3"/>
            <charset val="129"/>
          </rPr>
          <t>관의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직경</t>
        </r>
        <r>
          <rPr>
            <b/>
            <sz val="9"/>
            <color indexed="81"/>
            <rFont val="Tahoma"/>
            <family val="2"/>
          </rPr>
          <t xml:space="preserve">(m)
hf : </t>
        </r>
        <r>
          <rPr>
            <b/>
            <sz val="9"/>
            <color indexed="81"/>
            <rFont val="돋움"/>
            <family val="3"/>
            <charset val="129"/>
          </rPr>
          <t>손실수두</t>
        </r>
        <r>
          <rPr>
            <b/>
            <sz val="9"/>
            <color indexed="81"/>
            <rFont val="Tahoma"/>
            <family val="2"/>
          </rPr>
          <t xml:space="preserve">(m)
L : </t>
        </r>
        <r>
          <rPr>
            <b/>
            <sz val="9"/>
            <color indexed="81"/>
            <rFont val="돋움"/>
            <family val="3"/>
            <charset val="129"/>
          </rPr>
          <t>관로길이</t>
        </r>
        <r>
          <rPr>
            <b/>
            <sz val="9"/>
            <color indexed="81"/>
            <rFont val="Tahoma"/>
            <family val="2"/>
          </rPr>
          <t>(m)
- D=600mm</t>
        </r>
        <r>
          <rPr>
            <b/>
            <sz val="9"/>
            <color indexed="81"/>
            <rFont val="돋움"/>
            <family val="3"/>
            <charset val="129"/>
          </rPr>
          <t>이하</t>
        </r>
        <r>
          <rPr>
            <b/>
            <sz val="9"/>
            <color indexed="81"/>
            <rFont val="Tahoma"/>
            <family val="2"/>
          </rPr>
          <t>,C=100
- D=700</t>
        </r>
        <r>
          <rPr>
            <b/>
            <sz val="9"/>
            <color indexed="81"/>
            <rFont val="돋움"/>
            <family val="3"/>
            <charset val="129"/>
          </rPr>
          <t>～</t>
        </r>
        <r>
          <rPr>
            <b/>
            <sz val="9"/>
            <color indexed="81"/>
            <rFont val="Tahoma"/>
            <family val="2"/>
          </rPr>
          <t>900, C=110
- D=1,000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</rPr>
          <t>, C=120</t>
        </r>
      </text>
    </comment>
    <comment ref="I82" authorId="0">
      <text>
        <r>
          <rPr>
            <b/>
            <sz val="9"/>
            <color indexed="81"/>
            <rFont val="Tahoma"/>
            <family val="2"/>
          </rPr>
          <t>- D=600mm</t>
        </r>
        <r>
          <rPr>
            <b/>
            <sz val="9"/>
            <color indexed="81"/>
            <rFont val="돋움"/>
            <family val="3"/>
            <charset val="129"/>
          </rPr>
          <t>이하</t>
        </r>
        <r>
          <rPr>
            <b/>
            <sz val="9"/>
            <color indexed="81"/>
            <rFont val="Tahoma"/>
            <family val="2"/>
          </rPr>
          <t>,C=100
- D=700</t>
        </r>
        <r>
          <rPr>
            <b/>
            <sz val="9"/>
            <color indexed="81"/>
            <rFont val="돋움"/>
            <family val="3"/>
            <charset val="129"/>
          </rPr>
          <t>～</t>
        </r>
        <r>
          <rPr>
            <b/>
            <sz val="9"/>
            <color indexed="81"/>
            <rFont val="Tahoma"/>
            <family val="2"/>
          </rPr>
          <t>900, C=110
- D=1,000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</rPr>
          <t>, C=120</t>
        </r>
      </text>
    </comment>
    <comment ref="J82" authorId="0">
      <text>
        <r>
          <rPr>
            <b/>
            <sz val="9"/>
            <color indexed="81"/>
            <rFont val="돋움"/>
            <family val="3"/>
            <charset val="129"/>
          </rPr>
          <t>하젠</t>
        </r>
        <r>
          <rPr>
            <b/>
            <sz val="9"/>
            <color indexed="81"/>
            <rFont val="Tahoma"/>
            <family val="2"/>
          </rPr>
          <t>-</t>
        </r>
        <r>
          <rPr>
            <b/>
            <sz val="9"/>
            <color indexed="81"/>
            <rFont val="돋움"/>
            <family val="3"/>
            <charset val="129"/>
          </rPr>
          <t>윌리암스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공식</t>
        </r>
        <r>
          <rPr>
            <b/>
            <sz val="9"/>
            <color indexed="81"/>
            <rFont val="Tahoma"/>
            <family val="2"/>
          </rPr>
          <t xml:space="preserve">
V = 0.84935 x C x R</t>
        </r>
        <r>
          <rPr>
            <b/>
            <vertAlign val="superscript"/>
            <sz val="9"/>
            <color indexed="81"/>
            <rFont val="Tahoma"/>
            <family val="2"/>
          </rPr>
          <t xml:space="preserve">0.63 </t>
        </r>
        <r>
          <rPr>
            <b/>
            <sz val="9"/>
            <color indexed="81"/>
            <rFont val="Tahoma"/>
            <family val="2"/>
          </rPr>
          <t>x I</t>
        </r>
        <r>
          <rPr>
            <b/>
            <vertAlign val="superscript"/>
            <sz val="9"/>
            <color indexed="81"/>
            <rFont val="Tahoma"/>
            <family val="2"/>
          </rPr>
          <t xml:space="preserve"> 0.54
</t>
        </r>
        <r>
          <rPr>
            <b/>
            <vertAlign val="superscript"/>
            <sz val="12"/>
            <color indexed="81"/>
            <rFont val="맑은 고딕"/>
            <family val="3"/>
            <charset val="129"/>
          </rPr>
          <t>상수도시설기준 p.188</t>
        </r>
      </text>
    </comment>
    <comment ref="K82" authorId="0">
      <text>
        <r>
          <rPr>
            <b/>
            <sz val="9"/>
            <color indexed="81"/>
            <rFont val="Tahoma"/>
            <family val="2"/>
          </rPr>
          <t xml:space="preserve">Hazen-Williams </t>
        </r>
        <r>
          <rPr>
            <b/>
            <sz val="9"/>
            <color indexed="81"/>
            <rFont val="돋움"/>
            <family val="3"/>
            <charset val="129"/>
          </rPr>
          <t xml:space="preserve">식
</t>
        </r>
        <r>
          <rPr>
            <b/>
            <sz val="9"/>
            <color indexed="81"/>
            <rFont val="Tahoma"/>
            <family val="2"/>
          </rPr>
          <t>hf</t>
        </r>
        <r>
          <rPr>
            <b/>
            <sz val="9"/>
            <color indexed="81"/>
            <rFont val="돋움"/>
            <family val="3"/>
            <charset val="129"/>
          </rPr>
          <t>＝</t>
        </r>
        <r>
          <rPr>
            <b/>
            <sz val="9"/>
            <color indexed="81"/>
            <rFont val="Tahoma"/>
            <family val="2"/>
          </rPr>
          <t>10.666 x C</t>
        </r>
        <r>
          <rPr>
            <b/>
            <vertAlign val="superscript"/>
            <sz val="9"/>
            <color indexed="81"/>
            <rFont val="Tahoma"/>
            <family val="2"/>
          </rPr>
          <t xml:space="preserve">-1.85 </t>
        </r>
        <r>
          <rPr>
            <b/>
            <sz val="9"/>
            <color indexed="81"/>
            <rFont val="Tahoma"/>
            <family val="2"/>
          </rPr>
          <t>x D</t>
        </r>
        <r>
          <rPr>
            <b/>
            <vertAlign val="superscript"/>
            <sz val="9"/>
            <color indexed="81"/>
            <rFont val="Tahoma"/>
            <family val="2"/>
          </rPr>
          <t>-4.87</t>
        </r>
        <r>
          <rPr>
            <b/>
            <sz val="9"/>
            <color indexed="81"/>
            <rFont val="Tahoma"/>
            <family val="2"/>
          </rPr>
          <t xml:space="preserve"> x Q</t>
        </r>
        <r>
          <rPr>
            <b/>
            <vertAlign val="superscript"/>
            <sz val="9"/>
            <color indexed="81"/>
            <rFont val="Tahoma"/>
            <family val="2"/>
          </rPr>
          <t>1.85</t>
        </r>
        <r>
          <rPr>
            <b/>
            <sz val="9"/>
            <color indexed="81"/>
            <rFont val="Tahoma"/>
            <family val="2"/>
          </rPr>
          <t xml:space="preserve"> x L
</t>
        </r>
        <r>
          <rPr>
            <b/>
            <sz val="9"/>
            <color indexed="81"/>
            <rFont val="돋움"/>
            <family val="3"/>
            <charset val="129"/>
          </rPr>
          <t>여기서</t>
        </r>
        <r>
          <rPr>
            <b/>
            <sz val="9"/>
            <color indexed="81"/>
            <rFont val="Tahoma"/>
            <family val="2"/>
          </rPr>
          <t xml:space="preserve">, Q : </t>
        </r>
        <r>
          <rPr>
            <b/>
            <sz val="9"/>
            <color indexed="81"/>
            <rFont val="돋움"/>
            <family val="3"/>
            <charset val="129"/>
          </rPr>
          <t>유량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㎥</t>
        </r>
        <r>
          <rPr>
            <b/>
            <sz val="9"/>
            <color indexed="81"/>
            <rFont val="Tahoma"/>
            <family val="2"/>
          </rPr>
          <t xml:space="preserve">/sec)
C : </t>
        </r>
        <r>
          <rPr>
            <b/>
            <sz val="9"/>
            <color indexed="81"/>
            <rFont val="돋움"/>
            <family val="3"/>
            <charset val="129"/>
          </rPr>
          <t xml:space="preserve">계수
</t>
        </r>
        <r>
          <rPr>
            <b/>
            <sz val="9"/>
            <color indexed="81"/>
            <rFont val="Tahoma"/>
            <family val="2"/>
          </rPr>
          <t xml:space="preserve">D : </t>
        </r>
        <r>
          <rPr>
            <b/>
            <sz val="9"/>
            <color indexed="81"/>
            <rFont val="돋움"/>
            <family val="3"/>
            <charset val="129"/>
          </rPr>
          <t>관의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직경</t>
        </r>
        <r>
          <rPr>
            <b/>
            <sz val="9"/>
            <color indexed="81"/>
            <rFont val="Tahoma"/>
            <family val="2"/>
          </rPr>
          <t xml:space="preserve">(m)
hf : </t>
        </r>
        <r>
          <rPr>
            <b/>
            <sz val="9"/>
            <color indexed="81"/>
            <rFont val="돋움"/>
            <family val="3"/>
            <charset val="129"/>
          </rPr>
          <t>손실수두</t>
        </r>
        <r>
          <rPr>
            <b/>
            <sz val="9"/>
            <color indexed="81"/>
            <rFont val="Tahoma"/>
            <family val="2"/>
          </rPr>
          <t xml:space="preserve">(m)
L : </t>
        </r>
        <r>
          <rPr>
            <b/>
            <sz val="9"/>
            <color indexed="81"/>
            <rFont val="돋움"/>
            <family val="3"/>
            <charset val="129"/>
          </rPr>
          <t>관로길이</t>
        </r>
        <r>
          <rPr>
            <b/>
            <sz val="9"/>
            <color indexed="81"/>
            <rFont val="Tahoma"/>
            <family val="2"/>
          </rPr>
          <t>(m)
- D=600mm</t>
        </r>
        <r>
          <rPr>
            <b/>
            <sz val="9"/>
            <color indexed="81"/>
            <rFont val="돋움"/>
            <family val="3"/>
            <charset val="129"/>
          </rPr>
          <t>이하</t>
        </r>
        <r>
          <rPr>
            <b/>
            <sz val="9"/>
            <color indexed="81"/>
            <rFont val="Tahoma"/>
            <family val="2"/>
          </rPr>
          <t>,C=100
- D=700</t>
        </r>
        <r>
          <rPr>
            <b/>
            <sz val="9"/>
            <color indexed="81"/>
            <rFont val="돋움"/>
            <family val="3"/>
            <charset val="129"/>
          </rPr>
          <t>～</t>
        </r>
        <r>
          <rPr>
            <b/>
            <sz val="9"/>
            <color indexed="81"/>
            <rFont val="Tahoma"/>
            <family val="2"/>
          </rPr>
          <t>900, C=110
- D=1,000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</rPr>
          <t>, C=120</t>
        </r>
      </text>
    </comment>
  </commentList>
</comments>
</file>

<file path=xl/comments2.xml><?xml version="1.0" encoding="utf-8"?>
<comments xmlns="http://schemas.openxmlformats.org/spreadsheetml/2006/main">
  <authors>
    <author>Registered User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- D=600mm</t>
        </r>
        <r>
          <rPr>
            <b/>
            <sz val="9"/>
            <color indexed="81"/>
            <rFont val="돋움"/>
            <family val="3"/>
            <charset val="129"/>
          </rPr>
          <t>이하</t>
        </r>
        <r>
          <rPr>
            <b/>
            <sz val="9"/>
            <color indexed="81"/>
            <rFont val="Tahoma"/>
            <family val="2"/>
          </rPr>
          <t>,C=100
- D=700</t>
        </r>
        <r>
          <rPr>
            <b/>
            <sz val="9"/>
            <color indexed="81"/>
            <rFont val="돋움"/>
            <family val="3"/>
            <charset val="129"/>
          </rPr>
          <t>～</t>
        </r>
        <r>
          <rPr>
            <b/>
            <sz val="9"/>
            <color indexed="81"/>
            <rFont val="Tahoma"/>
            <family val="2"/>
          </rPr>
          <t>900, C=110
- D=1,000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</rPr>
          <t>, C=120</t>
        </r>
      </text>
    </comment>
    <comment ref="J7" authorId="0">
      <text>
        <r>
          <rPr>
            <b/>
            <sz val="9"/>
            <color indexed="81"/>
            <rFont val="돋움"/>
            <family val="3"/>
            <charset val="129"/>
          </rPr>
          <t>하젠</t>
        </r>
        <r>
          <rPr>
            <b/>
            <sz val="9"/>
            <color indexed="81"/>
            <rFont val="Tahoma"/>
            <family val="2"/>
          </rPr>
          <t>-</t>
        </r>
        <r>
          <rPr>
            <b/>
            <sz val="9"/>
            <color indexed="81"/>
            <rFont val="돋움"/>
            <family val="3"/>
            <charset val="129"/>
          </rPr>
          <t>윌리암스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공식</t>
        </r>
        <r>
          <rPr>
            <b/>
            <sz val="9"/>
            <color indexed="81"/>
            <rFont val="Tahoma"/>
            <family val="2"/>
          </rPr>
          <t xml:space="preserve">
V = 0.84935 x C x R</t>
        </r>
        <r>
          <rPr>
            <b/>
            <vertAlign val="superscript"/>
            <sz val="9"/>
            <color indexed="81"/>
            <rFont val="Tahoma"/>
            <family val="2"/>
          </rPr>
          <t xml:space="preserve">0.63 </t>
        </r>
        <r>
          <rPr>
            <b/>
            <sz val="9"/>
            <color indexed="81"/>
            <rFont val="Tahoma"/>
            <family val="2"/>
          </rPr>
          <t>x I</t>
        </r>
        <r>
          <rPr>
            <b/>
            <vertAlign val="superscript"/>
            <sz val="9"/>
            <color indexed="81"/>
            <rFont val="Tahoma"/>
            <family val="2"/>
          </rPr>
          <t xml:space="preserve"> 0.54
</t>
        </r>
        <r>
          <rPr>
            <b/>
            <vertAlign val="superscript"/>
            <sz val="12"/>
            <color indexed="81"/>
            <rFont val="맑은 고딕"/>
            <family val="3"/>
            <charset val="129"/>
          </rPr>
          <t>상수도시설기준 p.188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 xml:space="preserve">Hazen-Williams </t>
        </r>
        <r>
          <rPr>
            <b/>
            <sz val="9"/>
            <color indexed="81"/>
            <rFont val="돋움"/>
            <family val="3"/>
            <charset val="129"/>
          </rPr>
          <t xml:space="preserve">식
</t>
        </r>
        <r>
          <rPr>
            <b/>
            <sz val="9"/>
            <color indexed="81"/>
            <rFont val="Tahoma"/>
            <family val="2"/>
          </rPr>
          <t>hf</t>
        </r>
        <r>
          <rPr>
            <b/>
            <sz val="9"/>
            <color indexed="81"/>
            <rFont val="돋움"/>
            <family val="3"/>
            <charset val="129"/>
          </rPr>
          <t>＝</t>
        </r>
        <r>
          <rPr>
            <b/>
            <sz val="9"/>
            <color indexed="81"/>
            <rFont val="Tahoma"/>
            <family val="2"/>
          </rPr>
          <t>10.666 x C</t>
        </r>
        <r>
          <rPr>
            <b/>
            <vertAlign val="superscript"/>
            <sz val="9"/>
            <color indexed="81"/>
            <rFont val="Tahoma"/>
            <family val="2"/>
          </rPr>
          <t xml:space="preserve">-1.85 </t>
        </r>
        <r>
          <rPr>
            <b/>
            <sz val="9"/>
            <color indexed="81"/>
            <rFont val="Tahoma"/>
            <family val="2"/>
          </rPr>
          <t>x D</t>
        </r>
        <r>
          <rPr>
            <b/>
            <vertAlign val="superscript"/>
            <sz val="9"/>
            <color indexed="81"/>
            <rFont val="Tahoma"/>
            <family val="2"/>
          </rPr>
          <t>-4.87</t>
        </r>
        <r>
          <rPr>
            <b/>
            <sz val="9"/>
            <color indexed="81"/>
            <rFont val="Tahoma"/>
            <family val="2"/>
          </rPr>
          <t xml:space="preserve"> x Q</t>
        </r>
        <r>
          <rPr>
            <b/>
            <vertAlign val="superscript"/>
            <sz val="9"/>
            <color indexed="81"/>
            <rFont val="Tahoma"/>
            <family val="2"/>
          </rPr>
          <t>1.85</t>
        </r>
        <r>
          <rPr>
            <b/>
            <sz val="9"/>
            <color indexed="81"/>
            <rFont val="Tahoma"/>
            <family val="2"/>
          </rPr>
          <t xml:space="preserve"> x L
</t>
        </r>
        <r>
          <rPr>
            <b/>
            <sz val="9"/>
            <color indexed="81"/>
            <rFont val="돋움"/>
            <family val="3"/>
            <charset val="129"/>
          </rPr>
          <t>여기서</t>
        </r>
        <r>
          <rPr>
            <b/>
            <sz val="9"/>
            <color indexed="81"/>
            <rFont val="Tahoma"/>
            <family val="2"/>
          </rPr>
          <t xml:space="preserve">, Q : </t>
        </r>
        <r>
          <rPr>
            <b/>
            <sz val="9"/>
            <color indexed="81"/>
            <rFont val="돋움"/>
            <family val="3"/>
            <charset val="129"/>
          </rPr>
          <t>유량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㎥</t>
        </r>
        <r>
          <rPr>
            <b/>
            <sz val="9"/>
            <color indexed="81"/>
            <rFont val="Tahoma"/>
            <family val="2"/>
          </rPr>
          <t xml:space="preserve">/sec)
C : </t>
        </r>
        <r>
          <rPr>
            <b/>
            <sz val="9"/>
            <color indexed="81"/>
            <rFont val="돋움"/>
            <family val="3"/>
            <charset val="129"/>
          </rPr>
          <t xml:space="preserve">계수
</t>
        </r>
        <r>
          <rPr>
            <b/>
            <sz val="9"/>
            <color indexed="81"/>
            <rFont val="Tahoma"/>
            <family val="2"/>
          </rPr>
          <t xml:space="preserve">D : </t>
        </r>
        <r>
          <rPr>
            <b/>
            <sz val="9"/>
            <color indexed="81"/>
            <rFont val="돋움"/>
            <family val="3"/>
            <charset val="129"/>
          </rPr>
          <t>관의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직경</t>
        </r>
        <r>
          <rPr>
            <b/>
            <sz val="9"/>
            <color indexed="81"/>
            <rFont val="Tahoma"/>
            <family val="2"/>
          </rPr>
          <t xml:space="preserve">(m)
hf : </t>
        </r>
        <r>
          <rPr>
            <b/>
            <sz val="9"/>
            <color indexed="81"/>
            <rFont val="돋움"/>
            <family val="3"/>
            <charset val="129"/>
          </rPr>
          <t>손실수두</t>
        </r>
        <r>
          <rPr>
            <b/>
            <sz val="9"/>
            <color indexed="81"/>
            <rFont val="Tahoma"/>
            <family val="2"/>
          </rPr>
          <t xml:space="preserve">(m)
L : </t>
        </r>
        <r>
          <rPr>
            <b/>
            <sz val="9"/>
            <color indexed="81"/>
            <rFont val="돋움"/>
            <family val="3"/>
            <charset val="129"/>
          </rPr>
          <t>관로길이</t>
        </r>
        <r>
          <rPr>
            <b/>
            <sz val="9"/>
            <color indexed="81"/>
            <rFont val="Tahoma"/>
            <family val="2"/>
          </rPr>
          <t>(m)
- D=600mm</t>
        </r>
        <r>
          <rPr>
            <b/>
            <sz val="9"/>
            <color indexed="81"/>
            <rFont val="돋움"/>
            <family val="3"/>
            <charset val="129"/>
          </rPr>
          <t>이하</t>
        </r>
        <r>
          <rPr>
            <b/>
            <sz val="9"/>
            <color indexed="81"/>
            <rFont val="Tahoma"/>
            <family val="2"/>
          </rPr>
          <t>,C=100
- D=700</t>
        </r>
        <r>
          <rPr>
            <b/>
            <sz val="9"/>
            <color indexed="81"/>
            <rFont val="돋움"/>
            <family val="3"/>
            <charset val="129"/>
          </rPr>
          <t>～</t>
        </r>
        <r>
          <rPr>
            <b/>
            <sz val="9"/>
            <color indexed="81"/>
            <rFont val="Tahoma"/>
            <family val="2"/>
          </rPr>
          <t>900, C=110
- D=1,000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</rPr>
          <t>, C=120</t>
        </r>
      </text>
    </comment>
    <comment ref="I82" authorId="0">
      <text>
        <r>
          <rPr>
            <b/>
            <sz val="9"/>
            <color indexed="81"/>
            <rFont val="Tahoma"/>
            <family val="2"/>
          </rPr>
          <t>- D=600mm</t>
        </r>
        <r>
          <rPr>
            <b/>
            <sz val="9"/>
            <color indexed="81"/>
            <rFont val="돋움"/>
            <family val="3"/>
            <charset val="129"/>
          </rPr>
          <t>이하</t>
        </r>
        <r>
          <rPr>
            <b/>
            <sz val="9"/>
            <color indexed="81"/>
            <rFont val="Tahoma"/>
            <family val="2"/>
          </rPr>
          <t>,C=100
- D=700</t>
        </r>
        <r>
          <rPr>
            <b/>
            <sz val="9"/>
            <color indexed="81"/>
            <rFont val="돋움"/>
            <family val="3"/>
            <charset val="129"/>
          </rPr>
          <t>～</t>
        </r>
        <r>
          <rPr>
            <b/>
            <sz val="9"/>
            <color indexed="81"/>
            <rFont val="Tahoma"/>
            <family val="2"/>
          </rPr>
          <t>900, C=110
- D=1,000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</rPr>
          <t>, C=120</t>
        </r>
      </text>
    </comment>
    <comment ref="J82" authorId="0">
      <text>
        <r>
          <rPr>
            <b/>
            <sz val="9"/>
            <color indexed="81"/>
            <rFont val="돋움"/>
            <family val="3"/>
            <charset val="129"/>
          </rPr>
          <t>하젠</t>
        </r>
        <r>
          <rPr>
            <b/>
            <sz val="9"/>
            <color indexed="81"/>
            <rFont val="Tahoma"/>
            <family val="2"/>
          </rPr>
          <t>-</t>
        </r>
        <r>
          <rPr>
            <b/>
            <sz val="9"/>
            <color indexed="81"/>
            <rFont val="돋움"/>
            <family val="3"/>
            <charset val="129"/>
          </rPr>
          <t>윌리암스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공식</t>
        </r>
        <r>
          <rPr>
            <b/>
            <sz val="9"/>
            <color indexed="81"/>
            <rFont val="Tahoma"/>
            <family val="2"/>
          </rPr>
          <t xml:space="preserve">
V = 0.84935 x C x R</t>
        </r>
        <r>
          <rPr>
            <b/>
            <vertAlign val="superscript"/>
            <sz val="9"/>
            <color indexed="81"/>
            <rFont val="Tahoma"/>
            <family val="2"/>
          </rPr>
          <t xml:space="preserve">0.63 </t>
        </r>
        <r>
          <rPr>
            <b/>
            <sz val="9"/>
            <color indexed="81"/>
            <rFont val="Tahoma"/>
            <family val="2"/>
          </rPr>
          <t>x I</t>
        </r>
        <r>
          <rPr>
            <b/>
            <vertAlign val="superscript"/>
            <sz val="9"/>
            <color indexed="81"/>
            <rFont val="Tahoma"/>
            <family val="2"/>
          </rPr>
          <t xml:space="preserve"> 0.54
</t>
        </r>
        <r>
          <rPr>
            <b/>
            <vertAlign val="superscript"/>
            <sz val="12"/>
            <color indexed="81"/>
            <rFont val="맑은 고딕"/>
            <family val="3"/>
            <charset val="129"/>
          </rPr>
          <t>상수도시설기준 p.188</t>
        </r>
      </text>
    </comment>
    <comment ref="K82" authorId="0">
      <text>
        <r>
          <rPr>
            <b/>
            <sz val="9"/>
            <color indexed="81"/>
            <rFont val="Tahoma"/>
            <family val="2"/>
          </rPr>
          <t xml:space="preserve">Hazen-Williams </t>
        </r>
        <r>
          <rPr>
            <b/>
            <sz val="9"/>
            <color indexed="81"/>
            <rFont val="돋움"/>
            <family val="3"/>
            <charset val="129"/>
          </rPr>
          <t xml:space="preserve">식
</t>
        </r>
        <r>
          <rPr>
            <b/>
            <sz val="9"/>
            <color indexed="81"/>
            <rFont val="Tahoma"/>
            <family val="2"/>
          </rPr>
          <t>hf</t>
        </r>
        <r>
          <rPr>
            <b/>
            <sz val="9"/>
            <color indexed="81"/>
            <rFont val="돋움"/>
            <family val="3"/>
            <charset val="129"/>
          </rPr>
          <t>＝</t>
        </r>
        <r>
          <rPr>
            <b/>
            <sz val="9"/>
            <color indexed="81"/>
            <rFont val="Tahoma"/>
            <family val="2"/>
          </rPr>
          <t>10.666 x C</t>
        </r>
        <r>
          <rPr>
            <b/>
            <vertAlign val="superscript"/>
            <sz val="9"/>
            <color indexed="81"/>
            <rFont val="Tahoma"/>
            <family val="2"/>
          </rPr>
          <t xml:space="preserve">-1.85 </t>
        </r>
        <r>
          <rPr>
            <b/>
            <sz val="9"/>
            <color indexed="81"/>
            <rFont val="Tahoma"/>
            <family val="2"/>
          </rPr>
          <t>x D</t>
        </r>
        <r>
          <rPr>
            <b/>
            <vertAlign val="superscript"/>
            <sz val="9"/>
            <color indexed="81"/>
            <rFont val="Tahoma"/>
            <family val="2"/>
          </rPr>
          <t>-4.87</t>
        </r>
        <r>
          <rPr>
            <b/>
            <sz val="9"/>
            <color indexed="81"/>
            <rFont val="Tahoma"/>
            <family val="2"/>
          </rPr>
          <t xml:space="preserve"> x Q</t>
        </r>
        <r>
          <rPr>
            <b/>
            <vertAlign val="superscript"/>
            <sz val="9"/>
            <color indexed="81"/>
            <rFont val="Tahoma"/>
            <family val="2"/>
          </rPr>
          <t>1.85</t>
        </r>
        <r>
          <rPr>
            <b/>
            <sz val="9"/>
            <color indexed="81"/>
            <rFont val="Tahoma"/>
            <family val="2"/>
          </rPr>
          <t xml:space="preserve"> x L
</t>
        </r>
        <r>
          <rPr>
            <b/>
            <sz val="9"/>
            <color indexed="81"/>
            <rFont val="돋움"/>
            <family val="3"/>
            <charset val="129"/>
          </rPr>
          <t>여기서</t>
        </r>
        <r>
          <rPr>
            <b/>
            <sz val="9"/>
            <color indexed="81"/>
            <rFont val="Tahoma"/>
            <family val="2"/>
          </rPr>
          <t xml:space="preserve">, Q : </t>
        </r>
        <r>
          <rPr>
            <b/>
            <sz val="9"/>
            <color indexed="81"/>
            <rFont val="돋움"/>
            <family val="3"/>
            <charset val="129"/>
          </rPr>
          <t>유량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㎥</t>
        </r>
        <r>
          <rPr>
            <b/>
            <sz val="9"/>
            <color indexed="81"/>
            <rFont val="Tahoma"/>
            <family val="2"/>
          </rPr>
          <t xml:space="preserve">/sec)
C : </t>
        </r>
        <r>
          <rPr>
            <b/>
            <sz val="9"/>
            <color indexed="81"/>
            <rFont val="돋움"/>
            <family val="3"/>
            <charset val="129"/>
          </rPr>
          <t xml:space="preserve">계수
</t>
        </r>
        <r>
          <rPr>
            <b/>
            <sz val="9"/>
            <color indexed="81"/>
            <rFont val="Tahoma"/>
            <family val="2"/>
          </rPr>
          <t xml:space="preserve">D : </t>
        </r>
        <r>
          <rPr>
            <b/>
            <sz val="9"/>
            <color indexed="81"/>
            <rFont val="돋움"/>
            <family val="3"/>
            <charset val="129"/>
          </rPr>
          <t>관의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직경</t>
        </r>
        <r>
          <rPr>
            <b/>
            <sz val="9"/>
            <color indexed="81"/>
            <rFont val="Tahoma"/>
            <family val="2"/>
          </rPr>
          <t xml:space="preserve">(m)
hf : </t>
        </r>
        <r>
          <rPr>
            <b/>
            <sz val="9"/>
            <color indexed="81"/>
            <rFont val="돋움"/>
            <family val="3"/>
            <charset val="129"/>
          </rPr>
          <t>손실수두</t>
        </r>
        <r>
          <rPr>
            <b/>
            <sz val="9"/>
            <color indexed="81"/>
            <rFont val="Tahoma"/>
            <family val="2"/>
          </rPr>
          <t xml:space="preserve">(m)
L : </t>
        </r>
        <r>
          <rPr>
            <b/>
            <sz val="9"/>
            <color indexed="81"/>
            <rFont val="돋움"/>
            <family val="3"/>
            <charset val="129"/>
          </rPr>
          <t>관로길이</t>
        </r>
        <r>
          <rPr>
            <b/>
            <sz val="9"/>
            <color indexed="81"/>
            <rFont val="Tahoma"/>
            <family val="2"/>
          </rPr>
          <t>(m)
- D=600mm</t>
        </r>
        <r>
          <rPr>
            <b/>
            <sz val="9"/>
            <color indexed="81"/>
            <rFont val="돋움"/>
            <family val="3"/>
            <charset val="129"/>
          </rPr>
          <t>이하</t>
        </r>
        <r>
          <rPr>
            <b/>
            <sz val="9"/>
            <color indexed="81"/>
            <rFont val="Tahoma"/>
            <family val="2"/>
          </rPr>
          <t>,C=100
- D=700</t>
        </r>
        <r>
          <rPr>
            <b/>
            <sz val="9"/>
            <color indexed="81"/>
            <rFont val="돋움"/>
            <family val="3"/>
            <charset val="129"/>
          </rPr>
          <t>～</t>
        </r>
        <r>
          <rPr>
            <b/>
            <sz val="9"/>
            <color indexed="81"/>
            <rFont val="Tahoma"/>
            <family val="2"/>
          </rPr>
          <t>900, C=110
- D=1,000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</rPr>
          <t>, C=120</t>
        </r>
      </text>
    </comment>
  </commentList>
</comments>
</file>

<file path=xl/comments3.xml><?xml version="1.0" encoding="utf-8"?>
<comments xmlns="http://schemas.openxmlformats.org/spreadsheetml/2006/main">
  <authors>
    <author>이은석</author>
  </authors>
  <commentList>
    <comment ref="H8" authorId="0">
      <text>
        <r>
          <rPr>
            <sz val="9"/>
            <color indexed="81"/>
            <rFont val="돋움"/>
            <family val="3"/>
            <charset val="129"/>
          </rPr>
          <t xml:space="preserve">충남도청분기점까지만 부설
(홍성~예산경계까지 아님)
</t>
        </r>
        <r>
          <rPr>
            <b/>
            <sz val="9"/>
            <color indexed="81"/>
            <rFont val="돋움"/>
            <family val="3"/>
            <charset val="129"/>
          </rPr>
          <t>L=8.50km</t>
        </r>
      </text>
    </comment>
    <comment ref="H19" authorId="0">
      <text>
        <r>
          <rPr>
            <sz val="9"/>
            <color indexed="81"/>
            <rFont val="돋움"/>
            <family val="3"/>
            <charset val="129"/>
          </rPr>
          <t xml:space="preserve">충남도청분기점까지만 부설
(홍성~예산경계까지 아님)
</t>
        </r>
        <r>
          <rPr>
            <b/>
            <sz val="9"/>
            <color indexed="81"/>
            <rFont val="돋움"/>
            <family val="3"/>
            <charset val="129"/>
          </rPr>
          <t>L=8.50km</t>
        </r>
      </text>
    </comment>
    <comment ref="H36" authorId="0">
      <text>
        <r>
          <rPr>
            <sz val="9"/>
            <color indexed="81"/>
            <rFont val="돋움"/>
            <family val="3"/>
            <charset val="129"/>
          </rPr>
          <t xml:space="preserve">충남도청분기점까지만 부설
(홍성~예산경계까지 아님)
</t>
        </r>
        <r>
          <rPr>
            <b/>
            <sz val="9"/>
            <color indexed="81"/>
            <rFont val="돋움"/>
            <family val="3"/>
            <charset val="129"/>
          </rPr>
          <t>L=8.50km</t>
        </r>
      </text>
    </comment>
    <comment ref="H49" authorId="0">
      <text>
        <r>
          <rPr>
            <sz val="9"/>
            <color indexed="81"/>
            <rFont val="돋움"/>
            <family val="3"/>
            <charset val="129"/>
          </rPr>
          <t xml:space="preserve">충남도청분기점까지만 부설
(홍성~예산경계까지 아님)
</t>
        </r>
        <r>
          <rPr>
            <b/>
            <sz val="9"/>
            <color indexed="81"/>
            <rFont val="돋움"/>
            <family val="3"/>
            <charset val="129"/>
          </rPr>
          <t>L=8.50km</t>
        </r>
      </text>
    </comment>
  </commentList>
</comments>
</file>

<file path=xl/sharedStrings.xml><?xml version="1.0" encoding="utf-8"?>
<sst xmlns="http://schemas.openxmlformats.org/spreadsheetml/2006/main" count="986" uniqueCount="312">
  <si>
    <t>구      간</t>
  </si>
  <si>
    <t>관  경</t>
  </si>
  <si>
    <t>연  장</t>
  </si>
  <si>
    <t>분기유량</t>
  </si>
  <si>
    <t>송수유량</t>
  </si>
  <si>
    <t>유속계수</t>
  </si>
  <si>
    <t>유  속</t>
  </si>
  <si>
    <t>Ｉ</t>
  </si>
  <si>
    <t>손  실</t>
  </si>
  <si>
    <t>비    고</t>
  </si>
  <si>
    <t>(mm)</t>
  </si>
  <si>
    <t>(ｍ)</t>
  </si>
  <si>
    <t>(㎥／일)</t>
  </si>
  <si>
    <t>C</t>
  </si>
  <si>
    <t>(㎧)</t>
  </si>
  <si>
    <t>(‰)</t>
  </si>
  <si>
    <t xml:space="preserve">시점 </t>
    <phoneticPr fontId="12" type="noConversion"/>
  </si>
  <si>
    <t>종점</t>
    <phoneticPr fontId="12" type="noConversion"/>
  </si>
  <si>
    <t>~</t>
    <phoneticPr fontId="12" type="noConversion"/>
  </si>
  <si>
    <t>잔류수두</t>
    <phoneticPr fontId="12" type="noConversion"/>
  </si>
  <si>
    <t>(‰)</t>
    <phoneticPr fontId="7" type="noConversion"/>
  </si>
  <si>
    <t>계</t>
    <phoneticPr fontId="7" type="noConversion"/>
  </si>
  <si>
    <t>구분</t>
  </si>
  <si>
    <t>계</t>
  </si>
  <si>
    <t>내포배수지</t>
  </si>
  <si>
    <t>총용수량</t>
    <phoneticPr fontId="7" type="noConversion"/>
  </si>
  <si>
    <t>광역</t>
    <phoneticPr fontId="7" type="noConversion"/>
  </si>
  <si>
    <t>단계</t>
  </si>
  <si>
    <t>수원</t>
    <phoneticPr fontId="7" type="noConversion"/>
  </si>
  <si>
    <t>내포배수지</t>
    <phoneticPr fontId="7" type="noConversion"/>
  </si>
  <si>
    <t>▣ 보령댐광역 수리계산서</t>
    <phoneticPr fontId="29" type="noConversion"/>
  </si>
  <si>
    <t>2010년 기존송수관로</t>
    <phoneticPr fontId="7" type="noConversion"/>
  </si>
  <si>
    <t>기존관</t>
    <phoneticPr fontId="7" type="noConversion"/>
  </si>
  <si>
    <t>기존관</t>
    <phoneticPr fontId="7" type="noConversion"/>
  </si>
  <si>
    <t>계획관</t>
    <phoneticPr fontId="7" type="noConversion"/>
  </si>
  <si>
    <t>계획관</t>
    <phoneticPr fontId="7" type="noConversion"/>
  </si>
  <si>
    <t>연장</t>
    <phoneticPr fontId="7" type="noConversion"/>
  </si>
  <si>
    <t>유속계수</t>
    <phoneticPr fontId="7" type="noConversion"/>
  </si>
  <si>
    <t>유속</t>
    <phoneticPr fontId="7" type="noConversion"/>
  </si>
  <si>
    <t>손실수두</t>
    <phoneticPr fontId="7" type="noConversion"/>
  </si>
  <si>
    <t>Ｈ.Ｇ.Ｌ</t>
    <phoneticPr fontId="7" type="noConversion"/>
  </si>
  <si>
    <t>지반고</t>
    <phoneticPr fontId="7" type="noConversion"/>
  </si>
  <si>
    <t>가압장</t>
    <phoneticPr fontId="7" type="noConversion"/>
  </si>
  <si>
    <t>(mm)</t>
    <phoneticPr fontId="7" type="noConversion"/>
  </si>
  <si>
    <t>(m)</t>
    <phoneticPr fontId="7" type="noConversion"/>
  </si>
  <si>
    <t>(㎥/일)</t>
    <phoneticPr fontId="7" type="noConversion"/>
  </si>
  <si>
    <t>( C )</t>
    <phoneticPr fontId="7" type="noConversion"/>
  </si>
  <si>
    <t>(m/s)</t>
    <phoneticPr fontId="7" type="noConversion"/>
  </si>
  <si>
    <t>▶</t>
    <phoneticPr fontId="7" type="noConversion"/>
  </si>
  <si>
    <t>홍성P(홍성계통) ~ 예산군</t>
    <phoneticPr fontId="7" type="noConversion"/>
  </si>
  <si>
    <t>○</t>
    <phoneticPr fontId="7" type="noConversion"/>
  </si>
  <si>
    <t>홍성가압장</t>
    <phoneticPr fontId="7" type="noConversion"/>
  </si>
  <si>
    <t>H.W.L :</t>
    <phoneticPr fontId="7" type="noConversion"/>
  </si>
  <si>
    <t>L.W.L :</t>
    <phoneticPr fontId="7" type="noConversion"/>
  </si>
  <si>
    <t>송수가압</t>
    <phoneticPr fontId="7" type="noConversion"/>
  </si>
  <si>
    <t>홍성분기 ~ 홍북분기(광역종점)</t>
    <phoneticPr fontId="7" type="noConversion"/>
  </si>
  <si>
    <t>광역종점</t>
    <phoneticPr fontId="7" type="noConversion"/>
  </si>
  <si>
    <t>광역종점</t>
    <phoneticPr fontId="7" type="noConversion"/>
  </si>
  <si>
    <t>홍북분기(홍성 홍북, 금마면)</t>
    <phoneticPr fontId="7" type="noConversion"/>
  </si>
  <si>
    <t>홍북분기(홍성 홍북, 금마면)</t>
    <phoneticPr fontId="7" type="noConversion"/>
  </si>
  <si>
    <t>홍북분기(광역종점) ~ 삽교분기</t>
    <phoneticPr fontId="7" type="noConversion"/>
  </si>
  <si>
    <t>홍북분기(광역종점) ~ 삽교분기</t>
    <phoneticPr fontId="7" type="noConversion"/>
  </si>
  <si>
    <t>삽교R 78.85</t>
    <phoneticPr fontId="7" type="noConversion"/>
  </si>
  <si>
    <t>삽교분기(예산 삽교읍)</t>
    <phoneticPr fontId="7" type="noConversion"/>
  </si>
  <si>
    <t>삽교분기 ~ 덕산분기</t>
    <phoneticPr fontId="7" type="noConversion"/>
  </si>
  <si>
    <t>덕산R 93.80</t>
    <phoneticPr fontId="7" type="noConversion"/>
  </si>
  <si>
    <t>덕산분기( 덕산, 봉산, 고덕)</t>
    <phoneticPr fontId="7" type="noConversion"/>
  </si>
  <si>
    <t>.</t>
    <phoneticPr fontId="7" type="noConversion"/>
  </si>
  <si>
    <t>2015년 기존송수관로</t>
    <phoneticPr fontId="7" type="noConversion"/>
  </si>
  <si>
    <t>연장</t>
    <phoneticPr fontId="7" type="noConversion"/>
  </si>
  <si>
    <t>유속계수</t>
    <phoneticPr fontId="7" type="noConversion"/>
  </si>
  <si>
    <t>유속</t>
    <phoneticPr fontId="7" type="noConversion"/>
  </si>
  <si>
    <t>손실수두</t>
    <phoneticPr fontId="7" type="noConversion"/>
  </si>
  <si>
    <t>Ｈ.Ｇ.Ｌ</t>
    <phoneticPr fontId="7" type="noConversion"/>
  </si>
  <si>
    <t>지반고</t>
    <phoneticPr fontId="7" type="noConversion"/>
  </si>
  <si>
    <t>가압장</t>
    <phoneticPr fontId="7" type="noConversion"/>
  </si>
  <si>
    <t>(mm)</t>
    <phoneticPr fontId="7" type="noConversion"/>
  </si>
  <si>
    <t>(m)</t>
    <phoneticPr fontId="7" type="noConversion"/>
  </si>
  <si>
    <t>(㎥/일)</t>
    <phoneticPr fontId="7" type="noConversion"/>
  </si>
  <si>
    <t>( C )</t>
    <phoneticPr fontId="7" type="noConversion"/>
  </si>
  <si>
    <t>(m/s)</t>
    <phoneticPr fontId="7" type="noConversion"/>
  </si>
  <si>
    <t>▶</t>
    <phoneticPr fontId="7" type="noConversion"/>
  </si>
  <si>
    <t>홍성P(홍성계통) ~ 예산군</t>
    <phoneticPr fontId="7" type="noConversion"/>
  </si>
  <si>
    <t>○</t>
    <phoneticPr fontId="7" type="noConversion"/>
  </si>
  <si>
    <t>홍성가압장</t>
    <phoneticPr fontId="7" type="noConversion"/>
  </si>
  <si>
    <t>H.W.L :</t>
    <phoneticPr fontId="7" type="noConversion"/>
  </si>
  <si>
    <t>L.W.L :</t>
    <phoneticPr fontId="7" type="noConversion"/>
  </si>
  <si>
    <t>송수가압</t>
    <phoneticPr fontId="7" type="noConversion"/>
  </si>
  <si>
    <t>홍성분기 ~ 홍북분기(광역종점)</t>
    <phoneticPr fontId="7" type="noConversion"/>
  </si>
  <si>
    <t>광역종점</t>
    <phoneticPr fontId="7" type="noConversion"/>
  </si>
  <si>
    <t>홍북분기(홍성 홍북, 금마면)</t>
    <phoneticPr fontId="7" type="noConversion"/>
  </si>
  <si>
    <t>홍북분기(광역종점) ~ 삽교분기</t>
    <phoneticPr fontId="7" type="noConversion"/>
  </si>
  <si>
    <t>삽교R 78.85</t>
    <phoneticPr fontId="7" type="noConversion"/>
  </si>
  <si>
    <t>삽교분기(예산 삽교읍)</t>
    <phoneticPr fontId="7" type="noConversion"/>
  </si>
  <si>
    <t>삽교분기 ~ 덕산분기</t>
    <phoneticPr fontId="7" type="noConversion"/>
  </si>
  <si>
    <t>덕산R 93.80</t>
    <phoneticPr fontId="7" type="noConversion"/>
  </si>
  <si>
    <t>덕산분기( 덕산, 봉산, 고덕)</t>
    <phoneticPr fontId="7" type="noConversion"/>
  </si>
  <si>
    <t>삽교분기~보령제약분기</t>
    <phoneticPr fontId="7" type="noConversion"/>
  </si>
  <si>
    <t>보령제약</t>
    <phoneticPr fontId="7" type="noConversion"/>
  </si>
  <si>
    <t>보령제약</t>
    <phoneticPr fontId="7" type="noConversion"/>
  </si>
  <si>
    <t>예산응봉면</t>
    <phoneticPr fontId="7" type="noConversion"/>
  </si>
  <si>
    <t>보령제약~응봉분기</t>
    <phoneticPr fontId="7" type="noConversion"/>
  </si>
  <si>
    <t>보령제약~응봉분기</t>
    <phoneticPr fontId="7" type="noConversion"/>
  </si>
  <si>
    <t>응봉R 96.00</t>
    <phoneticPr fontId="7" type="noConversion"/>
  </si>
  <si>
    <t>예산정수장 ~ 발연분기</t>
    <phoneticPr fontId="7" type="noConversion"/>
  </si>
  <si>
    <t>발연분기 ~ 발연배수지</t>
    <phoneticPr fontId="7" type="noConversion"/>
  </si>
  <si>
    <t>발연R 74.00</t>
    <phoneticPr fontId="7" type="noConversion"/>
  </si>
  <si>
    <t>발연배수지</t>
    <phoneticPr fontId="7" type="noConversion"/>
  </si>
  <si>
    <t>발연분기~예산배수지</t>
    <phoneticPr fontId="7" type="noConversion"/>
  </si>
  <si>
    <t>예산R 77.20</t>
    <phoneticPr fontId="7" type="noConversion"/>
  </si>
  <si>
    <t>예산배수지</t>
    <phoneticPr fontId="7" type="noConversion"/>
  </si>
  <si>
    <t>▣ 보령댐광역 수리계산서</t>
    <phoneticPr fontId="29" type="noConversion"/>
  </si>
  <si>
    <t>2020년 기존송수관로</t>
    <phoneticPr fontId="7" type="noConversion"/>
  </si>
  <si>
    <t>기존관</t>
    <phoneticPr fontId="7" type="noConversion"/>
  </si>
  <si>
    <t>계획관</t>
    <phoneticPr fontId="7" type="noConversion"/>
  </si>
  <si>
    <t>연장</t>
    <phoneticPr fontId="7" type="noConversion"/>
  </si>
  <si>
    <t>유속계수</t>
    <phoneticPr fontId="7" type="noConversion"/>
  </si>
  <si>
    <t>유속</t>
    <phoneticPr fontId="7" type="noConversion"/>
  </si>
  <si>
    <t>손실수두</t>
    <phoneticPr fontId="7" type="noConversion"/>
  </si>
  <si>
    <t>Ｈ.Ｇ.Ｌ</t>
    <phoneticPr fontId="7" type="noConversion"/>
  </si>
  <si>
    <t>지반고</t>
    <phoneticPr fontId="7" type="noConversion"/>
  </si>
  <si>
    <t>가압장</t>
    <phoneticPr fontId="7" type="noConversion"/>
  </si>
  <si>
    <t>(mm)</t>
    <phoneticPr fontId="7" type="noConversion"/>
  </si>
  <si>
    <t>(m)</t>
    <phoneticPr fontId="7" type="noConversion"/>
  </si>
  <si>
    <t>(㎥/일)</t>
    <phoneticPr fontId="7" type="noConversion"/>
  </si>
  <si>
    <t>( C )</t>
    <phoneticPr fontId="7" type="noConversion"/>
  </si>
  <si>
    <t>(m/s)</t>
    <phoneticPr fontId="7" type="noConversion"/>
  </si>
  <si>
    <t>▶</t>
    <phoneticPr fontId="7" type="noConversion"/>
  </si>
  <si>
    <t>홍성P(홍성계통) ~ 예산군</t>
    <phoneticPr fontId="7" type="noConversion"/>
  </si>
  <si>
    <t>○</t>
    <phoneticPr fontId="7" type="noConversion"/>
  </si>
  <si>
    <t>홍성가압장</t>
    <phoneticPr fontId="7" type="noConversion"/>
  </si>
  <si>
    <t>H.W.L :</t>
    <phoneticPr fontId="7" type="noConversion"/>
  </si>
  <si>
    <t>L.W.L :</t>
    <phoneticPr fontId="7" type="noConversion"/>
  </si>
  <si>
    <t>송수가압</t>
    <phoneticPr fontId="7" type="noConversion"/>
  </si>
  <si>
    <t>홍성분기 ~ 홍북분기(광역종점)</t>
    <phoneticPr fontId="7" type="noConversion"/>
  </si>
  <si>
    <t>덕산R 93.80</t>
    <phoneticPr fontId="7" type="noConversion"/>
  </si>
  <si>
    <t>덕산분기( 덕산, 봉산, 고덕)</t>
    <phoneticPr fontId="7" type="noConversion"/>
  </si>
  <si>
    <t>삽교분기~보령제약분기</t>
    <phoneticPr fontId="7" type="noConversion"/>
  </si>
  <si>
    <t>응봉R 96.00</t>
    <phoneticPr fontId="7" type="noConversion"/>
  </si>
  <si>
    <t>예산응봉면</t>
    <phoneticPr fontId="7" type="noConversion"/>
  </si>
  <si>
    <t>2025년 기존송수관로</t>
    <phoneticPr fontId="7" type="noConversion"/>
  </si>
  <si>
    <t>기존관</t>
    <phoneticPr fontId="7" type="noConversion"/>
  </si>
  <si>
    <t>계획관</t>
    <phoneticPr fontId="7" type="noConversion"/>
  </si>
  <si>
    <t>연장</t>
    <phoneticPr fontId="7" type="noConversion"/>
  </si>
  <si>
    <t>유속계수</t>
    <phoneticPr fontId="7" type="noConversion"/>
  </si>
  <si>
    <t>유속</t>
    <phoneticPr fontId="7" type="noConversion"/>
  </si>
  <si>
    <t>손실수두</t>
    <phoneticPr fontId="7" type="noConversion"/>
  </si>
  <si>
    <t>Ｈ.Ｇ.Ｌ</t>
    <phoneticPr fontId="7" type="noConversion"/>
  </si>
  <si>
    <t>지반고</t>
    <phoneticPr fontId="7" type="noConversion"/>
  </si>
  <si>
    <t>가압장</t>
    <phoneticPr fontId="7" type="noConversion"/>
  </si>
  <si>
    <t>(mm)</t>
    <phoneticPr fontId="7" type="noConversion"/>
  </si>
  <si>
    <t>(m)</t>
    <phoneticPr fontId="7" type="noConversion"/>
  </si>
  <si>
    <t>(㎥/일)</t>
    <phoneticPr fontId="7" type="noConversion"/>
  </si>
  <si>
    <t>( C )</t>
    <phoneticPr fontId="7" type="noConversion"/>
  </si>
  <si>
    <t>(m/s)</t>
    <phoneticPr fontId="7" type="noConversion"/>
  </si>
  <si>
    <t>▶</t>
    <phoneticPr fontId="7" type="noConversion"/>
  </si>
  <si>
    <t>홍성P(홍성계통) ~ 예산군</t>
    <phoneticPr fontId="7" type="noConversion"/>
  </si>
  <si>
    <t>○</t>
    <phoneticPr fontId="7" type="noConversion"/>
  </si>
  <si>
    <t>홍성가압장</t>
    <phoneticPr fontId="7" type="noConversion"/>
  </si>
  <si>
    <t>H.W.L :</t>
    <phoneticPr fontId="7" type="noConversion"/>
  </si>
  <si>
    <t>L.W.L :</t>
    <phoneticPr fontId="7" type="noConversion"/>
  </si>
  <si>
    <t>송수가압</t>
    <phoneticPr fontId="7" type="noConversion"/>
  </si>
  <si>
    <t>홍성분기 ~ 홍북분기(광역종점)</t>
    <phoneticPr fontId="7" type="noConversion"/>
  </si>
  <si>
    <t>광역종점</t>
    <phoneticPr fontId="7" type="noConversion"/>
  </si>
  <si>
    <t>홍북분기(홍성 홍북, 금마면)</t>
    <phoneticPr fontId="7" type="noConversion"/>
  </si>
  <si>
    <t>홍북분기(광역종점) ~ 삽교분기</t>
    <phoneticPr fontId="7" type="noConversion"/>
  </si>
  <si>
    <t>삽교R 78.85</t>
    <phoneticPr fontId="7" type="noConversion"/>
  </si>
  <si>
    <t>삽교분기(예산 삽교읍)</t>
    <phoneticPr fontId="7" type="noConversion"/>
  </si>
  <si>
    <t>삽교분기 ~ 덕산분기</t>
    <phoneticPr fontId="7" type="noConversion"/>
  </si>
  <si>
    <t>덕산R 93.80</t>
    <phoneticPr fontId="7" type="noConversion"/>
  </si>
  <si>
    <t>덕산분기( 덕산, 봉산, 고덕)</t>
    <phoneticPr fontId="7" type="noConversion"/>
  </si>
  <si>
    <t>삽교분기~보령제약분기</t>
    <phoneticPr fontId="7" type="noConversion"/>
  </si>
  <si>
    <t>보령제약</t>
    <phoneticPr fontId="7" type="noConversion"/>
  </si>
  <si>
    <t>보령제약~응봉분기</t>
    <phoneticPr fontId="7" type="noConversion"/>
  </si>
  <si>
    <t>응봉R 96.00</t>
    <phoneticPr fontId="7" type="noConversion"/>
  </si>
  <si>
    <t>예산응봉면</t>
    <phoneticPr fontId="7" type="noConversion"/>
  </si>
  <si>
    <t>▣ 예산정수장 수리계산서</t>
    <phoneticPr fontId="29" type="noConversion"/>
  </si>
  <si>
    <t>2025년 기준</t>
    <phoneticPr fontId="7" type="noConversion"/>
  </si>
  <si>
    <t>예산정수장</t>
    <phoneticPr fontId="7" type="noConversion"/>
  </si>
  <si>
    <t>예산정수장 ~ 대술분기</t>
    <phoneticPr fontId="7" type="noConversion"/>
  </si>
  <si>
    <t>대술분기 ~ 대술배수지</t>
    <phoneticPr fontId="7" type="noConversion"/>
  </si>
  <si>
    <t>대술R 104.00</t>
    <phoneticPr fontId="7" type="noConversion"/>
  </si>
  <si>
    <t>대술배수지</t>
    <phoneticPr fontId="7" type="noConversion"/>
  </si>
  <si>
    <t>대술분기 ~ 발연분기</t>
    <phoneticPr fontId="7" type="noConversion"/>
  </si>
  <si>
    <t>발연분기 ~ 발연배수지</t>
    <phoneticPr fontId="7" type="noConversion"/>
  </si>
  <si>
    <t>발연R 74.00</t>
    <phoneticPr fontId="7" type="noConversion"/>
  </si>
  <si>
    <t>발연배수지</t>
    <phoneticPr fontId="7" type="noConversion"/>
  </si>
  <si>
    <t>발연분기~예산배수지</t>
    <phoneticPr fontId="7" type="noConversion"/>
  </si>
  <si>
    <t>예산R 77.20</t>
    <phoneticPr fontId="7" type="noConversion"/>
  </si>
  <si>
    <t>예산배수지</t>
    <phoneticPr fontId="7" type="noConversion"/>
  </si>
  <si>
    <t>배수지용량</t>
  </si>
  <si>
    <t>일최대수요량</t>
  </si>
  <si>
    <t>체류시간</t>
  </si>
  <si>
    <t>비고</t>
  </si>
  <si>
    <t>배수지명</t>
    <phoneticPr fontId="7" type="noConversion"/>
  </si>
  <si>
    <t>비고</t>
    <phoneticPr fontId="7" type="noConversion"/>
  </si>
  <si>
    <t>H.W.L (m)</t>
    <phoneticPr fontId="7" type="noConversion"/>
  </si>
  <si>
    <t>W.L (m)</t>
    <phoneticPr fontId="12" type="noConversion"/>
  </si>
  <si>
    <t>은하배수지</t>
  </si>
  <si>
    <t>결성배수지</t>
  </si>
  <si>
    <t>홍성1(광역)배수지</t>
  </si>
  <si>
    <t>홍성2(지방)배수지</t>
  </si>
  <si>
    <t>홍동배수지</t>
  </si>
  <si>
    <t>광천배수지</t>
  </si>
  <si>
    <t>홍성급수구역</t>
    <phoneticPr fontId="7" type="noConversion"/>
  </si>
  <si>
    <t>광천급수구역</t>
    <phoneticPr fontId="7" type="noConversion"/>
  </si>
  <si>
    <t>홍북급수구역</t>
    <phoneticPr fontId="7" type="noConversion"/>
  </si>
  <si>
    <t>홍동급수구역</t>
    <phoneticPr fontId="7" type="noConversion"/>
  </si>
  <si>
    <t>은하급수구역</t>
    <phoneticPr fontId="7" type="noConversion"/>
  </si>
  <si>
    <t>결성급수구역</t>
    <phoneticPr fontId="7" type="noConversion"/>
  </si>
  <si>
    <t>서부급수구역</t>
    <phoneticPr fontId="7" type="noConversion"/>
  </si>
  <si>
    <t>갈산급수구역</t>
    <phoneticPr fontId="7" type="noConversion"/>
  </si>
  <si>
    <t>구항급수구역</t>
    <phoneticPr fontId="7" type="noConversion"/>
  </si>
  <si>
    <t>급수구역</t>
    <phoneticPr fontId="7" type="noConversion"/>
  </si>
  <si>
    <t>용수구분</t>
    <phoneticPr fontId="7" type="noConversion"/>
  </si>
  <si>
    <t>생활</t>
    <phoneticPr fontId="7" type="noConversion"/>
  </si>
  <si>
    <t>공업</t>
    <phoneticPr fontId="7" type="noConversion"/>
  </si>
  <si>
    <t>▣ 홍성군 배수지 용수공급량(급수구역별)</t>
    <phoneticPr fontId="7" type="noConversion"/>
  </si>
  <si>
    <t>서산시</t>
    <phoneticPr fontId="7" type="noConversion"/>
  </si>
  <si>
    <t>당진시</t>
    <phoneticPr fontId="7" type="noConversion"/>
  </si>
  <si>
    <t>홍성군</t>
    <phoneticPr fontId="7" type="noConversion"/>
  </si>
  <si>
    <t>예산군</t>
    <phoneticPr fontId="7" type="noConversion"/>
  </si>
  <si>
    <t>구분</t>
    <phoneticPr fontId="7" type="noConversion"/>
  </si>
  <si>
    <t>광천배수지 분기점</t>
    <phoneticPr fontId="7" type="noConversion"/>
  </si>
  <si>
    <t>광천배수지</t>
    <phoneticPr fontId="7" type="noConversion"/>
  </si>
  <si>
    <t>홍동배수지</t>
    <phoneticPr fontId="7" type="noConversion"/>
  </si>
  <si>
    <t>L.W.L</t>
    <phoneticPr fontId="7" type="noConversion"/>
  </si>
  <si>
    <t>H.W.L</t>
    <phoneticPr fontId="7" type="noConversion"/>
  </si>
  <si>
    <t>은하배수지</t>
    <phoneticPr fontId="7" type="noConversion"/>
  </si>
  <si>
    <t>결성배수지</t>
    <phoneticPr fontId="7" type="noConversion"/>
  </si>
  <si>
    <t>기존(㎥/일)</t>
    <phoneticPr fontId="7" type="noConversion"/>
  </si>
  <si>
    <t>갈산배수지</t>
    <phoneticPr fontId="7" type="noConversion"/>
  </si>
  <si>
    <t>서부배수지</t>
    <phoneticPr fontId="7" type="noConversion"/>
  </si>
  <si>
    <t>갈산2농공단지배수지</t>
    <phoneticPr fontId="7" type="noConversion"/>
  </si>
  <si>
    <t>갈산농공단지배수지</t>
    <phoneticPr fontId="7" type="noConversion"/>
  </si>
  <si>
    <t>갈산산업단지배수지</t>
    <phoneticPr fontId="7" type="noConversion"/>
  </si>
  <si>
    <t>홍성3(확충)배수지</t>
    <phoneticPr fontId="7" type="noConversion"/>
  </si>
  <si>
    <t>청광직결</t>
    <phoneticPr fontId="7" type="noConversion"/>
  </si>
  <si>
    <t>세광직결</t>
    <phoneticPr fontId="7" type="noConversion"/>
  </si>
  <si>
    <t>광천김단지 직결</t>
    <phoneticPr fontId="7" type="noConversion"/>
  </si>
  <si>
    <t>상장리 직결</t>
    <phoneticPr fontId="7" type="noConversion"/>
  </si>
  <si>
    <t>광천중담 직결</t>
    <phoneticPr fontId="7" type="noConversion"/>
  </si>
  <si>
    <t>장양 직결</t>
    <phoneticPr fontId="7" type="noConversion"/>
  </si>
  <si>
    <t>▣ 홍성군 용수공급량</t>
    <phoneticPr fontId="7" type="noConversion"/>
  </si>
  <si>
    <t>▣ 배수지 용량계획</t>
    <phoneticPr fontId="7" type="noConversion"/>
  </si>
  <si>
    <t>변경(확충)후
(㎥／일)</t>
    <phoneticPr fontId="7" type="noConversion"/>
  </si>
  <si>
    <t>홍성군 송수관로 수리계산</t>
    <phoneticPr fontId="12" type="noConversion"/>
  </si>
  <si>
    <t>2015년(현재)</t>
    <phoneticPr fontId="12" type="noConversion"/>
  </si>
  <si>
    <t>2025년</t>
    <phoneticPr fontId="12" type="noConversion"/>
  </si>
  <si>
    <t>배분량</t>
    <phoneticPr fontId="7" type="noConversion"/>
  </si>
  <si>
    <t>보령시</t>
    <phoneticPr fontId="7" type="noConversion"/>
  </si>
  <si>
    <t>서천군</t>
    <phoneticPr fontId="7" type="noConversion"/>
  </si>
  <si>
    <t>청양군</t>
    <phoneticPr fontId="7" type="noConversion"/>
  </si>
  <si>
    <t>태안군</t>
    <phoneticPr fontId="7" type="noConversion"/>
  </si>
  <si>
    <t>보령댐광역 배분량(광역수도정비,2015)</t>
    <phoneticPr fontId="7" type="noConversion"/>
  </si>
  <si>
    <t>광천배수지 분기점 용수량</t>
    <phoneticPr fontId="7" type="noConversion"/>
  </si>
  <si>
    <t>* 서산, 당진, 예산, 태안 배분량 적용</t>
    <phoneticPr fontId="7" type="noConversion"/>
  </si>
  <si>
    <t>(m3/일)</t>
    <phoneticPr fontId="7" type="noConversion"/>
  </si>
  <si>
    <t>구분</t>
    <phoneticPr fontId="7" type="noConversion"/>
  </si>
  <si>
    <t>광천배수지 분기점 송수유량 및 잔류수두</t>
    <phoneticPr fontId="12" type="noConversion"/>
  </si>
  <si>
    <t>광천 분기점</t>
    <phoneticPr fontId="7" type="noConversion"/>
  </si>
  <si>
    <t>홍동 분기점</t>
    <phoneticPr fontId="7" type="noConversion"/>
  </si>
  <si>
    <t>상정리 직결</t>
    <phoneticPr fontId="7" type="noConversion"/>
  </si>
  <si>
    <t>청광 직결</t>
    <phoneticPr fontId="7" type="noConversion"/>
  </si>
  <si>
    <t>홍성1 분기점</t>
    <phoneticPr fontId="7" type="noConversion"/>
  </si>
  <si>
    <t>세광 직결</t>
    <phoneticPr fontId="7" type="noConversion"/>
  </si>
  <si>
    <t>내포 분기점</t>
    <phoneticPr fontId="7" type="noConversion"/>
  </si>
  <si>
    <t>결성은하 분기점</t>
    <phoneticPr fontId="7" type="noConversion"/>
  </si>
  <si>
    <t>구항(구) 분기점</t>
    <phoneticPr fontId="7" type="noConversion"/>
  </si>
  <si>
    <t>갈산1 분기점</t>
    <phoneticPr fontId="7" type="noConversion"/>
  </si>
  <si>
    <t>갈산3 분기점</t>
    <phoneticPr fontId="7" type="noConversion"/>
  </si>
  <si>
    <t>갈산농공 분기점</t>
    <phoneticPr fontId="7" type="noConversion"/>
  </si>
  <si>
    <t>홍동가압장</t>
    <phoneticPr fontId="7" type="noConversion"/>
  </si>
  <si>
    <t>은하 분기점</t>
    <phoneticPr fontId="7" type="noConversion"/>
  </si>
  <si>
    <t>내포배수지</t>
    <phoneticPr fontId="7" type="noConversion"/>
  </si>
  <si>
    <t>구항(구)배수지</t>
    <phoneticPr fontId="7" type="noConversion"/>
  </si>
  <si>
    <t>구항(신)배수지</t>
    <phoneticPr fontId="7" type="noConversion"/>
  </si>
  <si>
    <t>* 홍성은 금회 산정한 용수량 적용</t>
    <phoneticPr fontId="7" type="noConversion"/>
  </si>
  <si>
    <t>홍성3 분기점</t>
    <phoneticPr fontId="7" type="noConversion"/>
  </si>
  <si>
    <t>구항(신) 분기점</t>
    <phoneticPr fontId="7" type="noConversion"/>
  </si>
  <si>
    <t>서부 분기점</t>
    <phoneticPr fontId="7" type="noConversion"/>
  </si>
  <si>
    <t>갈산2 분기점</t>
    <phoneticPr fontId="7" type="noConversion"/>
  </si>
  <si>
    <t>충남서부권전환</t>
    <phoneticPr fontId="7" type="noConversion"/>
  </si>
  <si>
    <t>500-&gt;600관경 변경 필요</t>
    <phoneticPr fontId="7" type="noConversion"/>
  </si>
  <si>
    <t>150-&gt;200관경 변경 필요</t>
    <phoneticPr fontId="7" type="noConversion"/>
  </si>
  <si>
    <t>갈산 배수지</t>
  </si>
  <si>
    <t>갈산농공단지 배수지</t>
  </si>
  <si>
    <t>갈산산업단지 배수지</t>
  </si>
  <si>
    <t>갈산2농공단지배수지</t>
  </si>
  <si>
    <t>구항배수지(구)</t>
  </si>
  <si>
    <t>구항배수지(신)</t>
  </si>
  <si>
    <t>서부배수지</t>
  </si>
  <si>
    <t>홍성1(광역),                    홍성2(지방)배수지</t>
  </si>
  <si>
    <t>홍성3(확충)배수지</t>
  </si>
  <si>
    <t>청광 직결급수</t>
  </si>
  <si>
    <t>세광 직결급수</t>
  </si>
  <si>
    <t>광천김단지 직결급수</t>
  </si>
  <si>
    <t>상장리 직결급수</t>
  </si>
  <si>
    <t>광천중담 직결급수</t>
  </si>
  <si>
    <t>장양 직결</t>
  </si>
  <si>
    <t>홍성2배수지</t>
    <phoneticPr fontId="7" type="noConversion"/>
  </si>
  <si>
    <t>홍성1배수지</t>
    <phoneticPr fontId="7" type="noConversion"/>
  </si>
  <si>
    <t>홍성2배수지</t>
    <phoneticPr fontId="7" type="noConversion"/>
  </si>
  <si>
    <t>홍성1배수지</t>
    <phoneticPr fontId="7" type="noConversion"/>
  </si>
  <si>
    <t>홍성2배수지</t>
    <phoneticPr fontId="7" type="noConversion"/>
  </si>
  <si>
    <t>홍성1배수지</t>
    <phoneticPr fontId="7" type="noConversion"/>
  </si>
  <si>
    <t>홍성2 분기점</t>
    <phoneticPr fontId="7" type="noConversion"/>
  </si>
  <si>
    <t>홍성3배수지</t>
    <phoneticPr fontId="7" type="noConversion"/>
  </si>
  <si>
    <t>홍성1 분기점</t>
    <phoneticPr fontId="7" type="noConversion"/>
  </si>
  <si>
    <t>서부 분기점</t>
    <phoneticPr fontId="7" type="noConversion"/>
  </si>
  <si>
    <t>홍성군 송수관로 수리계산(관경변경후)</t>
    <phoneticPr fontId="12" type="noConversion"/>
  </si>
  <si>
    <t>홍성군 송수관로 수리계산(관경변경전)</t>
    <phoneticPr fontId="12" type="noConversion"/>
  </si>
</sst>
</file>

<file path=xl/styles.xml><?xml version="1.0" encoding="utf-8"?>
<styleSheet xmlns="http://schemas.openxmlformats.org/spreadsheetml/2006/main">
  <numFmts count="61">
    <numFmt numFmtId="5" formatCode="&quot;₩&quot;#,##0;\-&quot;₩&quot;#,##0"/>
    <numFmt numFmtId="7" formatCode="&quot;₩&quot;#,##0.00;\-&quot;₩&quot;#,##0.00"/>
    <numFmt numFmtId="41" formatCode="_-* #,##0_-;\-* #,##0_-;_-* &quot;-&quot;_-;_-@_-"/>
    <numFmt numFmtId="176" formatCode="#,##0.00_ "/>
    <numFmt numFmtId="177" formatCode="0.000"/>
    <numFmt numFmtId="178" formatCode="0.0000"/>
    <numFmt numFmtId="179" formatCode="&quot;(F.G.L&quot;0.00&quot;)&quot;"/>
    <numFmt numFmtId="180" formatCode="&quot;(가압:&quot;0.00&quot;m)&quot;"/>
    <numFmt numFmtId="181" formatCode="_ * #,##0_ ;_ * \-#,##0_ ;_ * &quot;-&quot;_ ;_ @_ "/>
    <numFmt numFmtId="182" formatCode="_ * #,##0.00_ ;_ * \-#,##0.00_ ;_ * &quot;-&quot;??_ ;_ @_ "/>
    <numFmt numFmtId="183" formatCode="_(&quot;$&quot;* #,##0.00_);_(&quot;$&quot;* \(#,##0.00\);_(&quot;$&quot;* &quot;-&quot;??_);_(@_)"/>
    <numFmt numFmtId="184" formatCode="_-* #,##0.00_-;\-* #,##0.00_-;_-* &quot;-&quot;_-;_-@_-"/>
    <numFmt numFmtId="185" formatCode="#,##0.00_);[Red]\(#,##0.00\)"/>
    <numFmt numFmtId="186" formatCode="&quot;₩&quot;#,##0;&quot;₩&quot;&quot;₩&quot;&quot;₩&quot;\-#,##0"/>
    <numFmt numFmtId="187" formatCode="_ * #,##0_ ;_ * &quot;₩&quot;&quot;₩&quot;&quot;₩&quot;&quot;₩&quot;&quot;₩&quot;&quot;₩&quot;&quot;₩&quot;&quot;₩&quot;\-#,##0_ ;_ * &quot;-&quot;_ ;_ @_ "/>
    <numFmt numFmtId="188" formatCode="&quot;$&quot;#,##0.0000_);&quot;₩&quot;&quot;₩&quot;&quot;₩&quot;&quot;₩&quot;&quot;₩&quot;&quot;₩&quot;&quot;₩&quot;&quot;₩&quot;\(&quot;$&quot;#,##0.0000&quot;₩&quot;&quot;₩&quot;&quot;₩&quot;&quot;₩&quot;&quot;₩&quot;&quot;₩&quot;&quot;₩&quot;&quot;₩&quot;\)"/>
    <numFmt numFmtId="189" formatCode="&quot;$&quot;#,##0_);[Red]&quot;₩&quot;&quot;₩&quot;&quot;₩&quot;&quot;₩&quot;&quot;₩&quot;&quot;₩&quot;&quot;₩&quot;&quot;₩&quot;\(&quot;$&quot;#,##0&quot;₩&quot;&quot;₩&quot;&quot;₩&quot;&quot;₩&quot;&quot;₩&quot;&quot;₩&quot;&quot;₩&quot;&quot;₩&quot;\)"/>
    <numFmt numFmtId="190" formatCode="_(* #,##0.0_);_(* &quot;₩&quot;&quot;₩&quot;&quot;₩&quot;&quot;₩&quot;&quot;₩&quot;&quot;₩&quot;&quot;₩&quot;&quot;₩&quot;\(#,##0.0&quot;₩&quot;&quot;₩&quot;&quot;₩&quot;&quot;₩&quot;&quot;₩&quot;&quot;₩&quot;&quot;₩&quot;&quot;₩&quot;\);_(* &quot;-&quot;_);_(@_)"/>
    <numFmt numFmtId="191" formatCode="#,##0.000"/>
    <numFmt numFmtId="192" formatCode="&quot;PH = &quot;0.00"/>
    <numFmt numFmtId="193" formatCode="&quot;GL : &quot;0.00"/>
    <numFmt numFmtId="194" formatCode="&quot;H=&quot;0.0"/>
    <numFmt numFmtId="195" formatCode="#,##0_ ;[Red]\-#,##0\ "/>
    <numFmt numFmtId="196" formatCode="#."/>
    <numFmt numFmtId="197" formatCode="#.00"/>
    <numFmt numFmtId="198" formatCode="#,##0;[Red]&quot;-&quot;#,##0"/>
    <numFmt numFmtId="199" formatCode="0.00\ &quot;)&quot;"/>
    <numFmt numFmtId="200" formatCode="0.00\ &quot;)]&quot;"/>
    <numFmt numFmtId="201" formatCode="0.000\ &quot;²&quot;"/>
    <numFmt numFmtId="202" formatCode="&quot;(&quot;\ 0.00"/>
    <numFmt numFmtId="203" formatCode="&quot;[(&quot;\ 0.00"/>
    <numFmt numFmtId="204" formatCode="_ * #,##0_ ;_ * &quot;₩&quot;&quot;₩&quot;&quot;₩&quot;&quot;₩&quot;\-#,##0_ ;_ * &quot;-&quot;_ ;_ @_ "/>
    <numFmt numFmtId="205" formatCode="#,##0.000000000;[Red]\-#,##0.000000000"/>
    <numFmt numFmtId="206" formatCode="&quot;1 : &quot;0.0"/>
    <numFmt numFmtId="207" formatCode="_ &quot;₩&quot;* #,##0_ ;_ &quot;₩&quot;* &quot;₩&quot;\!\-#,##0_ ;_ &quot;₩&quot;* &quot;-&quot;_ ;_ @_ "/>
    <numFmt numFmtId="208" formatCode="_ &quot;₩&quot;* #,##0.00_ ;_ &quot;₩&quot;* &quot;₩&quot;\!\-#,##0.00_ ;_ &quot;₩&quot;* &quot;-&quot;??_ ;_ @_ "/>
    <numFmt numFmtId="209" formatCode="%#.00"/>
    <numFmt numFmtId="210" formatCode="_ * #,##0.00_ ;_ * &quot;₩&quot;\!\-#,##0.00_ ;_ * &quot;-&quot;??_ ;_ @_ "/>
    <numFmt numFmtId="211" formatCode="#,##0."/>
    <numFmt numFmtId="212" formatCode="yyyy&quot;年&quot;&quot;₩&quot;&quot;₩&quot;&quot;₩&quot;&quot;₩&quot;\ mm&quot;月&quot;&quot;₩&quot;&quot;₩&quot;&quot;₩&quot;&quot;₩&quot;\ dd&quot;日&quot;"/>
    <numFmt numFmtId="213" formatCode="\$#.00"/>
    <numFmt numFmtId="214" formatCode="&quot;$&quot;#,##0_);[Red]\(&quot;$&quot;#,##0\)"/>
    <numFmt numFmtId="215" formatCode="&quot;₩&quot;\!\$#,##0&quot;₩&quot;\!\ ;&quot;₩&quot;\!\(&quot;₩&quot;\!\$#,##0&quot;₩&quot;\!\)"/>
    <numFmt numFmtId="216" formatCode="#,##0.0000000;[Red]&quot;-&quot;#,##0.0000000"/>
    <numFmt numFmtId="217" formatCode="_-* #,##0\ _D_M_-;\-* #,##0\ _D_M_-;_-* &quot;-&quot;\ _D_M_-;_-@_-"/>
    <numFmt numFmtId="218" formatCode="_-* #,##0.00\ _D_M_-;\-* #,##0.00\ _D_M_-;_-* &quot;-&quot;??\ _D_M_-;_-@_-"/>
    <numFmt numFmtId="219" formatCode="#,##0.000000000;[Red]&quot;-&quot;#,##0.000000000"/>
    <numFmt numFmtId="220" formatCode="0\ &quot;EA&quot;"/>
    <numFmt numFmtId="221" formatCode="\$#."/>
    <numFmt numFmtId="222" formatCode="#,000"/>
    <numFmt numFmtId="223" formatCode="&quot;₩&quot;#,##0;&quot;₩&quot;&quot;₩&quot;&quot;₩&quot;&quot;₩&quot;\-#,##0"/>
    <numFmt numFmtId="224" formatCode="0\ &quot;t&quot;"/>
    <numFmt numFmtId="225" formatCode="_-* #,##0\ &quot;DM&quot;_-;\-* #,##0\ &quot;DM&quot;_-;_-* &quot;-&quot;\ &quot;DM&quot;_-;_-@_-"/>
    <numFmt numFmtId="226" formatCode="#&quot;년&quot;"/>
    <numFmt numFmtId="227" formatCode="0.0%"/>
    <numFmt numFmtId="228" formatCode="0_);[Red]\(0\)"/>
    <numFmt numFmtId="229" formatCode="_ * #,##0.0_ ;_ * &quot;₩&quot;&quot;₩&quot;&quot;₩&quot;\-#,##0.0_ ;_ * &quot;-&quot;_ ;_ @_ "/>
    <numFmt numFmtId="230" formatCode="m\o\n\th\ d\,\ yyyy"/>
    <numFmt numFmtId="231" formatCode="&quot;△&quot;#,##0\ &quot;억&quot;&quot;원&quot;"/>
    <numFmt numFmtId="232" formatCode="\(#,##0.0\)\ \ "/>
    <numFmt numFmtId="233" formatCode="#,##0.00\ \ \ "/>
  </numFmts>
  <fonts count="17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  <font>
      <sz val="12"/>
      <name val="바탕체"/>
      <family val="1"/>
      <charset val="129"/>
    </font>
    <font>
      <sz val="12"/>
      <name val="돋움"/>
      <family val="3"/>
      <charset val="129"/>
    </font>
    <font>
      <sz val="8"/>
      <name val="바탕"/>
      <family val="1"/>
      <charset val="129"/>
    </font>
    <font>
      <b/>
      <sz val="10"/>
      <name val="돋움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11"/>
      <color indexed="36"/>
      <name val="돋움"/>
      <family val="3"/>
      <charset val="129"/>
    </font>
    <font>
      <sz val="12"/>
      <name val="뼻뮝"/>
      <family val="1"/>
      <charset val="129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1"/>
      <name val="Helv"/>
      <family val="2"/>
    </font>
    <font>
      <sz val="10"/>
      <name val="굴림"/>
      <family val="3"/>
      <charset val="129"/>
    </font>
    <font>
      <b/>
      <sz val="12"/>
      <name val="굴림"/>
      <family val="3"/>
      <charset val="129"/>
    </font>
    <font>
      <sz val="11"/>
      <name val="Century Schoolbook"/>
      <family val="1"/>
    </font>
    <font>
      <b/>
      <sz val="9"/>
      <name val="굴림"/>
      <family val="3"/>
      <charset val="129"/>
    </font>
    <font>
      <sz val="9"/>
      <name val="굴림"/>
      <family val="3"/>
      <charset val="129"/>
    </font>
    <font>
      <sz val="9"/>
      <color indexed="12"/>
      <name val="굴림"/>
      <family val="3"/>
      <charset val="129"/>
    </font>
    <font>
      <sz val="8"/>
      <name val="굴림"/>
      <family val="3"/>
      <charset val="129"/>
    </font>
    <font>
      <sz val="9"/>
      <color indexed="10"/>
      <name val="굴림"/>
      <family val="3"/>
      <charset val="129"/>
    </font>
    <font>
      <sz val="8"/>
      <color indexed="12"/>
      <name val="굴림"/>
      <family val="3"/>
      <charset val="129"/>
    </font>
    <font>
      <sz val="9"/>
      <color indexed="14"/>
      <name val="굴림"/>
      <family val="3"/>
      <charset val="129"/>
    </font>
    <font>
      <sz val="9"/>
      <color indexed="81"/>
      <name val="돋움"/>
      <family val="3"/>
      <charset val="129"/>
    </font>
    <font>
      <b/>
      <sz val="9"/>
      <color indexed="81"/>
      <name val="돋움"/>
      <family val="3"/>
      <charset val="129"/>
    </font>
    <font>
      <sz val="11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indexed="8"/>
      <name val="굴림"/>
      <family val="3"/>
      <charset val="129"/>
    </font>
    <font>
      <sz val="10"/>
      <name val="Times New Roman"/>
      <family val="1"/>
    </font>
    <font>
      <sz val="1"/>
      <color indexed="16"/>
      <name val="Courier"/>
      <family val="3"/>
    </font>
    <font>
      <sz val="1"/>
      <color indexed="8"/>
      <name val="Courier"/>
      <family val="3"/>
    </font>
    <font>
      <sz val="12"/>
      <name val="Times New Roman"/>
      <family val="1"/>
    </font>
    <font>
      <sz val="11"/>
      <color indexed="8"/>
      <name val="돋움"/>
      <family val="3"/>
      <charset val="129"/>
    </font>
    <font>
      <sz val="11"/>
      <name val="굴림체"/>
      <family val="3"/>
      <charset val="129"/>
    </font>
    <font>
      <sz val="1"/>
      <color indexed="0"/>
      <name val="Courier"/>
      <family val="3"/>
    </font>
    <font>
      <sz val="10"/>
      <color indexed="8"/>
      <name val="돋움"/>
      <family val="3"/>
      <charset val="129"/>
    </font>
    <font>
      <sz val="9"/>
      <name val="굴림체"/>
      <family val="3"/>
      <charset val="129"/>
    </font>
    <font>
      <sz val="10"/>
      <name val="μ¸¿oA¼"/>
      <family val="3"/>
      <charset val="129"/>
    </font>
    <font>
      <sz val="8"/>
      <name val="¹UAAA¼"/>
      <family val="3"/>
      <charset val="129"/>
    </font>
    <font>
      <sz val="10"/>
      <name val="¹ÙÅÁÃ¼"/>
      <family val="1"/>
      <charset val="129"/>
    </font>
    <font>
      <sz val="11"/>
      <name val="μ¸¿o"/>
      <family val="1"/>
      <charset val="129"/>
    </font>
    <font>
      <sz val="12"/>
      <name val="¹ÙÅÁÃ¼"/>
      <family val="1"/>
      <charset val="129"/>
    </font>
    <font>
      <sz val="12"/>
      <name val="System"/>
      <family val="2"/>
      <charset val="129"/>
    </font>
    <font>
      <sz val="10"/>
      <name val="¹UAAA¼"/>
      <family val="3"/>
      <charset val="129"/>
    </font>
    <font>
      <u/>
      <sz val="8"/>
      <color indexed="12"/>
      <name val="Times New Roman"/>
      <family val="1"/>
    </font>
    <font>
      <sz val="10"/>
      <name val="굴림체"/>
      <family val="3"/>
      <charset val="129"/>
    </font>
    <font>
      <b/>
      <sz val="1"/>
      <color indexed="8"/>
      <name val="Courier"/>
      <family val="3"/>
    </font>
    <font>
      <sz val="10"/>
      <color indexed="8"/>
      <name val="맑은 고딕"/>
      <family val="3"/>
      <charset val="129"/>
    </font>
    <font>
      <sz val="10"/>
      <color indexed="9"/>
      <name val="맑은 고딕"/>
      <family val="3"/>
      <charset val="129"/>
    </font>
    <font>
      <sz val="10"/>
      <color indexed="10"/>
      <name val="맑은 고딕"/>
      <family val="3"/>
      <charset val="129"/>
    </font>
    <font>
      <b/>
      <sz val="10"/>
      <color indexed="52"/>
      <name val="맑은 고딕"/>
      <family val="3"/>
      <charset val="129"/>
    </font>
    <font>
      <sz val="10"/>
      <color indexed="20"/>
      <name val="맑은 고딕"/>
      <family val="3"/>
      <charset val="129"/>
    </font>
    <font>
      <sz val="12"/>
      <name val="돋움체"/>
      <family val="3"/>
      <charset val="129"/>
    </font>
    <font>
      <sz val="10"/>
      <color indexed="60"/>
      <name val="맑은 고딕"/>
      <family val="3"/>
      <charset val="129"/>
    </font>
    <font>
      <i/>
      <sz val="10"/>
      <color indexed="23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b/>
      <sz val="12"/>
      <color indexed="16"/>
      <name val="굴림체"/>
      <family val="3"/>
      <charset val="129"/>
    </font>
    <font>
      <sz val="12"/>
      <name val="HY울릉도M"/>
      <family val="1"/>
      <charset val="129"/>
    </font>
    <font>
      <sz val="10"/>
      <color indexed="52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62"/>
      <name val="맑은 고딕"/>
      <family val="3"/>
      <charset val="129"/>
    </font>
    <font>
      <sz val="9"/>
      <name val="Arial"/>
      <family val="2"/>
    </font>
    <font>
      <sz val="10"/>
      <color indexed="17"/>
      <name val="맑은 고딕"/>
      <family val="3"/>
      <charset val="129"/>
    </font>
    <font>
      <b/>
      <sz val="10"/>
      <color indexed="63"/>
      <name val="맑은 고딕"/>
      <family val="3"/>
      <charset val="129"/>
    </font>
    <font>
      <sz val="10"/>
      <color indexed="24"/>
      <name val="Arial"/>
      <family val="2"/>
    </font>
    <font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8"/>
      <name val="Arial"/>
      <family val="2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u/>
      <sz val="9"/>
      <color indexed="12"/>
      <name val="바탕체"/>
      <family val="1"/>
      <charset val="129"/>
    </font>
    <font>
      <b/>
      <sz val="11"/>
      <color indexed="8"/>
      <name val="굴림"/>
      <family val="3"/>
      <charset val="129"/>
    </font>
    <font>
      <sz val="11"/>
      <color indexed="9"/>
      <name val="굴림"/>
      <family val="3"/>
      <charset val="129"/>
    </font>
    <font>
      <sz val="11"/>
      <color indexed="10"/>
      <name val="굴림"/>
      <family val="3"/>
      <charset val="129"/>
    </font>
    <font>
      <b/>
      <sz val="11"/>
      <color indexed="52"/>
      <name val="굴림"/>
      <family val="3"/>
      <charset val="129"/>
    </font>
    <font>
      <sz val="11"/>
      <color indexed="20"/>
      <name val="굴림"/>
      <family val="3"/>
      <charset val="129"/>
    </font>
    <font>
      <sz val="11"/>
      <color indexed="60"/>
      <name val="굴림"/>
      <family val="3"/>
      <charset val="129"/>
    </font>
    <font>
      <i/>
      <sz val="11"/>
      <color indexed="23"/>
      <name val="굴림"/>
      <family val="3"/>
      <charset val="129"/>
    </font>
    <font>
      <b/>
      <sz val="11"/>
      <color indexed="9"/>
      <name val="굴림"/>
      <family val="3"/>
      <charset val="129"/>
    </font>
    <font>
      <sz val="11"/>
      <color indexed="52"/>
      <name val="굴림"/>
      <family val="3"/>
      <charset val="129"/>
    </font>
    <font>
      <sz val="11"/>
      <color indexed="62"/>
      <name val="굴림"/>
      <family val="3"/>
      <charset val="129"/>
    </font>
    <font>
      <b/>
      <sz val="15"/>
      <color indexed="56"/>
      <name val="굴림"/>
      <family val="3"/>
      <charset val="129"/>
    </font>
    <font>
      <b/>
      <sz val="13"/>
      <color indexed="56"/>
      <name val="굴림"/>
      <family val="3"/>
      <charset val="129"/>
    </font>
    <font>
      <b/>
      <sz val="11"/>
      <color indexed="56"/>
      <name val="굴림"/>
      <family val="3"/>
      <charset val="129"/>
    </font>
    <font>
      <sz val="11"/>
      <color indexed="17"/>
      <name val="굴림"/>
      <family val="3"/>
      <charset val="129"/>
    </font>
    <font>
      <b/>
      <sz val="11"/>
      <color indexed="63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color indexed="8"/>
      <name val="굴림"/>
      <family val="3"/>
      <charset val="129"/>
    </font>
    <font>
      <sz val="11"/>
      <color indexed="10"/>
      <name val="돋움"/>
      <family val="3"/>
      <charset val="129"/>
    </font>
    <font>
      <b/>
      <sz val="10"/>
      <color indexed="8"/>
      <name val="굴림"/>
      <family val="3"/>
      <charset val="129"/>
    </font>
    <font>
      <sz val="9"/>
      <color indexed="13"/>
      <name val="돋움"/>
      <family val="3"/>
      <charset val="129"/>
    </font>
    <font>
      <sz val="10"/>
      <color indexed="8"/>
      <name val="굴림"/>
      <family val="3"/>
      <charset val="129"/>
    </font>
    <font>
      <b/>
      <sz val="9"/>
      <color indexed="81"/>
      <name val="Tahoma"/>
      <family val="2"/>
    </font>
    <font>
      <b/>
      <vertAlign val="superscript"/>
      <sz val="9"/>
      <color indexed="81"/>
      <name val="Tahoma"/>
      <family val="2"/>
    </font>
    <font>
      <b/>
      <vertAlign val="superscript"/>
      <sz val="12"/>
      <color indexed="8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color rgb="FFFFFF00"/>
      <name val="돋움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indexed="8"/>
      <name val="돋움"/>
      <family val="3"/>
      <charset val="129"/>
    </font>
    <font>
      <sz val="9"/>
      <color indexed="8"/>
      <name val="돋움체"/>
      <family val="3"/>
      <charset val="129"/>
    </font>
    <font>
      <sz val="11"/>
      <color indexed="8"/>
      <name val="맑은 고딕"/>
      <family val="2"/>
      <scheme val="minor"/>
    </font>
    <font>
      <sz val="10"/>
      <name val="돋움체"/>
      <family val="3"/>
      <charset val="129"/>
    </font>
    <font>
      <sz val="12"/>
      <color indexed="24"/>
      <name val="Arial"/>
      <family val="2"/>
    </font>
    <font>
      <sz val="1"/>
      <color theme="1"/>
      <name val="맑은 고딕"/>
      <family val="3"/>
      <charset val="129"/>
      <scheme val="minor"/>
    </font>
    <font>
      <b/>
      <sz val="9"/>
      <color indexed="10"/>
      <name val="돋움"/>
      <family val="3"/>
      <charset val="129"/>
    </font>
    <font>
      <b/>
      <sz val="9"/>
      <color indexed="10"/>
      <name val="돋움체"/>
      <family val="3"/>
      <charset val="129"/>
    </font>
    <font>
      <sz val="12"/>
      <color theme="1"/>
      <name val="돋움"/>
      <family val="3"/>
      <charset val="129"/>
    </font>
    <font>
      <b/>
      <sz val="12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b/>
      <sz val="11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b/>
      <sz val="9"/>
      <color theme="1"/>
      <name val="돋움"/>
      <family val="3"/>
      <charset val="129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</fills>
  <borders count="91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645">
    <xf numFmtId="0" fontId="0" fillId="0" borderId="0">
      <alignment vertical="center"/>
    </xf>
    <xf numFmtId="182" fontId="58" fillId="0" borderId="0" applyFont="0" applyFill="0" applyBorder="0" applyAlignment="0" applyProtection="0"/>
    <xf numFmtId="49" fontId="75" fillId="0" borderId="1">
      <alignment horizontal="center" vertical="center"/>
    </xf>
    <xf numFmtId="0" fontId="10" fillId="0" borderId="0"/>
    <xf numFmtId="0" fontId="10" fillId="0" borderId="0"/>
    <xf numFmtId="0" fontId="19" fillId="0" borderId="0" applyFont="0" applyFill="0" applyBorder="0" applyAlignment="0" applyProtection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96" fontId="59" fillId="0" borderId="0">
      <protection locked="0"/>
    </xf>
    <xf numFmtId="0" fontId="60" fillId="0" borderId="0">
      <protection locked="0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61" fillId="0" borderId="0"/>
    <xf numFmtId="196" fontId="59" fillId="0" borderId="0">
      <protection locked="0"/>
    </xf>
    <xf numFmtId="197" fontId="60" fillId="0" borderId="0">
      <protection locked="0"/>
    </xf>
    <xf numFmtId="196" fontId="59" fillId="0" borderId="0">
      <protection locked="0"/>
    </xf>
    <xf numFmtId="0" fontId="62" fillId="0" borderId="0"/>
    <xf numFmtId="0" fontId="76" fillId="0" borderId="0">
      <protection locked="0"/>
    </xf>
    <xf numFmtId="0" fontId="76" fillId="0" borderId="0">
      <protection locked="0"/>
    </xf>
    <xf numFmtId="0" fontId="10" fillId="0" borderId="2">
      <alignment horizont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196" fontId="59" fillId="0" borderId="0">
      <protection locked="0"/>
    </xf>
    <xf numFmtId="0" fontId="60" fillId="0" borderId="0">
      <protection locked="0"/>
    </xf>
    <xf numFmtId="0" fontId="63" fillId="0" borderId="0" applyFont="0" applyFill="0" applyBorder="0" applyAlignment="0" applyProtection="0"/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03" fillId="1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03" fillId="9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78" fillId="10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03" fillId="10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78" fillId="13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03" fillId="13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03" fillId="14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03" fillId="15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66" fillId="0" borderId="0">
      <protection locked="0"/>
    </xf>
    <xf numFmtId="207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96" fontId="59" fillId="0" borderId="0">
      <protection locked="0"/>
    </xf>
    <xf numFmtId="209" fontId="60" fillId="0" borderId="0">
      <protection locked="0"/>
    </xf>
    <xf numFmtId="0" fontId="22" fillId="0" borderId="0"/>
    <xf numFmtId="208" fontId="67" fillId="0" borderId="0" applyFont="0" applyFill="0" applyBorder="0" applyAlignment="0" applyProtection="0"/>
    <xf numFmtId="210" fontId="20" fillId="0" borderId="0" applyFont="0" applyFill="0" applyBorder="0" applyAlignment="0" applyProtection="0"/>
    <xf numFmtId="4" fontId="60" fillId="0" borderId="0">
      <protection locked="0"/>
    </xf>
    <xf numFmtId="211" fontId="60" fillId="0" borderId="0">
      <protection locked="0"/>
    </xf>
    <xf numFmtId="196" fontId="59" fillId="0" borderId="0">
      <protection locked="0"/>
    </xf>
    <xf numFmtId="196" fontId="59" fillId="0" borderId="0">
      <protection locked="0"/>
    </xf>
    <xf numFmtId="182" fontId="19" fillId="0" borderId="0" applyFont="0" applyFill="0" applyBorder="0" applyAlignment="0" applyProtection="0"/>
    <xf numFmtId="0" fontId="68" fillId="0" borderId="0"/>
    <xf numFmtId="0" fontId="69" fillId="0" borderId="0"/>
    <xf numFmtId="0" fontId="70" fillId="0" borderId="0"/>
    <xf numFmtId="0" fontId="71" fillId="0" borderId="0"/>
    <xf numFmtId="0" fontId="72" fillId="0" borderId="0"/>
    <xf numFmtId="0" fontId="71" fillId="0" borderId="0"/>
    <xf numFmtId="0" fontId="73" fillId="0" borderId="0"/>
    <xf numFmtId="0" fontId="69" fillId="0" borderId="0"/>
    <xf numFmtId="0" fontId="73" fillId="0" borderId="0"/>
    <xf numFmtId="0" fontId="23" fillId="0" borderId="0"/>
    <xf numFmtId="0" fontId="60" fillId="0" borderId="3">
      <protection locked="0"/>
    </xf>
    <xf numFmtId="196" fontId="59" fillId="0" borderId="3">
      <protection locked="0"/>
    </xf>
    <xf numFmtId="4" fontId="60" fillId="0" borderId="0">
      <protection locked="0"/>
    </xf>
    <xf numFmtId="38" fontId="19" fillId="0" borderId="0" applyFont="0" applyFill="0" applyBorder="0" applyAlignment="0" applyProtection="0"/>
    <xf numFmtId="212" fontId="10" fillId="0" borderId="0"/>
    <xf numFmtId="182" fontId="19" fillId="0" borderId="0" applyFont="0" applyFill="0" applyBorder="0" applyAlignment="0" applyProtection="0"/>
    <xf numFmtId="3" fontId="94" fillId="0" borderId="0" applyFont="0" applyFill="0" applyBorder="0" applyAlignment="0" applyProtection="0"/>
    <xf numFmtId="213" fontId="60" fillId="0" borderId="0">
      <protection locked="0"/>
    </xf>
    <xf numFmtId="214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215" fontId="94" fillId="0" borderId="0" applyFont="0" applyFill="0" applyBorder="0" applyAlignment="0" applyProtection="0"/>
    <xf numFmtId="216" fontId="10" fillId="0" borderId="0"/>
    <xf numFmtId="0" fontId="94" fillId="0" borderId="0" applyFont="0" applyFill="0" applyBorder="0" applyAlignment="0" applyProtection="0"/>
    <xf numFmtId="0" fontId="95" fillId="0" borderId="0" applyFill="0" applyBorder="0" applyAlignment="0" applyProtection="0"/>
    <xf numFmtId="217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9" fontId="10" fillId="0" borderId="0"/>
    <xf numFmtId="220" fontId="91" fillId="0" borderId="0" applyFill="0" applyBorder="0">
      <alignment horizontal="centerContinuous"/>
    </xf>
    <xf numFmtId="196" fontId="59" fillId="0" borderId="0">
      <protection locked="0"/>
    </xf>
    <xf numFmtId="196" fontId="59" fillId="0" borderId="0">
      <protection locked="0"/>
    </xf>
    <xf numFmtId="213" fontId="60" fillId="0" borderId="0">
      <protection locked="0"/>
    </xf>
    <xf numFmtId="221" fontId="60" fillId="0" borderId="0">
      <protection locked="0"/>
    </xf>
    <xf numFmtId="2" fontId="94" fillId="0" borderId="0" applyFont="0" applyFill="0" applyBorder="0" applyAlignment="0" applyProtection="0"/>
    <xf numFmtId="2" fontId="95" fillId="0" borderId="0" applyFill="0" applyBorder="0" applyAlignment="0" applyProtection="0"/>
    <xf numFmtId="38" fontId="24" fillId="16" borderId="0" applyNumberFormat="0" applyBorder="0" applyAlignment="0" applyProtection="0"/>
    <xf numFmtId="38" fontId="24" fillId="16" borderId="0" applyNumberFormat="0" applyBorder="0" applyAlignment="0" applyProtection="0"/>
    <xf numFmtId="38" fontId="24" fillId="17" borderId="0" applyNumberFormat="0" applyBorder="0" applyAlignment="0" applyProtection="0"/>
    <xf numFmtId="0" fontId="25" fillId="0" borderId="0">
      <alignment horizontal="left"/>
    </xf>
    <xf numFmtId="0" fontId="21" fillId="0" borderId="4" applyNumberFormat="0" applyAlignment="0" applyProtection="0">
      <alignment horizontal="left" vertical="center"/>
    </xf>
    <xf numFmtId="0" fontId="21" fillId="0" borderId="5">
      <alignment horizontal="left" vertical="center"/>
    </xf>
    <xf numFmtId="0" fontId="21" fillId="0" borderId="5">
      <alignment horizontal="left" vertical="center"/>
    </xf>
    <xf numFmtId="0" fontId="21" fillId="0" borderId="5">
      <alignment horizontal="left" vertical="center"/>
    </xf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10" fontId="24" fillId="16" borderId="6" applyNumberFormat="0" applyBorder="0" applyAlignment="0" applyProtection="0"/>
    <xf numFmtId="10" fontId="24" fillId="18" borderId="6" applyNumberFormat="0" applyBorder="0" applyAlignment="0" applyProtection="0"/>
    <xf numFmtId="10" fontId="24" fillId="18" borderId="6" applyNumberFormat="0" applyBorder="0" applyAlignment="0" applyProtection="0"/>
    <xf numFmtId="10" fontId="24" fillId="18" borderId="6" applyNumberFormat="0" applyBorder="0" applyAlignment="0" applyProtection="0"/>
    <xf numFmtId="10" fontId="24" fillId="16" borderId="6" applyNumberFormat="0" applyBorder="0" applyAlignment="0" applyProtection="0"/>
    <xf numFmtId="10" fontId="24" fillId="18" borderId="6" applyNumberFormat="0" applyBorder="0" applyAlignment="0" applyProtection="0"/>
    <xf numFmtId="181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26" fillId="0" borderId="7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86" fontId="6" fillId="0" borderId="0"/>
    <xf numFmtId="223" fontId="6" fillId="0" borderId="0"/>
    <xf numFmtId="186" fontId="6" fillId="0" borderId="0"/>
    <xf numFmtId="222" fontId="10" fillId="0" borderId="0"/>
    <xf numFmtId="0" fontId="19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09" fontId="60" fillId="0" borderId="0">
      <protection locked="0"/>
    </xf>
    <xf numFmtId="10" fontId="19" fillId="0" borderId="0" applyFont="0" applyFill="0" applyBorder="0" applyAlignment="0" applyProtection="0"/>
    <xf numFmtId="0" fontId="10" fillId="0" borderId="0">
      <protection locked="0"/>
    </xf>
    <xf numFmtId="182" fontId="19" fillId="0" borderId="0" applyFont="0" applyFill="0" applyBorder="0" applyAlignment="0" applyProtection="0"/>
    <xf numFmtId="0" fontId="19" fillId="0" borderId="0"/>
    <xf numFmtId="0" fontId="26" fillId="0" borderId="0"/>
    <xf numFmtId="0" fontId="99" fillId="0" borderId="0" applyFill="0" applyBorder="0" applyProtection="0">
      <alignment horizontal="centerContinuous" vertical="center"/>
    </xf>
    <xf numFmtId="0" fontId="100" fillId="16" borderId="0" applyFill="0" applyBorder="0" applyProtection="0">
      <alignment horizontal="center" vertical="center"/>
    </xf>
    <xf numFmtId="224" fontId="91" fillId="0" borderId="0" applyFill="0" applyBorder="0">
      <alignment horizontal="centerContinuous"/>
    </xf>
    <xf numFmtId="0" fontId="94" fillId="0" borderId="3" applyNumberFormat="0" applyFont="0" applyFill="0" applyAlignment="0" applyProtection="0"/>
    <xf numFmtId="0" fontId="95" fillId="0" borderId="8" applyNumberFormat="0" applyFill="0" applyAlignment="0" applyProtection="0"/>
    <xf numFmtId="225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78" fillId="19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03" fillId="19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78" fillId="20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03" fillId="20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03" fillId="21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78" fillId="13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03" fillId="13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03" fillId="14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78" fillId="22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03" fillId="22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81" fillId="3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06" fillId="3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" fontId="22" fillId="0" borderId="10">
      <alignment horizontal="center"/>
    </xf>
    <xf numFmtId="0" fontId="14" fillId="0" borderId="0" applyFont="0" applyFill="0" applyBorder="0" applyAlignment="0" applyProtection="0"/>
    <xf numFmtId="196" fontId="59" fillId="0" borderId="0">
      <protection locked="0"/>
    </xf>
    <xf numFmtId="0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0" fontId="82" fillId="0" borderId="0" applyFont="0" applyFill="0" applyBorder="0" applyAlignment="0" applyProtection="0"/>
    <xf numFmtId="38" fontId="82" fillId="0" borderId="0" applyFont="0" applyFill="0" applyBorder="0" applyAlignment="0" applyProtection="0"/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117" fillId="56" borderId="74" applyNumberFormat="0" applyFont="0" applyAlignment="0" applyProtection="0">
      <alignment vertical="center"/>
    </xf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96" fontId="64" fillId="0" borderId="0">
      <protection locked="0"/>
    </xf>
    <xf numFmtId="9" fontId="63" fillId="16" borderId="0" applyFill="0" applyBorder="0" applyProtection="0">
      <alignment horizontal="right"/>
    </xf>
    <xf numFmtId="10" fontId="63" fillId="0" borderId="0" applyFill="0" applyBorder="0" applyProtection="0">
      <alignment horizontal="right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117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117" fillId="0" borderId="0" applyFont="0" applyFill="0" applyBorder="0" applyAlignment="0" applyProtection="0">
      <alignment vertical="center"/>
    </xf>
    <xf numFmtId="9" fontId="117" fillId="0" borderId="0" applyFont="0" applyFill="0" applyBorder="0" applyAlignment="0" applyProtection="0">
      <alignment vertical="center"/>
    </xf>
    <xf numFmtId="9" fontId="117" fillId="0" borderId="0" applyFont="0" applyFill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83" fillId="25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07" fillId="25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8" fillId="0" borderId="0"/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47" fillId="26" borderId="12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85" fillId="26" borderId="12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09" fillId="26" borderId="12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198" fontId="8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41" fontId="117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41" fontId="8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19" fillId="0" borderId="0"/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199" fontId="9" fillId="0" borderId="0" applyFill="0" applyBorder="0">
      <alignment horizontal="centerContinuous"/>
    </xf>
    <xf numFmtId="200" fontId="9" fillId="0" borderId="0" applyFill="0" applyBorder="0">
      <alignment horizontal="centerContinuous"/>
    </xf>
    <xf numFmtId="2" fontId="9" fillId="0" borderId="0" applyFill="0" applyBorder="0" applyProtection="0">
      <alignment horizontal="centerContinuous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201" fontId="91" fillId="0" borderId="0" applyFill="0" applyBorder="0">
      <alignment horizontal="centerContinuous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12" fillId="0" borderId="15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13" fillId="0" borderId="16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14" fillId="0" borderId="17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92" fillId="4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15" fillId="4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202" fontId="9" fillId="0" borderId="0" applyFill="0" applyBorder="0">
      <alignment horizontal="centerContinuous"/>
    </xf>
    <xf numFmtId="203" fontId="9" fillId="0" borderId="0" applyFill="0" applyBorder="0">
      <alignment horizontal="centerContinuous"/>
    </xf>
    <xf numFmtId="0" fontId="10" fillId="0" borderId="0"/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196" fontId="64" fillId="0" borderId="0">
      <protection locked="0"/>
    </xf>
    <xf numFmtId="196" fontId="64" fillId="0" borderId="0">
      <protection locked="0"/>
    </xf>
    <xf numFmtId="196" fontId="64" fillId="0" borderId="0">
      <protection locked="0"/>
    </xf>
    <xf numFmtId="41" fontId="6" fillId="0" borderId="0" applyFont="0" applyFill="0" applyBorder="0" applyAlignment="0" applyProtection="0"/>
    <xf numFmtId="204" fontId="19" fillId="0" borderId="6"/>
    <xf numFmtId="204" fontId="19" fillId="0" borderId="6"/>
    <xf numFmtId="204" fontId="19" fillId="0" borderId="6"/>
    <xf numFmtId="204" fontId="19" fillId="0" borderId="6"/>
    <xf numFmtId="176" fontId="63" fillId="16" borderId="0" applyFill="0" applyBorder="0" applyProtection="0">
      <alignment horizontal="right"/>
    </xf>
    <xf numFmtId="205" fontId="6" fillId="16" borderId="0" applyFill="0" applyBorder="0" applyProtection="0">
      <alignment horizontal="right"/>
    </xf>
    <xf numFmtId="187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206" fontId="10" fillId="0" borderId="0" applyFont="0" applyFill="0" applyBorder="0" applyAlignment="0" applyProtection="0"/>
    <xf numFmtId="196" fontId="64" fillId="0" borderId="0">
      <protection locked="0"/>
    </xf>
    <xf numFmtId="196" fontId="64" fillId="0" borderId="0">
      <protection locked="0"/>
    </xf>
    <xf numFmtId="196" fontId="64" fillId="0" borderId="0">
      <protection locked="0"/>
    </xf>
    <xf numFmtId="0" fontId="10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96" fontId="64" fillId="0" borderId="0">
      <protection locked="0"/>
    </xf>
    <xf numFmtId="196" fontId="64" fillId="0" borderId="0">
      <protection locked="0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0" fillId="0" borderId="0"/>
    <xf numFmtId="0" fontId="129" fillId="0" borderId="0">
      <alignment vertical="center"/>
    </xf>
    <xf numFmtId="0" fontId="129" fillId="0" borderId="0">
      <alignment vertical="center"/>
    </xf>
    <xf numFmtId="0" fontId="11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/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31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" fillId="0" borderId="0"/>
    <xf numFmtId="0" fontId="40" fillId="0" borderId="0">
      <alignment vertical="center"/>
    </xf>
    <xf numFmtId="0" fontId="129" fillId="0" borderId="0">
      <alignment vertical="center"/>
    </xf>
    <xf numFmtId="0" fontId="6" fillId="0" borderId="0"/>
    <xf numFmtId="0" fontId="6" fillId="0" borderId="0"/>
    <xf numFmtId="0" fontId="65" fillId="0" borderId="0">
      <alignment vertical="center"/>
    </xf>
    <xf numFmtId="0" fontId="6" fillId="0" borderId="0"/>
    <xf numFmtId="0" fontId="129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3" fillId="0" borderId="0"/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0" fillId="0" borderId="0"/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87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" fillId="0" borderId="0"/>
    <xf numFmtId="0" fontId="10" fillId="0" borderId="0"/>
    <xf numFmtId="0" fontId="6" fillId="0" borderId="0"/>
    <xf numFmtId="0" fontId="101" fillId="0" borderId="0" applyNumberFormat="0" applyFill="0" applyBorder="0" applyAlignment="0" applyProtection="0">
      <alignment vertical="top"/>
      <protection locked="0"/>
    </xf>
    <xf numFmtId="0" fontId="14" fillId="0" borderId="3" applyNumberFormat="0" applyFont="0" applyFill="0" applyAlignment="0" applyProtection="0"/>
    <xf numFmtId="0" fontId="14" fillId="0" borderId="3" applyNumberFormat="0" applyFont="0" applyFill="0" applyAlignment="0" applyProtection="0"/>
    <xf numFmtId="0" fontId="14" fillId="0" borderId="3" applyNumberFormat="0" applyFont="0" applyFill="0" applyAlignment="0" applyProtection="0"/>
    <xf numFmtId="7" fontId="14" fillId="0" borderId="0" applyFont="0" applyFill="0" applyBorder="0" applyAlignment="0" applyProtection="0"/>
    <xf numFmtId="7" fontId="14" fillId="0" borderId="0" applyFont="0" applyFill="0" applyBorder="0" applyAlignment="0" applyProtection="0"/>
    <xf numFmtId="7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0" fontId="147" fillId="0" borderId="0" applyNumberFormat="0" applyFill="0" applyBorder="0" applyAlignment="0" applyProtection="0">
      <alignment vertical="center"/>
    </xf>
    <xf numFmtId="0" fontId="148" fillId="0" borderId="78" applyNumberFormat="0" applyFill="0" applyAlignment="0" applyProtection="0">
      <alignment vertical="center"/>
    </xf>
    <xf numFmtId="0" fontId="149" fillId="0" borderId="79" applyNumberFormat="0" applyFill="0" applyAlignment="0" applyProtection="0">
      <alignment vertical="center"/>
    </xf>
    <xf numFmtId="0" fontId="150" fillId="0" borderId="80" applyNumberFormat="0" applyFill="0" applyAlignment="0" applyProtection="0">
      <alignment vertical="center"/>
    </xf>
    <xf numFmtId="0" fontId="150" fillId="0" borderId="0" applyNumberFormat="0" applyFill="0" applyBorder="0" applyAlignment="0" applyProtection="0">
      <alignment vertical="center"/>
    </xf>
    <xf numFmtId="0" fontId="151" fillId="60" borderId="0" applyNumberFormat="0" applyBorder="0" applyAlignment="0" applyProtection="0">
      <alignment vertical="center"/>
    </xf>
    <xf numFmtId="0" fontId="152" fillId="55" borderId="0" applyNumberFormat="0" applyBorder="0" applyAlignment="0" applyProtection="0">
      <alignment vertical="center"/>
    </xf>
    <xf numFmtId="0" fontId="153" fillId="57" borderId="0" applyNumberFormat="0" applyBorder="0" applyAlignment="0" applyProtection="0">
      <alignment vertical="center"/>
    </xf>
    <xf numFmtId="0" fontId="154" fillId="59" borderId="73" applyNumberFormat="0" applyAlignment="0" applyProtection="0">
      <alignment vertical="center"/>
    </xf>
    <xf numFmtId="0" fontId="155" fillId="54" borderId="81" applyNumberFormat="0" applyAlignment="0" applyProtection="0">
      <alignment vertical="center"/>
    </xf>
    <xf numFmtId="0" fontId="156" fillId="54" borderId="73" applyNumberFormat="0" applyAlignment="0" applyProtection="0">
      <alignment vertical="center"/>
    </xf>
    <xf numFmtId="0" fontId="157" fillId="0" borderId="76" applyNumberFormat="0" applyFill="0" applyAlignment="0" applyProtection="0">
      <alignment vertical="center"/>
    </xf>
    <xf numFmtId="0" fontId="158" fillId="58" borderId="75" applyNumberFormat="0" applyAlignment="0" applyProtection="0">
      <alignment vertical="center"/>
    </xf>
    <xf numFmtId="0" fontId="159" fillId="0" borderId="0" applyNumberFormat="0" applyFill="0" applyBorder="0" applyAlignment="0" applyProtection="0">
      <alignment vertical="center"/>
    </xf>
    <xf numFmtId="0" fontId="160" fillId="0" borderId="0" applyNumberFormat="0" applyFill="0" applyBorder="0" applyAlignment="0" applyProtection="0">
      <alignment vertical="center"/>
    </xf>
    <xf numFmtId="0" fontId="161" fillId="0" borderId="77" applyNumberFormat="0" applyFill="0" applyAlignment="0" applyProtection="0">
      <alignment vertical="center"/>
    </xf>
    <xf numFmtId="0" fontId="162" fillId="4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62" fillId="42" borderId="0" applyNumberFormat="0" applyBorder="0" applyAlignment="0" applyProtection="0">
      <alignment vertical="center"/>
    </xf>
    <xf numFmtId="0" fontId="162" fillId="4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162" fillId="43" borderId="0" applyNumberFormat="0" applyBorder="0" applyAlignment="0" applyProtection="0">
      <alignment vertical="center"/>
    </xf>
    <xf numFmtId="0" fontId="162" fillId="5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162" fillId="44" borderId="0" applyNumberFormat="0" applyBorder="0" applyAlignment="0" applyProtection="0">
      <alignment vertical="center"/>
    </xf>
    <xf numFmtId="0" fontId="162" fillId="5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162" fillId="45" borderId="0" applyNumberFormat="0" applyBorder="0" applyAlignment="0" applyProtection="0">
      <alignment vertical="center"/>
    </xf>
    <xf numFmtId="0" fontId="162" fillId="5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162" fillId="46" borderId="0" applyNumberFormat="0" applyBorder="0" applyAlignment="0" applyProtection="0">
      <alignment vertical="center"/>
    </xf>
    <xf numFmtId="0" fontId="162" fillId="5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162" fillId="47" borderId="0" applyNumberFormat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29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65" fillId="0" borderId="0">
      <alignment vertical="center"/>
    </xf>
    <xf numFmtId="204" fontId="19" fillId="0" borderId="82"/>
    <xf numFmtId="10" fontId="24" fillId="18" borderId="82" applyNumberFormat="0" applyBorder="0" applyAlignment="0" applyProtection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204" fontId="19" fillId="0" borderId="82"/>
    <xf numFmtId="204" fontId="19" fillId="0" borderId="82"/>
    <xf numFmtId="0" fontId="21" fillId="0" borderId="83">
      <alignment horizontal="left" vertical="center"/>
    </xf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21" fillId="0" borderId="83">
      <alignment horizontal="left" vertical="center"/>
    </xf>
    <xf numFmtId="10" fontId="24" fillId="16" borderId="82" applyNumberFormat="0" applyBorder="0" applyAlignment="0" applyProtection="0"/>
    <xf numFmtId="9" fontId="6" fillId="0" borderId="0" applyFont="0" applyFill="0" applyBorder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204" fontId="19" fillId="0" borderId="82"/>
    <xf numFmtId="0" fontId="21" fillId="0" borderId="83">
      <alignment horizontal="left" vertical="center"/>
    </xf>
    <xf numFmtId="10" fontId="24" fillId="18" borderId="82" applyNumberFormat="0" applyBorder="0" applyAlignment="0" applyProtection="0"/>
    <xf numFmtId="0" fontId="95" fillId="0" borderId="8" applyNumberFormat="0" applyFill="0" applyAlignment="0" applyProtection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204" fontId="19" fillId="0" borderId="82"/>
    <xf numFmtId="10" fontId="24" fillId="18" borderId="82" applyNumberFormat="0" applyBorder="0" applyAlignment="0" applyProtection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204" fontId="19" fillId="0" borderId="82"/>
    <xf numFmtId="0" fontId="43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204" fontId="19" fillId="0" borderId="82"/>
    <xf numFmtId="0" fontId="21" fillId="0" borderId="83">
      <alignment horizontal="left" vertical="center"/>
    </xf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21" fillId="0" borderId="83">
      <alignment horizontal="left" vertical="center"/>
    </xf>
    <xf numFmtId="10" fontId="24" fillId="16" borderId="82" applyNumberFormat="0" applyBorder="0" applyAlignment="0" applyProtection="0"/>
    <xf numFmtId="204" fontId="19" fillId="0" borderId="82"/>
    <xf numFmtId="0" fontId="21" fillId="0" borderId="83">
      <alignment horizontal="left" vertical="center"/>
    </xf>
    <xf numFmtId="10" fontId="24" fillId="18" borderId="82" applyNumberFormat="0" applyBorder="0" applyAlignment="0" applyProtection="0"/>
    <xf numFmtId="0" fontId="95" fillId="0" borderId="8" applyNumberFormat="0" applyFill="0" applyAlignment="0" applyProtection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204" fontId="19" fillId="0" borderId="82"/>
    <xf numFmtId="10" fontId="24" fillId="18" borderId="82" applyNumberFormat="0" applyBorder="0" applyAlignment="0" applyProtection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204" fontId="19" fillId="0" borderId="82"/>
    <xf numFmtId="0" fontId="43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204" fontId="19" fillId="0" borderId="82"/>
    <xf numFmtId="0" fontId="21" fillId="0" borderId="83">
      <alignment horizontal="left" vertical="center"/>
    </xf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21" fillId="0" borderId="83">
      <alignment horizontal="left" vertical="center"/>
    </xf>
    <xf numFmtId="10" fontId="24" fillId="16" borderId="82" applyNumberFormat="0" applyBorder="0" applyAlignment="0" applyProtection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94" fillId="0" borderId="0" applyFont="0" applyFill="0" applyBorder="0" applyAlignment="0" applyProtection="0"/>
    <xf numFmtId="2" fontId="94" fillId="0" borderId="0" applyFont="0" applyFill="0" applyBorder="0" applyAlignment="0" applyProtection="0"/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0" fontId="21" fillId="0" borderId="83">
      <alignment horizontal="left" vertical="center"/>
    </xf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10" fontId="24" fillId="16" borderId="82" applyNumberFormat="0" applyBorder="0" applyAlignment="0" applyProtection="0"/>
    <xf numFmtId="10" fontId="24" fillId="16" borderId="82" applyNumberFormat="0" applyBorder="0" applyAlignment="0" applyProtection="0"/>
    <xf numFmtId="10" fontId="24" fillId="16" borderId="82" applyNumberFormat="0" applyBorder="0" applyAlignment="0" applyProtection="0"/>
    <xf numFmtId="10" fontId="24" fillId="16" borderId="82" applyNumberFormat="0" applyBorder="0" applyAlignment="0" applyProtection="0"/>
    <xf numFmtId="10" fontId="24" fillId="16" borderId="82" applyNumberFormat="0" applyBorder="0" applyAlignment="0" applyProtection="0"/>
    <xf numFmtId="10" fontId="24" fillId="16" borderId="82" applyNumberFormat="0" applyBorder="0" applyAlignment="0" applyProtection="0"/>
    <xf numFmtId="10" fontId="24" fillId="16" borderId="82" applyNumberFormat="0" applyBorder="0" applyAlignment="0" applyProtection="0"/>
    <xf numFmtId="10" fontId="24" fillId="16" borderId="82" applyNumberFormat="0" applyBorder="0" applyAlignment="0" applyProtection="0"/>
    <xf numFmtId="10" fontId="24" fillId="16" borderId="82" applyNumberFormat="0" applyBorder="0" applyAlignment="0" applyProtection="0"/>
    <xf numFmtId="10" fontId="24" fillId="16" borderId="82" applyNumberFormat="0" applyBorder="0" applyAlignment="0" applyProtection="0"/>
    <xf numFmtId="0" fontId="95" fillId="0" borderId="8" applyNumberFormat="0" applyFill="0" applyAlignment="0" applyProtection="0"/>
    <xf numFmtId="0" fontId="95" fillId="0" borderId="8" applyNumberFormat="0" applyFill="0" applyAlignment="0" applyProtection="0"/>
    <xf numFmtId="0" fontId="95" fillId="0" borderId="8" applyNumberFormat="0" applyFill="0" applyAlignment="0" applyProtection="0"/>
    <xf numFmtId="0" fontId="95" fillId="0" borderId="8" applyNumberFormat="0" applyFill="0" applyAlignment="0" applyProtection="0"/>
    <xf numFmtId="0" fontId="95" fillId="0" borderId="8" applyNumberFormat="0" applyFill="0" applyAlignment="0" applyProtection="0"/>
    <xf numFmtId="0" fontId="95" fillId="0" borderId="8" applyNumberFormat="0" applyFill="0" applyAlignment="0" applyProtection="0"/>
    <xf numFmtId="0" fontId="95" fillId="0" borderId="8" applyNumberFormat="0" applyFill="0" applyAlignment="0" applyProtection="0"/>
    <xf numFmtId="0" fontId="95" fillId="0" borderId="8" applyNumberFormat="0" applyFill="0" applyAlignment="0" applyProtection="0"/>
    <xf numFmtId="0" fontId="95" fillId="0" borderId="8" applyNumberFormat="0" applyFill="0" applyAlignment="0" applyProtection="0"/>
    <xf numFmtId="0" fontId="95" fillId="0" borderId="8" applyNumberFormat="0" applyFill="0" applyAlignment="0" applyProtection="0"/>
    <xf numFmtId="0" fontId="95" fillId="0" borderId="8" applyNumberFormat="0" applyFill="0" applyAlignment="0" applyProtection="0"/>
    <xf numFmtId="0" fontId="94" fillId="0" borderId="3" applyNumberFormat="0" applyFont="0" applyFill="0" applyAlignment="0" applyProtection="0"/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80" fillId="23" borderId="9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05" fillId="23" borderId="9" applyNumberForma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6" fillId="58" borderId="75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181" fontId="10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90" fillId="7" borderId="9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11" fillId="7" borderId="9" applyNumberFormat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0" fontId="93" fillId="23" borderId="18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116" fillId="23" borderId="18" applyNumberFormat="0" applyAlignment="0" applyProtection="0">
      <alignment vertical="center"/>
    </xf>
    <xf numFmtId="0" fontId="145" fillId="54" borderId="81" applyNumberFormat="0" applyAlignment="0" applyProtection="0">
      <alignment vertical="center"/>
    </xf>
    <xf numFmtId="204" fontId="19" fillId="0" borderId="82"/>
    <xf numFmtId="204" fontId="19" fillId="0" borderId="82"/>
    <xf numFmtId="204" fontId="19" fillId="0" borderId="82"/>
    <xf numFmtId="204" fontId="19" fillId="0" borderId="82"/>
    <xf numFmtId="204" fontId="19" fillId="0" borderId="82"/>
    <xf numFmtId="204" fontId="19" fillId="0" borderId="82"/>
    <xf numFmtId="204" fontId="19" fillId="0" borderId="82"/>
    <xf numFmtId="204" fontId="19" fillId="0" borderId="82"/>
    <xf numFmtId="204" fontId="19" fillId="0" borderId="82"/>
    <xf numFmtId="204" fontId="19" fillId="0" borderId="82"/>
    <xf numFmtId="204" fontId="19" fillId="0" borderId="82"/>
    <xf numFmtId="204" fontId="19" fillId="0" borderId="82"/>
    <xf numFmtId="204" fontId="19" fillId="0" borderId="82"/>
    <xf numFmtId="204" fontId="19" fillId="0" borderId="82"/>
    <xf numFmtId="204" fontId="19" fillId="0" borderId="82"/>
    <xf numFmtId="204" fontId="19" fillId="0" borderId="82"/>
    <xf numFmtId="204" fontId="19" fillId="0" borderId="82"/>
    <xf numFmtId="204" fontId="19" fillId="0" borderId="82"/>
    <xf numFmtId="204" fontId="19" fillId="0" borderId="82"/>
    <xf numFmtId="204" fontId="19" fillId="0" borderId="82"/>
    <xf numFmtId="204" fontId="19" fillId="0" borderId="82"/>
    <xf numFmtId="204" fontId="19" fillId="0" borderId="82"/>
    <xf numFmtId="204" fontId="19" fillId="0" borderId="82"/>
    <xf numFmtId="204" fontId="19" fillId="0" borderId="82"/>
    <xf numFmtId="204" fontId="19" fillId="0" borderId="82"/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10" fillId="0" borderId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0" fontId="31" fillId="0" borderId="0">
      <alignment vertical="center"/>
    </xf>
    <xf numFmtId="41" fontId="3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1" fillId="0" borderId="0">
      <alignment vertical="center"/>
    </xf>
    <xf numFmtId="41" fontId="3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41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5" fillId="4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6" borderId="74" applyNumberFormat="0" applyFont="0" applyAlignment="0" applyProtection="0">
      <alignment vertical="center"/>
    </xf>
    <xf numFmtId="0" fontId="5" fillId="0" borderId="0">
      <alignment vertical="center"/>
    </xf>
    <xf numFmtId="0" fontId="12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48" fillId="0" borderId="78" applyNumberFormat="0" applyFill="0" applyAlignment="0" applyProtection="0">
      <alignment vertical="center"/>
    </xf>
    <xf numFmtId="0" fontId="149" fillId="0" borderId="79" applyNumberFormat="0" applyFill="0" applyAlignment="0" applyProtection="0">
      <alignment vertical="center"/>
    </xf>
    <xf numFmtId="0" fontId="150" fillId="0" borderId="80" applyNumberFormat="0" applyFill="0" applyAlignment="0" applyProtection="0">
      <alignment vertical="center"/>
    </xf>
    <xf numFmtId="0" fontId="150" fillId="0" borderId="0" applyNumberFormat="0" applyFill="0" applyBorder="0" applyAlignment="0" applyProtection="0">
      <alignment vertical="center"/>
    </xf>
    <xf numFmtId="0" fontId="151" fillId="60" borderId="0" applyNumberFormat="0" applyBorder="0" applyAlignment="0" applyProtection="0">
      <alignment vertical="center"/>
    </xf>
    <xf numFmtId="0" fontId="152" fillId="55" borderId="0" applyNumberFormat="0" applyBorder="0" applyAlignment="0" applyProtection="0">
      <alignment vertical="center"/>
    </xf>
    <xf numFmtId="0" fontId="153" fillId="57" borderId="0" applyNumberFormat="0" applyBorder="0" applyAlignment="0" applyProtection="0">
      <alignment vertical="center"/>
    </xf>
    <xf numFmtId="0" fontId="154" fillId="59" borderId="73" applyNumberFormat="0" applyAlignment="0" applyProtection="0">
      <alignment vertical="center"/>
    </xf>
    <xf numFmtId="0" fontId="155" fillId="54" borderId="81" applyNumberFormat="0" applyAlignment="0" applyProtection="0">
      <alignment vertical="center"/>
    </xf>
    <xf numFmtId="0" fontId="156" fillId="54" borderId="73" applyNumberFormat="0" applyAlignment="0" applyProtection="0">
      <alignment vertical="center"/>
    </xf>
    <xf numFmtId="0" fontId="157" fillId="0" borderId="76" applyNumberFormat="0" applyFill="0" applyAlignment="0" applyProtection="0">
      <alignment vertical="center"/>
    </xf>
    <xf numFmtId="0" fontId="158" fillId="58" borderId="75" applyNumberFormat="0" applyAlignment="0" applyProtection="0">
      <alignment vertical="center"/>
    </xf>
    <xf numFmtId="0" fontId="159" fillId="0" borderId="0" applyNumberFormat="0" applyFill="0" applyBorder="0" applyAlignment="0" applyProtection="0">
      <alignment vertical="center"/>
    </xf>
    <xf numFmtId="0" fontId="160" fillId="0" borderId="0" applyNumberFormat="0" applyFill="0" applyBorder="0" applyAlignment="0" applyProtection="0">
      <alignment vertical="center"/>
    </xf>
    <xf numFmtId="0" fontId="161" fillId="0" borderId="77" applyNumberFormat="0" applyFill="0" applyAlignment="0" applyProtection="0">
      <alignment vertical="center"/>
    </xf>
    <xf numFmtId="0" fontId="162" fillId="4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62" fillId="42" borderId="0" applyNumberFormat="0" applyBorder="0" applyAlignment="0" applyProtection="0">
      <alignment vertical="center"/>
    </xf>
    <xf numFmtId="0" fontId="162" fillId="4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162" fillId="43" borderId="0" applyNumberFormat="0" applyBorder="0" applyAlignment="0" applyProtection="0">
      <alignment vertical="center"/>
    </xf>
    <xf numFmtId="0" fontId="162" fillId="5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162" fillId="44" borderId="0" applyNumberFormat="0" applyBorder="0" applyAlignment="0" applyProtection="0">
      <alignment vertical="center"/>
    </xf>
    <xf numFmtId="0" fontId="162" fillId="5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162" fillId="45" borderId="0" applyNumberFormat="0" applyBorder="0" applyAlignment="0" applyProtection="0">
      <alignment vertical="center"/>
    </xf>
    <xf numFmtId="0" fontId="162" fillId="5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162" fillId="46" borderId="0" applyNumberFormat="0" applyBorder="0" applyAlignment="0" applyProtection="0">
      <alignment vertical="center"/>
    </xf>
    <xf numFmtId="0" fontId="162" fillId="5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162" fillId="4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6" borderId="74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6" fillId="58" borderId="75" applyNumberFormat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29" fillId="33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30" fillId="42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5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133" fillId="55" borderId="0" applyNumberFormat="0" applyBorder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4" fillId="57" borderId="0" applyNumberFormat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6" fillId="58" borderId="75" applyNumberFormat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137" fillId="0" borderId="76" applyNumberFormat="0" applyFill="0" applyAlignment="0" applyProtection="0">
      <alignment vertical="center"/>
    </xf>
    <xf numFmtId="0" fontId="138" fillId="0" borderId="77" applyNumberFormat="0" applyFill="0" applyAlignment="0" applyProtection="0">
      <alignment vertical="center"/>
    </xf>
    <xf numFmtId="0" fontId="139" fillId="59" borderId="73" applyNumberFormat="0" applyAlignment="0" applyProtection="0">
      <alignment vertical="center"/>
    </xf>
    <xf numFmtId="0" fontId="141" fillId="0" borderId="78" applyNumberFormat="0" applyFill="0" applyAlignment="0" applyProtection="0">
      <alignment vertical="center"/>
    </xf>
    <xf numFmtId="0" fontId="142" fillId="0" borderId="79" applyNumberFormat="0" applyFill="0" applyAlignment="0" applyProtection="0">
      <alignment vertical="center"/>
    </xf>
    <xf numFmtId="0" fontId="143" fillId="0" borderId="80" applyNumberFormat="0" applyFill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129" fillId="0" borderId="0">
      <alignment vertical="center"/>
    </xf>
    <xf numFmtId="0" fontId="5" fillId="4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6" borderId="74" applyNumberFormat="0" applyFont="0" applyAlignment="0" applyProtection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56" borderId="74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6" borderId="74" applyNumberFormat="0" applyFont="0" applyAlignment="0" applyProtection="0">
      <alignment vertical="center"/>
    </xf>
    <xf numFmtId="0" fontId="5" fillId="0" borderId="0">
      <alignment vertical="center"/>
    </xf>
    <xf numFmtId="9" fontId="6" fillId="0" borderId="0" applyFont="0" applyFill="0" applyBorder="0" applyAlignment="0" applyProtection="0">
      <alignment vertical="center"/>
    </xf>
    <xf numFmtId="230" fontId="60" fillId="0" borderId="0">
      <protection locked="0"/>
    </xf>
    <xf numFmtId="197" fontId="60" fillId="0" borderId="0">
      <protection locked="0"/>
    </xf>
    <xf numFmtId="196" fontId="76" fillId="0" borderId="0">
      <protection locked="0"/>
    </xf>
    <xf numFmtId="196" fontId="76" fillId="0" borderId="0">
      <protection locked="0"/>
    </xf>
    <xf numFmtId="196" fontId="60" fillId="0" borderId="8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233" fontId="167" fillId="0" borderId="0"/>
    <xf numFmtId="0" fontId="58" fillId="0" borderId="0"/>
    <xf numFmtId="232" fontId="167" fillId="0" borderId="0"/>
    <xf numFmtId="231" fontId="10" fillId="0" borderId="0"/>
    <xf numFmtId="186" fontId="6" fillId="0" borderId="0"/>
    <xf numFmtId="196" fontId="60" fillId="0" borderId="8">
      <protection locked="0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132" fillId="54" borderId="73" applyNumberForma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40" fillId="56" borderId="74" applyNumberFormat="0" applyFont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227" fontId="1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4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4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8" fillId="0" borderId="77" applyNumberFormat="0" applyFill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139" fillId="59" borderId="73" applyNumberFormat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50" fillId="7" borderId="9" applyNumberFormat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145" fillId="54" borderId="81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6" fillId="0" borderId="0"/>
    <xf numFmtId="0" fontId="6" fillId="0" borderId="0">
      <alignment vertical="center"/>
    </xf>
    <xf numFmtId="0" fontId="129" fillId="0" borderId="0">
      <alignment vertical="center"/>
    </xf>
    <xf numFmtId="0" fontId="6" fillId="0" borderId="0"/>
    <xf numFmtId="0" fontId="6" fillId="0" borderId="0"/>
    <xf numFmtId="0" fontId="168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29" fillId="0" borderId="0">
      <alignment vertical="center"/>
    </xf>
    <xf numFmtId="0" fontId="6" fillId="0" borderId="0"/>
    <xf numFmtId="0" fontId="129" fillId="0" borderId="0">
      <alignment vertical="center"/>
    </xf>
    <xf numFmtId="0" fontId="6" fillId="0" borderId="0"/>
    <xf numFmtId="0" fontId="129" fillId="0" borderId="0">
      <alignment vertical="center"/>
    </xf>
    <xf numFmtId="0" fontId="6" fillId="0" borderId="0"/>
    <xf numFmtId="0" fontId="129" fillId="0" borderId="0">
      <alignment vertical="center"/>
    </xf>
    <xf numFmtId="0" fontId="6" fillId="0" borderId="0"/>
    <xf numFmtId="0" fontId="129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168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9" fillId="0" borderId="0">
      <alignment vertical="center"/>
    </xf>
    <xf numFmtId="0" fontId="129" fillId="0" borderId="0">
      <alignment vertical="center"/>
    </xf>
    <xf numFmtId="0" fontId="6" fillId="0" borderId="0"/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" fillId="0" borderId="0"/>
    <xf numFmtId="0" fontId="6" fillId="0" borderId="0"/>
    <xf numFmtId="0" fontId="6" fillId="0" borderId="0"/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6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6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6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0" fontId="168" fillId="0" borderId="0">
      <alignment vertical="center"/>
    </xf>
    <xf numFmtId="0" fontId="129" fillId="0" borderId="0">
      <alignment vertical="center"/>
    </xf>
    <xf numFmtId="49" fontId="166" fillId="0" borderId="0">
      <alignment horizontal="left"/>
    </xf>
    <xf numFmtId="0" fontId="6" fillId="0" borderId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29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65" fillId="0" borderId="0">
      <alignment vertical="center"/>
    </xf>
    <xf numFmtId="204" fontId="19" fillId="0" borderId="82"/>
    <xf numFmtId="10" fontId="24" fillId="18" borderId="82" applyNumberFormat="0" applyBorder="0" applyAlignment="0" applyProtection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204" fontId="19" fillId="0" borderId="82"/>
    <xf numFmtId="204" fontId="19" fillId="0" borderId="82"/>
    <xf numFmtId="0" fontId="21" fillId="0" borderId="83">
      <alignment horizontal="left" vertical="center"/>
    </xf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21" fillId="0" borderId="83">
      <alignment horizontal="left" vertical="center"/>
    </xf>
    <xf numFmtId="10" fontId="24" fillId="16" borderId="82" applyNumberFormat="0" applyBorder="0" applyAlignment="0" applyProtection="0"/>
    <xf numFmtId="9" fontId="6" fillId="0" borderId="0" applyFont="0" applyFill="0" applyBorder="0" applyAlignment="0" applyProtection="0">
      <alignment vertical="center"/>
    </xf>
    <xf numFmtId="204" fontId="19" fillId="0" borderId="82"/>
    <xf numFmtId="0" fontId="21" fillId="0" borderId="83">
      <alignment horizontal="left" vertical="center"/>
    </xf>
    <xf numFmtId="10" fontId="24" fillId="18" borderId="82" applyNumberFormat="0" applyBorder="0" applyAlignment="0" applyProtection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204" fontId="19" fillId="0" borderId="82"/>
    <xf numFmtId="10" fontId="24" fillId="18" borderId="82" applyNumberFormat="0" applyBorder="0" applyAlignment="0" applyProtection="0"/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204" fontId="19" fillId="0" borderId="82"/>
    <xf numFmtId="204" fontId="19" fillId="0" borderId="82"/>
    <xf numFmtId="0" fontId="21" fillId="0" borderId="83">
      <alignment horizontal="left" vertical="center"/>
    </xf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1" fillId="0" borderId="83">
      <alignment horizontal="left" vertical="center"/>
    </xf>
    <xf numFmtId="10" fontId="24" fillId="16" borderId="82" applyNumberFormat="0" applyBorder="0" applyAlignment="0" applyProtection="0"/>
    <xf numFmtId="204" fontId="19" fillId="0" borderId="82"/>
    <xf numFmtId="0" fontId="21" fillId="0" borderId="83">
      <alignment horizontal="left" vertical="center"/>
    </xf>
    <xf numFmtId="10" fontId="24" fillId="18" borderId="82" applyNumberFormat="0" applyBorder="0" applyAlignment="0" applyProtection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204" fontId="19" fillId="0" borderId="82"/>
    <xf numFmtId="10" fontId="24" fillId="18" borderId="82" applyNumberFormat="0" applyBorder="0" applyAlignment="0" applyProtection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204" fontId="19" fillId="0" borderId="82"/>
    <xf numFmtId="204" fontId="19" fillId="0" borderId="82"/>
    <xf numFmtId="0" fontId="21" fillId="0" borderId="83">
      <alignment horizontal="left" vertical="center"/>
    </xf>
    <xf numFmtId="10" fontId="24" fillId="18" borderId="82" applyNumberFormat="0" applyBorder="0" applyAlignment="0" applyProtection="0"/>
    <xf numFmtId="10" fontId="24" fillId="18" borderId="82" applyNumberFormat="0" applyBorder="0" applyAlignment="0" applyProtection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21" fillId="0" borderId="83">
      <alignment horizontal="left" vertical="center"/>
    </xf>
    <xf numFmtId="10" fontId="24" fillId="16" borderId="82" applyNumberFormat="0" applyBorder="0" applyAlignment="0" applyProtection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3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21" fillId="0" borderId="84">
      <alignment horizontal="left"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21" fillId="0" borderId="84">
      <alignment horizontal="left" vertical="center"/>
    </xf>
    <xf numFmtId="0" fontId="43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21" fillId="0" borderId="84">
      <alignment horizontal="left"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3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21" fillId="0" borderId="84">
      <alignment horizontal="left"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21" fillId="0" borderId="84">
      <alignment horizontal="left" vertical="center"/>
    </xf>
    <xf numFmtId="0" fontId="43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21" fillId="0" borderId="84">
      <alignment horizontal="left"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3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21" fillId="0" borderId="84">
      <alignment horizontal="left"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21" fillId="0" borderId="84">
      <alignment horizontal="left" vertical="center"/>
    </xf>
    <xf numFmtId="0" fontId="4" fillId="3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43" fillId="23" borderId="85" applyNumberFormat="0" applyAlignment="0" applyProtection="0">
      <alignment vertical="center"/>
    </xf>
    <xf numFmtId="0" fontId="43" fillId="23" borderId="85" applyNumberFormat="0" applyAlignment="0" applyProtection="0">
      <alignment vertical="center"/>
    </xf>
    <xf numFmtId="0" fontId="43" fillId="23" borderId="85" applyNumberFormat="0" applyAlignment="0" applyProtection="0">
      <alignment vertical="center"/>
    </xf>
    <xf numFmtId="0" fontId="43" fillId="23" borderId="85" applyNumberFormat="0" applyAlignment="0" applyProtection="0">
      <alignment vertical="center"/>
    </xf>
    <xf numFmtId="0" fontId="43" fillId="23" borderId="85" applyNumberFormat="0" applyAlignment="0" applyProtection="0">
      <alignment vertical="center"/>
    </xf>
    <xf numFmtId="0" fontId="43" fillId="23" borderId="85" applyNumberFormat="0" applyAlignment="0" applyProtection="0">
      <alignment vertical="center"/>
    </xf>
    <xf numFmtId="0" fontId="43" fillId="23" borderId="85" applyNumberFormat="0" applyAlignment="0" applyProtection="0">
      <alignment vertical="center"/>
    </xf>
    <xf numFmtId="0" fontId="43" fillId="23" borderId="85" applyNumberFormat="0" applyAlignment="0" applyProtection="0">
      <alignment vertical="center"/>
    </xf>
    <xf numFmtId="0" fontId="43" fillId="23" borderId="85" applyNumberFormat="0" applyAlignment="0" applyProtection="0">
      <alignment vertical="center"/>
    </xf>
    <xf numFmtId="0" fontId="43" fillId="23" borderId="85" applyNumberFormat="0" applyAlignment="0" applyProtection="0">
      <alignment vertical="center"/>
    </xf>
    <xf numFmtId="0" fontId="43" fillId="23" borderId="85" applyNumberFormat="0" applyAlignment="0" applyProtection="0">
      <alignment vertical="center"/>
    </xf>
    <xf numFmtId="0" fontId="43" fillId="23" borderId="85" applyNumberFormat="0" applyAlignment="0" applyProtection="0">
      <alignment vertical="center"/>
    </xf>
    <xf numFmtId="0" fontId="43" fillId="23" borderId="85" applyNumberFormat="0" applyAlignment="0" applyProtection="0">
      <alignment vertical="center"/>
    </xf>
    <xf numFmtId="0" fontId="43" fillId="23" borderId="85" applyNumberFormat="0" applyAlignment="0" applyProtection="0">
      <alignment vertical="center"/>
    </xf>
    <xf numFmtId="0" fontId="43" fillId="23" borderId="85" applyNumberFormat="0" applyAlignment="0" applyProtection="0">
      <alignment vertical="center"/>
    </xf>
    <xf numFmtId="0" fontId="43" fillId="23" borderId="85" applyNumberFormat="0" applyAlignment="0" applyProtection="0">
      <alignment vertical="center"/>
    </xf>
    <xf numFmtId="0" fontId="43" fillId="23" borderId="85" applyNumberFormat="0" applyAlignment="0" applyProtection="0">
      <alignment vertical="center"/>
    </xf>
    <xf numFmtId="0" fontId="43" fillId="23" borderId="85" applyNumberFormat="0" applyAlignment="0" applyProtection="0">
      <alignment vertical="center"/>
    </xf>
    <xf numFmtId="0" fontId="43" fillId="23" borderId="85" applyNumberFormat="0" applyAlignment="0" applyProtection="0">
      <alignment vertical="center"/>
    </xf>
    <xf numFmtId="0" fontId="43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80" fillId="23" borderId="85" applyNumberFormat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105" fillId="23" borderId="85" applyNumberForma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89" fillId="0" borderId="87" applyNumberFormat="0" applyFill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102" fillId="0" borderId="87" applyNumberFormat="0" applyFill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90" fillId="7" borderId="85" applyNumberFormat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111" fillId="7" borderId="85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93" fillId="23" borderId="88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0" fontId="116" fillId="23" borderId="88" applyNumberFormat="0" applyAlignment="0" applyProtection="0">
      <alignment vertical="center"/>
    </xf>
    <xf numFmtId="204" fontId="19" fillId="0" borderId="90"/>
    <xf numFmtId="0" fontId="4" fillId="0" borderId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56" borderId="74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56" borderId="74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1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56" borderId="74" applyNumberFormat="0" applyFont="0" applyAlignment="0" applyProtection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6" borderId="74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56" borderId="74" applyNumberFormat="0" applyFont="0" applyAlignment="0" applyProtection="0">
      <alignment vertical="center"/>
    </xf>
    <xf numFmtId="0" fontId="4" fillId="0" borderId="0">
      <alignment vertical="center"/>
    </xf>
    <xf numFmtId="0" fontId="43" fillId="23" borderId="85" applyNumberFormat="0" applyAlignment="0" applyProtection="0">
      <alignment vertical="center"/>
    </xf>
    <xf numFmtId="0" fontId="6" fillId="24" borderId="86" applyNumberFormat="0" applyFont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50" fillId="7" borderId="85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10" fontId="24" fillId="18" borderId="90" applyNumberFormat="0" applyBorder="0" applyAlignment="0" applyProtection="0"/>
    <xf numFmtId="0" fontId="21" fillId="0" borderId="89">
      <alignment horizontal="left"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1" fillId="0" borderId="84">
      <alignment horizontal="left"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1" fillId="0" borderId="84">
      <alignment horizontal="left"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1" fillId="0" borderId="84">
      <alignment horizontal="left" vertical="center"/>
    </xf>
    <xf numFmtId="0" fontId="21" fillId="0" borderId="84">
      <alignment horizontal="left"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1" fillId="0" borderId="84">
      <alignment horizontal="left"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21" fillId="0" borderId="84">
      <alignment horizontal="left" vertical="center"/>
    </xf>
    <xf numFmtId="0" fontId="3" fillId="0" borderId="0">
      <alignment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10" fontId="24" fillId="16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10" fontId="24" fillId="16" borderId="90" applyNumberFormat="0" applyBorder="0" applyAlignment="0" applyProtection="0"/>
    <xf numFmtId="10" fontId="24" fillId="16" borderId="90" applyNumberFormat="0" applyBorder="0" applyAlignment="0" applyProtection="0"/>
    <xf numFmtId="10" fontId="24" fillId="16" borderId="90" applyNumberFormat="0" applyBorder="0" applyAlignment="0" applyProtection="0"/>
    <xf numFmtId="10" fontId="24" fillId="16" borderId="90" applyNumberFormat="0" applyBorder="0" applyAlignment="0" applyProtection="0"/>
    <xf numFmtId="10" fontId="24" fillId="16" borderId="90" applyNumberFormat="0" applyBorder="0" applyAlignment="0" applyProtection="0"/>
    <xf numFmtId="10" fontId="24" fillId="16" borderId="90" applyNumberFormat="0" applyBorder="0" applyAlignment="0" applyProtection="0"/>
    <xf numFmtId="10" fontId="24" fillId="16" borderId="90" applyNumberFormat="0" applyBorder="0" applyAlignment="0" applyProtection="0"/>
    <xf numFmtId="10" fontId="24" fillId="16" borderId="90" applyNumberFormat="0" applyBorder="0" applyAlignment="0" applyProtection="0"/>
    <xf numFmtId="10" fontId="24" fillId="16" borderId="90" applyNumberFormat="0" applyBorder="0" applyAlignment="0" applyProtection="0"/>
    <xf numFmtId="10" fontId="24" fillId="16" borderId="90" applyNumberFormat="0" applyBorder="0" applyAlignment="0" applyProtection="0"/>
    <xf numFmtId="10" fontId="24" fillId="16" borderId="90" applyNumberFormat="0" applyBorder="0" applyAlignment="0" applyProtection="0"/>
    <xf numFmtId="10" fontId="24" fillId="16" borderId="90" applyNumberFormat="0" applyBorder="0" applyAlignment="0" applyProtection="0"/>
    <xf numFmtId="10" fontId="24" fillId="16" borderId="90" applyNumberFormat="0" applyBorder="0" applyAlignment="0" applyProtection="0"/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181" fontId="10" fillId="0" borderId="0" applyFont="0" applyFill="0" applyBorder="0" applyAlignment="0" applyProtection="0"/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204" fontId="19" fillId="0" borderId="90"/>
    <xf numFmtId="0" fontId="40" fillId="0" borderId="0">
      <alignment vertical="center"/>
    </xf>
    <xf numFmtId="0" fontId="2" fillId="0" borderId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204" fontId="19" fillId="0" borderId="90"/>
    <xf numFmtId="10" fontId="24" fillId="18" borderId="90" applyNumberFormat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204" fontId="19" fillId="0" borderId="90"/>
    <xf numFmtId="204" fontId="19" fillId="0" borderId="90"/>
    <xf numFmtId="0" fontId="21" fillId="0" borderId="89">
      <alignment horizontal="left" vertical="center"/>
    </xf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1" fillId="0" borderId="89">
      <alignment horizontal="left" vertical="center"/>
    </xf>
    <xf numFmtId="10" fontId="24" fillId="16" borderId="90" applyNumberFormat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10" fontId="24" fillId="18" borderId="90" applyNumberFormat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56" borderId="74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56" borderId="74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1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56" borderId="74" applyNumberFormat="0" applyFont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56" borderId="74" applyNumberFormat="0" applyFont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204" fontId="19" fillId="0" borderId="90"/>
    <xf numFmtId="10" fontId="24" fillId="18" borderId="90" applyNumberFormat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204" fontId="19" fillId="0" borderId="90"/>
    <xf numFmtId="204" fontId="19" fillId="0" borderId="90"/>
    <xf numFmtId="0" fontId="21" fillId="0" borderId="89">
      <alignment horizontal="left" vertical="center"/>
    </xf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1" fillId="0" borderId="89">
      <alignment horizontal="left" vertical="center"/>
    </xf>
    <xf numFmtId="10" fontId="24" fillId="16" borderId="90" applyNumberFormat="0" applyBorder="0" applyAlignment="0" applyProtection="0"/>
    <xf numFmtId="204" fontId="19" fillId="0" borderId="90"/>
    <xf numFmtId="0" fontId="21" fillId="0" borderId="89">
      <alignment horizontal="left" vertical="center"/>
    </xf>
    <xf numFmtId="10" fontId="24" fillId="18" borderId="90" applyNumberFormat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204" fontId="19" fillId="0" borderId="90"/>
    <xf numFmtId="10" fontId="24" fillId="18" borderId="90" applyNumberFormat="0" applyBorder="0" applyAlignment="0" applyProtection="0"/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204" fontId="19" fillId="0" borderId="90"/>
    <xf numFmtId="204" fontId="19" fillId="0" borderId="90"/>
    <xf numFmtId="0" fontId="21" fillId="0" borderId="89">
      <alignment horizontal="left" vertical="center"/>
    </xf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1" fillId="0" borderId="89">
      <alignment horizontal="left" vertical="center"/>
    </xf>
    <xf numFmtId="10" fontId="24" fillId="16" borderId="90" applyNumberFormat="0" applyBorder="0" applyAlignment="0" applyProtection="0"/>
    <xf numFmtId="204" fontId="19" fillId="0" borderId="90"/>
    <xf numFmtId="0" fontId="21" fillId="0" borderId="89">
      <alignment horizontal="left" vertical="center"/>
    </xf>
    <xf numFmtId="10" fontId="24" fillId="18" borderId="90" applyNumberFormat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204" fontId="19" fillId="0" borderId="90"/>
    <xf numFmtId="10" fontId="24" fillId="18" borderId="90" applyNumberFormat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204" fontId="19" fillId="0" borderId="90"/>
    <xf numFmtId="204" fontId="19" fillId="0" borderId="90"/>
    <xf numFmtId="0" fontId="21" fillId="0" borderId="89">
      <alignment horizontal="left" vertical="center"/>
    </xf>
    <xf numFmtId="10" fontId="24" fillId="18" borderId="90" applyNumberFormat="0" applyBorder="0" applyAlignment="0" applyProtection="0"/>
    <xf numFmtId="10" fontId="24" fillId="18" borderId="90" applyNumberFormat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1" fillId="0" borderId="89">
      <alignment horizontal="left" vertical="center"/>
    </xf>
    <xf numFmtId="10" fontId="24" fillId="16" borderId="90" applyNumberFormat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1" fillId="0" borderId="89">
      <alignment horizontal="left"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1" fillId="0" borderId="89">
      <alignment horizontal="left"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1" fillId="0" borderId="89">
      <alignment horizontal="left"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1" fillId="0" borderId="89">
      <alignment horizontal="left"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56" borderId="74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56" borderId="74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1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56" borderId="74" applyNumberFormat="0" applyFont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6" borderId="74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56" borderId="74" applyNumberFormat="0" applyFont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1" fillId="0" borderId="89">
      <alignment horizontal="left"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1" fillId="0" borderId="89">
      <alignment horizontal="left"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1" fillId="0" borderId="89">
      <alignment horizontal="left" vertical="center"/>
    </xf>
    <xf numFmtId="0" fontId="21" fillId="0" borderId="89">
      <alignment horizontal="left"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1" fillId="0" borderId="89">
      <alignment horizontal="left"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1" fillId="0" borderId="89">
      <alignment horizontal="left" vertical="center"/>
    </xf>
    <xf numFmtId="0" fontId="2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1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1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1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1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6" borderId="74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56" borderId="74" applyNumberFormat="0" applyFont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54">
    <xf numFmtId="0" fontId="0" fillId="0" borderId="0" xfId="0">
      <alignment vertical="center"/>
    </xf>
    <xf numFmtId="0" fontId="9" fillId="0" borderId="0" xfId="2287" applyFont="1" applyAlignment="1">
      <alignment vertical="center"/>
    </xf>
    <xf numFmtId="0" fontId="11" fillId="0" borderId="0" xfId="2287" applyFont="1" applyAlignment="1">
      <alignment vertical="center"/>
    </xf>
    <xf numFmtId="0" fontId="8" fillId="0" borderId="0" xfId="2287" applyFont="1" applyAlignment="1">
      <alignment vertical="center"/>
    </xf>
    <xf numFmtId="0" fontId="8" fillId="0" borderId="0" xfId="2287" applyFont="1" applyBorder="1" applyAlignment="1">
      <alignment vertical="center"/>
    </xf>
    <xf numFmtId="0" fontId="11" fillId="0" borderId="0" xfId="2287" applyFont="1" applyBorder="1" applyAlignment="1">
      <alignment horizontal="right" vertical="center"/>
    </xf>
    <xf numFmtId="2" fontId="8" fillId="27" borderId="0" xfId="2287" applyNumberFormat="1" applyFont="1" applyFill="1" applyBorder="1" applyAlignment="1" applyProtection="1">
      <alignment horizontal="center" vertical="center"/>
    </xf>
    <xf numFmtId="2" fontId="8" fillId="28" borderId="0" xfId="2287" applyNumberFormat="1" applyFont="1" applyFill="1" applyBorder="1" applyAlignment="1" applyProtection="1">
      <alignment horizontal="center" vertical="center"/>
    </xf>
    <xf numFmtId="179" fontId="9" fillId="0" borderId="0" xfId="2287" applyNumberFormat="1" applyFont="1" applyBorder="1" applyAlignment="1" applyProtection="1">
      <alignment horizontal="center" vertical="center" shrinkToFit="1"/>
    </xf>
    <xf numFmtId="180" fontId="9" fillId="0" borderId="0" xfId="2287" applyNumberFormat="1" applyFont="1" applyBorder="1" applyAlignment="1" applyProtection="1">
      <alignment horizontal="center" vertical="center" shrinkToFit="1"/>
    </xf>
    <xf numFmtId="9" fontId="9" fillId="0" borderId="0" xfId="2287" applyNumberFormat="1" applyFont="1" applyAlignment="1">
      <alignment vertical="center"/>
    </xf>
    <xf numFmtId="0" fontId="9" fillId="0" borderId="0" xfId="2287" applyFont="1" applyFill="1" applyAlignment="1">
      <alignment vertical="center"/>
    </xf>
    <xf numFmtId="41" fontId="0" fillId="0" borderId="0" xfId="0" applyNumberFormat="1">
      <alignment vertical="center"/>
    </xf>
    <xf numFmtId="41" fontId="0" fillId="0" borderId="6" xfId="0" applyNumberFormat="1" applyBorder="1" applyAlignment="1">
      <alignment horizontal="center" vertical="center"/>
    </xf>
    <xf numFmtId="0" fontId="28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left" vertical="center"/>
    </xf>
    <xf numFmtId="0" fontId="31" fillId="0" borderId="0" xfId="0" applyFont="1" applyAlignment="1">
      <alignment horizontal="left" vertical="center"/>
    </xf>
    <xf numFmtId="3" fontId="31" fillId="0" borderId="0" xfId="0" applyNumberFormat="1" applyFont="1" applyAlignment="1">
      <alignment horizontal="left" vertical="center"/>
    </xf>
    <xf numFmtId="3" fontId="32" fillId="0" borderId="0" xfId="0" applyNumberFormat="1" applyFont="1" applyAlignment="1">
      <alignment horizontal="left" vertical="center"/>
    </xf>
    <xf numFmtId="191" fontId="31" fillId="0" borderId="0" xfId="0" applyNumberFormat="1" applyFont="1" applyAlignment="1">
      <alignment horizontal="left" vertical="center"/>
    </xf>
    <xf numFmtId="4" fontId="31" fillId="0" borderId="0" xfId="0" applyNumberFormat="1" applyFont="1" applyAlignment="1">
      <alignment horizontal="left" vertical="center"/>
    </xf>
    <xf numFmtId="0" fontId="31" fillId="0" borderId="0" xfId="2288" applyFont="1" applyFill="1" applyAlignment="1">
      <alignment horizontal="left" vertical="center"/>
    </xf>
    <xf numFmtId="4" fontId="31" fillId="0" borderId="0" xfId="0" applyNumberFormat="1" applyFont="1" applyAlignment="1" applyProtection="1">
      <alignment horizontal="left" vertical="center"/>
    </xf>
    <xf numFmtId="3" fontId="31" fillId="0" borderId="28" xfId="0" applyNumberFormat="1" applyFont="1" applyBorder="1" applyAlignment="1" applyProtection="1">
      <alignment horizontal="center" vertical="center"/>
    </xf>
    <xf numFmtId="191" fontId="31" fillId="0" borderId="28" xfId="0" applyNumberFormat="1" applyFont="1" applyBorder="1" applyAlignment="1" applyProtection="1">
      <alignment horizontal="center" vertical="center"/>
    </xf>
    <xf numFmtId="4" fontId="31" fillId="0" borderId="28" xfId="0" applyNumberFormat="1" applyFont="1" applyBorder="1" applyAlignment="1" applyProtection="1">
      <alignment horizontal="center" vertical="center"/>
    </xf>
    <xf numFmtId="0" fontId="31" fillId="0" borderId="0" xfId="2288" applyFont="1" applyFill="1" applyAlignment="1">
      <alignment horizontal="center" vertical="center"/>
    </xf>
    <xf numFmtId="3" fontId="31" fillId="0" borderId="29" xfId="0" applyNumberFormat="1" applyFont="1" applyBorder="1" applyAlignment="1" applyProtection="1">
      <alignment horizontal="center" vertical="center"/>
    </xf>
    <xf numFmtId="191" fontId="31" fillId="0" borderId="29" xfId="0" applyNumberFormat="1" applyFont="1" applyBorder="1" applyAlignment="1" applyProtection="1">
      <alignment horizontal="center" vertical="center"/>
    </xf>
    <xf numFmtId="4" fontId="31" fillId="0" borderId="29" xfId="0" applyNumberFormat="1" applyFont="1" applyBorder="1" applyAlignment="1" applyProtection="1">
      <alignment horizontal="center" vertical="center"/>
    </xf>
    <xf numFmtId="0" fontId="30" fillId="29" borderId="30" xfId="0" applyFont="1" applyFill="1" applyBorder="1" applyAlignment="1" applyProtection="1">
      <alignment horizontal="left" vertical="center"/>
    </xf>
    <xf numFmtId="0" fontId="30" fillId="29" borderId="5" xfId="0" applyFont="1" applyFill="1" applyBorder="1" applyAlignment="1" applyProtection="1">
      <alignment horizontal="left" vertical="center"/>
    </xf>
    <xf numFmtId="0" fontId="31" fillId="29" borderId="5" xfId="0" applyFont="1" applyFill="1" applyBorder="1" applyAlignment="1" applyProtection="1">
      <alignment horizontal="center" vertical="center"/>
    </xf>
    <xf numFmtId="3" fontId="31" fillId="29" borderId="6" xfId="0" applyNumberFormat="1" applyFont="1" applyFill="1" applyBorder="1" applyAlignment="1" applyProtection="1">
      <alignment horizontal="center" vertical="center"/>
    </xf>
    <xf numFmtId="191" fontId="31" fillId="29" borderId="6" xfId="0" applyNumberFormat="1" applyFont="1" applyFill="1" applyBorder="1" applyAlignment="1" applyProtection="1">
      <alignment horizontal="center" vertical="center"/>
    </xf>
    <xf numFmtId="4" fontId="31" fillId="29" borderId="6" xfId="0" applyNumberFormat="1" applyFont="1" applyFill="1" applyBorder="1" applyAlignment="1" applyProtection="1">
      <alignment horizontal="center" vertical="center"/>
    </xf>
    <xf numFmtId="2" fontId="31" fillId="29" borderId="6" xfId="0" applyNumberFormat="1" applyFont="1" applyFill="1" applyBorder="1" applyAlignment="1" applyProtection="1">
      <alignment horizontal="center" vertical="center"/>
    </xf>
    <xf numFmtId="0" fontId="31" fillId="0" borderId="31" xfId="2288" applyFont="1" applyFill="1" applyBorder="1" applyAlignment="1">
      <alignment horizontal="right" vertical="center"/>
    </xf>
    <xf numFmtId="0" fontId="31" fillId="0" borderId="0" xfId="0" applyFont="1" applyBorder="1" applyAlignment="1" applyProtection="1">
      <alignment horizontal="left" vertical="center"/>
    </xf>
    <xf numFmtId="2" fontId="32" fillId="0" borderId="0" xfId="0" applyNumberFormat="1" applyFont="1" applyBorder="1" applyAlignment="1" applyProtection="1">
      <alignment horizontal="left" vertical="center"/>
    </xf>
    <xf numFmtId="3" fontId="32" fillId="0" borderId="32" xfId="0" applyNumberFormat="1" applyFont="1" applyBorder="1" applyAlignment="1" applyProtection="1">
      <alignment horizontal="right" vertical="center"/>
    </xf>
    <xf numFmtId="3" fontId="31" fillId="0" borderId="28" xfId="0" applyNumberFormat="1" applyFont="1" applyBorder="1" applyAlignment="1" applyProtection="1">
      <alignment horizontal="right" vertical="center"/>
    </xf>
    <xf numFmtId="3" fontId="31" fillId="0" borderId="32" xfId="0" applyNumberFormat="1" applyFont="1" applyBorder="1" applyAlignment="1" applyProtection="1">
      <alignment horizontal="right" vertical="center"/>
    </xf>
    <xf numFmtId="191" fontId="31" fillId="0" borderId="32" xfId="0" applyNumberFormat="1" applyFont="1" applyBorder="1" applyAlignment="1" applyProtection="1">
      <alignment horizontal="right" vertical="center"/>
    </xf>
    <xf numFmtId="4" fontId="31" fillId="0" borderId="32" xfId="0" applyNumberFormat="1" applyFont="1" applyBorder="1" applyAlignment="1" applyProtection="1">
      <alignment horizontal="right" vertical="center"/>
    </xf>
    <xf numFmtId="2" fontId="33" fillId="0" borderId="28" xfId="0" applyNumberFormat="1" applyFont="1" applyBorder="1" applyAlignment="1" applyProtection="1">
      <alignment horizontal="center" vertical="center"/>
    </xf>
    <xf numFmtId="0" fontId="34" fillId="0" borderId="0" xfId="2288" applyFont="1" applyFill="1" applyAlignment="1">
      <alignment horizontal="left" vertical="center"/>
    </xf>
    <xf numFmtId="0" fontId="31" fillId="0" borderId="31" xfId="2288" applyFont="1" applyFill="1" applyBorder="1" applyAlignment="1">
      <alignment horizontal="center" vertical="center"/>
    </xf>
    <xf numFmtId="3" fontId="34" fillId="0" borderId="33" xfId="0" applyNumberFormat="1" applyFont="1" applyBorder="1" applyAlignment="1" applyProtection="1">
      <alignment horizontal="right" vertical="center"/>
    </xf>
    <xf numFmtId="192" fontId="35" fillId="0" borderId="34" xfId="0" applyNumberFormat="1" applyFont="1" applyFill="1" applyBorder="1" applyAlignment="1" applyProtection="1">
      <alignment horizontal="center" vertical="center"/>
    </xf>
    <xf numFmtId="192" fontId="35" fillId="0" borderId="33" xfId="0" applyNumberFormat="1" applyFont="1" applyFill="1" applyBorder="1" applyAlignment="1" applyProtection="1">
      <alignment horizontal="center" vertical="center"/>
    </xf>
    <xf numFmtId="193" fontId="35" fillId="0" borderId="33" xfId="0" applyNumberFormat="1" applyFont="1" applyFill="1" applyBorder="1" applyAlignment="1" applyProtection="1">
      <alignment horizontal="center" vertical="center"/>
    </xf>
    <xf numFmtId="0" fontId="31" fillId="0" borderId="21" xfId="2288" applyFont="1" applyFill="1" applyBorder="1" applyAlignment="1">
      <alignment horizontal="center" vertical="center"/>
    </xf>
    <xf numFmtId="2" fontId="31" fillId="0" borderId="27" xfId="0" applyNumberFormat="1" applyFont="1" applyFill="1" applyBorder="1" applyAlignment="1" applyProtection="1">
      <alignment horizontal="left" vertical="center"/>
    </xf>
    <xf numFmtId="2" fontId="31" fillId="0" borderId="35" xfId="0" applyNumberFormat="1" applyFont="1" applyFill="1" applyBorder="1" applyAlignment="1" applyProtection="1">
      <alignment horizontal="left" vertical="center"/>
    </xf>
    <xf numFmtId="3" fontId="32" fillId="0" borderId="34" xfId="0" applyNumberFormat="1" applyFont="1" applyFill="1" applyBorder="1" applyAlignment="1" applyProtection="1">
      <alignment horizontal="right" vertical="center"/>
    </xf>
    <xf numFmtId="3" fontId="34" fillId="0" borderId="34" xfId="0" applyNumberFormat="1" applyFont="1" applyFill="1" applyBorder="1" applyAlignment="1" applyProtection="1">
      <alignment horizontal="right" vertical="center"/>
    </xf>
    <xf numFmtId="3" fontId="31" fillId="0" borderId="34" xfId="0" applyNumberFormat="1" applyFont="1" applyFill="1" applyBorder="1" applyAlignment="1" applyProtection="1">
      <alignment horizontal="right" vertical="center"/>
    </xf>
    <xf numFmtId="3" fontId="31" fillId="0" borderId="34" xfId="0" applyNumberFormat="1" applyFont="1" applyBorder="1" applyAlignment="1" applyProtection="1">
      <alignment horizontal="right" vertical="center"/>
    </xf>
    <xf numFmtId="191" fontId="31" fillId="0" borderId="34" xfId="0" applyNumberFormat="1" applyFont="1" applyBorder="1" applyAlignment="1" applyProtection="1">
      <alignment horizontal="right" vertical="center"/>
    </xf>
    <xf numFmtId="4" fontId="31" fillId="0" borderId="34" xfId="0" applyNumberFormat="1" applyFont="1" applyBorder="1" applyAlignment="1" applyProtection="1">
      <alignment horizontal="right" vertical="center"/>
    </xf>
    <xf numFmtId="193" fontId="35" fillId="0" borderId="34" xfId="0" applyNumberFormat="1" applyFont="1" applyFill="1" applyBorder="1" applyAlignment="1" applyProtection="1">
      <alignment horizontal="center" vertical="center"/>
    </xf>
    <xf numFmtId="0" fontId="31" fillId="17" borderId="21" xfId="2288" applyFont="1" applyFill="1" applyBorder="1" applyAlignment="1">
      <alignment horizontal="center" vertical="center"/>
    </xf>
    <xf numFmtId="2" fontId="31" fillId="17" borderId="27" xfId="0" applyNumberFormat="1" applyFont="1" applyFill="1" applyBorder="1" applyAlignment="1" applyProtection="1">
      <alignment horizontal="left" vertical="center"/>
    </xf>
    <xf numFmtId="2" fontId="31" fillId="17" borderId="35" xfId="0" applyNumberFormat="1" applyFont="1" applyFill="1" applyBorder="1" applyAlignment="1" applyProtection="1">
      <alignment horizontal="left" vertical="center"/>
    </xf>
    <xf numFmtId="3" fontId="32" fillId="17" borderId="34" xfId="0" applyNumberFormat="1" applyFont="1" applyFill="1" applyBorder="1" applyAlignment="1" applyProtection="1">
      <alignment horizontal="right" vertical="center"/>
    </xf>
    <xf numFmtId="3" fontId="36" fillId="17" borderId="34" xfId="0" applyNumberFormat="1" applyFont="1" applyFill="1" applyBorder="1" applyAlignment="1" applyProtection="1">
      <alignment horizontal="right" vertical="center"/>
    </xf>
    <xf numFmtId="3" fontId="31" fillId="17" borderId="34" xfId="0" applyNumberFormat="1" applyFont="1" applyFill="1" applyBorder="1" applyAlignment="1" applyProtection="1">
      <alignment horizontal="right" vertical="center"/>
    </xf>
    <xf numFmtId="191" fontId="31" fillId="17" borderId="34" xfId="0" applyNumberFormat="1" applyFont="1" applyFill="1" applyBorder="1" applyAlignment="1" applyProtection="1">
      <alignment horizontal="right" vertical="center"/>
    </xf>
    <xf numFmtId="4" fontId="31" fillId="17" borderId="34" xfId="0" applyNumberFormat="1" applyFont="1" applyFill="1" applyBorder="1" applyAlignment="1" applyProtection="1">
      <alignment horizontal="right" vertical="center"/>
    </xf>
    <xf numFmtId="193" fontId="35" fillId="17" borderId="34" xfId="0" applyNumberFormat="1" applyFont="1" applyFill="1" applyBorder="1" applyAlignment="1" applyProtection="1">
      <alignment horizontal="center" vertical="center"/>
    </xf>
    <xf numFmtId="0" fontId="31" fillId="17" borderId="23" xfId="2288" applyFont="1" applyFill="1" applyBorder="1" applyAlignment="1">
      <alignment horizontal="center" vertical="center"/>
    </xf>
    <xf numFmtId="2" fontId="31" fillId="17" borderId="25" xfId="0" applyNumberFormat="1" applyFont="1" applyFill="1" applyBorder="1" applyAlignment="1" applyProtection="1">
      <alignment horizontal="left" vertical="center"/>
    </xf>
    <xf numFmtId="2" fontId="31" fillId="17" borderId="36" xfId="0" applyNumberFormat="1" applyFont="1" applyFill="1" applyBorder="1" applyAlignment="1" applyProtection="1">
      <alignment horizontal="left" vertical="center"/>
    </xf>
    <xf numFmtId="3" fontId="32" fillId="17" borderId="37" xfId="0" applyNumberFormat="1" applyFont="1" applyFill="1" applyBorder="1" applyAlignment="1" applyProtection="1">
      <alignment horizontal="right" vertical="center"/>
    </xf>
    <xf numFmtId="3" fontId="36" fillId="17" borderId="37" xfId="0" applyNumberFormat="1" applyFont="1" applyFill="1" applyBorder="1" applyAlignment="1" applyProtection="1">
      <alignment horizontal="right" vertical="center"/>
    </xf>
    <xf numFmtId="3" fontId="31" fillId="17" borderId="37" xfId="0" applyNumberFormat="1" applyFont="1" applyFill="1" applyBorder="1" applyAlignment="1" applyProtection="1">
      <alignment horizontal="right" vertical="center"/>
    </xf>
    <xf numFmtId="191" fontId="31" fillId="17" borderId="37" xfId="0" applyNumberFormat="1" applyFont="1" applyFill="1" applyBorder="1" applyAlignment="1" applyProtection="1">
      <alignment horizontal="right" vertical="center"/>
    </xf>
    <xf numFmtId="4" fontId="31" fillId="17" borderId="37" xfId="0" applyNumberFormat="1" applyFont="1" applyFill="1" applyBorder="1" applyAlignment="1" applyProtection="1">
      <alignment horizontal="right" vertical="center"/>
    </xf>
    <xf numFmtId="193" fontId="35" fillId="17" borderId="37" xfId="0" applyNumberFormat="1" applyFont="1" applyFill="1" applyBorder="1" applyAlignment="1" applyProtection="1">
      <alignment horizontal="center" vertical="center"/>
    </xf>
    <xf numFmtId="194" fontId="35" fillId="17" borderId="37" xfId="0" applyNumberFormat="1" applyFont="1" applyFill="1" applyBorder="1" applyAlignment="1" applyProtection="1">
      <alignment horizontal="center" vertical="center"/>
    </xf>
    <xf numFmtId="0" fontId="31" fillId="0" borderId="0" xfId="2288" applyNumberFormat="1" applyFont="1" applyFill="1" applyAlignment="1">
      <alignment horizontal="left" vertical="center"/>
    </xf>
    <xf numFmtId="0" fontId="31" fillId="0" borderId="0" xfId="2288" applyFont="1" applyFill="1" applyBorder="1" applyAlignment="1">
      <alignment horizontal="center" vertical="center"/>
    </xf>
    <xf numFmtId="2" fontId="31" fillId="0" borderId="0" xfId="0" applyNumberFormat="1" applyFont="1" applyFill="1" applyBorder="1" applyAlignment="1" applyProtection="1">
      <alignment horizontal="left" vertical="center"/>
    </xf>
    <xf numFmtId="3" fontId="32" fillId="0" borderId="0" xfId="0" applyNumberFormat="1" applyFont="1" applyFill="1" applyBorder="1" applyAlignment="1" applyProtection="1">
      <alignment horizontal="right" vertical="center"/>
    </xf>
    <xf numFmtId="3" fontId="36" fillId="0" borderId="0" xfId="0" applyNumberFormat="1" applyFont="1" applyFill="1" applyBorder="1" applyAlignment="1" applyProtection="1">
      <alignment horizontal="right" vertical="center"/>
    </xf>
    <xf numFmtId="3" fontId="31" fillId="0" borderId="0" xfId="0" applyNumberFormat="1" applyFont="1" applyFill="1" applyBorder="1" applyAlignment="1" applyProtection="1">
      <alignment horizontal="right" vertical="center"/>
    </xf>
    <xf numFmtId="191" fontId="31" fillId="0" borderId="0" xfId="0" applyNumberFormat="1" applyFont="1" applyFill="1" applyBorder="1" applyAlignment="1" applyProtection="1">
      <alignment horizontal="right" vertical="center"/>
    </xf>
    <xf numFmtId="4" fontId="31" fillId="0" borderId="0" xfId="0" applyNumberFormat="1" applyFont="1" applyFill="1" applyBorder="1" applyAlignment="1" applyProtection="1">
      <alignment horizontal="right" vertical="center"/>
    </xf>
    <xf numFmtId="193" fontId="35" fillId="0" borderId="0" xfId="0" applyNumberFormat="1" applyFont="1" applyFill="1" applyBorder="1" applyAlignment="1" applyProtection="1">
      <alignment horizontal="center" vertical="center"/>
    </xf>
    <xf numFmtId="194" fontId="35" fillId="17" borderId="34" xfId="0" applyNumberFormat="1" applyFont="1" applyFill="1" applyBorder="1" applyAlignment="1" applyProtection="1">
      <alignment horizontal="center" vertical="center"/>
    </xf>
    <xf numFmtId="4" fontId="31" fillId="17" borderId="33" xfId="0" applyNumberFormat="1" applyFont="1" applyFill="1" applyBorder="1" applyAlignment="1" applyProtection="1">
      <alignment horizontal="right" vertical="center"/>
    </xf>
    <xf numFmtId="195" fontId="31" fillId="0" borderId="0" xfId="2288" applyNumberFormat="1" applyFont="1" applyFill="1" applyAlignment="1">
      <alignment horizontal="left" vertical="center"/>
    </xf>
    <xf numFmtId="185" fontId="31" fillId="0" borderId="0" xfId="2288" applyNumberFormat="1" applyFont="1" applyFill="1" applyAlignment="1">
      <alignment horizontal="left" vertical="center"/>
    </xf>
    <xf numFmtId="3" fontId="32" fillId="0" borderId="0" xfId="2288" applyNumberFormat="1" applyFont="1" applyFill="1" applyAlignment="1">
      <alignment horizontal="right" vertical="center"/>
    </xf>
    <xf numFmtId="3" fontId="31" fillId="0" borderId="0" xfId="2288" applyNumberFormat="1" applyFont="1" applyFill="1" applyAlignment="1">
      <alignment horizontal="right" vertical="center"/>
    </xf>
    <xf numFmtId="191" fontId="31" fillId="0" borderId="0" xfId="2288" applyNumberFormat="1" applyFont="1" applyFill="1" applyAlignment="1">
      <alignment horizontal="right" vertical="center"/>
    </xf>
    <xf numFmtId="4" fontId="31" fillId="0" borderId="0" xfId="2288" applyNumberFormat="1" applyFont="1" applyFill="1" applyAlignment="1">
      <alignment horizontal="right" vertical="center"/>
    </xf>
    <xf numFmtId="0" fontId="31" fillId="17" borderId="0" xfId="2288" applyFont="1" applyFill="1" applyBorder="1" applyAlignment="1">
      <alignment horizontal="center" vertical="center"/>
    </xf>
    <xf numFmtId="2" fontId="31" fillId="17" borderId="0" xfId="0" applyNumberFormat="1" applyFont="1" applyFill="1" applyBorder="1" applyAlignment="1" applyProtection="1">
      <alignment horizontal="left" vertical="center"/>
    </xf>
    <xf numFmtId="3" fontId="32" fillId="17" borderId="0" xfId="0" applyNumberFormat="1" applyFont="1" applyFill="1" applyBorder="1" applyAlignment="1" applyProtection="1">
      <alignment horizontal="right" vertical="center"/>
    </xf>
    <xf numFmtId="3" fontId="36" fillId="17" borderId="0" xfId="0" applyNumberFormat="1" applyFont="1" applyFill="1" applyBorder="1" applyAlignment="1" applyProtection="1">
      <alignment horizontal="right" vertical="center"/>
    </xf>
    <xf numFmtId="3" fontId="31" fillId="17" borderId="0" xfId="0" applyNumberFormat="1" applyFont="1" applyFill="1" applyBorder="1" applyAlignment="1" applyProtection="1">
      <alignment horizontal="right" vertical="center"/>
    </xf>
    <xf numFmtId="191" fontId="31" fillId="17" borderId="0" xfId="0" applyNumberFormat="1" applyFont="1" applyFill="1" applyBorder="1" applyAlignment="1" applyProtection="1">
      <alignment horizontal="right" vertical="center"/>
    </xf>
    <xf numFmtId="4" fontId="31" fillId="17" borderId="0" xfId="0" applyNumberFormat="1" applyFont="1" applyFill="1" applyBorder="1" applyAlignment="1" applyProtection="1">
      <alignment horizontal="right" vertical="center"/>
    </xf>
    <xf numFmtId="193" fontId="35" fillId="17" borderId="0" xfId="0" applyNumberFormat="1" applyFont="1" applyFill="1" applyBorder="1" applyAlignment="1" applyProtection="1">
      <alignment horizontal="center" vertical="center"/>
    </xf>
    <xf numFmtId="194" fontId="35" fillId="17" borderId="0" xfId="0" applyNumberFormat="1" applyFont="1" applyFill="1" applyBorder="1" applyAlignment="1" applyProtection="1">
      <alignment horizontal="center" vertical="center"/>
    </xf>
    <xf numFmtId="0" fontId="30" fillId="29" borderId="38" xfId="0" applyFont="1" applyFill="1" applyBorder="1" applyAlignment="1" applyProtection="1">
      <alignment horizontal="left" vertical="center"/>
    </xf>
    <xf numFmtId="0" fontId="31" fillId="29" borderId="38" xfId="0" applyFont="1" applyFill="1" applyBorder="1" applyAlignment="1" applyProtection="1">
      <alignment horizontal="center" vertical="center"/>
    </xf>
    <xf numFmtId="3" fontId="31" fillId="29" borderId="39" xfId="0" applyNumberFormat="1" applyFont="1" applyFill="1" applyBorder="1" applyAlignment="1" applyProtection="1">
      <alignment horizontal="center" vertical="center"/>
    </xf>
    <xf numFmtId="191" fontId="31" fillId="29" borderId="39" xfId="0" applyNumberFormat="1" applyFont="1" applyFill="1" applyBorder="1" applyAlignment="1" applyProtection="1">
      <alignment horizontal="center" vertical="center"/>
    </xf>
    <xf numFmtId="4" fontId="31" fillId="29" borderId="39" xfId="0" applyNumberFormat="1" applyFont="1" applyFill="1" applyBorder="1" applyAlignment="1" applyProtection="1">
      <alignment horizontal="center" vertical="center"/>
    </xf>
    <xf numFmtId="2" fontId="31" fillId="29" borderId="39" xfId="0" applyNumberFormat="1" applyFont="1" applyFill="1" applyBorder="1" applyAlignment="1" applyProtection="1">
      <alignment horizontal="center" vertical="center"/>
    </xf>
    <xf numFmtId="0" fontId="31" fillId="0" borderId="27" xfId="0" applyFont="1" applyBorder="1" applyAlignment="1" applyProtection="1">
      <alignment horizontal="left" vertical="center"/>
    </xf>
    <xf numFmtId="2" fontId="32" fillId="0" borderId="27" xfId="0" applyNumberFormat="1" applyFont="1" applyBorder="1" applyAlignment="1" applyProtection="1">
      <alignment horizontal="left" vertical="center"/>
    </xf>
    <xf numFmtId="3" fontId="32" fillId="0" borderId="34" xfId="0" applyNumberFormat="1" applyFont="1" applyBorder="1" applyAlignment="1" applyProtection="1">
      <alignment horizontal="right" vertical="center"/>
    </xf>
    <xf numFmtId="2" fontId="33" fillId="0" borderId="34" xfId="0" applyNumberFormat="1" applyFont="1" applyBorder="1" applyAlignment="1" applyProtection="1">
      <alignment horizontal="center" vertical="center"/>
    </xf>
    <xf numFmtId="0" fontId="31" fillId="0" borderId="40" xfId="2288" applyFont="1" applyFill="1" applyBorder="1" applyAlignment="1">
      <alignment horizontal="center" vertical="center"/>
    </xf>
    <xf numFmtId="3" fontId="34" fillId="0" borderId="34" xfId="0" applyNumberFormat="1" applyFont="1" applyBorder="1" applyAlignment="1" applyProtection="1">
      <alignment horizontal="right" vertical="center"/>
    </xf>
    <xf numFmtId="0" fontId="119" fillId="0" borderId="0" xfId="2282" applyFont="1">
      <alignment vertical="center"/>
    </xf>
    <xf numFmtId="41" fontId="27" fillId="0" borderId="10" xfId="1490" applyFont="1" applyFill="1" applyBorder="1" applyAlignment="1">
      <alignment horizontal="center" vertical="center"/>
    </xf>
    <xf numFmtId="0" fontId="120" fillId="0" borderId="0" xfId="2094" applyFont="1" applyAlignment="1">
      <alignment horizontal="left" vertical="center"/>
    </xf>
    <xf numFmtId="0" fontId="39" fillId="0" borderId="0" xfId="1987" applyFont="1">
      <alignment vertical="center"/>
    </xf>
    <xf numFmtId="0" fontId="121" fillId="0" borderId="0" xfId="2282" applyFont="1">
      <alignment vertical="center"/>
    </xf>
    <xf numFmtId="0" fontId="122" fillId="17" borderId="6" xfId="0" applyFont="1" applyFill="1" applyBorder="1" applyAlignment="1">
      <alignment horizontal="center" vertical="center"/>
    </xf>
    <xf numFmtId="0" fontId="31" fillId="27" borderId="6" xfId="2094" applyNumberFormat="1" applyFont="1" applyFill="1" applyBorder="1" applyAlignment="1">
      <alignment horizontal="center" vertical="center"/>
    </xf>
    <xf numFmtId="41" fontId="31" fillId="27" borderId="6" xfId="2094" applyNumberFormat="1" applyFont="1" applyFill="1" applyBorder="1" applyAlignment="1">
      <alignment horizontal="center" vertical="center"/>
    </xf>
    <xf numFmtId="0" fontId="0" fillId="17" borderId="30" xfId="0" applyFill="1" applyBorder="1" applyAlignment="1">
      <alignment horizontal="center" vertical="center"/>
    </xf>
    <xf numFmtId="41" fontId="0" fillId="27" borderId="6" xfId="0" applyNumberFormat="1" applyFill="1" applyBorder="1" applyAlignment="1">
      <alignment horizontal="center" vertical="center"/>
    </xf>
    <xf numFmtId="226" fontId="0" fillId="17" borderId="43" xfId="0" applyNumberFormat="1" applyFill="1" applyBorder="1" applyAlignment="1">
      <alignment horizontal="center" vertical="center"/>
    </xf>
    <xf numFmtId="41" fontId="0" fillId="0" borderId="29" xfId="0" applyNumberFormat="1" applyBorder="1" applyAlignment="1">
      <alignment horizontal="center" vertical="center"/>
    </xf>
    <xf numFmtId="0" fontId="0" fillId="17" borderId="6" xfId="0" applyFill="1" applyBorder="1" applyAlignment="1">
      <alignment horizontal="center" vertical="center"/>
    </xf>
    <xf numFmtId="41" fontId="27" fillId="0" borderId="26" xfId="1490" applyFont="1" applyFill="1" applyBorder="1" applyAlignment="1">
      <alignment horizontal="center" vertical="center"/>
    </xf>
    <xf numFmtId="41" fontId="27" fillId="0" borderId="44" xfId="1490" applyFont="1" applyFill="1" applyBorder="1" applyAlignment="1">
      <alignment horizontal="center" vertical="center"/>
    </xf>
    <xf numFmtId="0" fontId="31" fillId="27" borderId="6" xfId="2094" applyFont="1" applyFill="1" applyBorder="1" applyAlignment="1">
      <alignment horizontal="center" vertical="center"/>
    </xf>
    <xf numFmtId="0" fontId="31" fillId="17" borderId="45" xfId="2094" applyFont="1" applyFill="1" applyBorder="1" applyAlignment="1">
      <alignment horizontal="center" vertical="center"/>
    </xf>
    <xf numFmtId="0" fontId="31" fillId="17" borderId="34" xfId="2094" applyFont="1" applyFill="1" applyBorder="1" applyAlignment="1">
      <alignment horizontal="center" vertical="center"/>
    </xf>
    <xf numFmtId="0" fontId="31" fillId="17" borderId="33" xfId="2094" applyFont="1" applyFill="1" applyBorder="1" applyAlignment="1">
      <alignment horizontal="center" vertical="center"/>
    </xf>
    <xf numFmtId="0" fontId="121" fillId="27" borderId="46" xfId="2282" applyFont="1" applyFill="1" applyBorder="1">
      <alignment vertical="center"/>
    </xf>
    <xf numFmtId="41" fontId="31" fillId="0" borderId="22" xfId="1490" applyFont="1" applyFill="1" applyBorder="1" applyAlignment="1">
      <alignment horizontal="center" vertical="center"/>
    </xf>
    <xf numFmtId="0" fontId="121" fillId="27" borderId="47" xfId="2282" applyFont="1" applyFill="1" applyBorder="1">
      <alignment vertical="center"/>
    </xf>
    <xf numFmtId="41" fontId="121" fillId="27" borderId="48" xfId="2282" applyNumberFormat="1" applyFont="1" applyFill="1" applyBorder="1">
      <alignment vertical="center"/>
    </xf>
    <xf numFmtId="0" fontId="121" fillId="27" borderId="48" xfId="2282" applyFont="1" applyFill="1" applyBorder="1">
      <alignment vertical="center"/>
    </xf>
    <xf numFmtId="41" fontId="27" fillId="0" borderId="49" xfId="1490" applyFont="1" applyFill="1" applyBorder="1" applyAlignment="1">
      <alignment horizontal="center" vertical="center"/>
    </xf>
    <xf numFmtId="41" fontId="0" fillId="0" borderId="6" xfId="0" applyNumberFormat="1" applyBorder="1">
      <alignment vertical="center"/>
    </xf>
    <xf numFmtId="41" fontId="122" fillId="0" borderId="6" xfId="0" applyNumberFormat="1" applyFont="1" applyBorder="1" applyAlignment="1">
      <alignment horizontal="center" vertical="center"/>
    </xf>
    <xf numFmtId="0" fontId="9" fillId="0" borderId="6" xfId="2287" applyFont="1" applyBorder="1" applyAlignment="1">
      <alignment horizontal="center" vertical="center"/>
    </xf>
    <xf numFmtId="41" fontId="9" fillId="0" borderId="6" xfId="1463" applyFont="1" applyBorder="1" applyAlignment="1">
      <alignment horizontal="center" vertical="center"/>
    </xf>
    <xf numFmtId="37" fontId="9" fillId="0" borderId="6" xfId="2287" applyNumberFormat="1" applyFont="1" applyBorder="1" applyAlignment="1">
      <alignment horizontal="center" vertical="center"/>
    </xf>
    <xf numFmtId="9" fontId="9" fillId="0" borderId="6" xfId="2287" applyNumberFormat="1" applyFont="1" applyBorder="1" applyAlignment="1">
      <alignment horizontal="center" vertical="center"/>
    </xf>
    <xf numFmtId="41" fontId="9" fillId="0" borderId="6" xfId="2287" applyNumberFormat="1" applyFont="1" applyBorder="1" applyAlignment="1">
      <alignment vertical="center"/>
    </xf>
    <xf numFmtId="41" fontId="124" fillId="0" borderId="0" xfId="2287" applyNumberFormat="1" applyFont="1" applyAlignment="1">
      <alignment vertical="center"/>
    </xf>
    <xf numFmtId="0" fontId="125" fillId="0" borderId="50" xfId="2282" applyFont="1" applyBorder="1" applyAlignment="1">
      <alignment horizontal="center" vertical="center" shrinkToFit="1"/>
    </xf>
    <xf numFmtId="0" fontId="125" fillId="0" borderId="51" xfId="2282" applyFont="1" applyBorder="1" applyAlignment="1">
      <alignment horizontal="center" vertical="center" shrinkToFit="1"/>
    </xf>
    <xf numFmtId="0" fontId="125" fillId="0" borderId="20" xfId="2282" applyFont="1" applyBorder="1" applyAlignment="1">
      <alignment horizontal="center" vertical="center" shrinkToFit="1"/>
    </xf>
    <xf numFmtId="0" fontId="125" fillId="0" borderId="24" xfId="2282" applyFont="1" applyBorder="1" applyAlignment="1">
      <alignment horizontal="center" vertical="center" shrinkToFit="1"/>
    </xf>
    <xf numFmtId="184" fontId="27" fillId="0" borderId="52" xfId="1490" applyNumberFormat="1" applyFont="1" applyFill="1" applyBorder="1" applyAlignment="1">
      <alignment horizontal="center" vertical="center"/>
    </xf>
    <xf numFmtId="184" fontId="27" fillId="0" borderId="19" xfId="1490" applyNumberFormat="1" applyFont="1" applyFill="1" applyBorder="1" applyAlignment="1">
      <alignment horizontal="center" vertical="center"/>
    </xf>
    <xf numFmtId="184" fontId="27" fillId="0" borderId="49" xfId="1490" applyNumberFormat="1" applyFont="1" applyFill="1" applyBorder="1" applyAlignment="1">
      <alignment horizontal="center" vertical="center"/>
    </xf>
    <xf numFmtId="184" fontId="27" fillId="0" borderId="10" xfId="1490" applyNumberFormat="1" applyFont="1" applyFill="1" applyBorder="1" applyAlignment="1">
      <alignment horizontal="center" vertical="center"/>
    </xf>
    <xf numFmtId="180" fontId="9" fillId="0" borderId="0" xfId="2287" applyNumberFormat="1" applyFont="1" applyBorder="1" applyAlignment="1" applyProtection="1">
      <alignment horizontal="center" vertical="center" wrapText="1" shrinkToFit="1"/>
    </xf>
    <xf numFmtId="0" fontId="8" fillId="0" borderId="6" xfId="2287" applyFont="1" applyBorder="1" applyAlignment="1">
      <alignment horizontal="center" vertical="center"/>
    </xf>
    <xf numFmtId="0" fontId="31" fillId="17" borderId="32" xfId="2094" applyFont="1" applyFill="1" applyBorder="1" applyAlignment="1">
      <alignment horizontal="center" vertical="center"/>
    </xf>
    <xf numFmtId="41" fontId="121" fillId="0" borderId="53" xfId="1490" applyFont="1" applyFill="1" applyBorder="1">
      <alignment vertical="center"/>
    </xf>
    <xf numFmtId="41" fontId="121" fillId="0" borderId="22" xfId="1490" applyFont="1" applyFill="1" applyBorder="1">
      <alignment vertical="center"/>
    </xf>
    <xf numFmtId="41" fontId="31" fillId="0" borderId="44" xfId="1490" applyFont="1" applyFill="1" applyBorder="1" applyAlignment="1">
      <alignment horizontal="center" vertical="center"/>
    </xf>
    <xf numFmtId="0" fontId="121" fillId="17" borderId="54" xfId="2094" applyFont="1" applyFill="1" applyBorder="1" applyAlignment="1">
      <alignment horizontal="center" vertical="center"/>
    </xf>
    <xf numFmtId="0" fontId="121" fillId="17" borderId="55" xfId="2094" applyFont="1" applyFill="1" applyBorder="1" applyAlignment="1">
      <alignment horizontal="center" vertical="center"/>
    </xf>
    <xf numFmtId="185" fontId="121" fillId="17" borderId="56" xfId="2094" applyNumberFormat="1" applyFont="1" applyFill="1" applyBorder="1" applyAlignment="1">
      <alignment horizontal="center" vertical="center"/>
    </xf>
    <xf numFmtId="41" fontId="31" fillId="0" borderId="53" xfId="1490" applyFont="1" applyFill="1" applyBorder="1">
      <alignment vertical="center"/>
    </xf>
    <xf numFmtId="41" fontId="31" fillId="0" borderId="22" xfId="1490" applyFont="1" applyFill="1" applyBorder="1">
      <alignment vertical="center"/>
    </xf>
    <xf numFmtId="0" fontId="146" fillId="0" borderId="0" xfId="2287" applyFont="1" applyAlignment="1">
      <alignment vertical="center"/>
    </xf>
    <xf numFmtId="0" fontId="9" fillId="0" borderId="0" xfId="2287" applyFont="1" applyBorder="1" applyAlignment="1">
      <alignment vertical="center"/>
    </xf>
    <xf numFmtId="0" fontId="31" fillId="17" borderId="6" xfId="2094" applyFont="1" applyFill="1" applyBorder="1" applyAlignment="1">
      <alignment horizontal="center" vertical="center"/>
    </xf>
    <xf numFmtId="0" fontId="31" fillId="17" borderId="0" xfId="2094" applyFont="1" applyFill="1" applyBorder="1" applyAlignment="1">
      <alignment horizontal="center" vertical="center"/>
    </xf>
    <xf numFmtId="228" fontId="13" fillId="27" borderId="19" xfId="2339" applyNumberFormat="1" applyFont="1" applyFill="1" applyBorder="1" applyAlignment="1">
      <alignment horizontal="center" vertical="center"/>
    </xf>
    <xf numFmtId="228" fontId="13" fillId="27" borderId="20" xfId="2339" applyNumberFormat="1" applyFont="1" applyFill="1" applyBorder="1" applyAlignment="1">
      <alignment horizontal="center" vertical="center"/>
    </xf>
    <xf numFmtId="0" fontId="9" fillId="0" borderId="2" xfId="2339" applyNumberFormat="1" applyFont="1" applyBorder="1" applyAlignment="1">
      <alignment horizontal="center" vertical="center"/>
    </xf>
    <xf numFmtId="41" fontId="8" fillId="0" borderId="19" xfId="2340" applyFont="1" applyBorder="1" applyAlignment="1">
      <alignment horizontal="center" vertical="center"/>
    </xf>
    <xf numFmtId="229" fontId="13" fillId="62" borderId="19" xfId="2339" applyNumberFormat="1" applyFont="1" applyFill="1" applyBorder="1" applyAlignment="1">
      <alignment horizontal="center" vertical="center"/>
    </xf>
    <xf numFmtId="229" fontId="13" fillId="62" borderId="20" xfId="2339" applyNumberFormat="1" applyFont="1" applyFill="1" applyBorder="1" applyAlignment="1">
      <alignment horizontal="center" vertical="center"/>
    </xf>
    <xf numFmtId="41" fontId="8" fillId="0" borderId="19" xfId="2340" applyFont="1" applyFill="1" applyBorder="1" applyAlignment="1">
      <alignment horizontal="center" vertical="center"/>
    </xf>
    <xf numFmtId="0" fontId="163" fillId="0" borderId="2" xfId="2339" applyNumberFormat="1" applyFont="1" applyBorder="1" applyAlignment="1">
      <alignment horizontal="center" vertical="center"/>
    </xf>
    <xf numFmtId="41" fontId="164" fillId="0" borderId="19" xfId="2340" applyFont="1" applyBorder="1" applyAlignment="1">
      <alignment horizontal="center" vertical="center"/>
    </xf>
    <xf numFmtId="0" fontId="9" fillId="0" borderId="57" xfId="2339" applyNumberFormat="1" applyFont="1" applyBorder="1" applyAlignment="1">
      <alignment horizontal="center" vertical="center"/>
    </xf>
    <xf numFmtId="41" fontId="164" fillId="0" borderId="10" xfId="2340" applyFont="1" applyBorder="1" applyAlignment="1">
      <alignment horizontal="center" vertical="center"/>
    </xf>
    <xf numFmtId="41" fontId="8" fillId="0" borderId="10" xfId="2340" applyFont="1" applyBorder="1" applyAlignment="1">
      <alignment horizontal="center" vertical="center"/>
    </xf>
    <xf numFmtId="229" fontId="13" fillId="62" borderId="10" xfId="2339" applyNumberFormat="1" applyFont="1" applyFill="1" applyBorder="1" applyAlignment="1">
      <alignment horizontal="center" vertical="center"/>
    </xf>
    <xf numFmtId="229" fontId="13" fillId="62" borderId="24" xfId="2339" applyNumberFormat="1" applyFont="1" applyFill="1" applyBorder="1" applyAlignment="1">
      <alignment horizontal="center" vertical="center"/>
    </xf>
    <xf numFmtId="0" fontId="9" fillId="0" borderId="2" xfId="2339" applyNumberFormat="1" applyFont="1" applyBorder="1" applyAlignment="1">
      <alignment horizontal="center" vertical="center" wrapText="1"/>
    </xf>
    <xf numFmtId="0" fontId="9" fillId="0" borderId="2" xfId="2343" applyNumberFormat="1" applyFont="1" applyBorder="1" applyAlignment="1">
      <alignment horizontal="center" vertical="center"/>
    </xf>
    <xf numFmtId="41" fontId="8" fillId="0" borderId="19" xfId="2441" applyFont="1" applyBorder="1" applyAlignment="1">
      <alignment horizontal="center" vertical="center"/>
    </xf>
    <xf numFmtId="229" fontId="13" fillId="62" borderId="19" xfId="2343" applyNumberFormat="1" applyFont="1" applyFill="1" applyBorder="1" applyAlignment="1">
      <alignment horizontal="center" vertical="center"/>
    </xf>
    <xf numFmtId="229" fontId="13" fillId="62" borderId="20" xfId="2343" applyNumberFormat="1" applyFont="1" applyFill="1" applyBorder="1" applyAlignment="1">
      <alignment horizontal="center" vertical="center"/>
    </xf>
    <xf numFmtId="41" fontId="164" fillId="0" borderId="19" xfId="2441" applyFont="1" applyBorder="1" applyAlignment="1">
      <alignment horizontal="center" vertical="center"/>
    </xf>
    <xf numFmtId="41" fontId="169" fillId="62" borderId="19" xfId="4997" applyFont="1" applyFill="1" applyBorder="1" applyAlignment="1">
      <alignment horizontal="center" vertical="center"/>
    </xf>
    <xf numFmtId="0" fontId="170" fillId="0" borderId="0" xfId="4996" applyFont="1" applyAlignment="1">
      <alignment horizontal="center" vertical="center"/>
    </xf>
    <xf numFmtId="41" fontId="169" fillId="0" borderId="19" xfId="4997" applyFont="1" applyFill="1" applyBorder="1" applyAlignment="1">
      <alignment horizontal="center" vertical="center"/>
    </xf>
    <xf numFmtId="0" fontId="9" fillId="0" borderId="2" xfId="4998" applyNumberFormat="1" applyFont="1" applyBorder="1" applyAlignment="1">
      <alignment horizontal="center" vertical="center"/>
    </xf>
    <xf numFmtId="41" fontId="8" fillId="0" borderId="19" xfId="5008" applyFont="1" applyBorder="1" applyAlignment="1">
      <alignment horizontal="center" vertical="center"/>
    </xf>
    <xf numFmtId="229" fontId="13" fillId="62" borderId="19" xfId="4998" applyNumberFormat="1" applyFont="1" applyFill="1" applyBorder="1" applyAlignment="1">
      <alignment horizontal="center" vertical="center"/>
    </xf>
    <xf numFmtId="229" fontId="13" fillId="62" borderId="20" xfId="4998" applyNumberFormat="1" applyFont="1" applyFill="1" applyBorder="1" applyAlignment="1">
      <alignment horizontal="center" vertical="center"/>
    </xf>
    <xf numFmtId="41" fontId="164" fillId="0" borderId="19" xfId="5008" applyFont="1" applyBorder="1" applyAlignment="1">
      <alignment horizontal="center" vertical="center"/>
    </xf>
    <xf numFmtId="0" fontId="171" fillId="0" borderId="0" xfId="2287" applyFont="1" applyAlignment="1">
      <alignment vertical="center"/>
    </xf>
    <xf numFmtId="0" fontId="172" fillId="0" borderId="0" xfId="2287" applyFont="1" applyAlignment="1">
      <alignment horizontal="left" vertical="center"/>
    </xf>
    <xf numFmtId="0" fontId="171" fillId="0" borderId="0" xfId="2287" applyFont="1" applyAlignment="1">
      <alignment horizontal="center" vertical="center"/>
    </xf>
    <xf numFmtId="39" fontId="171" fillId="0" borderId="0" xfId="2287" applyNumberFormat="1" applyFont="1" applyAlignment="1">
      <alignment vertical="center"/>
    </xf>
    <xf numFmtId="0" fontId="173" fillId="0" borderId="0" xfId="2287" applyFont="1" applyAlignment="1">
      <alignment vertical="center"/>
    </xf>
    <xf numFmtId="0" fontId="174" fillId="0" borderId="0" xfId="2287" applyFont="1" applyAlignment="1" applyProtection="1">
      <alignment vertical="center"/>
    </xf>
    <xf numFmtId="0" fontId="173" fillId="0" borderId="0" xfId="2287" applyFont="1" applyBorder="1" applyAlignment="1">
      <alignment horizontal="center" vertical="center"/>
    </xf>
    <xf numFmtId="0" fontId="173" fillId="0" borderId="0" xfId="2287" applyFont="1" applyBorder="1" applyAlignment="1">
      <alignment vertical="center"/>
    </xf>
    <xf numFmtId="39" fontId="173" fillId="0" borderId="0" xfId="2287" applyNumberFormat="1" applyFont="1" applyBorder="1" applyAlignment="1" applyProtection="1">
      <alignment horizontal="right" vertical="center"/>
    </xf>
    <xf numFmtId="37" fontId="171" fillId="0" borderId="0" xfId="2287" applyNumberFormat="1" applyFont="1" applyBorder="1" applyAlignment="1">
      <alignment horizontal="right" vertical="center"/>
    </xf>
    <xf numFmtId="0" fontId="171" fillId="0" borderId="0" xfId="2287" applyFont="1" applyBorder="1" applyAlignment="1">
      <alignment horizontal="left" vertical="center"/>
    </xf>
    <xf numFmtId="0" fontId="171" fillId="0" borderId="0" xfId="2287" applyFont="1" applyBorder="1" applyAlignment="1">
      <alignment horizontal="center" vertical="center"/>
    </xf>
    <xf numFmtId="0" fontId="171" fillId="0" borderId="0" xfId="2287" applyFont="1" applyBorder="1" applyAlignment="1">
      <alignment horizontal="right" vertical="center"/>
    </xf>
    <xf numFmtId="0" fontId="176" fillId="0" borderId="0" xfId="2287" applyFont="1" applyAlignment="1">
      <alignment vertical="center"/>
    </xf>
    <xf numFmtId="0" fontId="176" fillId="0" borderId="0" xfId="2287" applyFont="1" applyFill="1" applyAlignment="1">
      <alignment vertical="center"/>
    </xf>
    <xf numFmtId="2" fontId="176" fillId="0" borderId="0" xfId="2287" applyNumberFormat="1" applyFont="1" applyFill="1" applyBorder="1" applyAlignment="1" applyProtection="1">
      <alignment horizontal="center" vertical="center"/>
    </xf>
    <xf numFmtId="0" fontId="176" fillId="0" borderId="0" xfId="2287" applyFont="1" applyBorder="1" applyAlignment="1">
      <alignment horizontal="center" vertical="center"/>
    </xf>
    <xf numFmtId="2" fontId="176" fillId="0" borderId="0" xfId="2287" applyNumberFormat="1" applyFont="1" applyBorder="1" applyAlignment="1" applyProtection="1">
      <alignment horizontal="center" vertical="center"/>
    </xf>
    <xf numFmtId="37" fontId="176" fillId="0" borderId="0" xfId="2287" applyNumberFormat="1" applyFont="1" applyFill="1" applyBorder="1" applyAlignment="1" applyProtection="1">
      <alignment vertical="center"/>
    </xf>
    <xf numFmtId="39" fontId="176" fillId="0" borderId="0" xfId="2287" applyNumberFormat="1" applyFont="1" applyFill="1" applyBorder="1" applyAlignment="1" applyProtection="1">
      <alignment vertical="center"/>
    </xf>
    <xf numFmtId="37" fontId="176" fillId="0" borderId="0" xfId="2287" applyNumberFormat="1" applyFont="1" applyBorder="1" applyAlignment="1" applyProtection="1">
      <alignment horizontal="center" vertical="center"/>
    </xf>
    <xf numFmtId="177" fontId="176" fillId="0" borderId="0" xfId="2287" applyNumberFormat="1" applyFont="1" applyBorder="1" applyAlignment="1" applyProtection="1">
      <alignment vertical="center"/>
    </xf>
    <xf numFmtId="178" fontId="176" fillId="0" borderId="0" xfId="2287" applyNumberFormat="1" applyFont="1" applyBorder="1" applyAlignment="1" applyProtection="1">
      <alignment vertical="center"/>
    </xf>
    <xf numFmtId="2" fontId="176" fillId="0" borderId="0" xfId="2287" applyNumberFormat="1" applyFont="1" applyBorder="1" applyAlignment="1" applyProtection="1">
      <alignment vertical="center"/>
    </xf>
    <xf numFmtId="180" fontId="176" fillId="0" borderId="0" xfId="2287" applyNumberFormat="1" applyFont="1" applyBorder="1" applyAlignment="1" applyProtection="1">
      <alignment horizontal="center" vertical="center" shrinkToFit="1"/>
    </xf>
    <xf numFmtId="2" fontId="176" fillId="0" borderId="57" xfId="2287" applyNumberFormat="1" applyFont="1" applyFill="1" applyBorder="1" applyAlignment="1" applyProtection="1">
      <alignment horizontal="center" vertical="center"/>
    </xf>
    <xf numFmtId="2" fontId="176" fillId="0" borderId="2" xfId="2287" applyNumberFormat="1" applyFont="1" applyBorder="1" applyAlignment="1" applyProtection="1">
      <alignment vertical="center"/>
    </xf>
    <xf numFmtId="184" fontId="176" fillId="0" borderId="19" xfId="1463" applyNumberFormat="1" applyFont="1" applyBorder="1" applyAlignment="1" applyProtection="1">
      <alignment horizontal="center" vertical="center"/>
    </xf>
    <xf numFmtId="41" fontId="176" fillId="0" borderId="19" xfId="1463" applyFont="1" applyFill="1" applyBorder="1" applyAlignment="1" applyProtection="1">
      <alignment horizontal="center" vertical="center"/>
    </xf>
    <xf numFmtId="2" fontId="176" fillId="0" borderId="19" xfId="2287" applyNumberFormat="1" applyFont="1" applyFill="1" applyBorder="1" applyAlignment="1" applyProtection="1">
      <alignment horizontal="center" vertical="center"/>
    </xf>
    <xf numFmtId="2" fontId="176" fillId="0" borderId="2" xfId="2287" applyNumberFormat="1" applyFont="1" applyFill="1" applyBorder="1" applyAlignment="1" applyProtection="1">
      <alignment horizontal="center" vertical="center"/>
    </xf>
    <xf numFmtId="0" fontId="176" fillId="0" borderId="10" xfId="2287" applyFont="1" applyBorder="1" applyAlignment="1">
      <alignment horizontal="center" vertical="center"/>
    </xf>
    <xf numFmtId="0" fontId="176" fillId="0" borderId="2" xfId="2287" applyFont="1" applyFill="1" applyBorder="1" applyAlignment="1">
      <alignment horizontal="center" vertical="center"/>
    </xf>
    <xf numFmtId="0" fontId="176" fillId="0" borderId="19" xfId="2287" applyFont="1" applyFill="1" applyBorder="1" applyAlignment="1">
      <alignment horizontal="center" vertical="center"/>
    </xf>
    <xf numFmtId="2" fontId="176" fillId="0" borderId="10" xfId="2287" applyNumberFormat="1" applyFont="1" applyBorder="1" applyAlignment="1" applyProtection="1">
      <alignment horizontal="center" vertical="center"/>
    </xf>
    <xf numFmtId="0" fontId="175" fillId="28" borderId="2" xfId="2287" applyFont="1" applyFill="1" applyBorder="1" applyAlignment="1" applyProtection="1">
      <alignment vertical="center"/>
    </xf>
    <xf numFmtId="0" fontId="173" fillId="27" borderId="19" xfId="2287" applyFont="1" applyFill="1" applyBorder="1" applyAlignment="1" applyProtection="1">
      <alignment horizontal="center" vertical="center"/>
    </xf>
    <xf numFmtId="0" fontId="173" fillId="27" borderId="42" xfId="2287" applyFont="1" applyFill="1" applyBorder="1" applyAlignment="1" applyProtection="1">
      <alignment horizontal="center" vertical="center"/>
    </xf>
    <xf numFmtId="0" fontId="174" fillId="0" borderId="0" xfId="2287" applyFont="1" applyAlignment="1" applyProtection="1">
      <alignment vertical="center"/>
    </xf>
    <xf numFmtId="0" fontId="173" fillId="0" borderId="0" xfId="2287" applyFont="1" applyBorder="1" applyAlignment="1">
      <alignment horizontal="center" vertical="center"/>
    </xf>
    <xf numFmtId="0" fontId="173" fillId="0" borderId="0" xfId="2287" applyFont="1" applyBorder="1" applyAlignment="1">
      <alignment vertical="center"/>
    </xf>
    <xf numFmtId="39" fontId="173" fillId="0" borderId="0" xfId="2287" applyNumberFormat="1" applyFont="1" applyBorder="1" applyAlignment="1" applyProtection="1">
      <alignment horizontal="right" vertical="center"/>
    </xf>
    <xf numFmtId="37" fontId="171" fillId="0" borderId="0" xfId="2287" applyNumberFormat="1" applyFont="1" applyBorder="1" applyAlignment="1">
      <alignment horizontal="right" vertical="center"/>
    </xf>
    <xf numFmtId="0" fontId="171" fillId="0" borderId="0" xfId="2287" applyFont="1" applyBorder="1" applyAlignment="1">
      <alignment horizontal="left" vertical="center"/>
    </xf>
    <xf numFmtId="0" fontId="171" fillId="0" borderId="0" xfId="2287" applyFont="1" applyBorder="1" applyAlignment="1">
      <alignment horizontal="center" vertical="center"/>
    </xf>
    <xf numFmtId="0" fontId="171" fillId="0" borderId="0" xfId="2287" applyFont="1" applyBorder="1" applyAlignment="1">
      <alignment horizontal="right" vertical="center"/>
    </xf>
    <xf numFmtId="39" fontId="173" fillId="27" borderId="42" xfId="2287" applyNumberFormat="1" applyFont="1" applyFill="1" applyBorder="1" applyAlignment="1" applyProtection="1">
      <alignment horizontal="center" vertical="center"/>
    </xf>
    <xf numFmtId="2" fontId="173" fillId="27" borderId="41" xfId="2287" applyNumberFormat="1" applyFont="1" applyFill="1" applyBorder="1" applyAlignment="1" applyProtection="1">
      <alignment horizontal="center" vertical="center"/>
    </xf>
    <xf numFmtId="39" fontId="173" fillId="27" borderId="19" xfId="2287" applyNumberFormat="1" applyFont="1" applyFill="1" applyBorder="1" applyAlignment="1" applyProtection="1">
      <alignment horizontal="center" vertical="center"/>
    </xf>
    <xf numFmtId="2" fontId="173" fillId="27" borderId="20" xfId="2287" applyNumberFormat="1" applyFont="1" applyFill="1" applyBorder="1" applyAlignment="1" applyProtection="1">
      <alignment horizontal="center" vertical="center"/>
    </xf>
    <xf numFmtId="0" fontId="173" fillId="28" borderId="19" xfId="2287" applyFont="1" applyFill="1" applyBorder="1" applyAlignment="1" applyProtection="1">
      <alignment horizontal="center" vertical="center"/>
    </xf>
    <xf numFmtId="37" fontId="173" fillId="28" borderId="19" xfId="2287" applyNumberFormat="1" applyFont="1" applyFill="1" applyBorder="1" applyAlignment="1" applyProtection="1">
      <alignment horizontal="center" vertical="center"/>
    </xf>
    <xf numFmtId="2" fontId="173" fillId="28" borderId="20" xfId="2287" applyNumberFormat="1" applyFont="1" applyFill="1" applyBorder="1" applyAlignment="1" applyProtection="1">
      <alignment horizontal="center" vertical="center"/>
    </xf>
    <xf numFmtId="0" fontId="176" fillId="0" borderId="0" xfId="2287" applyFont="1" applyAlignment="1">
      <alignment vertical="center"/>
    </xf>
    <xf numFmtId="37" fontId="176" fillId="0" borderId="19" xfId="2287" applyNumberFormat="1" applyFont="1" applyBorder="1" applyAlignment="1" applyProtection="1">
      <alignment vertical="center"/>
    </xf>
    <xf numFmtId="37" fontId="176" fillId="0" borderId="19" xfId="2287" applyNumberFormat="1" applyFont="1" applyFill="1" applyBorder="1" applyAlignment="1" applyProtection="1">
      <alignment vertical="center"/>
    </xf>
    <xf numFmtId="37" fontId="176" fillId="0" borderId="19" xfId="2287" applyNumberFormat="1" applyFont="1" applyBorder="1" applyAlignment="1" applyProtection="1">
      <alignment horizontal="center" vertical="center"/>
    </xf>
    <xf numFmtId="177" fontId="176" fillId="0" borderId="19" xfId="2287" applyNumberFormat="1" applyFont="1" applyBorder="1" applyAlignment="1" applyProtection="1">
      <alignment vertical="center"/>
    </xf>
    <xf numFmtId="178" fontId="176" fillId="0" borderId="19" xfId="2287" applyNumberFormat="1" applyFont="1" applyBorder="1" applyAlignment="1" applyProtection="1">
      <alignment vertical="center"/>
    </xf>
    <xf numFmtId="2" fontId="176" fillId="0" borderId="19" xfId="2287" applyNumberFormat="1" applyFont="1" applyBorder="1" applyAlignment="1" applyProtection="1">
      <alignment vertical="center"/>
    </xf>
    <xf numFmtId="2" fontId="177" fillId="0" borderId="19" xfId="2287" applyNumberFormat="1" applyFont="1" applyBorder="1" applyAlignment="1" applyProtection="1">
      <alignment horizontal="right" vertical="center"/>
    </xf>
    <xf numFmtId="2" fontId="177" fillId="0" borderId="19" xfId="2287" applyNumberFormat="1" applyFont="1" applyBorder="1" applyAlignment="1" applyProtection="1">
      <alignment vertical="center"/>
    </xf>
    <xf numFmtId="180" fontId="176" fillId="0" borderId="20" xfId="2287" applyNumberFormat="1" applyFont="1" applyBorder="1" applyAlignment="1" applyProtection="1">
      <alignment horizontal="center" vertical="center" shrinkToFit="1"/>
    </xf>
    <xf numFmtId="37" fontId="176" fillId="0" borderId="10" xfId="2287" applyNumberFormat="1" applyFont="1" applyFill="1" applyBorder="1" applyAlignment="1" applyProtection="1">
      <alignment vertical="center"/>
    </xf>
    <xf numFmtId="37" fontId="176" fillId="0" borderId="10" xfId="2287" applyNumberFormat="1" applyFont="1" applyBorder="1" applyAlignment="1" applyProtection="1">
      <alignment horizontal="center" vertical="center"/>
    </xf>
    <xf numFmtId="177" fontId="176" fillId="0" borderId="10" xfId="2287" applyNumberFormat="1" applyFont="1" applyBorder="1" applyAlignment="1" applyProtection="1">
      <alignment vertical="center"/>
    </xf>
    <xf numFmtId="178" fontId="176" fillId="0" borderId="10" xfId="2287" applyNumberFormat="1" applyFont="1" applyBorder="1" applyAlignment="1" applyProtection="1">
      <alignment vertical="center"/>
    </xf>
    <xf numFmtId="2" fontId="176" fillId="0" borderId="10" xfId="2287" applyNumberFormat="1" applyFont="1" applyBorder="1" applyAlignment="1" applyProtection="1">
      <alignment vertical="center"/>
    </xf>
    <xf numFmtId="180" fontId="176" fillId="0" borderId="24" xfId="2287" applyNumberFormat="1" applyFont="1" applyBorder="1" applyAlignment="1" applyProtection="1">
      <alignment horizontal="center" vertical="center" shrinkToFit="1"/>
    </xf>
    <xf numFmtId="37" fontId="176" fillId="61" borderId="19" xfId="2287" applyNumberFormat="1" applyFont="1" applyFill="1" applyBorder="1" applyAlignment="1" applyProtection="1">
      <alignment vertical="center"/>
    </xf>
    <xf numFmtId="0" fontId="173" fillId="27" borderId="42" xfId="2287" applyFont="1" applyFill="1" applyBorder="1" applyAlignment="1" applyProtection="1">
      <alignment horizontal="center" vertical="center"/>
    </xf>
    <xf numFmtId="0" fontId="173" fillId="27" borderId="19" xfId="2287" applyFont="1" applyFill="1" applyBorder="1" applyAlignment="1" applyProtection="1">
      <alignment horizontal="center" vertical="center"/>
    </xf>
    <xf numFmtId="39" fontId="176" fillId="0" borderId="19" xfId="2287" applyNumberFormat="1" applyFont="1" applyFill="1" applyBorder="1" applyAlignment="1" applyProtection="1">
      <alignment vertical="center"/>
    </xf>
    <xf numFmtId="0" fontId="176" fillId="0" borderId="10" xfId="2287" applyFont="1" applyFill="1" applyBorder="1" applyAlignment="1">
      <alignment horizontal="center" vertical="center"/>
    </xf>
    <xf numFmtId="2" fontId="176" fillId="0" borderId="10" xfId="2287" applyNumberFormat="1" applyFont="1" applyFill="1" applyBorder="1" applyAlignment="1" applyProtection="1">
      <alignment horizontal="center" vertical="center"/>
    </xf>
    <xf numFmtId="0" fontId="176" fillId="0" borderId="0" xfId="2287" applyFont="1" applyFill="1" applyBorder="1" applyAlignment="1">
      <alignment horizontal="center" vertical="center"/>
    </xf>
    <xf numFmtId="39" fontId="173" fillId="28" borderId="19" xfId="2287" applyNumberFormat="1" applyFont="1" applyFill="1" applyBorder="1" applyAlignment="1" applyProtection="1">
      <alignment horizontal="center" vertical="center"/>
    </xf>
    <xf numFmtId="39" fontId="176" fillId="0" borderId="10" xfId="2287" applyNumberFormat="1" applyFont="1" applyFill="1" applyBorder="1" applyAlignment="1" applyProtection="1">
      <alignment vertical="center"/>
    </xf>
    <xf numFmtId="39" fontId="176" fillId="0" borderId="19" xfId="2287" applyNumberFormat="1" applyFont="1" applyBorder="1" applyAlignment="1" applyProtection="1">
      <alignment vertical="center"/>
    </xf>
    <xf numFmtId="0" fontId="1" fillId="0" borderId="0" xfId="6902">
      <alignment vertical="center"/>
    </xf>
    <xf numFmtId="41" fontId="8" fillId="0" borderId="19" xfId="6903" applyFont="1" applyBorder="1" applyAlignment="1">
      <alignment horizontal="center" vertical="center"/>
    </xf>
    <xf numFmtId="229" fontId="13" fillId="62" borderId="19" xfId="6902" applyNumberFormat="1" applyFont="1" applyFill="1" applyBorder="1" applyAlignment="1">
      <alignment horizontal="center" vertical="center"/>
    </xf>
    <xf numFmtId="229" fontId="13" fillId="62" borderId="20" xfId="6902" applyNumberFormat="1" applyFont="1" applyFill="1" applyBorder="1" applyAlignment="1">
      <alignment horizontal="center" vertical="center"/>
    </xf>
    <xf numFmtId="41" fontId="8" fillId="0" borderId="19" xfId="6903" applyFont="1" applyFill="1" applyBorder="1" applyAlignment="1">
      <alignment horizontal="center" vertical="center"/>
    </xf>
    <xf numFmtId="41" fontId="164" fillId="0" borderId="19" xfId="6903" applyFont="1" applyBorder="1" applyAlignment="1">
      <alignment horizontal="center" vertical="center"/>
    </xf>
    <xf numFmtId="41" fontId="164" fillId="0" borderId="10" xfId="6903" applyFont="1" applyBorder="1" applyAlignment="1">
      <alignment horizontal="center" vertical="center"/>
    </xf>
    <xf numFmtId="41" fontId="8" fillId="0" borderId="10" xfId="6903" applyFont="1" applyBorder="1" applyAlignment="1">
      <alignment horizontal="center" vertical="center"/>
    </xf>
    <xf numFmtId="229" fontId="13" fillId="62" borderId="10" xfId="6902" applyNumberFormat="1" applyFont="1" applyFill="1" applyBorder="1" applyAlignment="1">
      <alignment horizontal="center" vertical="center"/>
    </xf>
    <xf numFmtId="229" fontId="13" fillId="62" borderId="24" xfId="6902" applyNumberFormat="1" applyFont="1" applyFill="1" applyBorder="1" applyAlignment="1">
      <alignment horizontal="center" vertical="center"/>
    </xf>
    <xf numFmtId="0" fontId="8" fillId="0" borderId="6" xfId="2287" applyFont="1" applyBorder="1" applyAlignment="1">
      <alignment horizontal="center" vertical="center"/>
    </xf>
    <xf numFmtId="180" fontId="9" fillId="0" borderId="6" xfId="2287" applyNumberFormat="1" applyFont="1" applyBorder="1" applyAlignment="1" applyProtection="1">
      <alignment horizontal="center" vertical="center" shrinkToFit="1"/>
    </xf>
    <xf numFmtId="0" fontId="173" fillId="27" borderId="58" xfId="2287" applyFont="1" applyFill="1" applyBorder="1" applyAlignment="1" applyProtection="1">
      <alignment horizontal="center" vertical="center"/>
    </xf>
    <xf numFmtId="0" fontId="173" fillId="27" borderId="42" xfId="2287" applyFont="1" applyFill="1" applyBorder="1" applyAlignment="1" applyProtection="1">
      <alignment horizontal="center" vertical="center"/>
    </xf>
    <xf numFmtId="0" fontId="173" fillId="27" borderId="2" xfId="2287" applyFont="1" applyFill="1" applyBorder="1" applyAlignment="1" applyProtection="1">
      <alignment horizontal="center" vertical="center"/>
    </xf>
    <xf numFmtId="0" fontId="173" fillId="27" borderId="19" xfId="2287" applyFont="1" applyFill="1" applyBorder="1" applyAlignment="1" applyProtection="1">
      <alignment horizontal="center" vertical="center"/>
    </xf>
    <xf numFmtId="228" fontId="13" fillId="27" borderId="42" xfId="2339" applyNumberFormat="1" applyFont="1" applyFill="1" applyBorder="1" applyAlignment="1">
      <alignment horizontal="center" vertical="center"/>
    </xf>
    <xf numFmtId="228" fontId="13" fillId="27" borderId="41" xfId="2339" applyNumberFormat="1" applyFont="1" applyFill="1" applyBorder="1" applyAlignment="1">
      <alignment horizontal="center" vertical="center"/>
    </xf>
    <xf numFmtId="228" fontId="13" fillId="27" borderId="58" xfId="2339" applyNumberFormat="1" applyFont="1" applyFill="1" applyBorder="1" applyAlignment="1">
      <alignment horizontal="center" vertical="center"/>
    </xf>
    <xf numFmtId="228" fontId="13" fillId="27" borderId="2" xfId="2339" applyNumberFormat="1" applyFont="1" applyFill="1" applyBorder="1" applyAlignment="1">
      <alignment horizontal="center" vertical="center"/>
    </xf>
    <xf numFmtId="0" fontId="121" fillId="17" borderId="42" xfId="2094" applyFont="1" applyFill="1" applyBorder="1" applyAlignment="1">
      <alignment horizontal="center" vertical="center"/>
    </xf>
    <xf numFmtId="0" fontId="0" fillId="17" borderId="30" xfId="0" applyFill="1" applyBorder="1" applyAlignment="1">
      <alignment horizontal="center" vertical="center" shrinkToFit="1"/>
    </xf>
    <xf numFmtId="0" fontId="0" fillId="17" borderId="68" xfId="0" applyFill="1" applyBorder="1" applyAlignment="1">
      <alignment horizontal="center" vertical="center" shrinkToFit="1"/>
    </xf>
    <xf numFmtId="0" fontId="121" fillId="17" borderId="67" xfId="2094" applyFont="1" applyFill="1" applyBorder="1" applyAlignment="1">
      <alignment horizontal="center" vertical="center"/>
    </xf>
    <xf numFmtId="0" fontId="0" fillId="17" borderId="69" xfId="0" applyFill="1" applyBorder="1" applyAlignment="1">
      <alignment horizontal="center" vertical="center"/>
    </xf>
    <xf numFmtId="0" fontId="0" fillId="17" borderId="70" xfId="0" applyFill="1" applyBorder="1" applyAlignment="1">
      <alignment horizontal="center" vertical="center"/>
    </xf>
    <xf numFmtId="0" fontId="0" fillId="17" borderId="71" xfId="0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0" fillId="27" borderId="5" xfId="0" applyFill="1" applyBorder="1" applyAlignment="1">
      <alignment horizontal="center" vertical="center"/>
    </xf>
    <xf numFmtId="0" fontId="0" fillId="27" borderId="68" xfId="0" applyFill="1" applyBorder="1" applyAlignment="1">
      <alignment horizontal="center" vertical="center"/>
    </xf>
    <xf numFmtId="0" fontId="0" fillId="17" borderId="28" xfId="0" applyFill="1" applyBorder="1" applyAlignment="1">
      <alignment horizontal="center" vertical="center"/>
    </xf>
    <xf numFmtId="0" fontId="0" fillId="17" borderId="29" xfId="0" applyFill="1" applyBorder="1" applyAlignment="1">
      <alignment horizontal="center" vertical="center"/>
    </xf>
    <xf numFmtId="0" fontId="0" fillId="17" borderId="32" xfId="0" applyFill="1" applyBorder="1" applyAlignment="1">
      <alignment horizontal="center" vertical="center"/>
    </xf>
    <xf numFmtId="0" fontId="0" fillId="17" borderId="6" xfId="0" applyFill="1" applyBorder="1" applyAlignment="1">
      <alignment horizontal="center" vertical="center" shrinkToFit="1"/>
    </xf>
    <xf numFmtId="0" fontId="121" fillId="17" borderId="41" xfId="2094" applyFont="1" applyFill="1" applyBorder="1" applyAlignment="1">
      <alignment horizontal="center" vertical="center"/>
    </xf>
    <xf numFmtId="0" fontId="0" fillId="17" borderId="59" xfId="0" applyFill="1" applyBorder="1" applyAlignment="1">
      <alignment horizontal="center" vertical="center"/>
    </xf>
    <xf numFmtId="0" fontId="123" fillId="17" borderId="39" xfId="2094" applyFont="1" applyFill="1" applyBorder="1" applyAlignment="1">
      <alignment horizontal="center" vertical="center"/>
    </xf>
    <xf numFmtId="0" fontId="123" fillId="17" borderId="60" xfId="2094" applyFont="1" applyFill="1" applyBorder="1">
      <alignment vertical="center"/>
    </xf>
    <xf numFmtId="0" fontId="123" fillId="17" borderId="61" xfId="2282" applyFont="1" applyFill="1" applyBorder="1" applyAlignment="1">
      <alignment horizontal="center" vertical="center"/>
    </xf>
    <xf numFmtId="0" fontId="123" fillId="17" borderId="62" xfId="2282" applyFont="1" applyFill="1" applyBorder="1" applyAlignment="1">
      <alignment horizontal="center" vertical="center"/>
    </xf>
    <xf numFmtId="0" fontId="123" fillId="17" borderId="42" xfId="2282" applyFont="1" applyFill="1" applyBorder="1" applyAlignment="1">
      <alignment horizontal="center" vertical="center" wrapText="1"/>
    </xf>
    <xf numFmtId="0" fontId="123" fillId="17" borderId="55" xfId="2282" applyFont="1" applyFill="1" applyBorder="1" applyAlignment="1">
      <alignment horizontal="center" vertical="center"/>
    </xf>
    <xf numFmtId="0" fontId="123" fillId="17" borderId="41" xfId="2282" applyFont="1" applyFill="1" applyBorder="1" applyAlignment="1">
      <alignment horizontal="center" vertical="center"/>
    </xf>
    <xf numFmtId="0" fontId="123" fillId="17" borderId="56" xfId="2282" applyFont="1" applyFill="1" applyBorder="1" applyAlignment="1">
      <alignment horizontal="center" vertical="center"/>
    </xf>
    <xf numFmtId="0" fontId="0" fillId="17" borderId="63" xfId="0" applyFill="1" applyBorder="1" applyAlignment="1">
      <alignment horizontal="center" vertical="center"/>
    </xf>
    <xf numFmtId="0" fontId="0" fillId="17" borderId="64" xfId="0" applyFill="1" applyBorder="1" applyAlignment="1">
      <alignment horizontal="center" vertical="center"/>
    </xf>
    <xf numFmtId="0" fontId="0" fillId="17" borderId="65" xfId="0" applyFill="1" applyBorder="1" applyAlignment="1">
      <alignment horizontal="center" vertical="center"/>
    </xf>
    <xf numFmtId="0" fontId="0" fillId="17" borderId="66" xfId="0" applyFill="1" applyBorder="1" applyAlignment="1">
      <alignment horizontal="center" vertical="center"/>
    </xf>
    <xf numFmtId="0" fontId="0" fillId="17" borderId="6" xfId="0" applyFill="1" applyBorder="1" applyAlignment="1">
      <alignment horizontal="center" vertical="center"/>
    </xf>
    <xf numFmtId="0" fontId="0" fillId="17" borderId="43" xfId="0" applyFill="1" applyBorder="1" applyAlignment="1">
      <alignment horizontal="center" vertical="center"/>
    </xf>
    <xf numFmtId="0" fontId="123" fillId="17" borderId="67" xfId="2282" applyFont="1" applyFill="1" applyBorder="1" applyAlignment="1">
      <alignment horizontal="center" vertical="center"/>
    </xf>
    <xf numFmtId="0" fontId="123" fillId="17" borderId="54" xfId="2282" applyFont="1" applyFill="1" applyBorder="1" applyAlignment="1">
      <alignment horizontal="center" vertical="center"/>
    </xf>
    <xf numFmtId="0" fontId="121" fillId="17" borderId="39" xfId="2094" applyFont="1" applyFill="1" applyBorder="1" applyAlignment="1">
      <alignment horizontal="center" vertical="center"/>
    </xf>
    <xf numFmtId="0" fontId="121" fillId="17" borderId="60" xfId="2094" applyFont="1" applyFill="1" applyBorder="1">
      <alignment vertical="center"/>
    </xf>
    <xf numFmtId="2" fontId="31" fillId="0" borderId="28" xfId="0" applyNumberFormat="1" applyFont="1" applyBorder="1" applyAlignment="1" applyProtection="1">
      <alignment horizontal="center" vertical="center"/>
    </xf>
    <xf numFmtId="2" fontId="31" fillId="0" borderId="29" xfId="0" applyNumberFormat="1" applyFont="1" applyBorder="1" applyAlignment="1" applyProtection="1">
      <alignment horizontal="center" vertical="center"/>
    </xf>
    <xf numFmtId="0" fontId="31" fillId="0" borderId="28" xfId="0" applyFont="1" applyBorder="1" applyAlignment="1" applyProtection="1">
      <alignment horizontal="center" vertical="center"/>
    </xf>
    <xf numFmtId="0" fontId="31" fillId="0" borderId="63" xfId="0" applyFont="1" applyBorder="1" applyAlignment="1" applyProtection="1">
      <alignment horizontal="center" vertical="center"/>
    </xf>
    <xf numFmtId="0" fontId="31" fillId="0" borderId="29" xfId="0" applyFont="1" applyBorder="1" applyAlignment="1" applyProtection="1">
      <alignment horizontal="center" vertical="center"/>
    </xf>
    <xf numFmtId="0" fontId="31" fillId="0" borderId="72" xfId="0" applyFont="1" applyBorder="1" applyAlignment="1" applyProtection="1">
      <alignment horizontal="center" vertical="center"/>
    </xf>
    <xf numFmtId="4" fontId="31" fillId="0" borderId="28" xfId="0" applyNumberFormat="1" applyFont="1" applyBorder="1" applyAlignment="1" applyProtection="1">
      <alignment horizontal="center" vertical="center"/>
    </xf>
    <xf numFmtId="4" fontId="31" fillId="0" borderId="29" xfId="0" applyNumberFormat="1" applyFont="1" applyBorder="1" applyAlignment="1" applyProtection="1">
      <alignment horizontal="center" vertical="center"/>
    </xf>
    <xf numFmtId="2" fontId="31" fillId="17" borderId="27" xfId="0" applyNumberFormat="1" applyFont="1" applyFill="1" applyBorder="1" applyAlignment="1" applyProtection="1">
      <alignment horizontal="left" vertical="center"/>
    </xf>
    <xf numFmtId="2" fontId="31" fillId="17" borderId="35" xfId="0" applyNumberFormat="1" applyFont="1" applyFill="1" applyBorder="1" applyAlignment="1" applyProtection="1">
      <alignment horizontal="left" vertical="center"/>
    </xf>
    <xf numFmtId="2" fontId="31" fillId="17" borderId="25" xfId="0" applyNumberFormat="1" applyFont="1" applyFill="1" applyBorder="1" applyAlignment="1" applyProtection="1">
      <alignment horizontal="left" vertical="center"/>
    </xf>
    <xf numFmtId="2" fontId="31" fillId="17" borderId="36" xfId="0" applyNumberFormat="1" applyFont="1" applyFill="1" applyBorder="1" applyAlignment="1" applyProtection="1">
      <alignment horizontal="left" vertical="center"/>
    </xf>
    <xf numFmtId="0" fontId="11" fillId="0" borderId="0" xfId="2287" applyFont="1" applyAlignment="1">
      <alignment horizontal="left" vertical="center"/>
    </xf>
    <xf numFmtId="0" fontId="11" fillId="0" borderId="0" xfId="2287" applyFont="1" applyBorder="1" applyAlignment="1">
      <alignment horizontal="left" vertical="center"/>
    </xf>
    <xf numFmtId="2" fontId="8" fillId="27" borderId="0" xfId="2287" applyNumberFormat="1" applyFont="1" applyFill="1" applyBorder="1" applyAlignment="1" applyProtection="1">
      <alignment horizontal="left" vertical="center"/>
    </xf>
    <xf numFmtId="2" fontId="8" fillId="28" borderId="0" xfId="2287" applyNumberFormat="1" applyFont="1" applyFill="1" applyBorder="1" applyAlignment="1" applyProtection="1">
      <alignment horizontal="left" vertical="center"/>
    </xf>
    <xf numFmtId="179" fontId="9" fillId="0" borderId="0" xfId="2287" applyNumberFormat="1" applyFont="1" applyBorder="1" applyAlignment="1" applyProtection="1">
      <alignment horizontal="left" vertical="center" shrinkToFit="1"/>
    </xf>
    <xf numFmtId="180" fontId="9" fillId="0" borderId="0" xfId="2287" applyNumberFormat="1" applyFont="1" applyBorder="1" applyAlignment="1" applyProtection="1">
      <alignment horizontal="left" vertical="center" shrinkToFit="1"/>
    </xf>
  </cellXfs>
  <cellStyles count="8645">
    <cellStyle name=" " xfId="1"/>
    <cellStyle name="&quot;" xfId="2"/>
    <cellStyle name="??&amp;O?&amp;H?_x0008__x000f__x0007_?_x0007__x0001__x0001_" xfId="3"/>
    <cellStyle name="??&amp;O?&amp;H?_x0008_??_x0007__x0001__x0001_" xfId="4"/>
    <cellStyle name="??&amp;쏗?뷐9_x0008__x0011__x0007_?_x0007__x0001__x0001_" xfId="5"/>
    <cellStyle name="?W?_laroux" xfId="6"/>
    <cellStyle name="_2002상수도통계(총괄)" xfId="3905"/>
    <cellStyle name="_6.1기타용수" xfId="3904"/>
    <cellStyle name="_인원계획표 " xfId="7"/>
    <cellStyle name="_인원계획표 _적격 " xfId="8"/>
    <cellStyle name="_입찰표지 " xfId="9"/>
    <cellStyle name="_적격 " xfId="10"/>
    <cellStyle name="_적격 _집행갑지 " xfId="11"/>
    <cellStyle name="_적격(화산) " xfId="12"/>
    <cellStyle name="_집행갑지 " xfId="13"/>
    <cellStyle name="´þ" xfId="14"/>
    <cellStyle name="´þ·¯" xfId="15"/>
    <cellStyle name="’E‰Y [0.00]_laroux" xfId="16"/>
    <cellStyle name="’E‰Y_laroux" xfId="17"/>
    <cellStyle name="¤@?e_TEST-1 " xfId="18"/>
    <cellStyle name="°ia¤¼o " xfId="19"/>
    <cellStyle name="°íá¤¼ò¼ýá¡" xfId="20"/>
    <cellStyle name="°ia¤aa " xfId="21"/>
    <cellStyle name="°ia¤aa·a1" xfId="22"/>
    <cellStyle name="°íá¤ãâ·â1" xfId="23"/>
    <cellStyle name="°íá¤ãâ·â2" xfId="24"/>
    <cellStyle name="2)" xfId="25"/>
    <cellStyle name="20% - 강조색1" xfId="2316" builtinId="30" customBuiltin="1"/>
    <cellStyle name="20% - 강조색1 10" xfId="26"/>
    <cellStyle name="20% - 강조색1 11" xfId="27"/>
    <cellStyle name="20% - 강조색1 12" xfId="28"/>
    <cellStyle name="20% - 강조색1 13" xfId="29"/>
    <cellStyle name="20% - 강조색1 14" xfId="30"/>
    <cellStyle name="20% - 강조색1 15" xfId="31"/>
    <cellStyle name="20% - 강조색1 16" xfId="32"/>
    <cellStyle name="20% - 강조색1 17" xfId="33"/>
    <cellStyle name="20% - 강조색1 18" xfId="34"/>
    <cellStyle name="20% - 강조색1 19" xfId="35"/>
    <cellStyle name="20% - 강조색1 2" xfId="36"/>
    <cellStyle name="20% - 강조색1 2 2" xfId="37"/>
    <cellStyle name="20% - 강조색1 2 2 2" xfId="2471"/>
    <cellStyle name="20% - 강조색1 20" xfId="38"/>
    <cellStyle name="20% - 강조색1 21" xfId="39"/>
    <cellStyle name="20% - 강조색1 22" xfId="40"/>
    <cellStyle name="20% - 강조색1 23" xfId="41"/>
    <cellStyle name="20% - 강조색1 24" xfId="42"/>
    <cellStyle name="20% - 강조색1 25" xfId="43"/>
    <cellStyle name="20% - 강조색1 26" xfId="44"/>
    <cellStyle name="20% - 강조색1 27" xfId="45"/>
    <cellStyle name="20% - 강조색1 28" xfId="46"/>
    <cellStyle name="20% - 강조색1 29" xfId="47"/>
    <cellStyle name="20% - 강조색1 3" xfId="48"/>
    <cellStyle name="20% - 강조색1 3 2" xfId="49"/>
    <cellStyle name="20% - 강조색1 3 2 2" xfId="2472"/>
    <cellStyle name="20% - 강조색1 30" xfId="50"/>
    <cellStyle name="20% - 강조색1 31" xfId="51"/>
    <cellStyle name="20% - 강조색1 32" xfId="52"/>
    <cellStyle name="20% - 강조색1 33" xfId="53"/>
    <cellStyle name="20% - 강조색1 34" xfId="54"/>
    <cellStyle name="20% - 강조색1 35" xfId="55"/>
    <cellStyle name="20% - 강조색1 36" xfId="56"/>
    <cellStyle name="20% - 강조색1 37" xfId="57"/>
    <cellStyle name="20% - 강조색1 38" xfId="58"/>
    <cellStyle name="20% - 강조색1 39" xfId="59"/>
    <cellStyle name="20% - 강조색1 4" xfId="60"/>
    <cellStyle name="20% - 강조색1 4 2" xfId="61"/>
    <cellStyle name="20% - 강조색1 4 2 2" xfId="2473"/>
    <cellStyle name="20% - 강조색1 40" xfId="62"/>
    <cellStyle name="20% - 강조색1 41" xfId="3257"/>
    <cellStyle name="20% - 강조색1 41 2" xfId="3308"/>
    <cellStyle name="20% - 강조색1 41 2 2" xfId="3473"/>
    <cellStyle name="20% - 강조색1 41 2 2 2" xfId="3523"/>
    <cellStyle name="20% - 강조색1 41 2 2 3" xfId="5553"/>
    <cellStyle name="20% - 강조색1 41 2 2 3 2" xfId="6654"/>
    <cellStyle name="20% - 강조색1 41 2 2 3 2 2" xfId="8405"/>
    <cellStyle name="20% - 강조색1 41 2 2 3 3" xfId="7535"/>
    <cellStyle name="20% - 강조색1 41 2 2 4" xfId="6151"/>
    <cellStyle name="20% - 강조색1 41 2 2 4 2" xfId="7971"/>
    <cellStyle name="20% - 강조색1 41 2 2 5" xfId="7101"/>
    <cellStyle name="20% - 강조색1 41 2 3" xfId="3522"/>
    <cellStyle name="20% - 강조색1 41 2 4" xfId="5459"/>
    <cellStyle name="20% - 강조색1 41 2 4 2" xfId="6560"/>
    <cellStyle name="20% - 강조색1 41 2 4 2 2" xfId="8311"/>
    <cellStyle name="20% - 강조색1 41 2 4 3" xfId="7441"/>
    <cellStyle name="20% - 강조색1 41 2 5" xfId="6057"/>
    <cellStyle name="20% - 강조색1 41 2 5 2" xfId="7877"/>
    <cellStyle name="20% - 강조색1 41 2 6" xfId="7007"/>
    <cellStyle name="20% - 강조색1 41 3" xfId="3439"/>
    <cellStyle name="20% - 강조색1 41 3 2" xfId="3524"/>
    <cellStyle name="20% - 강조색1 41 3 3" xfId="5519"/>
    <cellStyle name="20% - 강조색1 41 3 3 2" xfId="6620"/>
    <cellStyle name="20% - 강조색1 41 3 3 2 2" xfId="8371"/>
    <cellStyle name="20% - 강조색1 41 3 3 3" xfId="7501"/>
    <cellStyle name="20% - 강조색1 41 3 4" xfId="6117"/>
    <cellStyle name="20% - 강조색1 41 3 4 2" xfId="7937"/>
    <cellStyle name="20% - 강조색1 41 3 5" xfId="7067"/>
    <cellStyle name="20% - 강조색1 41 4" xfId="3521"/>
    <cellStyle name="20% - 강조색1 41 5" xfId="5425"/>
    <cellStyle name="20% - 강조색1 41 5 2" xfId="6526"/>
    <cellStyle name="20% - 강조색1 41 5 2 2" xfId="8277"/>
    <cellStyle name="20% - 강조색1 41 5 3" xfId="7407"/>
    <cellStyle name="20% - 강조색1 41 6" xfId="6023"/>
    <cellStyle name="20% - 강조색1 41 6 2" xfId="7843"/>
    <cellStyle name="20% - 강조색1 41 7" xfId="6973"/>
    <cellStyle name="20% - 강조색1 42" xfId="3299"/>
    <cellStyle name="20% - 강조색1 42 2" xfId="3465"/>
    <cellStyle name="20% - 강조색1 42 2 2" xfId="3526"/>
    <cellStyle name="20% - 강조색1 42 2 3" xfId="5545"/>
    <cellStyle name="20% - 강조색1 42 2 3 2" xfId="6646"/>
    <cellStyle name="20% - 강조색1 42 2 3 2 2" xfId="8397"/>
    <cellStyle name="20% - 강조색1 42 2 3 3" xfId="7527"/>
    <cellStyle name="20% - 강조색1 42 2 4" xfId="6143"/>
    <cellStyle name="20% - 강조색1 42 2 4 2" xfId="7963"/>
    <cellStyle name="20% - 강조색1 42 2 5" xfId="7093"/>
    <cellStyle name="20% - 강조색1 42 3" xfId="3525"/>
    <cellStyle name="20% - 강조색1 42 4" xfId="5451"/>
    <cellStyle name="20% - 강조색1 42 4 2" xfId="6552"/>
    <cellStyle name="20% - 강조색1 42 4 2 2" xfId="8303"/>
    <cellStyle name="20% - 강조색1 42 4 3" xfId="7433"/>
    <cellStyle name="20% - 강조색1 42 5" xfId="6049"/>
    <cellStyle name="20% - 강조색1 42 5 2" xfId="7869"/>
    <cellStyle name="20% - 강조색1 42 6" xfId="6999"/>
    <cellStyle name="20% - 강조색1 43" xfId="3325"/>
    <cellStyle name="20% - 강조색1 43 2" xfId="3490"/>
    <cellStyle name="20% - 강조색1 43 2 2" xfId="3528"/>
    <cellStyle name="20% - 강조색1 43 2 3" xfId="5570"/>
    <cellStyle name="20% - 강조색1 43 2 3 2" xfId="6671"/>
    <cellStyle name="20% - 강조색1 43 2 3 2 2" xfId="8422"/>
    <cellStyle name="20% - 강조색1 43 2 3 3" xfId="7552"/>
    <cellStyle name="20% - 강조색1 43 2 4" xfId="6168"/>
    <cellStyle name="20% - 강조색1 43 2 4 2" xfId="7988"/>
    <cellStyle name="20% - 강조색1 43 2 5" xfId="7118"/>
    <cellStyle name="20% - 강조색1 43 3" xfId="3527"/>
    <cellStyle name="20% - 강조색1 43 4" xfId="5476"/>
    <cellStyle name="20% - 강조색1 43 4 2" xfId="6577"/>
    <cellStyle name="20% - 강조색1 43 4 2 2" xfId="8328"/>
    <cellStyle name="20% - 강조색1 43 4 3" xfId="7458"/>
    <cellStyle name="20% - 강조색1 43 5" xfId="6074"/>
    <cellStyle name="20% - 강조색1 43 5 2" xfId="7894"/>
    <cellStyle name="20% - 강조색1 43 6" xfId="7024"/>
    <cellStyle name="20% - 강조색1 44" xfId="3343"/>
    <cellStyle name="20% - 강조색1 44 2" xfId="3529"/>
    <cellStyle name="20% - 강조색1 44 3" xfId="5490"/>
    <cellStyle name="20% - 강조색1 44 3 2" xfId="6591"/>
    <cellStyle name="20% - 강조색1 44 3 2 2" xfId="8342"/>
    <cellStyle name="20% - 강조색1 44 3 3" xfId="7472"/>
    <cellStyle name="20% - 강조색1 44 4" xfId="6088"/>
    <cellStyle name="20% - 강조색1 44 4 2" xfId="7908"/>
    <cellStyle name="20% - 강조색1 44 5" xfId="7038"/>
    <cellStyle name="20% - 강조색1 45" xfId="3411"/>
    <cellStyle name="20% - 강조색1 45 2" xfId="3530"/>
    <cellStyle name="20% - 강조색1 45 3" xfId="5502"/>
    <cellStyle name="20% - 강조색1 45 3 2" xfId="6603"/>
    <cellStyle name="20% - 강조색1 45 3 2 2" xfId="8354"/>
    <cellStyle name="20% - 강조색1 45 3 3" xfId="7484"/>
    <cellStyle name="20% - 강조색1 45 4" xfId="6100"/>
    <cellStyle name="20% - 강조색1 45 4 2" xfId="7920"/>
    <cellStyle name="20% - 강조색1 45 5" xfId="7050"/>
    <cellStyle name="20% - 강조색1 46" xfId="3509"/>
    <cellStyle name="20% - 강조색1 46 2" xfId="3758"/>
    <cellStyle name="20% - 강조색1 46 3" xfId="5584"/>
    <cellStyle name="20% - 강조색1 46 3 2" xfId="6685"/>
    <cellStyle name="20% - 강조색1 46 3 2 2" xfId="8436"/>
    <cellStyle name="20% - 강조색1 46 3 3" xfId="7566"/>
    <cellStyle name="20% - 강조색1 46 4" xfId="6182"/>
    <cellStyle name="20% - 강조색1 46 4 2" xfId="8002"/>
    <cellStyle name="20% - 강조색1 46 5" xfId="7132"/>
    <cellStyle name="20% - 강조색1 47" xfId="3713"/>
    <cellStyle name="20% - 강조색1 47 2" xfId="5598"/>
    <cellStyle name="20% - 강조색1 47 2 2" xfId="6699"/>
    <cellStyle name="20% - 강조색1 47 2 2 2" xfId="8450"/>
    <cellStyle name="20% - 강조색1 47 2 3" xfId="7580"/>
    <cellStyle name="20% - 강조색1 47 3" xfId="6196"/>
    <cellStyle name="20% - 강조색1 47 3 2" xfId="8016"/>
    <cellStyle name="20% - 강조색1 47 4" xfId="7146"/>
    <cellStyle name="20% - 강조색1 48" xfId="3727"/>
    <cellStyle name="20% - 강조색1 48 2" xfId="5612"/>
    <cellStyle name="20% - 강조색1 48 2 2" xfId="6713"/>
    <cellStyle name="20% - 강조색1 48 2 2 2" xfId="8464"/>
    <cellStyle name="20% - 강조색1 48 2 3" xfId="7594"/>
    <cellStyle name="20% - 강조색1 48 3" xfId="6210"/>
    <cellStyle name="20% - 강조색1 48 3 2" xfId="8030"/>
    <cellStyle name="20% - 강조색1 48 4" xfId="7160"/>
    <cellStyle name="20% - 강조색1 49" xfId="3742"/>
    <cellStyle name="20% - 강조색1 49 2" xfId="5626"/>
    <cellStyle name="20% - 강조색1 49 2 2" xfId="6727"/>
    <cellStyle name="20% - 강조색1 49 2 2 2" xfId="8478"/>
    <cellStyle name="20% - 강조색1 49 2 3" xfId="7608"/>
    <cellStyle name="20% - 강조색1 49 3" xfId="6224"/>
    <cellStyle name="20% - 강조색1 49 3 2" xfId="8044"/>
    <cellStyle name="20% - 강조색1 49 4" xfId="7174"/>
    <cellStyle name="20% - 강조색1 5" xfId="63"/>
    <cellStyle name="20% - 강조색1 50" xfId="3813"/>
    <cellStyle name="20% - 강조색1 50 2" xfId="5650"/>
    <cellStyle name="20% - 강조색1 50 2 2" xfId="6751"/>
    <cellStyle name="20% - 강조색1 50 2 2 2" xfId="8502"/>
    <cellStyle name="20% - 강조색1 50 2 3" xfId="7632"/>
    <cellStyle name="20% - 강조색1 50 3" xfId="6248"/>
    <cellStyle name="20% - 강조색1 50 3 2" xfId="8068"/>
    <cellStyle name="20% - 강조색1 50 4" xfId="7198"/>
    <cellStyle name="20% - 강조색1 51" xfId="3817"/>
    <cellStyle name="20% - 강조색1 51 2" xfId="5654"/>
    <cellStyle name="20% - 강조색1 51 2 2" xfId="6755"/>
    <cellStyle name="20% - 강조색1 51 2 2 2" xfId="8506"/>
    <cellStyle name="20% - 강조색1 51 2 3" xfId="7636"/>
    <cellStyle name="20% - 강조색1 51 3" xfId="6252"/>
    <cellStyle name="20% - 강조색1 51 3 2" xfId="8072"/>
    <cellStyle name="20% - 강조색1 51 4" xfId="7202"/>
    <cellStyle name="20% - 강조색1 52" xfId="3832"/>
    <cellStyle name="20% - 강조색1 52 2" xfId="5668"/>
    <cellStyle name="20% - 강조색1 52 2 2" xfId="6769"/>
    <cellStyle name="20% - 강조색1 52 2 2 2" xfId="8520"/>
    <cellStyle name="20% - 강조색1 52 2 3" xfId="7650"/>
    <cellStyle name="20% - 강조색1 52 3" xfId="6266"/>
    <cellStyle name="20% - 강조색1 52 3 2" xfId="8086"/>
    <cellStyle name="20% - 강조색1 52 4" xfId="7216"/>
    <cellStyle name="20% - 강조색1 53" xfId="3854"/>
    <cellStyle name="20% - 강조색1 53 2" xfId="5683"/>
    <cellStyle name="20% - 강조색1 53 2 2" xfId="6784"/>
    <cellStyle name="20% - 강조색1 53 2 2 2" xfId="8535"/>
    <cellStyle name="20% - 강조색1 53 2 3" xfId="7665"/>
    <cellStyle name="20% - 강조색1 53 3" xfId="6281"/>
    <cellStyle name="20% - 강조색1 53 3 2" xfId="8101"/>
    <cellStyle name="20% - 강조색1 53 4" xfId="7231"/>
    <cellStyle name="20% - 강조색1 54" xfId="3869"/>
    <cellStyle name="20% - 강조색1 54 2" xfId="5698"/>
    <cellStyle name="20% - 강조색1 54 2 2" xfId="6799"/>
    <cellStyle name="20% - 강조색1 54 2 2 2" xfId="8550"/>
    <cellStyle name="20% - 강조색1 54 2 3" xfId="7680"/>
    <cellStyle name="20% - 강조색1 54 3" xfId="6296"/>
    <cellStyle name="20% - 강조색1 54 3 2" xfId="8116"/>
    <cellStyle name="20% - 강조색1 54 4" xfId="7246"/>
    <cellStyle name="20% - 강조색1 55" xfId="3894"/>
    <cellStyle name="20% - 강조색1 55 2" xfId="5721"/>
    <cellStyle name="20% - 강조색1 55 2 2" xfId="6822"/>
    <cellStyle name="20% - 강조색1 55 2 2 2" xfId="8573"/>
    <cellStyle name="20% - 강조색1 55 2 3" xfId="7703"/>
    <cellStyle name="20% - 강조색1 55 3" xfId="6319"/>
    <cellStyle name="20% - 강조색1 55 3 2" xfId="8139"/>
    <cellStyle name="20% - 강조색1 55 4" xfId="7269"/>
    <cellStyle name="20% - 강조색1 56" xfId="5119"/>
    <cellStyle name="20% - 강조색1 56 2" xfId="6481"/>
    <cellStyle name="20% - 강조색1 56 2 2" xfId="8260"/>
    <cellStyle name="20% - 강조색1 56 3" xfId="7390"/>
    <cellStyle name="20% - 강조색1 57" xfId="5944"/>
    <cellStyle name="20% - 강조색1 57 2" xfId="7776"/>
    <cellStyle name="20% - 강조색1 58" xfId="6904"/>
    <cellStyle name="20% - 강조색1 6" xfId="64"/>
    <cellStyle name="20% - 강조색1 7" xfId="65"/>
    <cellStyle name="20% - 강조색1 8" xfId="66"/>
    <cellStyle name="20% - 강조색1 9" xfId="67"/>
    <cellStyle name="20% - 강조색2" xfId="2320" builtinId="34" customBuiltin="1"/>
    <cellStyle name="20% - 강조색2 10" xfId="68"/>
    <cellStyle name="20% - 강조색2 11" xfId="69"/>
    <cellStyle name="20% - 강조색2 12" xfId="70"/>
    <cellStyle name="20% - 강조색2 13" xfId="71"/>
    <cellStyle name="20% - 강조색2 14" xfId="72"/>
    <cellStyle name="20% - 강조색2 15" xfId="73"/>
    <cellStyle name="20% - 강조색2 16" xfId="74"/>
    <cellStyle name="20% - 강조색2 17" xfId="75"/>
    <cellStyle name="20% - 강조색2 18" xfId="76"/>
    <cellStyle name="20% - 강조색2 19" xfId="77"/>
    <cellStyle name="20% - 강조색2 2" xfId="78"/>
    <cellStyle name="20% - 강조색2 2 2" xfId="79"/>
    <cellStyle name="20% - 강조색2 2 2 2" xfId="2474"/>
    <cellStyle name="20% - 강조색2 20" xfId="80"/>
    <cellStyle name="20% - 강조색2 21" xfId="81"/>
    <cellStyle name="20% - 강조색2 22" xfId="82"/>
    <cellStyle name="20% - 강조색2 23" xfId="83"/>
    <cellStyle name="20% - 강조색2 24" xfId="84"/>
    <cellStyle name="20% - 강조색2 25" xfId="85"/>
    <cellStyle name="20% - 강조색2 26" xfId="86"/>
    <cellStyle name="20% - 강조색2 27" xfId="87"/>
    <cellStyle name="20% - 강조색2 28" xfId="88"/>
    <cellStyle name="20% - 강조색2 29" xfId="89"/>
    <cellStyle name="20% - 강조색2 3" xfId="90"/>
    <cellStyle name="20% - 강조색2 3 2" xfId="91"/>
    <cellStyle name="20% - 강조색2 3 2 2" xfId="2475"/>
    <cellStyle name="20% - 강조색2 30" xfId="92"/>
    <cellStyle name="20% - 강조색2 31" xfId="93"/>
    <cellStyle name="20% - 강조색2 32" xfId="94"/>
    <cellStyle name="20% - 강조색2 33" xfId="95"/>
    <cellStyle name="20% - 강조색2 34" xfId="96"/>
    <cellStyle name="20% - 강조색2 35" xfId="97"/>
    <cellStyle name="20% - 강조색2 36" xfId="98"/>
    <cellStyle name="20% - 강조색2 37" xfId="99"/>
    <cellStyle name="20% - 강조색2 38" xfId="100"/>
    <cellStyle name="20% - 강조색2 39" xfId="101"/>
    <cellStyle name="20% - 강조색2 4" xfId="102"/>
    <cellStyle name="20% - 강조색2 4 2" xfId="103"/>
    <cellStyle name="20% - 강조색2 4 2 2" xfId="2476"/>
    <cellStyle name="20% - 강조색2 40" xfId="104"/>
    <cellStyle name="20% - 강조색2 41" xfId="3259"/>
    <cellStyle name="20% - 강조색2 41 2" xfId="3310"/>
    <cellStyle name="20% - 강조색2 41 2 2" xfId="3475"/>
    <cellStyle name="20% - 강조색2 41 2 2 2" xfId="3533"/>
    <cellStyle name="20% - 강조색2 41 2 2 3" xfId="5555"/>
    <cellStyle name="20% - 강조색2 41 2 2 3 2" xfId="6656"/>
    <cellStyle name="20% - 강조색2 41 2 2 3 2 2" xfId="8407"/>
    <cellStyle name="20% - 강조색2 41 2 2 3 3" xfId="7537"/>
    <cellStyle name="20% - 강조색2 41 2 2 4" xfId="6153"/>
    <cellStyle name="20% - 강조색2 41 2 2 4 2" xfId="7973"/>
    <cellStyle name="20% - 강조색2 41 2 2 5" xfId="7103"/>
    <cellStyle name="20% - 강조색2 41 2 3" xfId="3532"/>
    <cellStyle name="20% - 강조색2 41 2 4" xfId="5461"/>
    <cellStyle name="20% - 강조색2 41 2 4 2" xfId="6562"/>
    <cellStyle name="20% - 강조색2 41 2 4 2 2" xfId="8313"/>
    <cellStyle name="20% - 강조색2 41 2 4 3" xfId="7443"/>
    <cellStyle name="20% - 강조색2 41 2 5" xfId="6059"/>
    <cellStyle name="20% - 강조색2 41 2 5 2" xfId="7879"/>
    <cellStyle name="20% - 강조색2 41 2 6" xfId="7009"/>
    <cellStyle name="20% - 강조색2 41 3" xfId="3441"/>
    <cellStyle name="20% - 강조색2 41 3 2" xfId="3534"/>
    <cellStyle name="20% - 강조색2 41 3 3" xfId="5521"/>
    <cellStyle name="20% - 강조색2 41 3 3 2" xfId="6622"/>
    <cellStyle name="20% - 강조색2 41 3 3 2 2" xfId="8373"/>
    <cellStyle name="20% - 강조색2 41 3 3 3" xfId="7503"/>
    <cellStyle name="20% - 강조색2 41 3 4" xfId="6119"/>
    <cellStyle name="20% - 강조색2 41 3 4 2" xfId="7939"/>
    <cellStyle name="20% - 강조색2 41 3 5" xfId="7069"/>
    <cellStyle name="20% - 강조색2 41 4" xfId="3531"/>
    <cellStyle name="20% - 강조색2 41 5" xfId="5427"/>
    <cellStyle name="20% - 강조색2 41 5 2" xfId="6528"/>
    <cellStyle name="20% - 강조색2 41 5 2 2" xfId="8279"/>
    <cellStyle name="20% - 강조색2 41 5 3" xfId="7409"/>
    <cellStyle name="20% - 강조색2 41 6" xfId="6025"/>
    <cellStyle name="20% - 강조색2 41 6 2" xfId="7845"/>
    <cellStyle name="20% - 강조색2 41 7" xfId="6975"/>
    <cellStyle name="20% - 강조색2 42" xfId="3297"/>
    <cellStyle name="20% - 강조색2 42 2" xfId="3463"/>
    <cellStyle name="20% - 강조색2 42 2 2" xfId="3536"/>
    <cellStyle name="20% - 강조색2 42 2 3" xfId="5543"/>
    <cellStyle name="20% - 강조색2 42 2 3 2" xfId="6644"/>
    <cellStyle name="20% - 강조색2 42 2 3 2 2" xfId="8395"/>
    <cellStyle name="20% - 강조색2 42 2 3 3" xfId="7525"/>
    <cellStyle name="20% - 강조색2 42 2 4" xfId="6141"/>
    <cellStyle name="20% - 강조색2 42 2 4 2" xfId="7961"/>
    <cellStyle name="20% - 강조색2 42 2 5" xfId="7091"/>
    <cellStyle name="20% - 강조색2 42 3" xfId="3535"/>
    <cellStyle name="20% - 강조색2 42 4" xfId="5449"/>
    <cellStyle name="20% - 강조색2 42 4 2" xfId="6550"/>
    <cellStyle name="20% - 강조색2 42 4 2 2" xfId="8301"/>
    <cellStyle name="20% - 강조색2 42 4 3" xfId="7431"/>
    <cellStyle name="20% - 강조색2 42 5" xfId="6047"/>
    <cellStyle name="20% - 강조색2 42 5 2" xfId="7867"/>
    <cellStyle name="20% - 강조색2 42 6" xfId="6997"/>
    <cellStyle name="20% - 강조색2 43" xfId="3327"/>
    <cellStyle name="20% - 강조색2 43 2" xfId="3492"/>
    <cellStyle name="20% - 강조색2 43 2 2" xfId="3538"/>
    <cellStyle name="20% - 강조색2 43 2 3" xfId="5572"/>
    <cellStyle name="20% - 강조색2 43 2 3 2" xfId="6673"/>
    <cellStyle name="20% - 강조색2 43 2 3 2 2" xfId="8424"/>
    <cellStyle name="20% - 강조색2 43 2 3 3" xfId="7554"/>
    <cellStyle name="20% - 강조색2 43 2 4" xfId="6170"/>
    <cellStyle name="20% - 강조색2 43 2 4 2" xfId="7990"/>
    <cellStyle name="20% - 강조색2 43 2 5" xfId="7120"/>
    <cellStyle name="20% - 강조색2 43 3" xfId="3537"/>
    <cellStyle name="20% - 강조색2 43 4" xfId="5478"/>
    <cellStyle name="20% - 강조색2 43 4 2" xfId="6579"/>
    <cellStyle name="20% - 강조색2 43 4 2 2" xfId="8330"/>
    <cellStyle name="20% - 강조색2 43 4 3" xfId="7460"/>
    <cellStyle name="20% - 강조색2 43 5" xfId="6076"/>
    <cellStyle name="20% - 강조색2 43 5 2" xfId="7896"/>
    <cellStyle name="20% - 강조색2 43 6" xfId="7026"/>
    <cellStyle name="20% - 강조색2 44" xfId="3345"/>
    <cellStyle name="20% - 강조색2 44 2" xfId="3539"/>
    <cellStyle name="20% - 강조색2 44 3" xfId="5492"/>
    <cellStyle name="20% - 강조색2 44 3 2" xfId="6593"/>
    <cellStyle name="20% - 강조색2 44 3 2 2" xfId="8344"/>
    <cellStyle name="20% - 강조색2 44 3 3" xfId="7474"/>
    <cellStyle name="20% - 강조색2 44 4" xfId="6090"/>
    <cellStyle name="20% - 강조색2 44 4 2" xfId="7910"/>
    <cellStyle name="20% - 강조색2 44 5" xfId="7040"/>
    <cellStyle name="20% - 강조색2 45" xfId="3415"/>
    <cellStyle name="20% - 강조색2 45 2" xfId="3540"/>
    <cellStyle name="20% - 강조색2 45 3" xfId="5504"/>
    <cellStyle name="20% - 강조색2 45 3 2" xfId="6605"/>
    <cellStyle name="20% - 강조색2 45 3 2 2" xfId="8356"/>
    <cellStyle name="20% - 강조색2 45 3 3" xfId="7486"/>
    <cellStyle name="20% - 강조색2 45 4" xfId="6102"/>
    <cellStyle name="20% - 강조색2 45 4 2" xfId="7922"/>
    <cellStyle name="20% - 강조색2 45 5" xfId="7052"/>
    <cellStyle name="20% - 강조색2 46" xfId="3511"/>
    <cellStyle name="20% - 강조색2 46 2" xfId="3759"/>
    <cellStyle name="20% - 강조색2 46 3" xfId="5586"/>
    <cellStyle name="20% - 강조색2 46 3 2" xfId="6687"/>
    <cellStyle name="20% - 강조색2 46 3 2 2" xfId="8438"/>
    <cellStyle name="20% - 강조색2 46 3 3" xfId="7568"/>
    <cellStyle name="20% - 강조색2 46 4" xfId="6184"/>
    <cellStyle name="20% - 강조색2 46 4 2" xfId="8004"/>
    <cellStyle name="20% - 강조색2 46 5" xfId="7134"/>
    <cellStyle name="20% - 강조색2 47" xfId="3715"/>
    <cellStyle name="20% - 강조색2 47 2" xfId="5600"/>
    <cellStyle name="20% - 강조색2 47 2 2" xfId="6701"/>
    <cellStyle name="20% - 강조색2 47 2 2 2" xfId="8452"/>
    <cellStyle name="20% - 강조색2 47 2 3" xfId="7582"/>
    <cellStyle name="20% - 강조색2 47 3" xfId="6198"/>
    <cellStyle name="20% - 강조색2 47 3 2" xfId="8018"/>
    <cellStyle name="20% - 강조색2 47 4" xfId="7148"/>
    <cellStyle name="20% - 강조색2 48" xfId="3729"/>
    <cellStyle name="20% - 강조색2 48 2" xfId="5614"/>
    <cellStyle name="20% - 강조색2 48 2 2" xfId="6715"/>
    <cellStyle name="20% - 강조색2 48 2 2 2" xfId="8466"/>
    <cellStyle name="20% - 강조색2 48 2 3" xfId="7596"/>
    <cellStyle name="20% - 강조색2 48 3" xfId="6212"/>
    <cellStyle name="20% - 강조색2 48 3 2" xfId="8032"/>
    <cellStyle name="20% - 강조색2 48 4" xfId="7162"/>
    <cellStyle name="20% - 강조색2 49" xfId="3744"/>
    <cellStyle name="20% - 강조색2 49 2" xfId="5628"/>
    <cellStyle name="20% - 강조색2 49 2 2" xfId="6729"/>
    <cellStyle name="20% - 강조색2 49 2 2 2" xfId="8480"/>
    <cellStyle name="20% - 강조색2 49 2 3" xfId="7610"/>
    <cellStyle name="20% - 강조색2 49 3" xfId="6226"/>
    <cellStyle name="20% - 강조색2 49 3 2" xfId="8046"/>
    <cellStyle name="20% - 강조색2 49 4" xfId="7176"/>
    <cellStyle name="20% - 강조색2 5" xfId="105"/>
    <cellStyle name="20% - 강조색2 50" xfId="3811"/>
    <cellStyle name="20% - 강조색2 50 2" xfId="5648"/>
    <cellStyle name="20% - 강조색2 50 2 2" xfId="6749"/>
    <cellStyle name="20% - 강조색2 50 2 2 2" xfId="8500"/>
    <cellStyle name="20% - 강조색2 50 2 3" xfId="7630"/>
    <cellStyle name="20% - 강조색2 50 3" xfId="6246"/>
    <cellStyle name="20% - 강조색2 50 3 2" xfId="8066"/>
    <cellStyle name="20% - 강조색2 50 4" xfId="7196"/>
    <cellStyle name="20% - 강조색2 51" xfId="3819"/>
    <cellStyle name="20% - 강조색2 51 2" xfId="5656"/>
    <cellStyle name="20% - 강조색2 51 2 2" xfId="6757"/>
    <cellStyle name="20% - 강조색2 51 2 2 2" xfId="8508"/>
    <cellStyle name="20% - 강조색2 51 2 3" xfId="7638"/>
    <cellStyle name="20% - 강조색2 51 3" xfId="6254"/>
    <cellStyle name="20% - 강조색2 51 3 2" xfId="8074"/>
    <cellStyle name="20% - 강조색2 51 4" xfId="7204"/>
    <cellStyle name="20% - 강조색2 52" xfId="3834"/>
    <cellStyle name="20% - 강조색2 52 2" xfId="5670"/>
    <cellStyle name="20% - 강조색2 52 2 2" xfId="6771"/>
    <cellStyle name="20% - 강조색2 52 2 2 2" xfId="8522"/>
    <cellStyle name="20% - 강조색2 52 2 3" xfId="7652"/>
    <cellStyle name="20% - 강조색2 52 3" xfId="6268"/>
    <cellStyle name="20% - 강조색2 52 3 2" xfId="8088"/>
    <cellStyle name="20% - 강조색2 52 4" xfId="7218"/>
    <cellStyle name="20% - 강조색2 53" xfId="3856"/>
    <cellStyle name="20% - 강조색2 53 2" xfId="5685"/>
    <cellStyle name="20% - 강조색2 53 2 2" xfId="6786"/>
    <cellStyle name="20% - 강조색2 53 2 2 2" xfId="8537"/>
    <cellStyle name="20% - 강조색2 53 2 3" xfId="7667"/>
    <cellStyle name="20% - 강조색2 53 3" xfId="6283"/>
    <cellStyle name="20% - 강조색2 53 3 2" xfId="8103"/>
    <cellStyle name="20% - 강조색2 53 4" xfId="7233"/>
    <cellStyle name="20% - 강조색2 54" xfId="3871"/>
    <cellStyle name="20% - 강조색2 54 2" xfId="5700"/>
    <cellStyle name="20% - 강조색2 54 2 2" xfId="6801"/>
    <cellStyle name="20% - 강조색2 54 2 2 2" xfId="8552"/>
    <cellStyle name="20% - 강조색2 54 2 3" xfId="7682"/>
    <cellStyle name="20% - 강조색2 54 3" xfId="6298"/>
    <cellStyle name="20% - 강조색2 54 3 2" xfId="8118"/>
    <cellStyle name="20% - 강조색2 54 4" xfId="7248"/>
    <cellStyle name="20% - 강조색2 55" xfId="3892"/>
    <cellStyle name="20% - 강조색2 55 2" xfId="5719"/>
    <cellStyle name="20% - 강조색2 55 2 2" xfId="6820"/>
    <cellStyle name="20% - 강조색2 55 2 2 2" xfId="8571"/>
    <cellStyle name="20% - 강조색2 55 2 3" xfId="7701"/>
    <cellStyle name="20% - 강조색2 55 3" xfId="6317"/>
    <cellStyle name="20% - 강조색2 55 3 2" xfId="8137"/>
    <cellStyle name="20% - 강조색2 55 4" xfId="7267"/>
    <cellStyle name="20% - 강조색2 56" xfId="5121"/>
    <cellStyle name="20% - 강조색2 56 2" xfId="6483"/>
    <cellStyle name="20% - 강조색2 56 2 2" xfId="8262"/>
    <cellStyle name="20% - 강조색2 56 3" xfId="7392"/>
    <cellStyle name="20% - 강조색2 57" xfId="5946"/>
    <cellStyle name="20% - 강조색2 57 2" xfId="7778"/>
    <cellStyle name="20% - 강조색2 58" xfId="6906"/>
    <cellStyle name="20% - 강조색2 6" xfId="106"/>
    <cellStyle name="20% - 강조색2 7" xfId="107"/>
    <cellStyle name="20% - 강조색2 8" xfId="108"/>
    <cellStyle name="20% - 강조색2 9" xfId="109"/>
    <cellStyle name="20% - 강조색3" xfId="2324" builtinId="38" customBuiltin="1"/>
    <cellStyle name="20% - 강조색3 10" xfId="110"/>
    <cellStyle name="20% - 강조색3 11" xfId="111"/>
    <cellStyle name="20% - 강조색3 12" xfId="112"/>
    <cellStyle name="20% - 강조색3 13" xfId="113"/>
    <cellStyle name="20% - 강조색3 14" xfId="114"/>
    <cellStyle name="20% - 강조색3 15" xfId="115"/>
    <cellStyle name="20% - 강조색3 16" xfId="116"/>
    <cellStyle name="20% - 강조색3 17" xfId="117"/>
    <cellStyle name="20% - 강조색3 18" xfId="118"/>
    <cellStyle name="20% - 강조색3 19" xfId="119"/>
    <cellStyle name="20% - 강조색3 2" xfId="120"/>
    <cellStyle name="20% - 강조색3 2 2" xfId="121"/>
    <cellStyle name="20% - 강조색3 2 2 2" xfId="2477"/>
    <cellStyle name="20% - 강조색3 20" xfId="122"/>
    <cellStyle name="20% - 강조색3 21" xfId="123"/>
    <cellStyle name="20% - 강조색3 22" xfId="124"/>
    <cellStyle name="20% - 강조색3 23" xfId="125"/>
    <cellStyle name="20% - 강조색3 24" xfId="126"/>
    <cellStyle name="20% - 강조색3 25" xfId="127"/>
    <cellStyle name="20% - 강조색3 26" xfId="128"/>
    <cellStyle name="20% - 강조색3 27" xfId="129"/>
    <cellStyle name="20% - 강조색3 28" xfId="130"/>
    <cellStyle name="20% - 강조색3 29" xfId="131"/>
    <cellStyle name="20% - 강조색3 3" xfId="132"/>
    <cellStyle name="20% - 강조색3 3 2" xfId="133"/>
    <cellStyle name="20% - 강조색3 3 2 2" xfId="2478"/>
    <cellStyle name="20% - 강조색3 30" xfId="134"/>
    <cellStyle name="20% - 강조색3 31" xfId="135"/>
    <cellStyle name="20% - 강조색3 32" xfId="136"/>
    <cellStyle name="20% - 강조색3 33" xfId="137"/>
    <cellStyle name="20% - 강조색3 34" xfId="138"/>
    <cellStyle name="20% - 강조색3 35" xfId="139"/>
    <cellStyle name="20% - 강조색3 36" xfId="140"/>
    <cellStyle name="20% - 강조색3 37" xfId="141"/>
    <cellStyle name="20% - 강조색3 38" xfId="142"/>
    <cellStyle name="20% - 강조색3 39" xfId="143"/>
    <cellStyle name="20% - 강조색3 4" xfId="144"/>
    <cellStyle name="20% - 강조색3 4 2" xfId="145"/>
    <cellStyle name="20% - 강조색3 4 2 2" xfId="2479"/>
    <cellStyle name="20% - 강조색3 40" xfId="146"/>
    <cellStyle name="20% - 강조색3 41" xfId="3261"/>
    <cellStyle name="20% - 강조색3 41 2" xfId="3312"/>
    <cellStyle name="20% - 강조색3 41 2 2" xfId="3477"/>
    <cellStyle name="20% - 강조색3 41 2 2 2" xfId="3543"/>
    <cellStyle name="20% - 강조색3 41 2 2 3" xfId="5557"/>
    <cellStyle name="20% - 강조색3 41 2 2 3 2" xfId="6658"/>
    <cellStyle name="20% - 강조색3 41 2 2 3 2 2" xfId="8409"/>
    <cellStyle name="20% - 강조색3 41 2 2 3 3" xfId="7539"/>
    <cellStyle name="20% - 강조색3 41 2 2 4" xfId="6155"/>
    <cellStyle name="20% - 강조색3 41 2 2 4 2" xfId="7975"/>
    <cellStyle name="20% - 강조색3 41 2 2 5" xfId="7105"/>
    <cellStyle name="20% - 강조색3 41 2 3" xfId="3542"/>
    <cellStyle name="20% - 강조색3 41 2 4" xfId="5463"/>
    <cellStyle name="20% - 강조색3 41 2 4 2" xfId="6564"/>
    <cellStyle name="20% - 강조색3 41 2 4 2 2" xfId="8315"/>
    <cellStyle name="20% - 강조색3 41 2 4 3" xfId="7445"/>
    <cellStyle name="20% - 강조색3 41 2 5" xfId="6061"/>
    <cellStyle name="20% - 강조색3 41 2 5 2" xfId="7881"/>
    <cellStyle name="20% - 강조색3 41 2 6" xfId="7011"/>
    <cellStyle name="20% - 강조색3 41 3" xfId="3443"/>
    <cellStyle name="20% - 강조색3 41 3 2" xfId="3544"/>
    <cellStyle name="20% - 강조색3 41 3 3" xfId="5523"/>
    <cellStyle name="20% - 강조색3 41 3 3 2" xfId="6624"/>
    <cellStyle name="20% - 강조색3 41 3 3 2 2" xfId="8375"/>
    <cellStyle name="20% - 강조색3 41 3 3 3" xfId="7505"/>
    <cellStyle name="20% - 강조색3 41 3 4" xfId="6121"/>
    <cellStyle name="20% - 강조색3 41 3 4 2" xfId="7941"/>
    <cellStyle name="20% - 강조색3 41 3 5" xfId="7071"/>
    <cellStyle name="20% - 강조색3 41 4" xfId="3541"/>
    <cellStyle name="20% - 강조색3 41 5" xfId="5429"/>
    <cellStyle name="20% - 강조색3 41 5 2" xfId="6530"/>
    <cellStyle name="20% - 강조색3 41 5 2 2" xfId="8281"/>
    <cellStyle name="20% - 강조색3 41 5 3" xfId="7411"/>
    <cellStyle name="20% - 강조색3 41 6" xfId="6027"/>
    <cellStyle name="20% - 강조색3 41 6 2" xfId="7847"/>
    <cellStyle name="20% - 강조색3 41 7" xfId="6977"/>
    <cellStyle name="20% - 강조색3 42" xfId="3295"/>
    <cellStyle name="20% - 강조색3 42 2" xfId="3461"/>
    <cellStyle name="20% - 강조색3 42 2 2" xfId="3546"/>
    <cellStyle name="20% - 강조색3 42 2 3" xfId="5541"/>
    <cellStyle name="20% - 강조색3 42 2 3 2" xfId="6642"/>
    <cellStyle name="20% - 강조색3 42 2 3 2 2" xfId="8393"/>
    <cellStyle name="20% - 강조색3 42 2 3 3" xfId="7523"/>
    <cellStyle name="20% - 강조색3 42 2 4" xfId="6139"/>
    <cellStyle name="20% - 강조색3 42 2 4 2" xfId="7959"/>
    <cellStyle name="20% - 강조색3 42 2 5" xfId="7089"/>
    <cellStyle name="20% - 강조색3 42 3" xfId="3545"/>
    <cellStyle name="20% - 강조색3 42 4" xfId="5447"/>
    <cellStyle name="20% - 강조색3 42 4 2" xfId="6548"/>
    <cellStyle name="20% - 강조색3 42 4 2 2" xfId="8299"/>
    <cellStyle name="20% - 강조색3 42 4 3" xfId="7429"/>
    <cellStyle name="20% - 강조색3 42 5" xfId="6045"/>
    <cellStyle name="20% - 강조색3 42 5 2" xfId="7865"/>
    <cellStyle name="20% - 강조색3 42 6" xfId="6995"/>
    <cellStyle name="20% - 강조색3 43" xfId="3329"/>
    <cellStyle name="20% - 강조색3 43 2" xfId="3494"/>
    <cellStyle name="20% - 강조색3 43 2 2" xfId="3548"/>
    <cellStyle name="20% - 강조색3 43 2 3" xfId="5574"/>
    <cellStyle name="20% - 강조색3 43 2 3 2" xfId="6675"/>
    <cellStyle name="20% - 강조색3 43 2 3 2 2" xfId="8426"/>
    <cellStyle name="20% - 강조색3 43 2 3 3" xfId="7556"/>
    <cellStyle name="20% - 강조색3 43 2 4" xfId="6172"/>
    <cellStyle name="20% - 강조색3 43 2 4 2" xfId="7992"/>
    <cellStyle name="20% - 강조색3 43 2 5" xfId="7122"/>
    <cellStyle name="20% - 강조색3 43 3" xfId="3547"/>
    <cellStyle name="20% - 강조색3 43 4" xfId="5480"/>
    <cellStyle name="20% - 강조색3 43 4 2" xfId="6581"/>
    <cellStyle name="20% - 강조색3 43 4 2 2" xfId="8332"/>
    <cellStyle name="20% - 강조색3 43 4 3" xfId="7462"/>
    <cellStyle name="20% - 강조색3 43 5" xfId="6078"/>
    <cellStyle name="20% - 강조색3 43 5 2" xfId="7898"/>
    <cellStyle name="20% - 강조색3 43 6" xfId="7028"/>
    <cellStyle name="20% - 강조색3 44" xfId="3347"/>
    <cellStyle name="20% - 강조색3 44 2" xfId="3549"/>
    <cellStyle name="20% - 강조색3 44 3" xfId="5494"/>
    <cellStyle name="20% - 강조색3 44 3 2" xfId="6595"/>
    <cellStyle name="20% - 강조색3 44 3 2 2" xfId="8346"/>
    <cellStyle name="20% - 강조색3 44 3 3" xfId="7476"/>
    <cellStyle name="20% - 강조색3 44 4" xfId="6092"/>
    <cellStyle name="20% - 강조색3 44 4 2" xfId="7912"/>
    <cellStyle name="20% - 강조색3 44 5" xfId="7042"/>
    <cellStyle name="20% - 강조색3 45" xfId="3419"/>
    <cellStyle name="20% - 강조색3 45 2" xfId="3550"/>
    <cellStyle name="20% - 강조색3 45 3" xfId="5506"/>
    <cellStyle name="20% - 강조색3 45 3 2" xfId="6607"/>
    <cellStyle name="20% - 강조색3 45 3 2 2" xfId="8358"/>
    <cellStyle name="20% - 강조색3 45 3 3" xfId="7488"/>
    <cellStyle name="20% - 강조색3 45 4" xfId="6104"/>
    <cellStyle name="20% - 강조색3 45 4 2" xfId="7924"/>
    <cellStyle name="20% - 강조색3 45 5" xfId="7054"/>
    <cellStyle name="20% - 강조색3 46" xfId="3513"/>
    <cellStyle name="20% - 강조색3 46 2" xfId="3760"/>
    <cellStyle name="20% - 강조색3 46 3" xfId="5588"/>
    <cellStyle name="20% - 강조색3 46 3 2" xfId="6689"/>
    <cellStyle name="20% - 강조색3 46 3 2 2" xfId="8440"/>
    <cellStyle name="20% - 강조색3 46 3 3" xfId="7570"/>
    <cellStyle name="20% - 강조색3 46 4" xfId="6186"/>
    <cellStyle name="20% - 강조색3 46 4 2" xfId="8006"/>
    <cellStyle name="20% - 강조색3 46 5" xfId="7136"/>
    <cellStyle name="20% - 강조색3 47" xfId="3717"/>
    <cellStyle name="20% - 강조색3 47 2" xfId="5602"/>
    <cellStyle name="20% - 강조색3 47 2 2" xfId="6703"/>
    <cellStyle name="20% - 강조색3 47 2 2 2" xfId="8454"/>
    <cellStyle name="20% - 강조색3 47 2 3" xfId="7584"/>
    <cellStyle name="20% - 강조색3 47 3" xfId="6200"/>
    <cellStyle name="20% - 강조색3 47 3 2" xfId="8020"/>
    <cellStyle name="20% - 강조색3 47 4" xfId="7150"/>
    <cellStyle name="20% - 강조색3 48" xfId="3731"/>
    <cellStyle name="20% - 강조색3 48 2" xfId="5616"/>
    <cellStyle name="20% - 강조색3 48 2 2" xfId="6717"/>
    <cellStyle name="20% - 강조색3 48 2 2 2" xfId="8468"/>
    <cellStyle name="20% - 강조색3 48 2 3" xfId="7598"/>
    <cellStyle name="20% - 강조색3 48 3" xfId="6214"/>
    <cellStyle name="20% - 강조색3 48 3 2" xfId="8034"/>
    <cellStyle name="20% - 강조색3 48 4" xfId="7164"/>
    <cellStyle name="20% - 강조색3 49" xfId="3746"/>
    <cellStyle name="20% - 강조색3 49 2" xfId="5630"/>
    <cellStyle name="20% - 강조색3 49 2 2" xfId="6731"/>
    <cellStyle name="20% - 강조색3 49 2 2 2" xfId="8482"/>
    <cellStyle name="20% - 강조색3 49 2 3" xfId="7612"/>
    <cellStyle name="20% - 강조색3 49 3" xfId="6228"/>
    <cellStyle name="20% - 강조색3 49 3 2" xfId="8048"/>
    <cellStyle name="20% - 강조색3 49 4" xfId="7178"/>
    <cellStyle name="20% - 강조색3 5" xfId="147"/>
    <cellStyle name="20% - 강조색3 50" xfId="3809"/>
    <cellStyle name="20% - 강조색3 50 2" xfId="5646"/>
    <cellStyle name="20% - 강조색3 50 2 2" xfId="6747"/>
    <cellStyle name="20% - 강조색3 50 2 2 2" xfId="8498"/>
    <cellStyle name="20% - 강조색3 50 2 3" xfId="7628"/>
    <cellStyle name="20% - 강조색3 50 3" xfId="6244"/>
    <cellStyle name="20% - 강조색3 50 3 2" xfId="8064"/>
    <cellStyle name="20% - 강조색3 50 4" xfId="7194"/>
    <cellStyle name="20% - 강조색3 51" xfId="3821"/>
    <cellStyle name="20% - 강조색3 51 2" xfId="5658"/>
    <cellStyle name="20% - 강조색3 51 2 2" xfId="6759"/>
    <cellStyle name="20% - 강조색3 51 2 2 2" xfId="8510"/>
    <cellStyle name="20% - 강조색3 51 2 3" xfId="7640"/>
    <cellStyle name="20% - 강조색3 51 3" xfId="6256"/>
    <cellStyle name="20% - 강조색3 51 3 2" xfId="8076"/>
    <cellStyle name="20% - 강조색3 51 4" xfId="7206"/>
    <cellStyle name="20% - 강조색3 52" xfId="3836"/>
    <cellStyle name="20% - 강조색3 52 2" xfId="5672"/>
    <cellStyle name="20% - 강조색3 52 2 2" xfId="6773"/>
    <cellStyle name="20% - 강조색3 52 2 2 2" xfId="8524"/>
    <cellStyle name="20% - 강조색3 52 2 3" xfId="7654"/>
    <cellStyle name="20% - 강조색3 52 3" xfId="6270"/>
    <cellStyle name="20% - 강조색3 52 3 2" xfId="8090"/>
    <cellStyle name="20% - 강조색3 52 4" xfId="7220"/>
    <cellStyle name="20% - 강조색3 53" xfId="3858"/>
    <cellStyle name="20% - 강조색3 53 2" xfId="5687"/>
    <cellStyle name="20% - 강조색3 53 2 2" xfId="6788"/>
    <cellStyle name="20% - 강조색3 53 2 2 2" xfId="8539"/>
    <cellStyle name="20% - 강조색3 53 2 3" xfId="7669"/>
    <cellStyle name="20% - 강조색3 53 3" xfId="6285"/>
    <cellStyle name="20% - 강조색3 53 3 2" xfId="8105"/>
    <cellStyle name="20% - 강조색3 53 4" xfId="7235"/>
    <cellStyle name="20% - 강조색3 54" xfId="3873"/>
    <cellStyle name="20% - 강조색3 54 2" xfId="5702"/>
    <cellStyle name="20% - 강조색3 54 2 2" xfId="6803"/>
    <cellStyle name="20% - 강조색3 54 2 2 2" xfId="8554"/>
    <cellStyle name="20% - 강조색3 54 2 3" xfId="7684"/>
    <cellStyle name="20% - 강조색3 54 3" xfId="6300"/>
    <cellStyle name="20% - 강조색3 54 3 2" xfId="8120"/>
    <cellStyle name="20% - 강조색3 54 4" xfId="7250"/>
    <cellStyle name="20% - 강조색3 55" xfId="3890"/>
    <cellStyle name="20% - 강조색3 55 2" xfId="5717"/>
    <cellStyle name="20% - 강조색3 55 2 2" xfId="6818"/>
    <cellStyle name="20% - 강조색3 55 2 2 2" xfId="8569"/>
    <cellStyle name="20% - 강조색3 55 2 3" xfId="7699"/>
    <cellStyle name="20% - 강조색3 55 3" xfId="6315"/>
    <cellStyle name="20% - 강조색3 55 3 2" xfId="8135"/>
    <cellStyle name="20% - 강조색3 55 4" xfId="7265"/>
    <cellStyle name="20% - 강조색3 56" xfId="5123"/>
    <cellStyle name="20% - 강조색3 56 2" xfId="6485"/>
    <cellStyle name="20% - 강조색3 56 2 2" xfId="8264"/>
    <cellStyle name="20% - 강조색3 56 3" xfId="7394"/>
    <cellStyle name="20% - 강조색3 57" xfId="5948"/>
    <cellStyle name="20% - 강조색3 57 2" xfId="7780"/>
    <cellStyle name="20% - 강조색3 58" xfId="6908"/>
    <cellStyle name="20% - 강조색3 6" xfId="148"/>
    <cellStyle name="20% - 강조색3 7" xfId="149"/>
    <cellStyle name="20% - 강조색3 8" xfId="150"/>
    <cellStyle name="20% - 강조색3 9" xfId="151"/>
    <cellStyle name="20% - 강조색4" xfId="2328" builtinId="42" customBuiltin="1"/>
    <cellStyle name="20% - 강조색4 10" xfId="152"/>
    <cellStyle name="20% - 강조색4 11" xfId="153"/>
    <cellStyle name="20% - 강조색4 12" xfId="154"/>
    <cellStyle name="20% - 강조색4 13" xfId="155"/>
    <cellStyle name="20% - 강조색4 14" xfId="156"/>
    <cellStyle name="20% - 강조색4 15" xfId="157"/>
    <cellStyle name="20% - 강조색4 16" xfId="158"/>
    <cellStyle name="20% - 강조색4 17" xfId="159"/>
    <cellStyle name="20% - 강조색4 18" xfId="160"/>
    <cellStyle name="20% - 강조색4 19" xfId="161"/>
    <cellStyle name="20% - 강조색4 2" xfId="162"/>
    <cellStyle name="20% - 강조색4 2 2" xfId="163"/>
    <cellStyle name="20% - 강조색4 2 2 2" xfId="2480"/>
    <cellStyle name="20% - 강조색4 20" xfId="164"/>
    <cellStyle name="20% - 강조색4 21" xfId="165"/>
    <cellStyle name="20% - 강조색4 22" xfId="166"/>
    <cellStyle name="20% - 강조색4 23" xfId="167"/>
    <cellStyle name="20% - 강조색4 24" xfId="168"/>
    <cellStyle name="20% - 강조색4 25" xfId="169"/>
    <cellStyle name="20% - 강조색4 26" xfId="170"/>
    <cellStyle name="20% - 강조색4 27" xfId="171"/>
    <cellStyle name="20% - 강조색4 28" xfId="172"/>
    <cellStyle name="20% - 강조색4 29" xfId="173"/>
    <cellStyle name="20% - 강조색4 3" xfId="174"/>
    <cellStyle name="20% - 강조색4 3 2" xfId="175"/>
    <cellStyle name="20% - 강조색4 3 2 2" xfId="2481"/>
    <cellStyle name="20% - 강조색4 30" xfId="176"/>
    <cellStyle name="20% - 강조색4 31" xfId="177"/>
    <cellStyle name="20% - 강조색4 32" xfId="178"/>
    <cellStyle name="20% - 강조색4 33" xfId="179"/>
    <cellStyle name="20% - 강조색4 34" xfId="180"/>
    <cellStyle name="20% - 강조색4 35" xfId="181"/>
    <cellStyle name="20% - 강조색4 36" xfId="182"/>
    <cellStyle name="20% - 강조색4 37" xfId="183"/>
    <cellStyle name="20% - 강조색4 38" xfId="184"/>
    <cellStyle name="20% - 강조색4 39" xfId="185"/>
    <cellStyle name="20% - 강조색4 4" xfId="186"/>
    <cellStyle name="20% - 강조색4 4 2" xfId="187"/>
    <cellStyle name="20% - 강조색4 4 2 2" xfId="2482"/>
    <cellStyle name="20% - 강조색4 40" xfId="188"/>
    <cellStyle name="20% - 강조색4 41" xfId="3263"/>
    <cellStyle name="20% - 강조색4 41 2" xfId="3314"/>
    <cellStyle name="20% - 강조색4 41 2 2" xfId="3479"/>
    <cellStyle name="20% - 강조색4 41 2 2 2" xfId="3553"/>
    <cellStyle name="20% - 강조색4 41 2 2 3" xfId="5559"/>
    <cellStyle name="20% - 강조색4 41 2 2 3 2" xfId="6660"/>
    <cellStyle name="20% - 강조색4 41 2 2 3 2 2" xfId="8411"/>
    <cellStyle name="20% - 강조색4 41 2 2 3 3" xfId="7541"/>
    <cellStyle name="20% - 강조색4 41 2 2 4" xfId="6157"/>
    <cellStyle name="20% - 강조색4 41 2 2 4 2" xfId="7977"/>
    <cellStyle name="20% - 강조색4 41 2 2 5" xfId="7107"/>
    <cellStyle name="20% - 강조색4 41 2 3" xfId="3552"/>
    <cellStyle name="20% - 강조색4 41 2 4" xfId="5465"/>
    <cellStyle name="20% - 강조색4 41 2 4 2" xfId="6566"/>
    <cellStyle name="20% - 강조색4 41 2 4 2 2" xfId="8317"/>
    <cellStyle name="20% - 강조색4 41 2 4 3" xfId="7447"/>
    <cellStyle name="20% - 강조색4 41 2 5" xfId="6063"/>
    <cellStyle name="20% - 강조색4 41 2 5 2" xfId="7883"/>
    <cellStyle name="20% - 강조색4 41 2 6" xfId="7013"/>
    <cellStyle name="20% - 강조색4 41 3" xfId="3445"/>
    <cellStyle name="20% - 강조색4 41 3 2" xfId="3554"/>
    <cellStyle name="20% - 강조색4 41 3 3" xfId="5525"/>
    <cellStyle name="20% - 강조색4 41 3 3 2" xfId="6626"/>
    <cellStyle name="20% - 강조색4 41 3 3 2 2" xfId="8377"/>
    <cellStyle name="20% - 강조색4 41 3 3 3" xfId="7507"/>
    <cellStyle name="20% - 강조색4 41 3 4" xfId="6123"/>
    <cellStyle name="20% - 강조색4 41 3 4 2" xfId="7943"/>
    <cellStyle name="20% - 강조색4 41 3 5" xfId="7073"/>
    <cellStyle name="20% - 강조색4 41 4" xfId="3551"/>
    <cellStyle name="20% - 강조색4 41 5" xfId="5431"/>
    <cellStyle name="20% - 강조색4 41 5 2" xfId="6532"/>
    <cellStyle name="20% - 강조색4 41 5 2 2" xfId="8283"/>
    <cellStyle name="20% - 강조색4 41 5 3" xfId="7413"/>
    <cellStyle name="20% - 강조색4 41 6" xfId="6029"/>
    <cellStyle name="20% - 강조색4 41 6 2" xfId="7849"/>
    <cellStyle name="20% - 강조색4 41 7" xfId="6979"/>
    <cellStyle name="20% - 강조색4 42" xfId="3293"/>
    <cellStyle name="20% - 강조색4 42 2" xfId="3459"/>
    <cellStyle name="20% - 강조색4 42 2 2" xfId="3556"/>
    <cellStyle name="20% - 강조색4 42 2 3" xfId="5539"/>
    <cellStyle name="20% - 강조색4 42 2 3 2" xfId="6640"/>
    <cellStyle name="20% - 강조색4 42 2 3 2 2" xfId="8391"/>
    <cellStyle name="20% - 강조색4 42 2 3 3" xfId="7521"/>
    <cellStyle name="20% - 강조색4 42 2 4" xfId="6137"/>
    <cellStyle name="20% - 강조색4 42 2 4 2" xfId="7957"/>
    <cellStyle name="20% - 강조색4 42 2 5" xfId="7087"/>
    <cellStyle name="20% - 강조색4 42 3" xfId="3555"/>
    <cellStyle name="20% - 강조색4 42 4" xfId="5445"/>
    <cellStyle name="20% - 강조색4 42 4 2" xfId="6546"/>
    <cellStyle name="20% - 강조색4 42 4 2 2" xfId="8297"/>
    <cellStyle name="20% - 강조색4 42 4 3" xfId="7427"/>
    <cellStyle name="20% - 강조색4 42 5" xfId="6043"/>
    <cellStyle name="20% - 강조색4 42 5 2" xfId="7863"/>
    <cellStyle name="20% - 강조색4 42 6" xfId="6993"/>
    <cellStyle name="20% - 강조색4 43" xfId="3331"/>
    <cellStyle name="20% - 강조색4 43 2" xfId="3496"/>
    <cellStyle name="20% - 강조색4 43 2 2" xfId="3558"/>
    <cellStyle name="20% - 강조색4 43 2 3" xfId="5576"/>
    <cellStyle name="20% - 강조색4 43 2 3 2" xfId="6677"/>
    <cellStyle name="20% - 강조색4 43 2 3 2 2" xfId="8428"/>
    <cellStyle name="20% - 강조색4 43 2 3 3" xfId="7558"/>
    <cellStyle name="20% - 강조색4 43 2 4" xfId="6174"/>
    <cellStyle name="20% - 강조색4 43 2 4 2" xfId="7994"/>
    <cellStyle name="20% - 강조색4 43 2 5" xfId="7124"/>
    <cellStyle name="20% - 강조색4 43 3" xfId="3557"/>
    <cellStyle name="20% - 강조색4 43 4" xfId="5482"/>
    <cellStyle name="20% - 강조색4 43 4 2" xfId="6583"/>
    <cellStyle name="20% - 강조색4 43 4 2 2" xfId="8334"/>
    <cellStyle name="20% - 강조색4 43 4 3" xfId="7464"/>
    <cellStyle name="20% - 강조색4 43 5" xfId="6080"/>
    <cellStyle name="20% - 강조색4 43 5 2" xfId="7900"/>
    <cellStyle name="20% - 강조색4 43 6" xfId="7030"/>
    <cellStyle name="20% - 강조색4 44" xfId="3349"/>
    <cellStyle name="20% - 강조색4 44 2" xfId="3559"/>
    <cellStyle name="20% - 강조색4 44 3" xfId="5496"/>
    <cellStyle name="20% - 강조색4 44 3 2" xfId="6597"/>
    <cellStyle name="20% - 강조색4 44 3 2 2" xfId="8348"/>
    <cellStyle name="20% - 강조색4 44 3 3" xfId="7478"/>
    <cellStyle name="20% - 강조색4 44 4" xfId="6094"/>
    <cellStyle name="20% - 강조색4 44 4 2" xfId="7914"/>
    <cellStyle name="20% - 강조색4 44 5" xfId="7044"/>
    <cellStyle name="20% - 강조색4 45" xfId="3423"/>
    <cellStyle name="20% - 강조색4 45 2" xfId="3560"/>
    <cellStyle name="20% - 강조색4 45 3" xfId="5508"/>
    <cellStyle name="20% - 강조색4 45 3 2" xfId="6609"/>
    <cellStyle name="20% - 강조색4 45 3 2 2" xfId="8360"/>
    <cellStyle name="20% - 강조색4 45 3 3" xfId="7490"/>
    <cellStyle name="20% - 강조색4 45 4" xfId="6106"/>
    <cellStyle name="20% - 강조색4 45 4 2" xfId="7926"/>
    <cellStyle name="20% - 강조색4 45 5" xfId="7056"/>
    <cellStyle name="20% - 강조색4 46" xfId="3515"/>
    <cellStyle name="20% - 강조색4 46 2" xfId="3761"/>
    <cellStyle name="20% - 강조색4 46 3" xfId="5590"/>
    <cellStyle name="20% - 강조색4 46 3 2" xfId="6691"/>
    <cellStyle name="20% - 강조색4 46 3 2 2" xfId="8442"/>
    <cellStyle name="20% - 강조색4 46 3 3" xfId="7572"/>
    <cellStyle name="20% - 강조색4 46 4" xfId="6188"/>
    <cellStyle name="20% - 강조색4 46 4 2" xfId="8008"/>
    <cellStyle name="20% - 강조색4 46 5" xfId="7138"/>
    <cellStyle name="20% - 강조색4 47" xfId="3719"/>
    <cellStyle name="20% - 강조색4 47 2" xfId="5604"/>
    <cellStyle name="20% - 강조색4 47 2 2" xfId="6705"/>
    <cellStyle name="20% - 강조색4 47 2 2 2" xfId="8456"/>
    <cellStyle name="20% - 강조색4 47 2 3" xfId="7586"/>
    <cellStyle name="20% - 강조색4 47 3" xfId="6202"/>
    <cellStyle name="20% - 강조색4 47 3 2" xfId="8022"/>
    <cellStyle name="20% - 강조색4 47 4" xfId="7152"/>
    <cellStyle name="20% - 강조색4 48" xfId="3733"/>
    <cellStyle name="20% - 강조색4 48 2" xfId="5618"/>
    <cellStyle name="20% - 강조색4 48 2 2" xfId="6719"/>
    <cellStyle name="20% - 강조색4 48 2 2 2" xfId="8470"/>
    <cellStyle name="20% - 강조색4 48 2 3" xfId="7600"/>
    <cellStyle name="20% - 강조색4 48 3" xfId="6216"/>
    <cellStyle name="20% - 강조색4 48 3 2" xfId="8036"/>
    <cellStyle name="20% - 강조색4 48 4" xfId="7166"/>
    <cellStyle name="20% - 강조색4 49" xfId="3748"/>
    <cellStyle name="20% - 강조색4 49 2" xfId="5632"/>
    <cellStyle name="20% - 강조색4 49 2 2" xfId="6733"/>
    <cellStyle name="20% - 강조색4 49 2 2 2" xfId="8484"/>
    <cellStyle name="20% - 강조색4 49 2 3" xfId="7614"/>
    <cellStyle name="20% - 강조색4 49 3" xfId="6230"/>
    <cellStyle name="20% - 강조색4 49 3 2" xfId="8050"/>
    <cellStyle name="20% - 강조색4 49 4" xfId="7180"/>
    <cellStyle name="20% - 강조색4 5" xfId="189"/>
    <cellStyle name="20% - 강조색4 50" xfId="3807"/>
    <cellStyle name="20% - 강조색4 50 2" xfId="5644"/>
    <cellStyle name="20% - 강조색4 50 2 2" xfId="6745"/>
    <cellStyle name="20% - 강조색4 50 2 2 2" xfId="8496"/>
    <cellStyle name="20% - 강조색4 50 2 3" xfId="7626"/>
    <cellStyle name="20% - 강조색4 50 3" xfId="6242"/>
    <cellStyle name="20% - 강조색4 50 3 2" xfId="8062"/>
    <cellStyle name="20% - 강조색4 50 4" xfId="7192"/>
    <cellStyle name="20% - 강조색4 51" xfId="3823"/>
    <cellStyle name="20% - 강조색4 51 2" xfId="5660"/>
    <cellStyle name="20% - 강조색4 51 2 2" xfId="6761"/>
    <cellStyle name="20% - 강조색4 51 2 2 2" xfId="8512"/>
    <cellStyle name="20% - 강조색4 51 2 3" xfId="7642"/>
    <cellStyle name="20% - 강조색4 51 3" xfId="6258"/>
    <cellStyle name="20% - 강조색4 51 3 2" xfId="8078"/>
    <cellStyle name="20% - 강조색4 51 4" xfId="7208"/>
    <cellStyle name="20% - 강조색4 52" xfId="3838"/>
    <cellStyle name="20% - 강조색4 52 2" xfId="5674"/>
    <cellStyle name="20% - 강조색4 52 2 2" xfId="6775"/>
    <cellStyle name="20% - 강조색4 52 2 2 2" xfId="8526"/>
    <cellStyle name="20% - 강조색4 52 2 3" xfId="7656"/>
    <cellStyle name="20% - 강조색4 52 3" xfId="6272"/>
    <cellStyle name="20% - 강조색4 52 3 2" xfId="8092"/>
    <cellStyle name="20% - 강조색4 52 4" xfId="7222"/>
    <cellStyle name="20% - 강조색4 53" xfId="3860"/>
    <cellStyle name="20% - 강조색4 53 2" xfId="5689"/>
    <cellStyle name="20% - 강조색4 53 2 2" xfId="6790"/>
    <cellStyle name="20% - 강조색4 53 2 2 2" xfId="8541"/>
    <cellStyle name="20% - 강조색4 53 2 3" xfId="7671"/>
    <cellStyle name="20% - 강조색4 53 3" xfId="6287"/>
    <cellStyle name="20% - 강조색4 53 3 2" xfId="8107"/>
    <cellStyle name="20% - 강조색4 53 4" xfId="7237"/>
    <cellStyle name="20% - 강조색4 54" xfId="3875"/>
    <cellStyle name="20% - 강조색4 54 2" xfId="5704"/>
    <cellStyle name="20% - 강조색4 54 2 2" xfId="6805"/>
    <cellStyle name="20% - 강조색4 54 2 2 2" xfId="8556"/>
    <cellStyle name="20% - 강조색4 54 2 3" xfId="7686"/>
    <cellStyle name="20% - 강조색4 54 3" xfId="6302"/>
    <cellStyle name="20% - 강조색4 54 3 2" xfId="8122"/>
    <cellStyle name="20% - 강조색4 54 4" xfId="7252"/>
    <cellStyle name="20% - 강조색4 55" xfId="3888"/>
    <cellStyle name="20% - 강조색4 55 2" xfId="5715"/>
    <cellStyle name="20% - 강조색4 55 2 2" xfId="6816"/>
    <cellStyle name="20% - 강조색4 55 2 2 2" xfId="8567"/>
    <cellStyle name="20% - 강조색4 55 2 3" xfId="7697"/>
    <cellStyle name="20% - 강조색4 55 3" xfId="6313"/>
    <cellStyle name="20% - 강조색4 55 3 2" xfId="8133"/>
    <cellStyle name="20% - 강조색4 55 4" xfId="7263"/>
    <cellStyle name="20% - 강조색4 56" xfId="5125"/>
    <cellStyle name="20% - 강조색4 56 2" xfId="6487"/>
    <cellStyle name="20% - 강조색4 56 2 2" xfId="8266"/>
    <cellStyle name="20% - 강조색4 56 3" xfId="7396"/>
    <cellStyle name="20% - 강조색4 57" xfId="5950"/>
    <cellStyle name="20% - 강조색4 57 2" xfId="7782"/>
    <cellStyle name="20% - 강조색4 58" xfId="6910"/>
    <cellStyle name="20% - 강조색4 6" xfId="190"/>
    <cellStyle name="20% - 강조색4 7" xfId="191"/>
    <cellStyle name="20% - 강조색4 8" xfId="192"/>
    <cellStyle name="20% - 강조색4 9" xfId="193"/>
    <cellStyle name="20% - 강조색5" xfId="2332" builtinId="46" customBuiltin="1"/>
    <cellStyle name="20% - 강조색5 10" xfId="194"/>
    <cellStyle name="20% - 강조색5 11" xfId="195"/>
    <cellStyle name="20% - 강조색5 12" xfId="196"/>
    <cellStyle name="20% - 강조색5 13" xfId="197"/>
    <cellStyle name="20% - 강조색5 14" xfId="198"/>
    <cellStyle name="20% - 강조색5 15" xfId="199"/>
    <cellStyle name="20% - 강조색5 16" xfId="200"/>
    <cellStyle name="20% - 강조색5 17" xfId="201"/>
    <cellStyle name="20% - 강조색5 18" xfId="202"/>
    <cellStyle name="20% - 강조색5 19" xfId="203"/>
    <cellStyle name="20% - 강조색5 2" xfId="204"/>
    <cellStyle name="20% - 강조색5 2 2" xfId="205"/>
    <cellStyle name="20% - 강조색5 2 2 2" xfId="2483"/>
    <cellStyle name="20% - 강조색5 20" xfId="206"/>
    <cellStyle name="20% - 강조색5 21" xfId="207"/>
    <cellStyle name="20% - 강조색5 22" xfId="208"/>
    <cellStyle name="20% - 강조색5 23" xfId="209"/>
    <cellStyle name="20% - 강조색5 24" xfId="210"/>
    <cellStyle name="20% - 강조색5 25" xfId="211"/>
    <cellStyle name="20% - 강조색5 26" xfId="212"/>
    <cellStyle name="20% - 강조색5 27" xfId="213"/>
    <cellStyle name="20% - 강조색5 28" xfId="214"/>
    <cellStyle name="20% - 강조색5 29" xfId="215"/>
    <cellStyle name="20% - 강조색5 3" xfId="216"/>
    <cellStyle name="20% - 강조색5 3 2" xfId="217"/>
    <cellStyle name="20% - 강조색5 3 2 2" xfId="2484"/>
    <cellStyle name="20% - 강조색5 30" xfId="218"/>
    <cellStyle name="20% - 강조색5 31" xfId="219"/>
    <cellStyle name="20% - 강조색5 32" xfId="220"/>
    <cellStyle name="20% - 강조색5 33" xfId="221"/>
    <cellStyle name="20% - 강조색5 34" xfId="222"/>
    <cellStyle name="20% - 강조색5 35" xfId="223"/>
    <cellStyle name="20% - 강조색5 36" xfId="224"/>
    <cellStyle name="20% - 강조색5 37" xfId="225"/>
    <cellStyle name="20% - 강조색5 38" xfId="226"/>
    <cellStyle name="20% - 강조색5 39" xfId="227"/>
    <cellStyle name="20% - 강조색5 4" xfId="228"/>
    <cellStyle name="20% - 강조색5 4 2" xfId="229"/>
    <cellStyle name="20% - 강조색5 4 2 2" xfId="2485"/>
    <cellStyle name="20% - 강조색5 40" xfId="230"/>
    <cellStyle name="20% - 강조색5 41" xfId="3265"/>
    <cellStyle name="20% - 강조색5 41 2" xfId="3316"/>
    <cellStyle name="20% - 강조색5 41 2 2" xfId="3481"/>
    <cellStyle name="20% - 강조색5 41 2 2 2" xfId="3563"/>
    <cellStyle name="20% - 강조색5 41 2 2 3" xfId="5561"/>
    <cellStyle name="20% - 강조색5 41 2 2 3 2" xfId="6662"/>
    <cellStyle name="20% - 강조색5 41 2 2 3 2 2" xfId="8413"/>
    <cellStyle name="20% - 강조색5 41 2 2 3 3" xfId="7543"/>
    <cellStyle name="20% - 강조색5 41 2 2 4" xfId="6159"/>
    <cellStyle name="20% - 강조색5 41 2 2 4 2" xfId="7979"/>
    <cellStyle name="20% - 강조색5 41 2 2 5" xfId="7109"/>
    <cellStyle name="20% - 강조색5 41 2 3" xfId="3562"/>
    <cellStyle name="20% - 강조색5 41 2 4" xfId="5467"/>
    <cellStyle name="20% - 강조색5 41 2 4 2" xfId="6568"/>
    <cellStyle name="20% - 강조색5 41 2 4 2 2" xfId="8319"/>
    <cellStyle name="20% - 강조색5 41 2 4 3" xfId="7449"/>
    <cellStyle name="20% - 강조색5 41 2 5" xfId="6065"/>
    <cellStyle name="20% - 강조색5 41 2 5 2" xfId="7885"/>
    <cellStyle name="20% - 강조색5 41 2 6" xfId="7015"/>
    <cellStyle name="20% - 강조색5 41 3" xfId="3447"/>
    <cellStyle name="20% - 강조색5 41 3 2" xfId="3564"/>
    <cellStyle name="20% - 강조색5 41 3 3" xfId="5527"/>
    <cellStyle name="20% - 강조색5 41 3 3 2" xfId="6628"/>
    <cellStyle name="20% - 강조색5 41 3 3 2 2" xfId="8379"/>
    <cellStyle name="20% - 강조색5 41 3 3 3" xfId="7509"/>
    <cellStyle name="20% - 강조색5 41 3 4" xfId="6125"/>
    <cellStyle name="20% - 강조색5 41 3 4 2" xfId="7945"/>
    <cellStyle name="20% - 강조색5 41 3 5" xfId="7075"/>
    <cellStyle name="20% - 강조색5 41 4" xfId="3561"/>
    <cellStyle name="20% - 강조색5 41 5" xfId="5433"/>
    <cellStyle name="20% - 강조색5 41 5 2" xfId="6534"/>
    <cellStyle name="20% - 강조색5 41 5 2 2" xfId="8285"/>
    <cellStyle name="20% - 강조색5 41 5 3" xfId="7415"/>
    <cellStyle name="20% - 강조색5 41 6" xfId="6031"/>
    <cellStyle name="20% - 강조색5 41 6 2" xfId="7851"/>
    <cellStyle name="20% - 강조색5 41 7" xfId="6981"/>
    <cellStyle name="20% - 강조색5 42" xfId="3291"/>
    <cellStyle name="20% - 강조색5 42 2" xfId="3457"/>
    <cellStyle name="20% - 강조색5 42 2 2" xfId="3566"/>
    <cellStyle name="20% - 강조색5 42 2 3" xfId="5537"/>
    <cellStyle name="20% - 강조색5 42 2 3 2" xfId="6638"/>
    <cellStyle name="20% - 강조색5 42 2 3 2 2" xfId="8389"/>
    <cellStyle name="20% - 강조색5 42 2 3 3" xfId="7519"/>
    <cellStyle name="20% - 강조색5 42 2 4" xfId="6135"/>
    <cellStyle name="20% - 강조색5 42 2 4 2" xfId="7955"/>
    <cellStyle name="20% - 강조색5 42 2 5" xfId="7085"/>
    <cellStyle name="20% - 강조색5 42 3" xfId="3565"/>
    <cellStyle name="20% - 강조색5 42 4" xfId="5443"/>
    <cellStyle name="20% - 강조색5 42 4 2" xfId="6544"/>
    <cellStyle name="20% - 강조색5 42 4 2 2" xfId="8295"/>
    <cellStyle name="20% - 강조색5 42 4 3" xfId="7425"/>
    <cellStyle name="20% - 강조색5 42 5" xfId="6041"/>
    <cellStyle name="20% - 강조색5 42 5 2" xfId="7861"/>
    <cellStyle name="20% - 강조색5 42 6" xfId="6991"/>
    <cellStyle name="20% - 강조색5 43" xfId="3333"/>
    <cellStyle name="20% - 강조색5 43 2" xfId="3498"/>
    <cellStyle name="20% - 강조색5 43 2 2" xfId="3568"/>
    <cellStyle name="20% - 강조색5 43 2 3" xfId="5578"/>
    <cellStyle name="20% - 강조색5 43 2 3 2" xfId="6679"/>
    <cellStyle name="20% - 강조색5 43 2 3 2 2" xfId="8430"/>
    <cellStyle name="20% - 강조색5 43 2 3 3" xfId="7560"/>
    <cellStyle name="20% - 강조색5 43 2 4" xfId="6176"/>
    <cellStyle name="20% - 강조색5 43 2 4 2" xfId="7996"/>
    <cellStyle name="20% - 강조색5 43 2 5" xfId="7126"/>
    <cellStyle name="20% - 강조색5 43 3" xfId="3567"/>
    <cellStyle name="20% - 강조색5 43 4" xfId="5484"/>
    <cellStyle name="20% - 강조색5 43 4 2" xfId="6585"/>
    <cellStyle name="20% - 강조색5 43 4 2 2" xfId="8336"/>
    <cellStyle name="20% - 강조색5 43 4 3" xfId="7466"/>
    <cellStyle name="20% - 강조색5 43 5" xfId="6082"/>
    <cellStyle name="20% - 강조색5 43 5 2" xfId="7902"/>
    <cellStyle name="20% - 강조색5 43 6" xfId="7032"/>
    <cellStyle name="20% - 강조색5 44" xfId="3351"/>
    <cellStyle name="20% - 강조색5 44 2" xfId="3569"/>
    <cellStyle name="20% - 강조색5 44 3" xfId="5498"/>
    <cellStyle name="20% - 강조색5 44 3 2" xfId="6599"/>
    <cellStyle name="20% - 강조색5 44 3 2 2" xfId="8350"/>
    <cellStyle name="20% - 강조색5 44 3 3" xfId="7480"/>
    <cellStyle name="20% - 강조색5 44 4" xfId="6096"/>
    <cellStyle name="20% - 강조색5 44 4 2" xfId="7916"/>
    <cellStyle name="20% - 강조색5 44 5" xfId="7046"/>
    <cellStyle name="20% - 강조색5 45" xfId="3427"/>
    <cellStyle name="20% - 강조색5 45 2" xfId="3570"/>
    <cellStyle name="20% - 강조색5 45 3" xfId="5510"/>
    <cellStyle name="20% - 강조색5 45 3 2" xfId="6611"/>
    <cellStyle name="20% - 강조색5 45 3 2 2" xfId="8362"/>
    <cellStyle name="20% - 강조색5 45 3 3" xfId="7492"/>
    <cellStyle name="20% - 강조색5 45 4" xfId="6108"/>
    <cellStyle name="20% - 강조색5 45 4 2" xfId="7928"/>
    <cellStyle name="20% - 강조색5 45 5" xfId="7058"/>
    <cellStyle name="20% - 강조색5 46" xfId="3517"/>
    <cellStyle name="20% - 강조색5 46 2" xfId="3762"/>
    <cellStyle name="20% - 강조색5 46 3" xfId="5592"/>
    <cellStyle name="20% - 강조색5 46 3 2" xfId="6693"/>
    <cellStyle name="20% - 강조색5 46 3 2 2" xfId="8444"/>
    <cellStyle name="20% - 강조색5 46 3 3" xfId="7574"/>
    <cellStyle name="20% - 강조색5 46 4" xfId="6190"/>
    <cellStyle name="20% - 강조색5 46 4 2" xfId="8010"/>
    <cellStyle name="20% - 강조색5 46 5" xfId="7140"/>
    <cellStyle name="20% - 강조색5 47" xfId="3721"/>
    <cellStyle name="20% - 강조색5 47 2" xfId="5606"/>
    <cellStyle name="20% - 강조색5 47 2 2" xfId="6707"/>
    <cellStyle name="20% - 강조색5 47 2 2 2" xfId="8458"/>
    <cellStyle name="20% - 강조색5 47 2 3" xfId="7588"/>
    <cellStyle name="20% - 강조색5 47 3" xfId="6204"/>
    <cellStyle name="20% - 강조색5 47 3 2" xfId="8024"/>
    <cellStyle name="20% - 강조색5 47 4" xfId="7154"/>
    <cellStyle name="20% - 강조색5 48" xfId="3735"/>
    <cellStyle name="20% - 강조색5 48 2" xfId="5620"/>
    <cellStyle name="20% - 강조색5 48 2 2" xfId="6721"/>
    <cellStyle name="20% - 강조색5 48 2 2 2" xfId="8472"/>
    <cellStyle name="20% - 강조색5 48 2 3" xfId="7602"/>
    <cellStyle name="20% - 강조색5 48 3" xfId="6218"/>
    <cellStyle name="20% - 강조색5 48 3 2" xfId="8038"/>
    <cellStyle name="20% - 강조색5 48 4" xfId="7168"/>
    <cellStyle name="20% - 강조색5 49" xfId="3750"/>
    <cellStyle name="20% - 강조색5 49 2" xfId="5634"/>
    <cellStyle name="20% - 강조색5 49 2 2" xfId="6735"/>
    <cellStyle name="20% - 강조색5 49 2 2 2" xfId="8486"/>
    <cellStyle name="20% - 강조색5 49 2 3" xfId="7616"/>
    <cellStyle name="20% - 강조색5 49 3" xfId="6232"/>
    <cellStyle name="20% - 강조색5 49 3 2" xfId="8052"/>
    <cellStyle name="20% - 강조색5 49 4" xfId="7182"/>
    <cellStyle name="20% - 강조색5 5" xfId="231"/>
    <cellStyle name="20% - 강조색5 50" xfId="3805"/>
    <cellStyle name="20% - 강조색5 50 2" xfId="5642"/>
    <cellStyle name="20% - 강조색5 50 2 2" xfId="6743"/>
    <cellStyle name="20% - 강조색5 50 2 2 2" xfId="8494"/>
    <cellStyle name="20% - 강조색5 50 2 3" xfId="7624"/>
    <cellStyle name="20% - 강조색5 50 3" xfId="6240"/>
    <cellStyle name="20% - 강조색5 50 3 2" xfId="8060"/>
    <cellStyle name="20% - 강조색5 50 4" xfId="7190"/>
    <cellStyle name="20% - 강조색5 51" xfId="3825"/>
    <cellStyle name="20% - 강조색5 51 2" xfId="5662"/>
    <cellStyle name="20% - 강조색5 51 2 2" xfId="6763"/>
    <cellStyle name="20% - 강조색5 51 2 2 2" xfId="8514"/>
    <cellStyle name="20% - 강조색5 51 2 3" xfId="7644"/>
    <cellStyle name="20% - 강조색5 51 3" xfId="6260"/>
    <cellStyle name="20% - 강조색5 51 3 2" xfId="8080"/>
    <cellStyle name="20% - 강조색5 51 4" xfId="7210"/>
    <cellStyle name="20% - 강조색5 52" xfId="3840"/>
    <cellStyle name="20% - 강조색5 52 2" xfId="5676"/>
    <cellStyle name="20% - 강조색5 52 2 2" xfId="6777"/>
    <cellStyle name="20% - 강조색5 52 2 2 2" xfId="8528"/>
    <cellStyle name="20% - 강조색5 52 2 3" xfId="7658"/>
    <cellStyle name="20% - 강조색5 52 3" xfId="6274"/>
    <cellStyle name="20% - 강조색5 52 3 2" xfId="8094"/>
    <cellStyle name="20% - 강조색5 52 4" xfId="7224"/>
    <cellStyle name="20% - 강조색5 53" xfId="3862"/>
    <cellStyle name="20% - 강조색5 53 2" xfId="5691"/>
    <cellStyle name="20% - 강조색5 53 2 2" xfId="6792"/>
    <cellStyle name="20% - 강조색5 53 2 2 2" xfId="8543"/>
    <cellStyle name="20% - 강조색5 53 2 3" xfId="7673"/>
    <cellStyle name="20% - 강조색5 53 3" xfId="6289"/>
    <cellStyle name="20% - 강조색5 53 3 2" xfId="8109"/>
    <cellStyle name="20% - 강조색5 53 4" xfId="7239"/>
    <cellStyle name="20% - 강조색5 54" xfId="3877"/>
    <cellStyle name="20% - 강조색5 54 2" xfId="5706"/>
    <cellStyle name="20% - 강조색5 54 2 2" xfId="6807"/>
    <cellStyle name="20% - 강조색5 54 2 2 2" xfId="8558"/>
    <cellStyle name="20% - 강조색5 54 2 3" xfId="7688"/>
    <cellStyle name="20% - 강조색5 54 3" xfId="6304"/>
    <cellStyle name="20% - 강조색5 54 3 2" xfId="8124"/>
    <cellStyle name="20% - 강조색5 54 4" xfId="7254"/>
    <cellStyle name="20% - 강조색5 55" xfId="3886"/>
    <cellStyle name="20% - 강조색5 55 2" xfId="5713"/>
    <cellStyle name="20% - 강조색5 55 2 2" xfId="6814"/>
    <cellStyle name="20% - 강조색5 55 2 2 2" xfId="8565"/>
    <cellStyle name="20% - 강조색5 55 2 3" xfId="7695"/>
    <cellStyle name="20% - 강조색5 55 3" xfId="6311"/>
    <cellStyle name="20% - 강조색5 55 3 2" xfId="8131"/>
    <cellStyle name="20% - 강조색5 55 4" xfId="7261"/>
    <cellStyle name="20% - 강조색5 56" xfId="5127"/>
    <cellStyle name="20% - 강조색5 56 2" xfId="6489"/>
    <cellStyle name="20% - 강조색5 56 2 2" xfId="8268"/>
    <cellStyle name="20% - 강조색5 56 3" xfId="7398"/>
    <cellStyle name="20% - 강조색5 57" xfId="5952"/>
    <cellStyle name="20% - 강조색5 57 2" xfId="7784"/>
    <cellStyle name="20% - 강조색5 58" xfId="6912"/>
    <cellStyle name="20% - 강조색5 6" xfId="232"/>
    <cellStyle name="20% - 강조색5 7" xfId="233"/>
    <cellStyle name="20% - 강조색5 8" xfId="234"/>
    <cellStyle name="20% - 강조색5 9" xfId="235"/>
    <cellStyle name="20% - 강조색6" xfId="2336" builtinId="50" customBuiltin="1"/>
    <cellStyle name="20% - 강조색6 10" xfId="236"/>
    <cellStyle name="20% - 강조색6 11" xfId="237"/>
    <cellStyle name="20% - 강조색6 12" xfId="238"/>
    <cellStyle name="20% - 강조색6 13" xfId="239"/>
    <cellStyle name="20% - 강조색6 14" xfId="240"/>
    <cellStyle name="20% - 강조색6 15" xfId="241"/>
    <cellStyle name="20% - 강조색6 16" xfId="242"/>
    <cellStyle name="20% - 강조색6 17" xfId="243"/>
    <cellStyle name="20% - 강조색6 18" xfId="244"/>
    <cellStyle name="20% - 강조색6 19" xfId="245"/>
    <cellStyle name="20% - 강조색6 2" xfId="246"/>
    <cellStyle name="20% - 강조색6 2 2" xfId="247"/>
    <cellStyle name="20% - 강조색6 2 2 2" xfId="2486"/>
    <cellStyle name="20% - 강조색6 20" xfId="248"/>
    <cellStyle name="20% - 강조색6 21" xfId="249"/>
    <cellStyle name="20% - 강조색6 22" xfId="250"/>
    <cellStyle name="20% - 강조색6 23" xfId="251"/>
    <cellStyle name="20% - 강조색6 24" xfId="252"/>
    <cellStyle name="20% - 강조색6 25" xfId="253"/>
    <cellStyle name="20% - 강조색6 26" xfId="254"/>
    <cellStyle name="20% - 강조색6 27" xfId="255"/>
    <cellStyle name="20% - 강조색6 28" xfId="256"/>
    <cellStyle name="20% - 강조색6 29" xfId="257"/>
    <cellStyle name="20% - 강조색6 3" xfId="258"/>
    <cellStyle name="20% - 강조색6 3 2" xfId="259"/>
    <cellStyle name="20% - 강조색6 3 2 2" xfId="2487"/>
    <cellStyle name="20% - 강조색6 30" xfId="260"/>
    <cellStyle name="20% - 강조색6 31" xfId="261"/>
    <cellStyle name="20% - 강조색6 32" xfId="262"/>
    <cellStyle name="20% - 강조색6 33" xfId="263"/>
    <cellStyle name="20% - 강조색6 34" xfId="264"/>
    <cellStyle name="20% - 강조색6 35" xfId="265"/>
    <cellStyle name="20% - 강조색6 36" xfId="266"/>
    <cellStyle name="20% - 강조색6 37" xfId="267"/>
    <cellStyle name="20% - 강조색6 38" xfId="268"/>
    <cellStyle name="20% - 강조색6 39" xfId="269"/>
    <cellStyle name="20% - 강조색6 4" xfId="270"/>
    <cellStyle name="20% - 강조색6 4 2" xfId="271"/>
    <cellStyle name="20% - 강조색6 4 2 2" xfId="2488"/>
    <cellStyle name="20% - 강조색6 40" xfId="272"/>
    <cellStyle name="20% - 강조색6 41" xfId="3267"/>
    <cellStyle name="20% - 강조색6 41 2" xfId="3318"/>
    <cellStyle name="20% - 강조색6 41 2 2" xfId="3483"/>
    <cellStyle name="20% - 강조색6 41 2 2 2" xfId="3573"/>
    <cellStyle name="20% - 강조색6 41 2 2 3" xfId="5563"/>
    <cellStyle name="20% - 강조색6 41 2 2 3 2" xfId="6664"/>
    <cellStyle name="20% - 강조색6 41 2 2 3 2 2" xfId="8415"/>
    <cellStyle name="20% - 강조색6 41 2 2 3 3" xfId="7545"/>
    <cellStyle name="20% - 강조색6 41 2 2 4" xfId="6161"/>
    <cellStyle name="20% - 강조색6 41 2 2 4 2" xfId="7981"/>
    <cellStyle name="20% - 강조색6 41 2 2 5" xfId="7111"/>
    <cellStyle name="20% - 강조색6 41 2 3" xfId="3572"/>
    <cellStyle name="20% - 강조색6 41 2 4" xfId="5469"/>
    <cellStyle name="20% - 강조색6 41 2 4 2" xfId="6570"/>
    <cellStyle name="20% - 강조색6 41 2 4 2 2" xfId="8321"/>
    <cellStyle name="20% - 강조색6 41 2 4 3" xfId="7451"/>
    <cellStyle name="20% - 강조색6 41 2 5" xfId="6067"/>
    <cellStyle name="20% - 강조색6 41 2 5 2" xfId="7887"/>
    <cellStyle name="20% - 강조색6 41 2 6" xfId="7017"/>
    <cellStyle name="20% - 강조색6 41 3" xfId="3449"/>
    <cellStyle name="20% - 강조색6 41 3 2" xfId="3574"/>
    <cellStyle name="20% - 강조색6 41 3 3" xfId="5529"/>
    <cellStyle name="20% - 강조색6 41 3 3 2" xfId="6630"/>
    <cellStyle name="20% - 강조색6 41 3 3 2 2" xfId="8381"/>
    <cellStyle name="20% - 강조색6 41 3 3 3" xfId="7511"/>
    <cellStyle name="20% - 강조색6 41 3 4" xfId="6127"/>
    <cellStyle name="20% - 강조색6 41 3 4 2" xfId="7947"/>
    <cellStyle name="20% - 강조색6 41 3 5" xfId="7077"/>
    <cellStyle name="20% - 강조색6 41 4" xfId="3571"/>
    <cellStyle name="20% - 강조색6 41 5" xfId="5435"/>
    <cellStyle name="20% - 강조색6 41 5 2" xfId="6536"/>
    <cellStyle name="20% - 강조색6 41 5 2 2" xfId="8287"/>
    <cellStyle name="20% - 강조색6 41 5 3" xfId="7417"/>
    <cellStyle name="20% - 강조색6 41 6" xfId="6033"/>
    <cellStyle name="20% - 강조색6 41 6 2" xfId="7853"/>
    <cellStyle name="20% - 강조색6 41 7" xfId="6983"/>
    <cellStyle name="20% - 강조색6 42" xfId="3289"/>
    <cellStyle name="20% - 강조색6 42 2" xfId="3455"/>
    <cellStyle name="20% - 강조색6 42 2 2" xfId="3576"/>
    <cellStyle name="20% - 강조색6 42 2 3" xfId="5535"/>
    <cellStyle name="20% - 강조색6 42 2 3 2" xfId="6636"/>
    <cellStyle name="20% - 강조색6 42 2 3 2 2" xfId="8387"/>
    <cellStyle name="20% - 강조색6 42 2 3 3" xfId="7517"/>
    <cellStyle name="20% - 강조색6 42 2 4" xfId="6133"/>
    <cellStyle name="20% - 강조색6 42 2 4 2" xfId="7953"/>
    <cellStyle name="20% - 강조색6 42 2 5" xfId="7083"/>
    <cellStyle name="20% - 강조색6 42 3" xfId="3575"/>
    <cellStyle name="20% - 강조색6 42 4" xfId="5441"/>
    <cellStyle name="20% - 강조색6 42 4 2" xfId="6542"/>
    <cellStyle name="20% - 강조색6 42 4 2 2" xfId="8293"/>
    <cellStyle name="20% - 강조색6 42 4 3" xfId="7423"/>
    <cellStyle name="20% - 강조색6 42 5" xfId="6039"/>
    <cellStyle name="20% - 강조색6 42 5 2" xfId="7859"/>
    <cellStyle name="20% - 강조색6 42 6" xfId="6989"/>
    <cellStyle name="20% - 강조색6 43" xfId="3335"/>
    <cellStyle name="20% - 강조색6 43 2" xfId="3500"/>
    <cellStyle name="20% - 강조색6 43 2 2" xfId="3578"/>
    <cellStyle name="20% - 강조색6 43 2 3" xfId="5580"/>
    <cellStyle name="20% - 강조색6 43 2 3 2" xfId="6681"/>
    <cellStyle name="20% - 강조색6 43 2 3 2 2" xfId="8432"/>
    <cellStyle name="20% - 강조색6 43 2 3 3" xfId="7562"/>
    <cellStyle name="20% - 강조색6 43 2 4" xfId="6178"/>
    <cellStyle name="20% - 강조색6 43 2 4 2" xfId="7998"/>
    <cellStyle name="20% - 강조색6 43 2 5" xfId="7128"/>
    <cellStyle name="20% - 강조색6 43 3" xfId="3577"/>
    <cellStyle name="20% - 강조색6 43 4" xfId="5486"/>
    <cellStyle name="20% - 강조색6 43 4 2" xfId="6587"/>
    <cellStyle name="20% - 강조색6 43 4 2 2" xfId="8338"/>
    <cellStyle name="20% - 강조색6 43 4 3" xfId="7468"/>
    <cellStyle name="20% - 강조색6 43 5" xfId="6084"/>
    <cellStyle name="20% - 강조색6 43 5 2" xfId="7904"/>
    <cellStyle name="20% - 강조색6 43 6" xfId="7034"/>
    <cellStyle name="20% - 강조색6 44" xfId="3353"/>
    <cellStyle name="20% - 강조색6 44 2" xfId="3579"/>
    <cellStyle name="20% - 강조색6 44 3" xfId="5500"/>
    <cellStyle name="20% - 강조색6 44 3 2" xfId="6601"/>
    <cellStyle name="20% - 강조색6 44 3 2 2" xfId="8352"/>
    <cellStyle name="20% - 강조색6 44 3 3" xfId="7482"/>
    <cellStyle name="20% - 강조색6 44 4" xfId="6098"/>
    <cellStyle name="20% - 강조색6 44 4 2" xfId="7918"/>
    <cellStyle name="20% - 강조색6 44 5" xfId="7048"/>
    <cellStyle name="20% - 강조색6 45" xfId="3431"/>
    <cellStyle name="20% - 강조색6 45 2" xfId="3580"/>
    <cellStyle name="20% - 강조색6 45 3" xfId="5512"/>
    <cellStyle name="20% - 강조색6 45 3 2" xfId="6613"/>
    <cellStyle name="20% - 강조색6 45 3 2 2" xfId="8364"/>
    <cellStyle name="20% - 강조색6 45 3 3" xfId="7494"/>
    <cellStyle name="20% - 강조색6 45 4" xfId="6110"/>
    <cellStyle name="20% - 강조색6 45 4 2" xfId="7930"/>
    <cellStyle name="20% - 강조색6 45 5" xfId="7060"/>
    <cellStyle name="20% - 강조색6 46" xfId="3519"/>
    <cellStyle name="20% - 강조색6 46 2" xfId="3763"/>
    <cellStyle name="20% - 강조색6 46 3" xfId="5594"/>
    <cellStyle name="20% - 강조색6 46 3 2" xfId="6695"/>
    <cellStyle name="20% - 강조색6 46 3 2 2" xfId="8446"/>
    <cellStyle name="20% - 강조색6 46 3 3" xfId="7576"/>
    <cellStyle name="20% - 강조색6 46 4" xfId="6192"/>
    <cellStyle name="20% - 강조색6 46 4 2" xfId="8012"/>
    <cellStyle name="20% - 강조색6 46 5" xfId="7142"/>
    <cellStyle name="20% - 강조색6 47" xfId="3723"/>
    <cellStyle name="20% - 강조색6 47 2" xfId="5608"/>
    <cellStyle name="20% - 강조색6 47 2 2" xfId="6709"/>
    <cellStyle name="20% - 강조색6 47 2 2 2" xfId="8460"/>
    <cellStyle name="20% - 강조색6 47 2 3" xfId="7590"/>
    <cellStyle name="20% - 강조색6 47 3" xfId="6206"/>
    <cellStyle name="20% - 강조색6 47 3 2" xfId="8026"/>
    <cellStyle name="20% - 강조색6 47 4" xfId="7156"/>
    <cellStyle name="20% - 강조색6 48" xfId="3737"/>
    <cellStyle name="20% - 강조색6 48 2" xfId="5622"/>
    <cellStyle name="20% - 강조색6 48 2 2" xfId="6723"/>
    <cellStyle name="20% - 강조색6 48 2 2 2" xfId="8474"/>
    <cellStyle name="20% - 강조색6 48 2 3" xfId="7604"/>
    <cellStyle name="20% - 강조색6 48 3" xfId="6220"/>
    <cellStyle name="20% - 강조색6 48 3 2" xfId="8040"/>
    <cellStyle name="20% - 강조색6 48 4" xfId="7170"/>
    <cellStyle name="20% - 강조색6 49" xfId="3752"/>
    <cellStyle name="20% - 강조색6 49 2" xfId="5636"/>
    <cellStyle name="20% - 강조색6 49 2 2" xfId="6737"/>
    <cellStyle name="20% - 강조색6 49 2 2 2" xfId="8488"/>
    <cellStyle name="20% - 강조색6 49 2 3" xfId="7618"/>
    <cellStyle name="20% - 강조색6 49 3" xfId="6234"/>
    <cellStyle name="20% - 강조색6 49 3 2" xfId="8054"/>
    <cellStyle name="20% - 강조색6 49 4" xfId="7184"/>
    <cellStyle name="20% - 강조색6 5" xfId="273"/>
    <cellStyle name="20% - 강조색6 50" xfId="3803"/>
    <cellStyle name="20% - 강조색6 50 2" xfId="5640"/>
    <cellStyle name="20% - 강조색6 50 2 2" xfId="6741"/>
    <cellStyle name="20% - 강조색6 50 2 2 2" xfId="8492"/>
    <cellStyle name="20% - 강조색6 50 2 3" xfId="7622"/>
    <cellStyle name="20% - 강조색6 50 3" xfId="6238"/>
    <cellStyle name="20% - 강조색6 50 3 2" xfId="8058"/>
    <cellStyle name="20% - 강조색6 50 4" xfId="7188"/>
    <cellStyle name="20% - 강조색6 51" xfId="3827"/>
    <cellStyle name="20% - 강조색6 51 2" xfId="5664"/>
    <cellStyle name="20% - 강조색6 51 2 2" xfId="6765"/>
    <cellStyle name="20% - 강조색6 51 2 2 2" xfId="8516"/>
    <cellStyle name="20% - 강조색6 51 2 3" xfId="7646"/>
    <cellStyle name="20% - 강조색6 51 3" xfId="6262"/>
    <cellStyle name="20% - 강조색6 51 3 2" xfId="8082"/>
    <cellStyle name="20% - 강조색6 51 4" xfId="7212"/>
    <cellStyle name="20% - 강조색6 52" xfId="3842"/>
    <cellStyle name="20% - 강조색6 52 2" xfId="5678"/>
    <cellStyle name="20% - 강조색6 52 2 2" xfId="6779"/>
    <cellStyle name="20% - 강조색6 52 2 2 2" xfId="8530"/>
    <cellStyle name="20% - 강조색6 52 2 3" xfId="7660"/>
    <cellStyle name="20% - 강조색6 52 3" xfId="6276"/>
    <cellStyle name="20% - 강조색6 52 3 2" xfId="8096"/>
    <cellStyle name="20% - 강조색6 52 4" xfId="7226"/>
    <cellStyle name="20% - 강조색6 53" xfId="3864"/>
    <cellStyle name="20% - 강조색6 53 2" xfId="5693"/>
    <cellStyle name="20% - 강조색6 53 2 2" xfId="6794"/>
    <cellStyle name="20% - 강조색6 53 2 2 2" xfId="8545"/>
    <cellStyle name="20% - 강조색6 53 2 3" xfId="7675"/>
    <cellStyle name="20% - 강조색6 53 3" xfId="6291"/>
    <cellStyle name="20% - 강조색6 53 3 2" xfId="8111"/>
    <cellStyle name="20% - 강조색6 53 4" xfId="7241"/>
    <cellStyle name="20% - 강조색6 54" xfId="3879"/>
    <cellStyle name="20% - 강조색6 54 2" xfId="5708"/>
    <cellStyle name="20% - 강조색6 54 2 2" xfId="6809"/>
    <cellStyle name="20% - 강조색6 54 2 2 2" xfId="8560"/>
    <cellStyle name="20% - 강조색6 54 2 3" xfId="7690"/>
    <cellStyle name="20% - 강조색6 54 3" xfId="6306"/>
    <cellStyle name="20% - 강조색6 54 3 2" xfId="8126"/>
    <cellStyle name="20% - 강조색6 54 4" xfId="7256"/>
    <cellStyle name="20% - 강조색6 55" xfId="3884"/>
    <cellStyle name="20% - 강조색6 55 2" xfId="5711"/>
    <cellStyle name="20% - 강조색6 55 2 2" xfId="6812"/>
    <cellStyle name="20% - 강조색6 55 2 2 2" xfId="8563"/>
    <cellStyle name="20% - 강조색6 55 2 3" xfId="7693"/>
    <cellStyle name="20% - 강조색6 55 3" xfId="6309"/>
    <cellStyle name="20% - 강조색6 55 3 2" xfId="8129"/>
    <cellStyle name="20% - 강조색6 55 4" xfId="7259"/>
    <cellStyle name="20% - 강조색6 56" xfId="5129"/>
    <cellStyle name="20% - 강조색6 56 2" xfId="6491"/>
    <cellStyle name="20% - 강조색6 56 2 2" xfId="8270"/>
    <cellStyle name="20% - 강조색6 56 3" xfId="7400"/>
    <cellStyle name="20% - 강조색6 57" xfId="5954"/>
    <cellStyle name="20% - 강조색6 57 2" xfId="7786"/>
    <cellStyle name="20% - 강조색6 58" xfId="6914"/>
    <cellStyle name="20% - 강조색6 6" xfId="274"/>
    <cellStyle name="20% - 강조색6 7" xfId="275"/>
    <cellStyle name="20% - 강조색6 8" xfId="276"/>
    <cellStyle name="20% - 강조색6 9" xfId="277"/>
    <cellStyle name="³?a" xfId="278"/>
    <cellStyle name="³¯â¥" xfId="279"/>
    <cellStyle name="၃urrency_OTD thru NOR " xfId="280"/>
    <cellStyle name="40% - 강조색1" xfId="2317" builtinId="31" customBuiltin="1"/>
    <cellStyle name="40% - 강조색1 10" xfId="281"/>
    <cellStyle name="40% - 강조색1 11" xfId="282"/>
    <cellStyle name="40% - 강조색1 12" xfId="283"/>
    <cellStyle name="40% - 강조색1 13" xfId="284"/>
    <cellStyle name="40% - 강조색1 14" xfId="285"/>
    <cellStyle name="40% - 강조색1 15" xfId="286"/>
    <cellStyle name="40% - 강조색1 16" xfId="287"/>
    <cellStyle name="40% - 강조색1 17" xfId="288"/>
    <cellStyle name="40% - 강조색1 18" xfId="289"/>
    <cellStyle name="40% - 강조색1 19" xfId="290"/>
    <cellStyle name="40% - 강조색1 2" xfId="291"/>
    <cellStyle name="40% - 강조색1 2 2" xfId="292"/>
    <cellStyle name="40% - 강조색1 2 2 2" xfId="2489"/>
    <cellStyle name="40% - 강조색1 20" xfId="293"/>
    <cellStyle name="40% - 강조색1 21" xfId="294"/>
    <cellStyle name="40% - 강조색1 22" xfId="295"/>
    <cellStyle name="40% - 강조색1 23" xfId="296"/>
    <cellStyle name="40% - 강조색1 24" xfId="297"/>
    <cellStyle name="40% - 강조색1 25" xfId="298"/>
    <cellStyle name="40% - 강조색1 26" xfId="299"/>
    <cellStyle name="40% - 강조색1 27" xfId="300"/>
    <cellStyle name="40% - 강조색1 28" xfId="301"/>
    <cellStyle name="40% - 강조색1 29" xfId="302"/>
    <cellStyle name="40% - 강조색1 3" xfId="303"/>
    <cellStyle name="40% - 강조색1 3 2" xfId="304"/>
    <cellStyle name="40% - 강조색1 3 2 2" xfId="2490"/>
    <cellStyle name="40% - 강조색1 30" xfId="305"/>
    <cellStyle name="40% - 강조색1 31" xfId="306"/>
    <cellStyle name="40% - 강조색1 32" xfId="307"/>
    <cellStyle name="40% - 강조색1 33" xfId="308"/>
    <cellStyle name="40% - 강조색1 34" xfId="309"/>
    <cellStyle name="40% - 강조색1 35" xfId="310"/>
    <cellStyle name="40% - 강조색1 36" xfId="311"/>
    <cellStyle name="40% - 강조색1 37" xfId="312"/>
    <cellStyle name="40% - 강조색1 38" xfId="313"/>
    <cellStyle name="40% - 강조색1 39" xfId="314"/>
    <cellStyle name="40% - 강조색1 4" xfId="315"/>
    <cellStyle name="40% - 강조색1 4 2" xfId="316"/>
    <cellStyle name="40% - 강조색1 4 2 2" xfId="2491"/>
    <cellStyle name="40% - 강조색1 40" xfId="317"/>
    <cellStyle name="40% - 강조색1 41" xfId="3258"/>
    <cellStyle name="40% - 강조색1 41 2" xfId="3309"/>
    <cellStyle name="40% - 강조색1 41 2 2" xfId="3474"/>
    <cellStyle name="40% - 강조색1 41 2 2 2" xfId="3583"/>
    <cellStyle name="40% - 강조색1 41 2 2 3" xfId="5554"/>
    <cellStyle name="40% - 강조색1 41 2 2 3 2" xfId="6655"/>
    <cellStyle name="40% - 강조색1 41 2 2 3 2 2" xfId="8406"/>
    <cellStyle name="40% - 강조색1 41 2 2 3 3" xfId="7536"/>
    <cellStyle name="40% - 강조색1 41 2 2 4" xfId="6152"/>
    <cellStyle name="40% - 강조색1 41 2 2 4 2" xfId="7972"/>
    <cellStyle name="40% - 강조색1 41 2 2 5" xfId="7102"/>
    <cellStyle name="40% - 강조색1 41 2 3" xfId="3582"/>
    <cellStyle name="40% - 강조색1 41 2 4" xfId="5460"/>
    <cellStyle name="40% - 강조색1 41 2 4 2" xfId="6561"/>
    <cellStyle name="40% - 강조색1 41 2 4 2 2" xfId="8312"/>
    <cellStyle name="40% - 강조색1 41 2 4 3" xfId="7442"/>
    <cellStyle name="40% - 강조색1 41 2 5" xfId="6058"/>
    <cellStyle name="40% - 강조색1 41 2 5 2" xfId="7878"/>
    <cellStyle name="40% - 강조색1 41 2 6" xfId="7008"/>
    <cellStyle name="40% - 강조색1 41 3" xfId="3440"/>
    <cellStyle name="40% - 강조색1 41 3 2" xfId="3584"/>
    <cellStyle name="40% - 강조색1 41 3 3" xfId="5520"/>
    <cellStyle name="40% - 강조색1 41 3 3 2" xfId="6621"/>
    <cellStyle name="40% - 강조색1 41 3 3 2 2" xfId="8372"/>
    <cellStyle name="40% - 강조색1 41 3 3 3" xfId="7502"/>
    <cellStyle name="40% - 강조색1 41 3 4" xfId="6118"/>
    <cellStyle name="40% - 강조색1 41 3 4 2" xfId="7938"/>
    <cellStyle name="40% - 강조색1 41 3 5" xfId="7068"/>
    <cellStyle name="40% - 강조색1 41 4" xfId="3581"/>
    <cellStyle name="40% - 강조색1 41 5" xfId="5426"/>
    <cellStyle name="40% - 강조색1 41 5 2" xfId="6527"/>
    <cellStyle name="40% - 강조색1 41 5 2 2" xfId="8278"/>
    <cellStyle name="40% - 강조색1 41 5 3" xfId="7408"/>
    <cellStyle name="40% - 강조색1 41 6" xfId="6024"/>
    <cellStyle name="40% - 강조색1 41 6 2" xfId="7844"/>
    <cellStyle name="40% - 강조색1 41 7" xfId="6974"/>
    <cellStyle name="40% - 강조색1 42" xfId="3298"/>
    <cellStyle name="40% - 강조색1 42 2" xfId="3464"/>
    <cellStyle name="40% - 강조색1 42 2 2" xfId="3586"/>
    <cellStyle name="40% - 강조색1 42 2 3" xfId="5544"/>
    <cellStyle name="40% - 강조색1 42 2 3 2" xfId="6645"/>
    <cellStyle name="40% - 강조색1 42 2 3 2 2" xfId="8396"/>
    <cellStyle name="40% - 강조색1 42 2 3 3" xfId="7526"/>
    <cellStyle name="40% - 강조색1 42 2 4" xfId="6142"/>
    <cellStyle name="40% - 강조색1 42 2 4 2" xfId="7962"/>
    <cellStyle name="40% - 강조색1 42 2 5" xfId="7092"/>
    <cellStyle name="40% - 강조색1 42 3" xfId="3585"/>
    <cellStyle name="40% - 강조색1 42 4" xfId="5450"/>
    <cellStyle name="40% - 강조색1 42 4 2" xfId="6551"/>
    <cellStyle name="40% - 강조색1 42 4 2 2" xfId="8302"/>
    <cellStyle name="40% - 강조색1 42 4 3" xfId="7432"/>
    <cellStyle name="40% - 강조색1 42 5" xfId="6048"/>
    <cellStyle name="40% - 강조색1 42 5 2" xfId="7868"/>
    <cellStyle name="40% - 강조색1 42 6" xfId="6998"/>
    <cellStyle name="40% - 강조색1 43" xfId="3326"/>
    <cellStyle name="40% - 강조색1 43 2" xfId="3491"/>
    <cellStyle name="40% - 강조색1 43 2 2" xfId="3588"/>
    <cellStyle name="40% - 강조색1 43 2 3" xfId="5571"/>
    <cellStyle name="40% - 강조색1 43 2 3 2" xfId="6672"/>
    <cellStyle name="40% - 강조색1 43 2 3 2 2" xfId="8423"/>
    <cellStyle name="40% - 강조색1 43 2 3 3" xfId="7553"/>
    <cellStyle name="40% - 강조색1 43 2 4" xfId="6169"/>
    <cellStyle name="40% - 강조색1 43 2 4 2" xfId="7989"/>
    <cellStyle name="40% - 강조색1 43 2 5" xfId="7119"/>
    <cellStyle name="40% - 강조색1 43 3" xfId="3587"/>
    <cellStyle name="40% - 강조색1 43 4" xfId="5477"/>
    <cellStyle name="40% - 강조색1 43 4 2" xfId="6578"/>
    <cellStyle name="40% - 강조색1 43 4 2 2" xfId="8329"/>
    <cellStyle name="40% - 강조색1 43 4 3" xfId="7459"/>
    <cellStyle name="40% - 강조색1 43 5" xfId="6075"/>
    <cellStyle name="40% - 강조색1 43 5 2" xfId="7895"/>
    <cellStyle name="40% - 강조색1 43 6" xfId="7025"/>
    <cellStyle name="40% - 강조색1 44" xfId="3344"/>
    <cellStyle name="40% - 강조색1 44 2" xfId="3589"/>
    <cellStyle name="40% - 강조색1 44 3" xfId="5491"/>
    <cellStyle name="40% - 강조색1 44 3 2" xfId="6592"/>
    <cellStyle name="40% - 강조색1 44 3 2 2" xfId="8343"/>
    <cellStyle name="40% - 강조색1 44 3 3" xfId="7473"/>
    <cellStyle name="40% - 강조색1 44 4" xfId="6089"/>
    <cellStyle name="40% - 강조색1 44 4 2" xfId="7909"/>
    <cellStyle name="40% - 강조색1 44 5" xfId="7039"/>
    <cellStyle name="40% - 강조색1 45" xfId="3412"/>
    <cellStyle name="40% - 강조색1 45 2" xfId="3590"/>
    <cellStyle name="40% - 강조색1 45 3" xfId="5503"/>
    <cellStyle name="40% - 강조색1 45 3 2" xfId="6604"/>
    <cellStyle name="40% - 강조색1 45 3 2 2" xfId="8355"/>
    <cellStyle name="40% - 강조색1 45 3 3" xfId="7485"/>
    <cellStyle name="40% - 강조색1 45 4" xfId="6101"/>
    <cellStyle name="40% - 강조색1 45 4 2" xfId="7921"/>
    <cellStyle name="40% - 강조색1 45 5" xfId="7051"/>
    <cellStyle name="40% - 강조색1 46" xfId="3510"/>
    <cellStyle name="40% - 강조색1 46 2" xfId="3764"/>
    <cellStyle name="40% - 강조색1 46 3" xfId="5585"/>
    <cellStyle name="40% - 강조색1 46 3 2" xfId="6686"/>
    <cellStyle name="40% - 강조색1 46 3 2 2" xfId="8437"/>
    <cellStyle name="40% - 강조색1 46 3 3" xfId="7567"/>
    <cellStyle name="40% - 강조색1 46 4" xfId="6183"/>
    <cellStyle name="40% - 강조색1 46 4 2" xfId="8003"/>
    <cellStyle name="40% - 강조색1 46 5" xfId="7133"/>
    <cellStyle name="40% - 강조색1 47" xfId="3714"/>
    <cellStyle name="40% - 강조색1 47 2" xfId="5599"/>
    <cellStyle name="40% - 강조색1 47 2 2" xfId="6700"/>
    <cellStyle name="40% - 강조색1 47 2 2 2" xfId="8451"/>
    <cellStyle name="40% - 강조색1 47 2 3" xfId="7581"/>
    <cellStyle name="40% - 강조색1 47 3" xfId="6197"/>
    <cellStyle name="40% - 강조색1 47 3 2" xfId="8017"/>
    <cellStyle name="40% - 강조색1 47 4" xfId="7147"/>
    <cellStyle name="40% - 강조색1 48" xfId="3728"/>
    <cellStyle name="40% - 강조색1 48 2" xfId="5613"/>
    <cellStyle name="40% - 강조색1 48 2 2" xfId="6714"/>
    <cellStyle name="40% - 강조색1 48 2 2 2" xfId="8465"/>
    <cellStyle name="40% - 강조색1 48 2 3" xfId="7595"/>
    <cellStyle name="40% - 강조색1 48 3" xfId="6211"/>
    <cellStyle name="40% - 강조색1 48 3 2" xfId="8031"/>
    <cellStyle name="40% - 강조색1 48 4" xfId="7161"/>
    <cellStyle name="40% - 강조색1 49" xfId="3743"/>
    <cellStyle name="40% - 강조색1 49 2" xfId="5627"/>
    <cellStyle name="40% - 강조색1 49 2 2" xfId="6728"/>
    <cellStyle name="40% - 강조색1 49 2 2 2" xfId="8479"/>
    <cellStyle name="40% - 강조색1 49 2 3" xfId="7609"/>
    <cellStyle name="40% - 강조색1 49 3" xfId="6225"/>
    <cellStyle name="40% - 강조색1 49 3 2" xfId="8045"/>
    <cellStyle name="40% - 강조색1 49 4" xfId="7175"/>
    <cellStyle name="40% - 강조색1 5" xfId="318"/>
    <cellStyle name="40% - 강조색1 50" xfId="3812"/>
    <cellStyle name="40% - 강조색1 50 2" xfId="5649"/>
    <cellStyle name="40% - 강조색1 50 2 2" xfId="6750"/>
    <cellStyle name="40% - 강조색1 50 2 2 2" xfId="8501"/>
    <cellStyle name="40% - 강조색1 50 2 3" xfId="7631"/>
    <cellStyle name="40% - 강조색1 50 3" xfId="6247"/>
    <cellStyle name="40% - 강조색1 50 3 2" xfId="8067"/>
    <cellStyle name="40% - 강조색1 50 4" xfId="7197"/>
    <cellStyle name="40% - 강조색1 51" xfId="3818"/>
    <cellStyle name="40% - 강조색1 51 2" xfId="5655"/>
    <cellStyle name="40% - 강조색1 51 2 2" xfId="6756"/>
    <cellStyle name="40% - 강조색1 51 2 2 2" xfId="8507"/>
    <cellStyle name="40% - 강조색1 51 2 3" xfId="7637"/>
    <cellStyle name="40% - 강조색1 51 3" xfId="6253"/>
    <cellStyle name="40% - 강조색1 51 3 2" xfId="8073"/>
    <cellStyle name="40% - 강조색1 51 4" xfId="7203"/>
    <cellStyle name="40% - 강조색1 52" xfId="3833"/>
    <cellStyle name="40% - 강조색1 52 2" xfId="5669"/>
    <cellStyle name="40% - 강조색1 52 2 2" xfId="6770"/>
    <cellStyle name="40% - 강조색1 52 2 2 2" xfId="8521"/>
    <cellStyle name="40% - 강조색1 52 2 3" xfId="7651"/>
    <cellStyle name="40% - 강조색1 52 3" xfId="6267"/>
    <cellStyle name="40% - 강조색1 52 3 2" xfId="8087"/>
    <cellStyle name="40% - 강조색1 52 4" xfId="7217"/>
    <cellStyle name="40% - 강조색1 53" xfId="3855"/>
    <cellStyle name="40% - 강조색1 53 2" xfId="5684"/>
    <cellStyle name="40% - 강조색1 53 2 2" xfId="6785"/>
    <cellStyle name="40% - 강조색1 53 2 2 2" xfId="8536"/>
    <cellStyle name="40% - 강조색1 53 2 3" xfId="7666"/>
    <cellStyle name="40% - 강조색1 53 3" xfId="6282"/>
    <cellStyle name="40% - 강조색1 53 3 2" xfId="8102"/>
    <cellStyle name="40% - 강조색1 53 4" xfId="7232"/>
    <cellStyle name="40% - 강조색1 54" xfId="3870"/>
    <cellStyle name="40% - 강조색1 54 2" xfId="5699"/>
    <cellStyle name="40% - 강조색1 54 2 2" xfId="6800"/>
    <cellStyle name="40% - 강조색1 54 2 2 2" xfId="8551"/>
    <cellStyle name="40% - 강조색1 54 2 3" xfId="7681"/>
    <cellStyle name="40% - 강조색1 54 3" xfId="6297"/>
    <cellStyle name="40% - 강조색1 54 3 2" xfId="8117"/>
    <cellStyle name="40% - 강조색1 54 4" xfId="7247"/>
    <cellStyle name="40% - 강조색1 55" xfId="3893"/>
    <cellStyle name="40% - 강조색1 55 2" xfId="5720"/>
    <cellStyle name="40% - 강조색1 55 2 2" xfId="6821"/>
    <cellStyle name="40% - 강조색1 55 2 2 2" xfId="8572"/>
    <cellStyle name="40% - 강조색1 55 2 3" xfId="7702"/>
    <cellStyle name="40% - 강조색1 55 3" xfId="6318"/>
    <cellStyle name="40% - 강조색1 55 3 2" xfId="8138"/>
    <cellStyle name="40% - 강조색1 55 4" xfId="7268"/>
    <cellStyle name="40% - 강조색1 56" xfId="5120"/>
    <cellStyle name="40% - 강조색1 56 2" xfId="6482"/>
    <cellStyle name="40% - 강조색1 56 2 2" xfId="8261"/>
    <cellStyle name="40% - 강조색1 56 3" xfId="7391"/>
    <cellStyle name="40% - 강조색1 57" xfId="5945"/>
    <cellStyle name="40% - 강조색1 57 2" xfId="7777"/>
    <cellStyle name="40% - 강조색1 58" xfId="6905"/>
    <cellStyle name="40% - 강조색1 6" xfId="319"/>
    <cellStyle name="40% - 강조색1 7" xfId="320"/>
    <cellStyle name="40% - 강조색1 8" xfId="321"/>
    <cellStyle name="40% - 강조색1 9" xfId="322"/>
    <cellStyle name="40% - 강조색2" xfId="2321" builtinId="35" customBuiltin="1"/>
    <cellStyle name="40% - 강조색2 10" xfId="323"/>
    <cellStyle name="40% - 강조색2 11" xfId="324"/>
    <cellStyle name="40% - 강조색2 12" xfId="325"/>
    <cellStyle name="40% - 강조색2 13" xfId="326"/>
    <cellStyle name="40% - 강조색2 14" xfId="327"/>
    <cellStyle name="40% - 강조색2 15" xfId="328"/>
    <cellStyle name="40% - 강조색2 16" xfId="329"/>
    <cellStyle name="40% - 강조색2 17" xfId="330"/>
    <cellStyle name="40% - 강조색2 18" xfId="331"/>
    <cellStyle name="40% - 강조색2 19" xfId="332"/>
    <cellStyle name="40% - 강조색2 2" xfId="333"/>
    <cellStyle name="40% - 강조색2 2 2" xfId="334"/>
    <cellStyle name="40% - 강조색2 2 2 2" xfId="2492"/>
    <cellStyle name="40% - 강조색2 20" xfId="335"/>
    <cellStyle name="40% - 강조색2 21" xfId="336"/>
    <cellStyle name="40% - 강조색2 22" xfId="337"/>
    <cellStyle name="40% - 강조색2 23" xfId="338"/>
    <cellStyle name="40% - 강조색2 24" xfId="339"/>
    <cellStyle name="40% - 강조색2 25" xfId="340"/>
    <cellStyle name="40% - 강조색2 26" xfId="341"/>
    <cellStyle name="40% - 강조색2 27" xfId="342"/>
    <cellStyle name="40% - 강조색2 28" xfId="343"/>
    <cellStyle name="40% - 강조색2 29" xfId="344"/>
    <cellStyle name="40% - 강조색2 3" xfId="345"/>
    <cellStyle name="40% - 강조색2 3 2" xfId="346"/>
    <cellStyle name="40% - 강조색2 3 2 2" xfId="2493"/>
    <cellStyle name="40% - 강조색2 30" xfId="347"/>
    <cellStyle name="40% - 강조색2 31" xfId="348"/>
    <cellStyle name="40% - 강조색2 32" xfId="349"/>
    <cellStyle name="40% - 강조색2 33" xfId="350"/>
    <cellStyle name="40% - 강조색2 34" xfId="351"/>
    <cellStyle name="40% - 강조색2 35" xfId="352"/>
    <cellStyle name="40% - 강조색2 36" xfId="353"/>
    <cellStyle name="40% - 강조색2 37" xfId="354"/>
    <cellStyle name="40% - 강조색2 38" xfId="355"/>
    <cellStyle name="40% - 강조색2 39" xfId="356"/>
    <cellStyle name="40% - 강조색2 4" xfId="357"/>
    <cellStyle name="40% - 강조색2 4 2" xfId="358"/>
    <cellStyle name="40% - 강조색2 4 2 2" xfId="2494"/>
    <cellStyle name="40% - 강조색2 40" xfId="359"/>
    <cellStyle name="40% - 강조색2 41" xfId="3260"/>
    <cellStyle name="40% - 강조색2 41 2" xfId="3311"/>
    <cellStyle name="40% - 강조색2 41 2 2" xfId="3476"/>
    <cellStyle name="40% - 강조색2 41 2 2 2" xfId="3593"/>
    <cellStyle name="40% - 강조색2 41 2 2 3" xfId="5556"/>
    <cellStyle name="40% - 강조색2 41 2 2 3 2" xfId="6657"/>
    <cellStyle name="40% - 강조색2 41 2 2 3 2 2" xfId="8408"/>
    <cellStyle name="40% - 강조색2 41 2 2 3 3" xfId="7538"/>
    <cellStyle name="40% - 강조색2 41 2 2 4" xfId="6154"/>
    <cellStyle name="40% - 강조색2 41 2 2 4 2" xfId="7974"/>
    <cellStyle name="40% - 강조색2 41 2 2 5" xfId="7104"/>
    <cellStyle name="40% - 강조색2 41 2 3" xfId="3592"/>
    <cellStyle name="40% - 강조색2 41 2 4" xfId="5462"/>
    <cellStyle name="40% - 강조색2 41 2 4 2" xfId="6563"/>
    <cellStyle name="40% - 강조색2 41 2 4 2 2" xfId="8314"/>
    <cellStyle name="40% - 강조색2 41 2 4 3" xfId="7444"/>
    <cellStyle name="40% - 강조색2 41 2 5" xfId="6060"/>
    <cellStyle name="40% - 강조색2 41 2 5 2" xfId="7880"/>
    <cellStyle name="40% - 강조색2 41 2 6" xfId="7010"/>
    <cellStyle name="40% - 강조색2 41 3" xfId="3442"/>
    <cellStyle name="40% - 강조색2 41 3 2" xfId="3594"/>
    <cellStyle name="40% - 강조색2 41 3 3" xfId="5522"/>
    <cellStyle name="40% - 강조색2 41 3 3 2" xfId="6623"/>
    <cellStyle name="40% - 강조색2 41 3 3 2 2" xfId="8374"/>
    <cellStyle name="40% - 강조색2 41 3 3 3" xfId="7504"/>
    <cellStyle name="40% - 강조색2 41 3 4" xfId="6120"/>
    <cellStyle name="40% - 강조색2 41 3 4 2" xfId="7940"/>
    <cellStyle name="40% - 강조색2 41 3 5" xfId="7070"/>
    <cellStyle name="40% - 강조색2 41 4" xfId="3591"/>
    <cellStyle name="40% - 강조색2 41 5" xfId="5428"/>
    <cellStyle name="40% - 강조색2 41 5 2" xfId="6529"/>
    <cellStyle name="40% - 강조색2 41 5 2 2" xfId="8280"/>
    <cellStyle name="40% - 강조색2 41 5 3" xfId="7410"/>
    <cellStyle name="40% - 강조색2 41 6" xfId="6026"/>
    <cellStyle name="40% - 강조색2 41 6 2" xfId="7846"/>
    <cellStyle name="40% - 강조색2 41 7" xfId="6976"/>
    <cellStyle name="40% - 강조색2 42" xfId="3296"/>
    <cellStyle name="40% - 강조색2 42 2" xfId="3462"/>
    <cellStyle name="40% - 강조색2 42 2 2" xfId="3596"/>
    <cellStyle name="40% - 강조색2 42 2 3" xfId="5542"/>
    <cellStyle name="40% - 강조색2 42 2 3 2" xfId="6643"/>
    <cellStyle name="40% - 강조색2 42 2 3 2 2" xfId="8394"/>
    <cellStyle name="40% - 강조색2 42 2 3 3" xfId="7524"/>
    <cellStyle name="40% - 강조색2 42 2 4" xfId="6140"/>
    <cellStyle name="40% - 강조색2 42 2 4 2" xfId="7960"/>
    <cellStyle name="40% - 강조색2 42 2 5" xfId="7090"/>
    <cellStyle name="40% - 강조색2 42 3" xfId="3595"/>
    <cellStyle name="40% - 강조색2 42 4" xfId="5448"/>
    <cellStyle name="40% - 강조색2 42 4 2" xfId="6549"/>
    <cellStyle name="40% - 강조색2 42 4 2 2" xfId="8300"/>
    <cellStyle name="40% - 강조색2 42 4 3" xfId="7430"/>
    <cellStyle name="40% - 강조색2 42 5" xfId="6046"/>
    <cellStyle name="40% - 강조색2 42 5 2" xfId="7866"/>
    <cellStyle name="40% - 강조색2 42 6" xfId="6996"/>
    <cellStyle name="40% - 강조색2 43" xfId="3328"/>
    <cellStyle name="40% - 강조색2 43 2" xfId="3493"/>
    <cellStyle name="40% - 강조색2 43 2 2" xfId="3598"/>
    <cellStyle name="40% - 강조색2 43 2 3" xfId="5573"/>
    <cellStyle name="40% - 강조색2 43 2 3 2" xfId="6674"/>
    <cellStyle name="40% - 강조색2 43 2 3 2 2" xfId="8425"/>
    <cellStyle name="40% - 강조색2 43 2 3 3" xfId="7555"/>
    <cellStyle name="40% - 강조색2 43 2 4" xfId="6171"/>
    <cellStyle name="40% - 강조색2 43 2 4 2" xfId="7991"/>
    <cellStyle name="40% - 강조색2 43 2 5" xfId="7121"/>
    <cellStyle name="40% - 강조색2 43 3" xfId="3597"/>
    <cellStyle name="40% - 강조색2 43 4" xfId="5479"/>
    <cellStyle name="40% - 강조색2 43 4 2" xfId="6580"/>
    <cellStyle name="40% - 강조색2 43 4 2 2" xfId="8331"/>
    <cellStyle name="40% - 강조색2 43 4 3" xfId="7461"/>
    <cellStyle name="40% - 강조색2 43 5" xfId="6077"/>
    <cellStyle name="40% - 강조색2 43 5 2" xfId="7897"/>
    <cellStyle name="40% - 강조색2 43 6" xfId="7027"/>
    <cellStyle name="40% - 강조색2 44" xfId="3346"/>
    <cellStyle name="40% - 강조색2 44 2" xfId="3599"/>
    <cellStyle name="40% - 강조색2 44 3" xfId="5493"/>
    <cellStyle name="40% - 강조색2 44 3 2" xfId="6594"/>
    <cellStyle name="40% - 강조색2 44 3 2 2" xfId="8345"/>
    <cellStyle name="40% - 강조색2 44 3 3" xfId="7475"/>
    <cellStyle name="40% - 강조색2 44 4" xfId="6091"/>
    <cellStyle name="40% - 강조색2 44 4 2" xfId="7911"/>
    <cellStyle name="40% - 강조색2 44 5" xfId="7041"/>
    <cellStyle name="40% - 강조색2 45" xfId="3416"/>
    <cellStyle name="40% - 강조색2 45 2" xfId="3600"/>
    <cellStyle name="40% - 강조색2 45 3" xfId="5505"/>
    <cellStyle name="40% - 강조색2 45 3 2" xfId="6606"/>
    <cellStyle name="40% - 강조색2 45 3 2 2" xfId="8357"/>
    <cellStyle name="40% - 강조색2 45 3 3" xfId="7487"/>
    <cellStyle name="40% - 강조색2 45 4" xfId="6103"/>
    <cellStyle name="40% - 강조색2 45 4 2" xfId="7923"/>
    <cellStyle name="40% - 강조색2 45 5" xfId="7053"/>
    <cellStyle name="40% - 강조색2 46" xfId="3512"/>
    <cellStyle name="40% - 강조색2 46 2" xfId="3765"/>
    <cellStyle name="40% - 강조색2 46 3" xfId="5587"/>
    <cellStyle name="40% - 강조색2 46 3 2" xfId="6688"/>
    <cellStyle name="40% - 강조색2 46 3 2 2" xfId="8439"/>
    <cellStyle name="40% - 강조색2 46 3 3" xfId="7569"/>
    <cellStyle name="40% - 강조색2 46 4" xfId="6185"/>
    <cellStyle name="40% - 강조색2 46 4 2" xfId="8005"/>
    <cellStyle name="40% - 강조색2 46 5" xfId="7135"/>
    <cellStyle name="40% - 강조색2 47" xfId="3716"/>
    <cellStyle name="40% - 강조색2 47 2" xfId="5601"/>
    <cellStyle name="40% - 강조색2 47 2 2" xfId="6702"/>
    <cellStyle name="40% - 강조색2 47 2 2 2" xfId="8453"/>
    <cellStyle name="40% - 강조색2 47 2 3" xfId="7583"/>
    <cellStyle name="40% - 강조색2 47 3" xfId="6199"/>
    <cellStyle name="40% - 강조색2 47 3 2" xfId="8019"/>
    <cellStyle name="40% - 강조색2 47 4" xfId="7149"/>
    <cellStyle name="40% - 강조색2 48" xfId="3730"/>
    <cellStyle name="40% - 강조색2 48 2" xfId="5615"/>
    <cellStyle name="40% - 강조색2 48 2 2" xfId="6716"/>
    <cellStyle name="40% - 강조색2 48 2 2 2" xfId="8467"/>
    <cellStyle name="40% - 강조색2 48 2 3" xfId="7597"/>
    <cellStyle name="40% - 강조색2 48 3" xfId="6213"/>
    <cellStyle name="40% - 강조색2 48 3 2" xfId="8033"/>
    <cellStyle name="40% - 강조색2 48 4" xfId="7163"/>
    <cellStyle name="40% - 강조색2 49" xfId="3745"/>
    <cellStyle name="40% - 강조색2 49 2" xfId="5629"/>
    <cellStyle name="40% - 강조색2 49 2 2" xfId="6730"/>
    <cellStyle name="40% - 강조색2 49 2 2 2" xfId="8481"/>
    <cellStyle name="40% - 강조색2 49 2 3" xfId="7611"/>
    <cellStyle name="40% - 강조색2 49 3" xfId="6227"/>
    <cellStyle name="40% - 강조색2 49 3 2" xfId="8047"/>
    <cellStyle name="40% - 강조색2 49 4" xfId="7177"/>
    <cellStyle name="40% - 강조색2 5" xfId="360"/>
    <cellStyle name="40% - 강조색2 50" xfId="3810"/>
    <cellStyle name="40% - 강조색2 50 2" xfId="5647"/>
    <cellStyle name="40% - 강조색2 50 2 2" xfId="6748"/>
    <cellStyle name="40% - 강조색2 50 2 2 2" xfId="8499"/>
    <cellStyle name="40% - 강조색2 50 2 3" xfId="7629"/>
    <cellStyle name="40% - 강조색2 50 3" xfId="6245"/>
    <cellStyle name="40% - 강조색2 50 3 2" xfId="8065"/>
    <cellStyle name="40% - 강조색2 50 4" xfId="7195"/>
    <cellStyle name="40% - 강조색2 51" xfId="3820"/>
    <cellStyle name="40% - 강조색2 51 2" xfId="5657"/>
    <cellStyle name="40% - 강조색2 51 2 2" xfId="6758"/>
    <cellStyle name="40% - 강조색2 51 2 2 2" xfId="8509"/>
    <cellStyle name="40% - 강조색2 51 2 3" xfId="7639"/>
    <cellStyle name="40% - 강조색2 51 3" xfId="6255"/>
    <cellStyle name="40% - 강조색2 51 3 2" xfId="8075"/>
    <cellStyle name="40% - 강조색2 51 4" xfId="7205"/>
    <cellStyle name="40% - 강조색2 52" xfId="3835"/>
    <cellStyle name="40% - 강조색2 52 2" xfId="5671"/>
    <cellStyle name="40% - 강조색2 52 2 2" xfId="6772"/>
    <cellStyle name="40% - 강조색2 52 2 2 2" xfId="8523"/>
    <cellStyle name="40% - 강조색2 52 2 3" xfId="7653"/>
    <cellStyle name="40% - 강조색2 52 3" xfId="6269"/>
    <cellStyle name="40% - 강조색2 52 3 2" xfId="8089"/>
    <cellStyle name="40% - 강조색2 52 4" xfId="7219"/>
    <cellStyle name="40% - 강조색2 53" xfId="3857"/>
    <cellStyle name="40% - 강조색2 53 2" xfId="5686"/>
    <cellStyle name="40% - 강조색2 53 2 2" xfId="6787"/>
    <cellStyle name="40% - 강조색2 53 2 2 2" xfId="8538"/>
    <cellStyle name="40% - 강조색2 53 2 3" xfId="7668"/>
    <cellStyle name="40% - 강조색2 53 3" xfId="6284"/>
    <cellStyle name="40% - 강조색2 53 3 2" xfId="8104"/>
    <cellStyle name="40% - 강조색2 53 4" xfId="7234"/>
    <cellStyle name="40% - 강조색2 54" xfId="3872"/>
    <cellStyle name="40% - 강조색2 54 2" xfId="5701"/>
    <cellStyle name="40% - 강조색2 54 2 2" xfId="6802"/>
    <cellStyle name="40% - 강조색2 54 2 2 2" xfId="8553"/>
    <cellStyle name="40% - 강조색2 54 2 3" xfId="7683"/>
    <cellStyle name="40% - 강조색2 54 3" xfId="6299"/>
    <cellStyle name="40% - 강조색2 54 3 2" xfId="8119"/>
    <cellStyle name="40% - 강조색2 54 4" xfId="7249"/>
    <cellStyle name="40% - 강조색2 55" xfId="3891"/>
    <cellStyle name="40% - 강조색2 55 2" xfId="5718"/>
    <cellStyle name="40% - 강조색2 55 2 2" xfId="6819"/>
    <cellStyle name="40% - 강조색2 55 2 2 2" xfId="8570"/>
    <cellStyle name="40% - 강조색2 55 2 3" xfId="7700"/>
    <cellStyle name="40% - 강조색2 55 3" xfId="6316"/>
    <cellStyle name="40% - 강조색2 55 3 2" xfId="8136"/>
    <cellStyle name="40% - 강조색2 55 4" xfId="7266"/>
    <cellStyle name="40% - 강조색2 56" xfId="5122"/>
    <cellStyle name="40% - 강조색2 56 2" xfId="6484"/>
    <cellStyle name="40% - 강조색2 56 2 2" xfId="8263"/>
    <cellStyle name="40% - 강조색2 56 3" xfId="7393"/>
    <cellStyle name="40% - 강조색2 57" xfId="5947"/>
    <cellStyle name="40% - 강조색2 57 2" xfId="7779"/>
    <cellStyle name="40% - 강조색2 58" xfId="6907"/>
    <cellStyle name="40% - 강조색2 6" xfId="361"/>
    <cellStyle name="40% - 강조색2 7" xfId="362"/>
    <cellStyle name="40% - 강조색2 8" xfId="363"/>
    <cellStyle name="40% - 강조색2 9" xfId="364"/>
    <cellStyle name="40% - 강조색3" xfId="2325" builtinId="39" customBuiltin="1"/>
    <cellStyle name="40% - 강조색3 10" xfId="365"/>
    <cellStyle name="40% - 강조색3 11" xfId="366"/>
    <cellStyle name="40% - 강조색3 12" xfId="367"/>
    <cellStyle name="40% - 강조색3 13" xfId="368"/>
    <cellStyle name="40% - 강조색3 14" xfId="369"/>
    <cellStyle name="40% - 강조색3 15" xfId="370"/>
    <cellStyle name="40% - 강조색3 16" xfId="371"/>
    <cellStyle name="40% - 강조색3 17" xfId="372"/>
    <cellStyle name="40% - 강조색3 18" xfId="373"/>
    <cellStyle name="40% - 강조색3 19" xfId="374"/>
    <cellStyle name="40% - 강조색3 2" xfId="375"/>
    <cellStyle name="40% - 강조색3 2 2" xfId="376"/>
    <cellStyle name="40% - 강조색3 2 2 2" xfId="2495"/>
    <cellStyle name="40% - 강조색3 20" xfId="377"/>
    <cellStyle name="40% - 강조색3 21" xfId="378"/>
    <cellStyle name="40% - 강조색3 22" xfId="379"/>
    <cellStyle name="40% - 강조색3 23" xfId="380"/>
    <cellStyle name="40% - 강조색3 24" xfId="381"/>
    <cellStyle name="40% - 강조색3 25" xfId="382"/>
    <cellStyle name="40% - 강조색3 26" xfId="383"/>
    <cellStyle name="40% - 강조색3 27" xfId="384"/>
    <cellStyle name="40% - 강조색3 28" xfId="385"/>
    <cellStyle name="40% - 강조색3 29" xfId="386"/>
    <cellStyle name="40% - 강조색3 3" xfId="387"/>
    <cellStyle name="40% - 강조색3 3 2" xfId="388"/>
    <cellStyle name="40% - 강조색3 3 2 2" xfId="2496"/>
    <cellStyle name="40% - 강조색3 30" xfId="389"/>
    <cellStyle name="40% - 강조색3 31" xfId="390"/>
    <cellStyle name="40% - 강조색3 32" xfId="391"/>
    <cellStyle name="40% - 강조색3 33" xfId="392"/>
    <cellStyle name="40% - 강조색3 34" xfId="393"/>
    <cellStyle name="40% - 강조색3 35" xfId="394"/>
    <cellStyle name="40% - 강조색3 36" xfId="395"/>
    <cellStyle name="40% - 강조색3 37" xfId="396"/>
    <cellStyle name="40% - 강조색3 38" xfId="397"/>
    <cellStyle name="40% - 강조색3 39" xfId="398"/>
    <cellStyle name="40% - 강조색3 4" xfId="399"/>
    <cellStyle name="40% - 강조색3 4 2" xfId="400"/>
    <cellStyle name="40% - 강조색3 4 2 2" xfId="2497"/>
    <cellStyle name="40% - 강조색3 40" xfId="401"/>
    <cellStyle name="40% - 강조색3 41" xfId="3262"/>
    <cellStyle name="40% - 강조색3 41 2" xfId="3313"/>
    <cellStyle name="40% - 강조색3 41 2 2" xfId="3478"/>
    <cellStyle name="40% - 강조색3 41 2 2 2" xfId="3603"/>
    <cellStyle name="40% - 강조색3 41 2 2 3" xfId="5558"/>
    <cellStyle name="40% - 강조색3 41 2 2 3 2" xfId="6659"/>
    <cellStyle name="40% - 강조색3 41 2 2 3 2 2" xfId="8410"/>
    <cellStyle name="40% - 강조색3 41 2 2 3 3" xfId="7540"/>
    <cellStyle name="40% - 강조색3 41 2 2 4" xfId="6156"/>
    <cellStyle name="40% - 강조색3 41 2 2 4 2" xfId="7976"/>
    <cellStyle name="40% - 강조색3 41 2 2 5" xfId="7106"/>
    <cellStyle name="40% - 강조색3 41 2 3" xfId="3602"/>
    <cellStyle name="40% - 강조색3 41 2 4" xfId="5464"/>
    <cellStyle name="40% - 강조색3 41 2 4 2" xfId="6565"/>
    <cellStyle name="40% - 강조색3 41 2 4 2 2" xfId="8316"/>
    <cellStyle name="40% - 강조색3 41 2 4 3" xfId="7446"/>
    <cellStyle name="40% - 강조색3 41 2 5" xfId="6062"/>
    <cellStyle name="40% - 강조색3 41 2 5 2" xfId="7882"/>
    <cellStyle name="40% - 강조색3 41 2 6" xfId="7012"/>
    <cellStyle name="40% - 강조색3 41 3" xfId="3444"/>
    <cellStyle name="40% - 강조색3 41 3 2" xfId="3604"/>
    <cellStyle name="40% - 강조색3 41 3 3" xfId="5524"/>
    <cellStyle name="40% - 강조색3 41 3 3 2" xfId="6625"/>
    <cellStyle name="40% - 강조색3 41 3 3 2 2" xfId="8376"/>
    <cellStyle name="40% - 강조색3 41 3 3 3" xfId="7506"/>
    <cellStyle name="40% - 강조색3 41 3 4" xfId="6122"/>
    <cellStyle name="40% - 강조색3 41 3 4 2" xfId="7942"/>
    <cellStyle name="40% - 강조색3 41 3 5" xfId="7072"/>
    <cellStyle name="40% - 강조색3 41 4" xfId="3601"/>
    <cellStyle name="40% - 강조색3 41 5" xfId="5430"/>
    <cellStyle name="40% - 강조색3 41 5 2" xfId="6531"/>
    <cellStyle name="40% - 강조색3 41 5 2 2" xfId="8282"/>
    <cellStyle name="40% - 강조색3 41 5 3" xfId="7412"/>
    <cellStyle name="40% - 강조색3 41 6" xfId="6028"/>
    <cellStyle name="40% - 강조색3 41 6 2" xfId="7848"/>
    <cellStyle name="40% - 강조색3 41 7" xfId="6978"/>
    <cellStyle name="40% - 강조색3 42" xfId="3294"/>
    <cellStyle name="40% - 강조색3 42 2" xfId="3460"/>
    <cellStyle name="40% - 강조색3 42 2 2" xfId="3606"/>
    <cellStyle name="40% - 강조색3 42 2 3" xfId="5540"/>
    <cellStyle name="40% - 강조색3 42 2 3 2" xfId="6641"/>
    <cellStyle name="40% - 강조색3 42 2 3 2 2" xfId="8392"/>
    <cellStyle name="40% - 강조색3 42 2 3 3" xfId="7522"/>
    <cellStyle name="40% - 강조색3 42 2 4" xfId="6138"/>
    <cellStyle name="40% - 강조색3 42 2 4 2" xfId="7958"/>
    <cellStyle name="40% - 강조색3 42 2 5" xfId="7088"/>
    <cellStyle name="40% - 강조색3 42 3" xfId="3605"/>
    <cellStyle name="40% - 강조색3 42 4" xfId="5446"/>
    <cellStyle name="40% - 강조색3 42 4 2" xfId="6547"/>
    <cellStyle name="40% - 강조색3 42 4 2 2" xfId="8298"/>
    <cellStyle name="40% - 강조색3 42 4 3" xfId="7428"/>
    <cellStyle name="40% - 강조색3 42 5" xfId="6044"/>
    <cellStyle name="40% - 강조색3 42 5 2" xfId="7864"/>
    <cellStyle name="40% - 강조색3 42 6" xfId="6994"/>
    <cellStyle name="40% - 강조색3 43" xfId="3330"/>
    <cellStyle name="40% - 강조색3 43 2" xfId="3495"/>
    <cellStyle name="40% - 강조색3 43 2 2" xfId="3608"/>
    <cellStyle name="40% - 강조색3 43 2 3" xfId="5575"/>
    <cellStyle name="40% - 강조색3 43 2 3 2" xfId="6676"/>
    <cellStyle name="40% - 강조색3 43 2 3 2 2" xfId="8427"/>
    <cellStyle name="40% - 강조색3 43 2 3 3" xfId="7557"/>
    <cellStyle name="40% - 강조색3 43 2 4" xfId="6173"/>
    <cellStyle name="40% - 강조색3 43 2 4 2" xfId="7993"/>
    <cellStyle name="40% - 강조색3 43 2 5" xfId="7123"/>
    <cellStyle name="40% - 강조색3 43 3" xfId="3607"/>
    <cellStyle name="40% - 강조색3 43 4" xfId="5481"/>
    <cellStyle name="40% - 강조색3 43 4 2" xfId="6582"/>
    <cellStyle name="40% - 강조색3 43 4 2 2" xfId="8333"/>
    <cellStyle name="40% - 강조색3 43 4 3" xfId="7463"/>
    <cellStyle name="40% - 강조색3 43 5" xfId="6079"/>
    <cellStyle name="40% - 강조색3 43 5 2" xfId="7899"/>
    <cellStyle name="40% - 강조색3 43 6" xfId="7029"/>
    <cellStyle name="40% - 강조색3 44" xfId="3348"/>
    <cellStyle name="40% - 강조색3 44 2" xfId="3609"/>
    <cellStyle name="40% - 강조색3 44 3" xfId="5495"/>
    <cellStyle name="40% - 강조색3 44 3 2" xfId="6596"/>
    <cellStyle name="40% - 강조색3 44 3 2 2" xfId="8347"/>
    <cellStyle name="40% - 강조색3 44 3 3" xfId="7477"/>
    <cellStyle name="40% - 강조색3 44 4" xfId="6093"/>
    <cellStyle name="40% - 강조색3 44 4 2" xfId="7913"/>
    <cellStyle name="40% - 강조색3 44 5" xfId="7043"/>
    <cellStyle name="40% - 강조색3 45" xfId="3420"/>
    <cellStyle name="40% - 강조색3 45 2" xfId="3610"/>
    <cellStyle name="40% - 강조색3 45 3" xfId="5507"/>
    <cellStyle name="40% - 강조색3 45 3 2" xfId="6608"/>
    <cellStyle name="40% - 강조색3 45 3 2 2" xfId="8359"/>
    <cellStyle name="40% - 강조색3 45 3 3" xfId="7489"/>
    <cellStyle name="40% - 강조색3 45 4" xfId="6105"/>
    <cellStyle name="40% - 강조색3 45 4 2" xfId="7925"/>
    <cellStyle name="40% - 강조색3 45 5" xfId="7055"/>
    <cellStyle name="40% - 강조색3 46" xfId="3514"/>
    <cellStyle name="40% - 강조색3 46 2" xfId="3766"/>
    <cellStyle name="40% - 강조색3 46 3" xfId="5589"/>
    <cellStyle name="40% - 강조색3 46 3 2" xfId="6690"/>
    <cellStyle name="40% - 강조색3 46 3 2 2" xfId="8441"/>
    <cellStyle name="40% - 강조색3 46 3 3" xfId="7571"/>
    <cellStyle name="40% - 강조색3 46 4" xfId="6187"/>
    <cellStyle name="40% - 강조색3 46 4 2" xfId="8007"/>
    <cellStyle name="40% - 강조색3 46 5" xfId="7137"/>
    <cellStyle name="40% - 강조색3 47" xfId="3718"/>
    <cellStyle name="40% - 강조색3 47 2" xfId="5603"/>
    <cellStyle name="40% - 강조색3 47 2 2" xfId="6704"/>
    <cellStyle name="40% - 강조색3 47 2 2 2" xfId="8455"/>
    <cellStyle name="40% - 강조색3 47 2 3" xfId="7585"/>
    <cellStyle name="40% - 강조색3 47 3" xfId="6201"/>
    <cellStyle name="40% - 강조색3 47 3 2" xfId="8021"/>
    <cellStyle name="40% - 강조색3 47 4" xfId="7151"/>
    <cellStyle name="40% - 강조색3 48" xfId="3732"/>
    <cellStyle name="40% - 강조색3 48 2" xfId="5617"/>
    <cellStyle name="40% - 강조색3 48 2 2" xfId="6718"/>
    <cellStyle name="40% - 강조색3 48 2 2 2" xfId="8469"/>
    <cellStyle name="40% - 강조색3 48 2 3" xfId="7599"/>
    <cellStyle name="40% - 강조색3 48 3" xfId="6215"/>
    <cellStyle name="40% - 강조색3 48 3 2" xfId="8035"/>
    <cellStyle name="40% - 강조색3 48 4" xfId="7165"/>
    <cellStyle name="40% - 강조색3 49" xfId="3747"/>
    <cellStyle name="40% - 강조색3 49 2" xfId="5631"/>
    <cellStyle name="40% - 강조색3 49 2 2" xfId="6732"/>
    <cellStyle name="40% - 강조색3 49 2 2 2" xfId="8483"/>
    <cellStyle name="40% - 강조색3 49 2 3" xfId="7613"/>
    <cellStyle name="40% - 강조색3 49 3" xfId="6229"/>
    <cellStyle name="40% - 강조색3 49 3 2" xfId="8049"/>
    <cellStyle name="40% - 강조색3 49 4" xfId="7179"/>
    <cellStyle name="40% - 강조색3 5" xfId="402"/>
    <cellStyle name="40% - 강조색3 50" xfId="3808"/>
    <cellStyle name="40% - 강조색3 50 2" xfId="5645"/>
    <cellStyle name="40% - 강조색3 50 2 2" xfId="6746"/>
    <cellStyle name="40% - 강조색3 50 2 2 2" xfId="8497"/>
    <cellStyle name="40% - 강조색3 50 2 3" xfId="7627"/>
    <cellStyle name="40% - 강조색3 50 3" xfId="6243"/>
    <cellStyle name="40% - 강조색3 50 3 2" xfId="8063"/>
    <cellStyle name="40% - 강조색3 50 4" xfId="7193"/>
    <cellStyle name="40% - 강조색3 51" xfId="3822"/>
    <cellStyle name="40% - 강조색3 51 2" xfId="5659"/>
    <cellStyle name="40% - 강조색3 51 2 2" xfId="6760"/>
    <cellStyle name="40% - 강조색3 51 2 2 2" xfId="8511"/>
    <cellStyle name="40% - 강조색3 51 2 3" xfId="7641"/>
    <cellStyle name="40% - 강조색3 51 3" xfId="6257"/>
    <cellStyle name="40% - 강조색3 51 3 2" xfId="8077"/>
    <cellStyle name="40% - 강조색3 51 4" xfId="7207"/>
    <cellStyle name="40% - 강조색3 52" xfId="3837"/>
    <cellStyle name="40% - 강조색3 52 2" xfId="5673"/>
    <cellStyle name="40% - 강조색3 52 2 2" xfId="6774"/>
    <cellStyle name="40% - 강조색3 52 2 2 2" xfId="8525"/>
    <cellStyle name="40% - 강조색3 52 2 3" xfId="7655"/>
    <cellStyle name="40% - 강조색3 52 3" xfId="6271"/>
    <cellStyle name="40% - 강조색3 52 3 2" xfId="8091"/>
    <cellStyle name="40% - 강조색3 52 4" xfId="7221"/>
    <cellStyle name="40% - 강조색3 53" xfId="3859"/>
    <cellStyle name="40% - 강조색3 53 2" xfId="5688"/>
    <cellStyle name="40% - 강조색3 53 2 2" xfId="6789"/>
    <cellStyle name="40% - 강조색3 53 2 2 2" xfId="8540"/>
    <cellStyle name="40% - 강조색3 53 2 3" xfId="7670"/>
    <cellStyle name="40% - 강조색3 53 3" xfId="6286"/>
    <cellStyle name="40% - 강조색3 53 3 2" xfId="8106"/>
    <cellStyle name="40% - 강조색3 53 4" xfId="7236"/>
    <cellStyle name="40% - 강조색3 54" xfId="3874"/>
    <cellStyle name="40% - 강조색3 54 2" xfId="5703"/>
    <cellStyle name="40% - 강조색3 54 2 2" xfId="6804"/>
    <cellStyle name="40% - 강조색3 54 2 2 2" xfId="8555"/>
    <cellStyle name="40% - 강조색3 54 2 3" xfId="7685"/>
    <cellStyle name="40% - 강조색3 54 3" xfId="6301"/>
    <cellStyle name="40% - 강조색3 54 3 2" xfId="8121"/>
    <cellStyle name="40% - 강조색3 54 4" xfId="7251"/>
    <cellStyle name="40% - 강조색3 55" xfId="3889"/>
    <cellStyle name="40% - 강조색3 55 2" xfId="5716"/>
    <cellStyle name="40% - 강조색3 55 2 2" xfId="6817"/>
    <cellStyle name="40% - 강조색3 55 2 2 2" xfId="8568"/>
    <cellStyle name="40% - 강조색3 55 2 3" xfId="7698"/>
    <cellStyle name="40% - 강조색3 55 3" xfId="6314"/>
    <cellStyle name="40% - 강조색3 55 3 2" xfId="8134"/>
    <cellStyle name="40% - 강조색3 55 4" xfId="7264"/>
    <cellStyle name="40% - 강조색3 56" xfId="5124"/>
    <cellStyle name="40% - 강조색3 56 2" xfId="6486"/>
    <cellStyle name="40% - 강조색3 56 2 2" xfId="8265"/>
    <cellStyle name="40% - 강조색3 56 3" xfId="7395"/>
    <cellStyle name="40% - 강조색3 57" xfId="5949"/>
    <cellStyle name="40% - 강조색3 57 2" xfId="7781"/>
    <cellStyle name="40% - 강조색3 58" xfId="6909"/>
    <cellStyle name="40% - 강조색3 6" xfId="403"/>
    <cellStyle name="40% - 강조색3 7" xfId="404"/>
    <cellStyle name="40% - 강조색3 8" xfId="405"/>
    <cellStyle name="40% - 강조색3 9" xfId="406"/>
    <cellStyle name="40% - 강조색4" xfId="2329" builtinId="43" customBuiltin="1"/>
    <cellStyle name="40% - 강조색4 10" xfId="407"/>
    <cellStyle name="40% - 강조색4 11" xfId="408"/>
    <cellStyle name="40% - 강조색4 12" xfId="409"/>
    <cellStyle name="40% - 강조색4 13" xfId="410"/>
    <cellStyle name="40% - 강조색4 14" xfId="411"/>
    <cellStyle name="40% - 강조색4 15" xfId="412"/>
    <cellStyle name="40% - 강조색4 16" xfId="413"/>
    <cellStyle name="40% - 강조색4 17" xfId="414"/>
    <cellStyle name="40% - 강조색4 18" xfId="415"/>
    <cellStyle name="40% - 강조색4 19" xfId="416"/>
    <cellStyle name="40% - 강조색4 2" xfId="417"/>
    <cellStyle name="40% - 강조색4 2 2" xfId="418"/>
    <cellStyle name="40% - 강조색4 2 2 2" xfId="2498"/>
    <cellStyle name="40% - 강조색4 20" xfId="419"/>
    <cellStyle name="40% - 강조색4 21" xfId="420"/>
    <cellStyle name="40% - 강조색4 22" xfId="421"/>
    <cellStyle name="40% - 강조색4 23" xfId="422"/>
    <cellStyle name="40% - 강조색4 24" xfId="423"/>
    <cellStyle name="40% - 강조색4 25" xfId="424"/>
    <cellStyle name="40% - 강조색4 26" xfId="425"/>
    <cellStyle name="40% - 강조색4 27" xfId="426"/>
    <cellStyle name="40% - 강조색4 28" xfId="427"/>
    <cellStyle name="40% - 강조색4 29" xfId="428"/>
    <cellStyle name="40% - 강조색4 3" xfId="429"/>
    <cellStyle name="40% - 강조색4 3 2" xfId="430"/>
    <cellStyle name="40% - 강조색4 3 2 2" xfId="2499"/>
    <cellStyle name="40% - 강조색4 30" xfId="431"/>
    <cellStyle name="40% - 강조색4 31" xfId="432"/>
    <cellStyle name="40% - 강조색4 32" xfId="433"/>
    <cellStyle name="40% - 강조색4 33" xfId="434"/>
    <cellStyle name="40% - 강조색4 34" xfId="435"/>
    <cellStyle name="40% - 강조색4 35" xfId="436"/>
    <cellStyle name="40% - 강조색4 36" xfId="437"/>
    <cellStyle name="40% - 강조색4 37" xfId="438"/>
    <cellStyle name="40% - 강조색4 38" xfId="439"/>
    <cellStyle name="40% - 강조색4 39" xfId="440"/>
    <cellStyle name="40% - 강조색4 4" xfId="441"/>
    <cellStyle name="40% - 강조색4 4 2" xfId="442"/>
    <cellStyle name="40% - 강조색4 4 2 2" xfId="2500"/>
    <cellStyle name="40% - 강조색4 40" xfId="443"/>
    <cellStyle name="40% - 강조색4 41" xfId="3264"/>
    <cellStyle name="40% - 강조색4 41 2" xfId="3315"/>
    <cellStyle name="40% - 강조색4 41 2 2" xfId="3480"/>
    <cellStyle name="40% - 강조색4 41 2 2 2" xfId="3613"/>
    <cellStyle name="40% - 강조색4 41 2 2 3" xfId="5560"/>
    <cellStyle name="40% - 강조색4 41 2 2 3 2" xfId="6661"/>
    <cellStyle name="40% - 강조색4 41 2 2 3 2 2" xfId="8412"/>
    <cellStyle name="40% - 강조색4 41 2 2 3 3" xfId="7542"/>
    <cellStyle name="40% - 강조색4 41 2 2 4" xfId="6158"/>
    <cellStyle name="40% - 강조색4 41 2 2 4 2" xfId="7978"/>
    <cellStyle name="40% - 강조색4 41 2 2 5" xfId="7108"/>
    <cellStyle name="40% - 강조색4 41 2 3" xfId="3612"/>
    <cellStyle name="40% - 강조색4 41 2 4" xfId="5466"/>
    <cellStyle name="40% - 강조색4 41 2 4 2" xfId="6567"/>
    <cellStyle name="40% - 강조색4 41 2 4 2 2" xfId="8318"/>
    <cellStyle name="40% - 강조색4 41 2 4 3" xfId="7448"/>
    <cellStyle name="40% - 강조색4 41 2 5" xfId="6064"/>
    <cellStyle name="40% - 강조색4 41 2 5 2" xfId="7884"/>
    <cellStyle name="40% - 강조색4 41 2 6" xfId="7014"/>
    <cellStyle name="40% - 강조색4 41 3" xfId="3446"/>
    <cellStyle name="40% - 강조색4 41 3 2" xfId="3614"/>
    <cellStyle name="40% - 강조색4 41 3 3" xfId="5526"/>
    <cellStyle name="40% - 강조색4 41 3 3 2" xfId="6627"/>
    <cellStyle name="40% - 강조색4 41 3 3 2 2" xfId="8378"/>
    <cellStyle name="40% - 강조색4 41 3 3 3" xfId="7508"/>
    <cellStyle name="40% - 강조색4 41 3 4" xfId="6124"/>
    <cellStyle name="40% - 강조색4 41 3 4 2" xfId="7944"/>
    <cellStyle name="40% - 강조색4 41 3 5" xfId="7074"/>
    <cellStyle name="40% - 강조색4 41 4" xfId="3611"/>
    <cellStyle name="40% - 강조색4 41 5" xfId="5432"/>
    <cellStyle name="40% - 강조색4 41 5 2" xfId="6533"/>
    <cellStyle name="40% - 강조색4 41 5 2 2" xfId="8284"/>
    <cellStyle name="40% - 강조색4 41 5 3" xfId="7414"/>
    <cellStyle name="40% - 강조색4 41 6" xfId="6030"/>
    <cellStyle name="40% - 강조색4 41 6 2" xfId="7850"/>
    <cellStyle name="40% - 강조색4 41 7" xfId="6980"/>
    <cellStyle name="40% - 강조색4 42" xfId="3292"/>
    <cellStyle name="40% - 강조색4 42 2" xfId="3458"/>
    <cellStyle name="40% - 강조색4 42 2 2" xfId="3616"/>
    <cellStyle name="40% - 강조색4 42 2 3" xfId="5538"/>
    <cellStyle name="40% - 강조색4 42 2 3 2" xfId="6639"/>
    <cellStyle name="40% - 강조색4 42 2 3 2 2" xfId="8390"/>
    <cellStyle name="40% - 강조색4 42 2 3 3" xfId="7520"/>
    <cellStyle name="40% - 강조색4 42 2 4" xfId="6136"/>
    <cellStyle name="40% - 강조색4 42 2 4 2" xfId="7956"/>
    <cellStyle name="40% - 강조색4 42 2 5" xfId="7086"/>
    <cellStyle name="40% - 강조색4 42 3" xfId="3615"/>
    <cellStyle name="40% - 강조색4 42 4" xfId="5444"/>
    <cellStyle name="40% - 강조색4 42 4 2" xfId="6545"/>
    <cellStyle name="40% - 강조색4 42 4 2 2" xfId="8296"/>
    <cellStyle name="40% - 강조색4 42 4 3" xfId="7426"/>
    <cellStyle name="40% - 강조색4 42 5" xfId="6042"/>
    <cellStyle name="40% - 강조색4 42 5 2" xfId="7862"/>
    <cellStyle name="40% - 강조색4 42 6" xfId="6992"/>
    <cellStyle name="40% - 강조색4 43" xfId="3332"/>
    <cellStyle name="40% - 강조색4 43 2" xfId="3497"/>
    <cellStyle name="40% - 강조색4 43 2 2" xfId="3618"/>
    <cellStyle name="40% - 강조색4 43 2 3" xfId="5577"/>
    <cellStyle name="40% - 강조색4 43 2 3 2" xfId="6678"/>
    <cellStyle name="40% - 강조색4 43 2 3 2 2" xfId="8429"/>
    <cellStyle name="40% - 강조색4 43 2 3 3" xfId="7559"/>
    <cellStyle name="40% - 강조색4 43 2 4" xfId="6175"/>
    <cellStyle name="40% - 강조색4 43 2 4 2" xfId="7995"/>
    <cellStyle name="40% - 강조색4 43 2 5" xfId="7125"/>
    <cellStyle name="40% - 강조색4 43 3" xfId="3617"/>
    <cellStyle name="40% - 강조색4 43 4" xfId="5483"/>
    <cellStyle name="40% - 강조색4 43 4 2" xfId="6584"/>
    <cellStyle name="40% - 강조색4 43 4 2 2" xfId="8335"/>
    <cellStyle name="40% - 강조색4 43 4 3" xfId="7465"/>
    <cellStyle name="40% - 강조색4 43 5" xfId="6081"/>
    <cellStyle name="40% - 강조색4 43 5 2" xfId="7901"/>
    <cellStyle name="40% - 강조색4 43 6" xfId="7031"/>
    <cellStyle name="40% - 강조색4 44" xfId="3350"/>
    <cellStyle name="40% - 강조색4 44 2" xfId="3619"/>
    <cellStyle name="40% - 강조색4 44 3" xfId="5497"/>
    <cellStyle name="40% - 강조색4 44 3 2" xfId="6598"/>
    <cellStyle name="40% - 강조색4 44 3 2 2" xfId="8349"/>
    <cellStyle name="40% - 강조색4 44 3 3" xfId="7479"/>
    <cellStyle name="40% - 강조색4 44 4" xfId="6095"/>
    <cellStyle name="40% - 강조색4 44 4 2" xfId="7915"/>
    <cellStyle name="40% - 강조색4 44 5" xfId="7045"/>
    <cellStyle name="40% - 강조색4 45" xfId="3424"/>
    <cellStyle name="40% - 강조색4 45 2" xfId="3620"/>
    <cellStyle name="40% - 강조색4 45 3" xfId="5509"/>
    <cellStyle name="40% - 강조색4 45 3 2" xfId="6610"/>
    <cellStyle name="40% - 강조색4 45 3 2 2" xfId="8361"/>
    <cellStyle name="40% - 강조색4 45 3 3" xfId="7491"/>
    <cellStyle name="40% - 강조색4 45 4" xfId="6107"/>
    <cellStyle name="40% - 강조색4 45 4 2" xfId="7927"/>
    <cellStyle name="40% - 강조색4 45 5" xfId="7057"/>
    <cellStyle name="40% - 강조색4 46" xfId="3516"/>
    <cellStyle name="40% - 강조색4 46 2" xfId="3767"/>
    <cellStyle name="40% - 강조색4 46 3" xfId="5591"/>
    <cellStyle name="40% - 강조색4 46 3 2" xfId="6692"/>
    <cellStyle name="40% - 강조색4 46 3 2 2" xfId="8443"/>
    <cellStyle name="40% - 강조색4 46 3 3" xfId="7573"/>
    <cellStyle name="40% - 강조색4 46 4" xfId="6189"/>
    <cellStyle name="40% - 강조색4 46 4 2" xfId="8009"/>
    <cellStyle name="40% - 강조색4 46 5" xfId="7139"/>
    <cellStyle name="40% - 강조색4 47" xfId="3720"/>
    <cellStyle name="40% - 강조색4 47 2" xfId="5605"/>
    <cellStyle name="40% - 강조색4 47 2 2" xfId="6706"/>
    <cellStyle name="40% - 강조색4 47 2 2 2" xfId="8457"/>
    <cellStyle name="40% - 강조색4 47 2 3" xfId="7587"/>
    <cellStyle name="40% - 강조색4 47 3" xfId="6203"/>
    <cellStyle name="40% - 강조색4 47 3 2" xfId="8023"/>
    <cellStyle name="40% - 강조색4 47 4" xfId="7153"/>
    <cellStyle name="40% - 강조색4 48" xfId="3734"/>
    <cellStyle name="40% - 강조색4 48 2" xfId="5619"/>
    <cellStyle name="40% - 강조색4 48 2 2" xfId="6720"/>
    <cellStyle name="40% - 강조색4 48 2 2 2" xfId="8471"/>
    <cellStyle name="40% - 강조색4 48 2 3" xfId="7601"/>
    <cellStyle name="40% - 강조색4 48 3" xfId="6217"/>
    <cellStyle name="40% - 강조색4 48 3 2" xfId="8037"/>
    <cellStyle name="40% - 강조색4 48 4" xfId="7167"/>
    <cellStyle name="40% - 강조색4 49" xfId="3749"/>
    <cellStyle name="40% - 강조색4 49 2" xfId="5633"/>
    <cellStyle name="40% - 강조색4 49 2 2" xfId="6734"/>
    <cellStyle name="40% - 강조색4 49 2 2 2" xfId="8485"/>
    <cellStyle name="40% - 강조색4 49 2 3" xfId="7615"/>
    <cellStyle name="40% - 강조색4 49 3" xfId="6231"/>
    <cellStyle name="40% - 강조색4 49 3 2" xfId="8051"/>
    <cellStyle name="40% - 강조색4 49 4" xfId="7181"/>
    <cellStyle name="40% - 강조색4 5" xfId="444"/>
    <cellStyle name="40% - 강조색4 50" xfId="3806"/>
    <cellStyle name="40% - 강조색4 50 2" xfId="5643"/>
    <cellStyle name="40% - 강조색4 50 2 2" xfId="6744"/>
    <cellStyle name="40% - 강조색4 50 2 2 2" xfId="8495"/>
    <cellStyle name="40% - 강조색4 50 2 3" xfId="7625"/>
    <cellStyle name="40% - 강조색4 50 3" xfId="6241"/>
    <cellStyle name="40% - 강조색4 50 3 2" xfId="8061"/>
    <cellStyle name="40% - 강조색4 50 4" xfId="7191"/>
    <cellStyle name="40% - 강조색4 51" xfId="3824"/>
    <cellStyle name="40% - 강조색4 51 2" xfId="5661"/>
    <cellStyle name="40% - 강조색4 51 2 2" xfId="6762"/>
    <cellStyle name="40% - 강조색4 51 2 2 2" xfId="8513"/>
    <cellStyle name="40% - 강조색4 51 2 3" xfId="7643"/>
    <cellStyle name="40% - 강조색4 51 3" xfId="6259"/>
    <cellStyle name="40% - 강조색4 51 3 2" xfId="8079"/>
    <cellStyle name="40% - 강조색4 51 4" xfId="7209"/>
    <cellStyle name="40% - 강조색4 52" xfId="3839"/>
    <cellStyle name="40% - 강조색4 52 2" xfId="5675"/>
    <cellStyle name="40% - 강조색4 52 2 2" xfId="6776"/>
    <cellStyle name="40% - 강조색4 52 2 2 2" xfId="8527"/>
    <cellStyle name="40% - 강조색4 52 2 3" xfId="7657"/>
    <cellStyle name="40% - 강조색4 52 3" xfId="6273"/>
    <cellStyle name="40% - 강조색4 52 3 2" xfId="8093"/>
    <cellStyle name="40% - 강조색4 52 4" xfId="7223"/>
    <cellStyle name="40% - 강조색4 53" xfId="3861"/>
    <cellStyle name="40% - 강조색4 53 2" xfId="5690"/>
    <cellStyle name="40% - 강조색4 53 2 2" xfId="6791"/>
    <cellStyle name="40% - 강조색4 53 2 2 2" xfId="8542"/>
    <cellStyle name="40% - 강조색4 53 2 3" xfId="7672"/>
    <cellStyle name="40% - 강조색4 53 3" xfId="6288"/>
    <cellStyle name="40% - 강조색4 53 3 2" xfId="8108"/>
    <cellStyle name="40% - 강조색4 53 4" xfId="7238"/>
    <cellStyle name="40% - 강조색4 54" xfId="3876"/>
    <cellStyle name="40% - 강조색4 54 2" xfId="5705"/>
    <cellStyle name="40% - 강조색4 54 2 2" xfId="6806"/>
    <cellStyle name="40% - 강조색4 54 2 2 2" xfId="8557"/>
    <cellStyle name="40% - 강조색4 54 2 3" xfId="7687"/>
    <cellStyle name="40% - 강조색4 54 3" xfId="6303"/>
    <cellStyle name="40% - 강조색4 54 3 2" xfId="8123"/>
    <cellStyle name="40% - 강조색4 54 4" xfId="7253"/>
    <cellStyle name="40% - 강조색4 55" xfId="3887"/>
    <cellStyle name="40% - 강조색4 55 2" xfId="5714"/>
    <cellStyle name="40% - 강조색4 55 2 2" xfId="6815"/>
    <cellStyle name="40% - 강조색4 55 2 2 2" xfId="8566"/>
    <cellStyle name="40% - 강조색4 55 2 3" xfId="7696"/>
    <cellStyle name="40% - 강조색4 55 3" xfId="6312"/>
    <cellStyle name="40% - 강조색4 55 3 2" xfId="8132"/>
    <cellStyle name="40% - 강조색4 55 4" xfId="7262"/>
    <cellStyle name="40% - 강조색4 56" xfId="5126"/>
    <cellStyle name="40% - 강조색4 56 2" xfId="6488"/>
    <cellStyle name="40% - 강조색4 56 2 2" xfId="8267"/>
    <cellStyle name="40% - 강조색4 56 3" xfId="7397"/>
    <cellStyle name="40% - 강조색4 57" xfId="5951"/>
    <cellStyle name="40% - 강조색4 57 2" xfId="7783"/>
    <cellStyle name="40% - 강조색4 58" xfId="6911"/>
    <cellStyle name="40% - 강조색4 6" xfId="445"/>
    <cellStyle name="40% - 강조색4 7" xfId="446"/>
    <cellStyle name="40% - 강조색4 8" xfId="447"/>
    <cellStyle name="40% - 강조색4 9" xfId="448"/>
    <cellStyle name="40% - 강조색5" xfId="2333" builtinId="47" customBuiltin="1"/>
    <cellStyle name="40% - 강조색5 10" xfId="449"/>
    <cellStyle name="40% - 강조색5 11" xfId="450"/>
    <cellStyle name="40% - 강조색5 12" xfId="451"/>
    <cellStyle name="40% - 강조색5 13" xfId="452"/>
    <cellStyle name="40% - 강조색5 14" xfId="453"/>
    <cellStyle name="40% - 강조색5 15" xfId="454"/>
    <cellStyle name="40% - 강조색5 16" xfId="455"/>
    <cellStyle name="40% - 강조색5 17" xfId="456"/>
    <cellStyle name="40% - 강조색5 18" xfId="457"/>
    <cellStyle name="40% - 강조색5 19" xfId="458"/>
    <cellStyle name="40% - 강조색5 2" xfId="459"/>
    <cellStyle name="40% - 강조색5 2 2" xfId="460"/>
    <cellStyle name="40% - 강조색5 2 2 2" xfId="2501"/>
    <cellStyle name="40% - 강조색5 20" xfId="461"/>
    <cellStyle name="40% - 강조색5 21" xfId="462"/>
    <cellStyle name="40% - 강조색5 22" xfId="463"/>
    <cellStyle name="40% - 강조색5 23" xfId="464"/>
    <cellStyle name="40% - 강조색5 24" xfId="465"/>
    <cellStyle name="40% - 강조색5 25" xfId="466"/>
    <cellStyle name="40% - 강조색5 26" xfId="467"/>
    <cellStyle name="40% - 강조색5 27" xfId="468"/>
    <cellStyle name="40% - 강조색5 28" xfId="469"/>
    <cellStyle name="40% - 강조색5 29" xfId="470"/>
    <cellStyle name="40% - 강조색5 3" xfId="471"/>
    <cellStyle name="40% - 강조색5 3 2" xfId="472"/>
    <cellStyle name="40% - 강조색5 3 2 2" xfId="2502"/>
    <cellStyle name="40% - 강조색5 30" xfId="473"/>
    <cellStyle name="40% - 강조색5 31" xfId="474"/>
    <cellStyle name="40% - 강조색5 32" xfId="475"/>
    <cellStyle name="40% - 강조색5 33" xfId="476"/>
    <cellStyle name="40% - 강조색5 34" xfId="477"/>
    <cellStyle name="40% - 강조색5 35" xfId="478"/>
    <cellStyle name="40% - 강조색5 36" xfId="479"/>
    <cellStyle name="40% - 강조색5 37" xfId="480"/>
    <cellStyle name="40% - 강조색5 38" xfId="481"/>
    <cellStyle name="40% - 강조색5 39" xfId="482"/>
    <cellStyle name="40% - 강조색5 4" xfId="483"/>
    <cellStyle name="40% - 강조색5 4 2" xfId="484"/>
    <cellStyle name="40% - 강조색5 4 2 2" xfId="2503"/>
    <cellStyle name="40% - 강조색5 40" xfId="485"/>
    <cellStyle name="40% - 강조색5 41" xfId="3266"/>
    <cellStyle name="40% - 강조색5 41 2" xfId="3317"/>
    <cellStyle name="40% - 강조색5 41 2 2" xfId="3482"/>
    <cellStyle name="40% - 강조색5 41 2 2 2" xfId="3623"/>
    <cellStyle name="40% - 강조색5 41 2 2 3" xfId="5562"/>
    <cellStyle name="40% - 강조색5 41 2 2 3 2" xfId="6663"/>
    <cellStyle name="40% - 강조색5 41 2 2 3 2 2" xfId="8414"/>
    <cellStyle name="40% - 강조색5 41 2 2 3 3" xfId="7544"/>
    <cellStyle name="40% - 강조색5 41 2 2 4" xfId="6160"/>
    <cellStyle name="40% - 강조색5 41 2 2 4 2" xfId="7980"/>
    <cellStyle name="40% - 강조색5 41 2 2 5" xfId="7110"/>
    <cellStyle name="40% - 강조색5 41 2 3" xfId="3622"/>
    <cellStyle name="40% - 강조색5 41 2 4" xfId="5468"/>
    <cellStyle name="40% - 강조색5 41 2 4 2" xfId="6569"/>
    <cellStyle name="40% - 강조색5 41 2 4 2 2" xfId="8320"/>
    <cellStyle name="40% - 강조색5 41 2 4 3" xfId="7450"/>
    <cellStyle name="40% - 강조색5 41 2 5" xfId="6066"/>
    <cellStyle name="40% - 강조색5 41 2 5 2" xfId="7886"/>
    <cellStyle name="40% - 강조색5 41 2 6" xfId="7016"/>
    <cellStyle name="40% - 강조색5 41 3" xfId="3448"/>
    <cellStyle name="40% - 강조색5 41 3 2" xfId="3624"/>
    <cellStyle name="40% - 강조색5 41 3 3" xfId="5528"/>
    <cellStyle name="40% - 강조색5 41 3 3 2" xfId="6629"/>
    <cellStyle name="40% - 강조색5 41 3 3 2 2" xfId="8380"/>
    <cellStyle name="40% - 강조색5 41 3 3 3" xfId="7510"/>
    <cellStyle name="40% - 강조색5 41 3 4" xfId="6126"/>
    <cellStyle name="40% - 강조색5 41 3 4 2" xfId="7946"/>
    <cellStyle name="40% - 강조색5 41 3 5" xfId="7076"/>
    <cellStyle name="40% - 강조색5 41 4" xfId="3621"/>
    <cellStyle name="40% - 강조색5 41 5" xfId="5434"/>
    <cellStyle name="40% - 강조색5 41 5 2" xfId="6535"/>
    <cellStyle name="40% - 강조색5 41 5 2 2" xfId="8286"/>
    <cellStyle name="40% - 강조색5 41 5 3" xfId="7416"/>
    <cellStyle name="40% - 강조색5 41 6" xfId="6032"/>
    <cellStyle name="40% - 강조색5 41 6 2" xfId="7852"/>
    <cellStyle name="40% - 강조색5 41 7" xfId="6982"/>
    <cellStyle name="40% - 강조색5 42" xfId="3290"/>
    <cellStyle name="40% - 강조색5 42 2" xfId="3456"/>
    <cellStyle name="40% - 강조색5 42 2 2" xfId="3626"/>
    <cellStyle name="40% - 강조색5 42 2 3" xfId="5536"/>
    <cellStyle name="40% - 강조색5 42 2 3 2" xfId="6637"/>
    <cellStyle name="40% - 강조색5 42 2 3 2 2" xfId="8388"/>
    <cellStyle name="40% - 강조색5 42 2 3 3" xfId="7518"/>
    <cellStyle name="40% - 강조색5 42 2 4" xfId="6134"/>
    <cellStyle name="40% - 강조색5 42 2 4 2" xfId="7954"/>
    <cellStyle name="40% - 강조색5 42 2 5" xfId="7084"/>
    <cellStyle name="40% - 강조색5 42 3" xfId="3625"/>
    <cellStyle name="40% - 강조색5 42 4" xfId="5442"/>
    <cellStyle name="40% - 강조색5 42 4 2" xfId="6543"/>
    <cellStyle name="40% - 강조색5 42 4 2 2" xfId="8294"/>
    <cellStyle name="40% - 강조색5 42 4 3" xfId="7424"/>
    <cellStyle name="40% - 강조색5 42 5" xfId="6040"/>
    <cellStyle name="40% - 강조색5 42 5 2" xfId="7860"/>
    <cellStyle name="40% - 강조색5 42 6" xfId="6990"/>
    <cellStyle name="40% - 강조색5 43" xfId="3334"/>
    <cellStyle name="40% - 강조색5 43 2" xfId="3499"/>
    <cellStyle name="40% - 강조색5 43 2 2" xfId="3628"/>
    <cellStyle name="40% - 강조색5 43 2 3" xfId="5579"/>
    <cellStyle name="40% - 강조색5 43 2 3 2" xfId="6680"/>
    <cellStyle name="40% - 강조색5 43 2 3 2 2" xfId="8431"/>
    <cellStyle name="40% - 강조색5 43 2 3 3" xfId="7561"/>
    <cellStyle name="40% - 강조색5 43 2 4" xfId="6177"/>
    <cellStyle name="40% - 강조색5 43 2 4 2" xfId="7997"/>
    <cellStyle name="40% - 강조색5 43 2 5" xfId="7127"/>
    <cellStyle name="40% - 강조색5 43 3" xfId="3627"/>
    <cellStyle name="40% - 강조색5 43 4" xfId="5485"/>
    <cellStyle name="40% - 강조색5 43 4 2" xfId="6586"/>
    <cellStyle name="40% - 강조색5 43 4 2 2" xfId="8337"/>
    <cellStyle name="40% - 강조색5 43 4 3" xfId="7467"/>
    <cellStyle name="40% - 강조색5 43 5" xfId="6083"/>
    <cellStyle name="40% - 강조색5 43 5 2" xfId="7903"/>
    <cellStyle name="40% - 강조색5 43 6" xfId="7033"/>
    <cellStyle name="40% - 강조색5 44" xfId="3352"/>
    <cellStyle name="40% - 강조색5 44 2" xfId="3629"/>
    <cellStyle name="40% - 강조색5 44 3" xfId="5499"/>
    <cellStyle name="40% - 강조색5 44 3 2" xfId="6600"/>
    <cellStyle name="40% - 강조색5 44 3 2 2" xfId="8351"/>
    <cellStyle name="40% - 강조색5 44 3 3" xfId="7481"/>
    <cellStyle name="40% - 강조색5 44 4" xfId="6097"/>
    <cellStyle name="40% - 강조색5 44 4 2" xfId="7917"/>
    <cellStyle name="40% - 강조색5 44 5" xfId="7047"/>
    <cellStyle name="40% - 강조색5 45" xfId="3428"/>
    <cellStyle name="40% - 강조색5 45 2" xfId="3630"/>
    <cellStyle name="40% - 강조색5 45 3" xfId="5511"/>
    <cellStyle name="40% - 강조색5 45 3 2" xfId="6612"/>
    <cellStyle name="40% - 강조색5 45 3 2 2" xfId="8363"/>
    <cellStyle name="40% - 강조색5 45 3 3" xfId="7493"/>
    <cellStyle name="40% - 강조색5 45 4" xfId="6109"/>
    <cellStyle name="40% - 강조색5 45 4 2" xfId="7929"/>
    <cellStyle name="40% - 강조색5 45 5" xfId="7059"/>
    <cellStyle name="40% - 강조색5 46" xfId="3518"/>
    <cellStyle name="40% - 강조색5 46 2" xfId="3768"/>
    <cellStyle name="40% - 강조색5 46 3" xfId="5593"/>
    <cellStyle name="40% - 강조색5 46 3 2" xfId="6694"/>
    <cellStyle name="40% - 강조색5 46 3 2 2" xfId="8445"/>
    <cellStyle name="40% - 강조색5 46 3 3" xfId="7575"/>
    <cellStyle name="40% - 강조색5 46 4" xfId="6191"/>
    <cellStyle name="40% - 강조색5 46 4 2" xfId="8011"/>
    <cellStyle name="40% - 강조색5 46 5" xfId="7141"/>
    <cellStyle name="40% - 강조색5 47" xfId="3722"/>
    <cellStyle name="40% - 강조색5 47 2" xfId="5607"/>
    <cellStyle name="40% - 강조색5 47 2 2" xfId="6708"/>
    <cellStyle name="40% - 강조색5 47 2 2 2" xfId="8459"/>
    <cellStyle name="40% - 강조색5 47 2 3" xfId="7589"/>
    <cellStyle name="40% - 강조색5 47 3" xfId="6205"/>
    <cellStyle name="40% - 강조색5 47 3 2" xfId="8025"/>
    <cellStyle name="40% - 강조색5 47 4" xfId="7155"/>
    <cellStyle name="40% - 강조색5 48" xfId="3736"/>
    <cellStyle name="40% - 강조색5 48 2" xfId="5621"/>
    <cellStyle name="40% - 강조색5 48 2 2" xfId="6722"/>
    <cellStyle name="40% - 강조색5 48 2 2 2" xfId="8473"/>
    <cellStyle name="40% - 강조색5 48 2 3" xfId="7603"/>
    <cellStyle name="40% - 강조색5 48 3" xfId="6219"/>
    <cellStyle name="40% - 강조색5 48 3 2" xfId="8039"/>
    <cellStyle name="40% - 강조색5 48 4" xfId="7169"/>
    <cellStyle name="40% - 강조색5 49" xfId="3751"/>
    <cellStyle name="40% - 강조색5 49 2" xfId="5635"/>
    <cellStyle name="40% - 강조색5 49 2 2" xfId="6736"/>
    <cellStyle name="40% - 강조색5 49 2 2 2" xfId="8487"/>
    <cellStyle name="40% - 강조색5 49 2 3" xfId="7617"/>
    <cellStyle name="40% - 강조색5 49 3" xfId="6233"/>
    <cellStyle name="40% - 강조색5 49 3 2" xfId="8053"/>
    <cellStyle name="40% - 강조색5 49 4" xfId="7183"/>
    <cellStyle name="40% - 강조색5 5" xfId="486"/>
    <cellStyle name="40% - 강조색5 50" xfId="3804"/>
    <cellStyle name="40% - 강조색5 50 2" xfId="5641"/>
    <cellStyle name="40% - 강조색5 50 2 2" xfId="6742"/>
    <cellStyle name="40% - 강조색5 50 2 2 2" xfId="8493"/>
    <cellStyle name="40% - 강조색5 50 2 3" xfId="7623"/>
    <cellStyle name="40% - 강조색5 50 3" xfId="6239"/>
    <cellStyle name="40% - 강조색5 50 3 2" xfId="8059"/>
    <cellStyle name="40% - 강조색5 50 4" xfId="7189"/>
    <cellStyle name="40% - 강조색5 51" xfId="3826"/>
    <cellStyle name="40% - 강조색5 51 2" xfId="5663"/>
    <cellStyle name="40% - 강조색5 51 2 2" xfId="6764"/>
    <cellStyle name="40% - 강조색5 51 2 2 2" xfId="8515"/>
    <cellStyle name="40% - 강조색5 51 2 3" xfId="7645"/>
    <cellStyle name="40% - 강조색5 51 3" xfId="6261"/>
    <cellStyle name="40% - 강조색5 51 3 2" xfId="8081"/>
    <cellStyle name="40% - 강조색5 51 4" xfId="7211"/>
    <cellStyle name="40% - 강조색5 52" xfId="3841"/>
    <cellStyle name="40% - 강조색5 52 2" xfId="5677"/>
    <cellStyle name="40% - 강조색5 52 2 2" xfId="6778"/>
    <cellStyle name="40% - 강조색5 52 2 2 2" xfId="8529"/>
    <cellStyle name="40% - 강조색5 52 2 3" xfId="7659"/>
    <cellStyle name="40% - 강조색5 52 3" xfId="6275"/>
    <cellStyle name="40% - 강조색5 52 3 2" xfId="8095"/>
    <cellStyle name="40% - 강조색5 52 4" xfId="7225"/>
    <cellStyle name="40% - 강조색5 53" xfId="3863"/>
    <cellStyle name="40% - 강조색5 53 2" xfId="5692"/>
    <cellStyle name="40% - 강조색5 53 2 2" xfId="6793"/>
    <cellStyle name="40% - 강조색5 53 2 2 2" xfId="8544"/>
    <cellStyle name="40% - 강조색5 53 2 3" xfId="7674"/>
    <cellStyle name="40% - 강조색5 53 3" xfId="6290"/>
    <cellStyle name="40% - 강조색5 53 3 2" xfId="8110"/>
    <cellStyle name="40% - 강조색5 53 4" xfId="7240"/>
    <cellStyle name="40% - 강조색5 54" xfId="3878"/>
    <cellStyle name="40% - 강조색5 54 2" xfId="5707"/>
    <cellStyle name="40% - 강조색5 54 2 2" xfId="6808"/>
    <cellStyle name="40% - 강조색5 54 2 2 2" xfId="8559"/>
    <cellStyle name="40% - 강조색5 54 2 3" xfId="7689"/>
    <cellStyle name="40% - 강조색5 54 3" xfId="6305"/>
    <cellStyle name="40% - 강조색5 54 3 2" xfId="8125"/>
    <cellStyle name="40% - 강조색5 54 4" xfId="7255"/>
    <cellStyle name="40% - 강조색5 55" xfId="3885"/>
    <cellStyle name="40% - 강조색5 55 2" xfId="5712"/>
    <cellStyle name="40% - 강조색5 55 2 2" xfId="6813"/>
    <cellStyle name="40% - 강조색5 55 2 2 2" xfId="8564"/>
    <cellStyle name="40% - 강조색5 55 2 3" xfId="7694"/>
    <cellStyle name="40% - 강조색5 55 3" xfId="6310"/>
    <cellStyle name="40% - 강조색5 55 3 2" xfId="8130"/>
    <cellStyle name="40% - 강조색5 55 4" xfId="7260"/>
    <cellStyle name="40% - 강조색5 56" xfId="5128"/>
    <cellStyle name="40% - 강조색5 56 2" xfId="6490"/>
    <cellStyle name="40% - 강조색5 56 2 2" xfId="8269"/>
    <cellStyle name="40% - 강조색5 56 3" xfId="7399"/>
    <cellStyle name="40% - 강조색5 57" xfId="5953"/>
    <cellStyle name="40% - 강조색5 57 2" xfId="7785"/>
    <cellStyle name="40% - 강조색5 58" xfId="6913"/>
    <cellStyle name="40% - 강조색5 6" xfId="487"/>
    <cellStyle name="40% - 강조색5 7" xfId="488"/>
    <cellStyle name="40% - 강조색5 8" xfId="489"/>
    <cellStyle name="40% - 강조색5 9" xfId="490"/>
    <cellStyle name="40% - 강조색6" xfId="2337" builtinId="51" customBuiltin="1"/>
    <cellStyle name="40% - 강조색6 10" xfId="491"/>
    <cellStyle name="40% - 강조색6 11" xfId="492"/>
    <cellStyle name="40% - 강조색6 12" xfId="493"/>
    <cellStyle name="40% - 강조색6 13" xfId="494"/>
    <cellStyle name="40% - 강조색6 14" xfId="495"/>
    <cellStyle name="40% - 강조색6 15" xfId="496"/>
    <cellStyle name="40% - 강조색6 16" xfId="497"/>
    <cellStyle name="40% - 강조색6 17" xfId="498"/>
    <cellStyle name="40% - 강조색6 18" xfId="499"/>
    <cellStyle name="40% - 강조색6 19" xfId="500"/>
    <cellStyle name="40% - 강조색6 2" xfId="501"/>
    <cellStyle name="40% - 강조색6 2 2" xfId="502"/>
    <cellStyle name="40% - 강조색6 2 2 2" xfId="2504"/>
    <cellStyle name="40% - 강조색6 20" xfId="503"/>
    <cellStyle name="40% - 강조색6 21" xfId="504"/>
    <cellStyle name="40% - 강조색6 22" xfId="505"/>
    <cellStyle name="40% - 강조색6 23" xfId="506"/>
    <cellStyle name="40% - 강조색6 24" xfId="507"/>
    <cellStyle name="40% - 강조색6 25" xfId="508"/>
    <cellStyle name="40% - 강조색6 26" xfId="509"/>
    <cellStyle name="40% - 강조색6 27" xfId="510"/>
    <cellStyle name="40% - 강조색6 28" xfId="511"/>
    <cellStyle name="40% - 강조색6 29" xfId="512"/>
    <cellStyle name="40% - 강조색6 3" xfId="513"/>
    <cellStyle name="40% - 강조색6 3 2" xfId="514"/>
    <cellStyle name="40% - 강조색6 3 2 2" xfId="2505"/>
    <cellStyle name="40% - 강조색6 30" xfId="515"/>
    <cellStyle name="40% - 강조색6 31" xfId="516"/>
    <cellStyle name="40% - 강조색6 32" xfId="517"/>
    <cellStyle name="40% - 강조색6 33" xfId="518"/>
    <cellStyle name="40% - 강조색6 34" xfId="519"/>
    <cellStyle name="40% - 강조색6 35" xfId="520"/>
    <cellStyle name="40% - 강조색6 36" xfId="521"/>
    <cellStyle name="40% - 강조색6 37" xfId="522"/>
    <cellStyle name="40% - 강조색6 38" xfId="523"/>
    <cellStyle name="40% - 강조색6 39" xfId="524"/>
    <cellStyle name="40% - 강조색6 4" xfId="525"/>
    <cellStyle name="40% - 강조색6 4 2" xfId="526"/>
    <cellStyle name="40% - 강조색6 4 2 2" xfId="2506"/>
    <cellStyle name="40% - 강조색6 40" xfId="527"/>
    <cellStyle name="40% - 강조색6 41" xfId="3268"/>
    <cellStyle name="40% - 강조색6 41 2" xfId="3319"/>
    <cellStyle name="40% - 강조색6 41 2 2" xfId="3484"/>
    <cellStyle name="40% - 강조색6 41 2 2 2" xfId="3633"/>
    <cellStyle name="40% - 강조색6 41 2 2 3" xfId="5564"/>
    <cellStyle name="40% - 강조색6 41 2 2 3 2" xfId="6665"/>
    <cellStyle name="40% - 강조색6 41 2 2 3 2 2" xfId="8416"/>
    <cellStyle name="40% - 강조색6 41 2 2 3 3" xfId="7546"/>
    <cellStyle name="40% - 강조색6 41 2 2 4" xfId="6162"/>
    <cellStyle name="40% - 강조색6 41 2 2 4 2" xfId="7982"/>
    <cellStyle name="40% - 강조색6 41 2 2 5" xfId="7112"/>
    <cellStyle name="40% - 강조색6 41 2 3" xfId="3632"/>
    <cellStyle name="40% - 강조색6 41 2 4" xfId="5470"/>
    <cellStyle name="40% - 강조색6 41 2 4 2" xfId="6571"/>
    <cellStyle name="40% - 강조색6 41 2 4 2 2" xfId="8322"/>
    <cellStyle name="40% - 강조색6 41 2 4 3" xfId="7452"/>
    <cellStyle name="40% - 강조색6 41 2 5" xfId="6068"/>
    <cellStyle name="40% - 강조색6 41 2 5 2" xfId="7888"/>
    <cellStyle name="40% - 강조색6 41 2 6" xfId="7018"/>
    <cellStyle name="40% - 강조색6 41 3" xfId="3450"/>
    <cellStyle name="40% - 강조색6 41 3 2" xfId="3634"/>
    <cellStyle name="40% - 강조색6 41 3 3" xfId="5530"/>
    <cellStyle name="40% - 강조색6 41 3 3 2" xfId="6631"/>
    <cellStyle name="40% - 강조색6 41 3 3 2 2" xfId="8382"/>
    <cellStyle name="40% - 강조색6 41 3 3 3" xfId="7512"/>
    <cellStyle name="40% - 강조색6 41 3 4" xfId="6128"/>
    <cellStyle name="40% - 강조색6 41 3 4 2" xfId="7948"/>
    <cellStyle name="40% - 강조색6 41 3 5" xfId="7078"/>
    <cellStyle name="40% - 강조색6 41 4" xfId="3631"/>
    <cellStyle name="40% - 강조색6 41 5" xfId="5436"/>
    <cellStyle name="40% - 강조색6 41 5 2" xfId="6537"/>
    <cellStyle name="40% - 강조색6 41 5 2 2" xfId="8288"/>
    <cellStyle name="40% - 강조색6 41 5 3" xfId="7418"/>
    <cellStyle name="40% - 강조색6 41 6" xfId="6034"/>
    <cellStyle name="40% - 강조색6 41 6 2" xfId="7854"/>
    <cellStyle name="40% - 강조색6 41 7" xfId="6984"/>
    <cellStyle name="40% - 강조색6 42" xfId="3288"/>
    <cellStyle name="40% - 강조색6 42 2" xfId="3454"/>
    <cellStyle name="40% - 강조색6 42 2 2" xfId="3636"/>
    <cellStyle name="40% - 강조색6 42 2 3" xfId="5534"/>
    <cellStyle name="40% - 강조색6 42 2 3 2" xfId="6635"/>
    <cellStyle name="40% - 강조색6 42 2 3 2 2" xfId="8386"/>
    <cellStyle name="40% - 강조색6 42 2 3 3" xfId="7516"/>
    <cellStyle name="40% - 강조색6 42 2 4" xfId="6132"/>
    <cellStyle name="40% - 강조색6 42 2 4 2" xfId="7952"/>
    <cellStyle name="40% - 강조색6 42 2 5" xfId="7082"/>
    <cellStyle name="40% - 강조색6 42 3" xfId="3635"/>
    <cellStyle name="40% - 강조색6 42 4" xfId="5440"/>
    <cellStyle name="40% - 강조색6 42 4 2" xfId="6541"/>
    <cellStyle name="40% - 강조색6 42 4 2 2" xfId="8292"/>
    <cellStyle name="40% - 강조색6 42 4 3" xfId="7422"/>
    <cellStyle name="40% - 강조색6 42 5" xfId="6038"/>
    <cellStyle name="40% - 강조색6 42 5 2" xfId="7858"/>
    <cellStyle name="40% - 강조색6 42 6" xfId="6988"/>
    <cellStyle name="40% - 강조색6 43" xfId="3336"/>
    <cellStyle name="40% - 강조색6 43 2" xfId="3501"/>
    <cellStyle name="40% - 강조색6 43 2 2" xfId="3638"/>
    <cellStyle name="40% - 강조색6 43 2 3" xfId="5581"/>
    <cellStyle name="40% - 강조색6 43 2 3 2" xfId="6682"/>
    <cellStyle name="40% - 강조색6 43 2 3 2 2" xfId="8433"/>
    <cellStyle name="40% - 강조색6 43 2 3 3" xfId="7563"/>
    <cellStyle name="40% - 강조색6 43 2 4" xfId="6179"/>
    <cellStyle name="40% - 강조색6 43 2 4 2" xfId="7999"/>
    <cellStyle name="40% - 강조색6 43 2 5" xfId="7129"/>
    <cellStyle name="40% - 강조색6 43 3" xfId="3637"/>
    <cellStyle name="40% - 강조색6 43 4" xfId="5487"/>
    <cellStyle name="40% - 강조색6 43 4 2" xfId="6588"/>
    <cellStyle name="40% - 강조색6 43 4 2 2" xfId="8339"/>
    <cellStyle name="40% - 강조색6 43 4 3" xfId="7469"/>
    <cellStyle name="40% - 강조색6 43 5" xfId="6085"/>
    <cellStyle name="40% - 강조색6 43 5 2" xfId="7905"/>
    <cellStyle name="40% - 강조색6 43 6" xfId="7035"/>
    <cellStyle name="40% - 강조색6 44" xfId="3354"/>
    <cellStyle name="40% - 강조색6 44 2" xfId="3639"/>
    <cellStyle name="40% - 강조색6 44 3" xfId="5501"/>
    <cellStyle name="40% - 강조색6 44 3 2" xfId="6602"/>
    <cellStyle name="40% - 강조색6 44 3 2 2" xfId="8353"/>
    <cellStyle name="40% - 강조색6 44 3 3" xfId="7483"/>
    <cellStyle name="40% - 강조색6 44 4" xfId="6099"/>
    <cellStyle name="40% - 강조색6 44 4 2" xfId="7919"/>
    <cellStyle name="40% - 강조색6 44 5" xfId="7049"/>
    <cellStyle name="40% - 강조색6 45" xfId="3432"/>
    <cellStyle name="40% - 강조색6 45 2" xfId="3640"/>
    <cellStyle name="40% - 강조색6 45 3" xfId="5513"/>
    <cellStyle name="40% - 강조색6 45 3 2" xfId="6614"/>
    <cellStyle name="40% - 강조색6 45 3 2 2" xfId="8365"/>
    <cellStyle name="40% - 강조색6 45 3 3" xfId="7495"/>
    <cellStyle name="40% - 강조색6 45 4" xfId="6111"/>
    <cellStyle name="40% - 강조색6 45 4 2" xfId="7931"/>
    <cellStyle name="40% - 강조색6 45 5" xfId="7061"/>
    <cellStyle name="40% - 강조색6 46" xfId="3520"/>
    <cellStyle name="40% - 강조색6 46 2" xfId="3769"/>
    <cellStyle name="40% - 강조색6 46 3" xfId="5595"/>
    <cellStyle name="40% - 강조색6 46 3 2" xfId="6696"/>
    <cellStyle name="40% - 강조색6 46 3 2 2" xfId="8447"/>
    <cellStyle name="40% - 강조색6 46 3 3" xfId="7577"/>
    <cellStyle name="40% - 강조색6 46 4" xfId="6193"/>
    <cellStyle name="40% - 강조색6 46 4 2" xfId="8013"/>
    <cellStyle name="40% - 강조색6 46 5" xfId="7143"/>
    <cellStyle name="40% - 강조색6 47" xfId="3724"/>
    <cellStyle name="40% - 강조색6 47 2" xfId="5609"/>
    <cellStyle name="40% - 강조색6 47 2 2" xfId="6710"/>
    <cellStyle name="40% - 강조색6 47 2 2 2" xfId="8461"/>
    <cellStyle name="40% - 강조색6 47 2 3" xfId="7591"/>
    <cellStyle name="40% - 강조색6 47 3" xfId="6207"/>
    <cellStyle name="40% - 강조색6 47 3 2" xfId="8027"/>
    <cellStyle name="40% - 강조색6 47 4" xfId="7157"/>
    <cellStyle name="40% - 강조색6 48" xfId="3738"/>
    <cellStyle name="40% - 강조색6 48 2" xfId="5623"/>
    <cellStyle name="40% - 강조색6 48 2 2" xfId="6724"/>
    <cellStyle name="40% - 강조색6 48 2 2 2" xfId="8475"/>
    <cellStyle name="40% - 강조색6 48 2 3" xfId="7605"/>
    <cellStyle name="40% - 강조색6 48 3" xfId="6221"/>
    <cellStyle name="40% - 강조색6 48 3 2" xfId="8041"/>
    <cellStyle name="40% - 강조색6 48 4" xfId="7171"/>
    <cellStyle name="40% - 강조색6 49" xfId="3753"/>
    <cellStyle name="40% - 강조색6 49 2" xfId="5637"/>
    <cellStyle name="40% - 강조색6 49 2 2" xfId="6738"/>
    <cellStyle name="40% - 강조색6 49 2 2 2" xfId="8489"/>
    <cellStyle name="40% - 강조색6 49 2 3" xfId="7619"/>
    <cellStyle name="40% - 강조색6 49 3" xfId="6235"/>
    <cellStyle name="40% - 강조색6 49 3 2" xfId="8055"/>
    <cellStyle name="40% - 강조색6 49 4" xfId="7185"/>
    <cellStyle name="40% - 강조색6 5" xfId="528"/>
    <cellStyle name="40% - 강조색6 50" xfId="3802"/>
    <cellStyle name="40% - 강조색6 50 2" xfId="5639"/>
    <cellStyle name="40% - 강조색6 50 2 2" xfId="6740"/>
    <cellStyle name="40% - 강조색6 50 2 2 2" xfId="8491"/>
    <cellStyle name="40% - 강조색6 50 2 3" xfId="7621"/>
    <cellStyle name="40% - 강조색6 50 3" xfId="6237"/>
    <cellStyle name="40% - 강조색6 50 3 2" xfId="8057"/>
    <cellStyle name="40% - 강조색6 50 4" xfId="7187"/>
    <cellStyle name="40% - 강조색6 51" xfId="3828"/>
    <cellStyle name="40% - 강조색6 51 2" xfId="5665"/>
    <cellStyle name="40% - 강조색6 51 2 2" xfId="6766"/>
    <cellStyle name="40% - 강조색6 51 2 2 2" xfId="8517"/>
    <cellStyle name="40% - 강조색6 51 2 3" xfId="7647"/>
    <cellStyle name="40% - 강조색6 51 3" xfId="6263"/>
    <cellStyle name="40% - 강조색6 51 3 2" xfId="8083"/>
    <cellStyle name="40% - 강조색6 51 4" xfId="7213"/>
    <cellStyle name="40% - 강조색6 52" xfId="3843"/>
    <cellStyle name="40% - 강조색6 52 2" xfId="5679"/>
    <cellStyle name="40% - 강조색6 52 2 2" xfId="6780"/>
    <cellStyle name="40% - 강조색6 52 2 2 2" xfId="8531"/>
    <cellStyle name="40% - 강조색6 52 2 3" xfId="7661"/>
    <cellStyle name="40% - 강조색6 52 3" xfId="6277"/>
    <cellStyle name="40% - 강조색6 52 3 2" xfId="8097"/>
    <cellStyle name="40% - 강조색6 52 4" xfId="7227"/>
    <cellStyle name="40% - 강조색6 53" xfId="3865"/>
    <cellStyle name="40% - 강조색6 53 2" xfId="5694"/>
    <cellStyle name="40% - 강조색6 53 2 2" xfId="6795"/>
    <cellStyle name="40% - 강조색6 53 2 2 2" xfId="8546"/>
    <cellStyle name="40% - 강조색6 53 2 3" xfId="7676"/>
    <cellStyle name="40% - 강조색6 53 3" xfId="6292"/>
    <cellStyle name="40% - 강조색6 53 3 2" xfId="8112"/>
    <cellStyle name="40% - 강조색6 53 4" xfId="7242"/>
    <cellStyle name="40% - 강조색6 54" xfId="3880"/>
    <cellStyle name="40% - 강조색6 54 2" xfId="5709"/>
    <cellStyle name="40% - 강조색6 54 2 2" xfId="6810"/>
    <cellStyle name="40% - 강조색6 54 2 2 2" xfId="8561"/>
    <cellStyle name="40% - 강조색6 54 2 3" xfId="7691"/>
    <cellStyle name="40% - 강조색6 54 3" xfId="6307"/>
    <cellStyle name="40% - 강조색6 54 3 2" xfId="8127"/>
    <cellStyle name="40% - 강조색6 54 4" xfId="7257"/>
    <cellStyle name="40% - 강조색6 55" xfId="3883"/>
    <cellStyle name="40% - 강조색6 55 2" xfId="5710"/>
    <cellStyle name="40% - 강조색6 55 2 2" xfId="6811"/>
    <cellStyle name="40% - 강조색6 55 2 2 2" xfId="8562"/>
    <cellStyle name="40% - 강조색6 55 2 3" xfId="7692"/>
    <cellStyle name="40% - 강조색6 55 3" xfId="6308"/>
    <cellStyle name="40% - 강조색6 55 3 2" xfId="8128"/>
    <cellStyle name="40% - 강조색6 55 4" xfId="7258"/>
    <cellStyle name="40% - 강조색6 56" xfId="5130"/>
    <cellStyle name="40% - 강조색6 56 2" xfId="6492"/>
    <cellStyle name="40% - 강조색6 56 2 2" xfId="8271"/>
    <cellStyle name="40% - 강조색6 56 3" xfId="7401"/>
    <cellStyle name="40% - 강조색6 57" xfId="5955"/>
    <cellStyle name="40% - 강조색6 57 2" xfId="7787"/>
    <cellStyle name="40% - 강조색6 58" xfId="6915"/>
    <cellStyle name="40% - 강조색6 6" xfId="529"/>
    <cellStyle name="40% - 강조색6 7" xfId="530"/>
    <cellStyle name="40% - 강조색6 8" xfId="531"/>
    <cellStyle name="40% - 강조색6 9" xfId="532"/>
    <cellStyle name="60% - 강조색1" xfId="2318" builtinId="32" customBuiltin="1"/>
    <cellStyle name="60% - 강조색1 10" xfId="533"/>
    <cellStyle name="60% - 강조색1 11" xfId="534"/>
    <cellStyle name="60% - 강조색1 12" xfId="535"/>
    <cellStyle name="60% - 강조색1 13" xfId="536"/>
    <cellStyle name="60% - 강조색1 14" xfId="537"/>
    <cellStyle name="60% - 강조색1 15" xfId="538"/>
    <cellStyle name="60% - 강조색1 16" xfId="539"/>
    <cellStyle name="60% - 강조색1 17" xfId="540"/>
    <cellStyle name="60% - 강조색1 18" xfId="541"/>
    <cellStyle name="60% - 강조색1 19" xfId="542"/>
    <cellStyle name="60% - 강조색1 2" xfId="543"/>
    <cellStyle name="60% - 강조색1 2 2" xfId="544"/>
    <cellStyle name="60% - 강조색1 2 2 2" xfId="2507"/>
    <cellStyle name="60% - 강조색1 20" xfId="545"/>
    <cellStyle name="60% - 강조색1 21" xfId="546"/>
    <cellStyle name="60% - 강조색1 22" xfId="547"/>
    <cellStyle name="60% - 강조색1 23" xfId="548"/>
    <cellStyle name="60% - 강조색1 24" xfId="549"/>
    <cellStyle name="60% - 강조색1 25" xfId="550"/>
    <cellStyle name="60% - 강조색1 26" xfId="551"/>
    <cellStyle name="60% - 강조색1 27" xfId="552"/>
    <cellStyle name="60% - 강조색1 28" xfId="553"/>
    <cellStyle name="60% - 강조색1 29" xfId="554"/>
    <cellStyle name="60% - 강조색1 3" xfId="555"/>
    <cellStyle name="60% - 강조색1 3 2" xfId="556"/>
    <cellStyle name="60% - 강조색1 3 2 2" xfId="2508"/>
    <cellStyle name="60% - 강조색1 30" xfId="557"/>
    <cellStyle name="60% - 강조색1 31" xfId="558"/>
    <cellStyle name="60% - 강조색1 32" xfId="559"/>
    <cellStyle name="60% - 강조색1 33" xfId="560"/>
    <cellStyle name="60% - 강조색1 34" xfId="561"/>
    <cellStyle name="60% - 강조색1 35" xfId="562"/>
    <cellStyle name="60% - 강조색1 36" xfId="563"/>
    <cellStyle name="60% - 강조색1 37" xfId="564"/>
    <cellStyle name="60% - 강조색1 38" xfId="565"/>
    <cellStyle name="60% - 강조색1 39" xfId="566"/>
    <cellStyle name="60% - 강조색1 4" xfId="567"/>
    <cellStyle name="60% - 강조색1 4 2" xfId="568"/>
    <cellStyle name="60% - 강조색1 4 2 2" xfId="2509"/>
    <cellStyle name="60% - 강조색1 40" xfId="569"/>
    <cellStyle name="60% - 강조색1 41" xfId="3413"/>
    <cellStyle name="60% - 강조색1 41 2" xfId="3641"/>
    <cellStyle name="60% - 강조색1 42" xfId="3770"/>
    <cellStyle name="60% - 강조색1 5" xfId="570"/>
    <cellStyle name="60% - 강조색1 6" xfId="571"/>
    <cellStyle name="60% - 강조색1 7" xfId="572"/>
    <cellStyle name="60% - 강조색1 8" xfId="573"/>
    <cellStyle name="60% - 강조색1 9" xfId="574"/>
    <cellStyle name="60% - 강조색2" xfId="2322" builtinId="36" customBuiltin="1"/>
    <cellStyle name="60% - 강조색2 10" xfId="575"/>
    <cellStyle name="60% - 강조색2 11" xfId="576"/>
    <cellStyle name="60% - 강조색2 12" xfId="577"/>
    <cellStyle name="60% - 강조색2 13" xfId="578"/>
    <cellStyle name="60% - 강조색2 14" xfId="579"/>
    <cellStyle name="60% - 강조색2 15" xfId="580"/>
    <cellStyle name="60% - 강조색2 16" xfId="581"/>
    <cellStyle name="60% - 강조색2 17" xfId="582"/>
    <cellStyle name="60% - 강조색2 18" xfId="583"/>
    <cellStyle name="60% - 강조색2 19" xfId="584"/>
    <cellStyle name="60% - 강조색2 2" xfId="585"/>
    <cellStyle name="60% - 강조색2 2 2" xfId="586"/>
    <cellStyle name="60% - 강조색2 2 2 2" xfId="2510"/>
    <cellStyle name="60% - 강조색2 20" xfId="587"/>
    <cellStyle name="60% - 강조색2 21" xfId="588"/>
    <cellStyle name="60% - 강조색2 22" xfId="589"/>
    <cellStyle name="60% - 강조색2 23" xfId="590"/>
    <cellStyle name="60% - 강조색2 24" xfId="591"/>
    <cellStyle name="60% - 강조색2 25" xfId="592"/>
    <cellStyle name="60% - 강조색2 26" xfId="593"/>
    <cellStyle name="60% - 강조색2 27" xfId="594"/>
    <cellStyle name="60% - 강조색2 28" xfId="595"/>
    <cellStyle name="60% - 강조색2 29" xfId="596"/>
    <cellStyle name="60% - 강조색2 3" xfId="597"/>
    <cellStyle name="60% - 강조색2 3 2" xfId="598"/>
    <cellStyle name="60% - 강조색2 3 2 2" xfId="2511"/>
    <cellStyle name="60% - 강조색2 30" xfId="599"/>
    <cellStyle name="60% - 강조색2 31" xfId="600"/>
    <cellStyle name="60% - 강조색2 32" xfId="601"/>
    <cellStyle name="60% - 강조색2 33" xfId="602"/>
    <cellStyle name="60% - 강조색2 34" xfId="603"/>
    <cellStyle name="60% - 강조색2 35" xfId="604"/>
    <cellStyle name="60% - 강조색2 36" xfId="605"/>
    <cellStyle name="60% - 강조색2 37" xfId="606"/>
    <cellStyle name="60% - 강조색2 38" xfId="607"/>
    <cellStyle name="60% - 강조색2 39" xfId="608"/>
    <cellStyle name="60% - 강조색2 4" xfId="609"/>
    <cellStyle name="60% - 강조색2 4 2" xfId="610"/>
    <cellStyle name="60% - 강조색2 4 2 2" xfId="2512"/>
    <cellStyle name="60% - 강조색2 40" xfId="611"/>
    <cellStyle name="60% - 강조색2 41" xfId="3417"/>
    <cellStyle name="60% - 강조색2 41 2" xfId="3642"/>
    <cellStyle name="60% - 강조색2 42" xfId="3771"/>
    <cellStyle name="60% - 강조색2 5" xfId="612"/>
    <cellStyle name="60% - 강조색2 6" xfId="613"/>
    <cellStyle name="60% - 강조색2 7" xfId="614"/>
    <cellStyle name="60% - 강조색2 8" xfId="615"/>
    <cellStyle name="60% - 강조색2 9" xfId="616"/>
    <cellStyle name="60% - 강조색3" xfId="2326" builtinId="40" customBuiltin="1"/>
    <cellStyle name="60% - 강조색3 10" xfId="617"/>
    <cellStyle name="60% - 강조색3 11" xfId="618"/>
    <cellStyle name="60% - 강조색3 12" xfId="619"/>
    <cellStyle name="60% - 강조색3 13" xfId="620"/>
    <cellStyle name="60% - 강조색3 14" xfId="621"/>
    <cellStyle name="60% - 강조색3 15" xfId="622"/>
    <cellStyle name="60% - 강조색3 16" xfId="623"/>
    <cellStyle name="60% - 강조색3 17" xfId="624"/>
    <cellStyle name="60% - 강조색3 18" xfId="625"/>
    <cellStyle name="60% - 강조색3 19" xfId="626"/>
    <cellStyle name="60% - 강조색3 2" xfId="627"/>
    <cellStyle name="60% - 강조색3 2 2" xfId="628"/>
    <cellStyle name="60% - 강조색3 2 2 2" xfId="2513"/>
    <cellStyle name="60% - 강조색3 20" xfId="629"/>
    <cellStyle name="60% - 강조색3 21" xfId="630"/>
    <cellStyle name="60% - 강조색3 22" xfId="631"/>
    <cellStyle name="60% - 강조색3 23" xfId="632"/>
    <cellStyle name="60% - 강조색3 24" xfId="633"/>
    <cellStyle name="60% - 강조색3 25" xfId="634"/>
    <cellStyle name="60% - 강조색3 26" xfId="635"/>
    <cellStyle name="60% - 강조색3 27" xfId="636"/>
    <cellStyle name="60% - 강조색3 28" xfId="637"/>
    <cellStyle name="60% - 강조색3 29" xfId="638"/>
    <cellStyle name="60% - 강조색3 3" xfId="639"/>
    <cellStyle name="60% - 강조색3 3 2" xfId="640"/>
    <cellStyle name="60% - 강조색3 3 2 2" xfId="2514"/>
    <cellStyle name="60% - 강조색3 30" xfId="641"/>
    <cellStyle name="60% - 강조색3 31" xfId="642"/>
    <cellStyle name="60% - 강조색3 32" xfId="643"/>
    <cellStyle name="60% - 강조색3 33" xfId="644"/>
    <cellStyle name="60% - 강조색3 34" xfId="645"/>
    <cellStyle name="60% - 강조색3 35" xfId="646"/>
    <cellStyle name="60% - 강조색3 36" xfId="647"/>
    <cellStyle name="60% - 강조색3 37" xfId="648"/>
    <cellStyle name="60% - 강조색3 38" xfId="649"/>
    <cellStyle name="60% - 강조색3 39" xfId="650"/>
    <cellStyle name="60% - 강조색3 4" xfId="651"/>
    <cellStyle name="60% - 강조색3 4 2" xfId="652"/>
    <cellStyle name="60% - 강조색3 4 2 2" xfId="2515"/>
    <cellStyle name="60% - 강조색3 40" xfId="653"/>
    <cellStyle name="60% - 강조색3 41" xfId="3421"/>
    <cellStyle name="60% - 강조색3 41 2" xfId="3643"/>
    <cellStyle name="60% - 강조색3 42" xfId="3772"/>
    <cellStyle name="60% - 강조색3 5" xfId="654"/>
    <cellStyle name="60% - 강조색3 6" xfId="655"/>
    <cellStyle name="60% - 강조색3 7" xfId="656"/>
    <cellStyle name="60% - 강조색3 8" xfId="657"/>
    <cellStyle name="60% - 강조색3 9" xfId="658"/>
    <cellStyle name="60% - 강조색4" xfId="2330" builtinId="44" customBuiltin="1"/>
    <cellStyle name="60% - 강조색4 10" xfId="659"/>
    <cellStyle name="60% - 강조색4 11" xfId="660"/>
    <cellStyle name="60% - 강조색4 12" xfId="661"/>
    <cellStyle name="60% - 강조색4 13" xfId="662"/>
    <cellStyle name="60% - 강조색4 14" xfId="663"/>
    <cellStyle name="60% - 강조색4 15" xfId="664"/>
    <cellStyle name="60% - 강조색4 16" xfId="665"/>
    <cellStyle name="60% - 강조색4 17" xfId="666"/>
    <cellStyle name="60% - 강조색4 18" xfId="667"/>
    <cellStyle name="60% - 강조색4 19" xfId="668"/>
    <cellStyle name="60% - 강조색4 2" xfId="669"/>
    <cellStyle name="60% - 강조색4 2 2" xfId="670"/>
    <cellStyle name="60% - 강조색4 2 2 2" xfId="2516"/>
    <cellStyle name="60% - 강조색4 20" xfId="671"/>
    <cellStyle name="60% - 강조색4 21" xfId="672"/>
    <cellStyle name="60% - 강조색4 22" xfId="673"/>
    <cellStyle name="60% - 강조색4 23" xfId="674"/>
    <cellStyle name="60% - 강조색4 24" xfId="675"/>
    <cellStyle name="60% - 강조색4 25" xfId="676"/>
    <cellStyle name="60% - 강조색4 26" xfId="677"/>
    <cellStyle name="60% - 강조색4 27" xfId="678"/>
    <cellStyle name="60% - 강조색4 28" xfId="679"/>
    <cellStyle name="60% - 강조색4 29" xfId="680"/>
    <cellStyle name="60% - 강조색4 3" xfId="681"/>
    <cellStyle name="60% - 강조색4 3 2" xfId="682"/>
    <cellStyle name="60% - 강조색4 3 2 2" xfId="2517"/>
    <cellStyle name="60% - 강조색4 30" xfId="683"/>
    <cellStyle name="60% - 강조색4 31" xfId="684"/>
    <cellStyle name="60% - 강조색4 32" xfId="685"/>
    <cellStyle name="60% - 강조색4 33" xfId="686"/>
    <cellStyle name="60% - 강조색4 34" xfId="687"/>
    <cellStyle name="60% - 강조색4 35" xfId="688"/>
    <cellStyle name="60% - 강조색4 36" xfId="689"/>
    <cellStyle name="60% - 강조색4 37" xfId="690"/>
    <cellStyle name="60% - 강조색4 38" xfId="691"/>
    <cellStyle name="60% - 강조색4 39" xfId="692"/>
    <cellStyle name="60% - 강조색4 4" xfId="693"/>
    <cellStyle name="60% - 강조색4 4 2" xfId="694"/>
    <cellStyle name="60% - 강조색4 4 2 2" xfId="2518"/>
    <cellStyle name="60% - 강조색4 40" xfId="695"/>
    <cellStyle name="60% - 강조색4 41" xfId="3425"/>
    <cellStyle name="60% - 강조색4 41 2" xfId="3644"/>
    <cellStyle name="60% - 강조색4 42" xfId="3773"/>
    <cellStyle name="60% - 강조색4 5" xfId="696"/>
    <cellStyle name="60% - 강조색4 6" xfId="697"/>
    <cellStyle name="60% - 강조색4 7" xfId="698"/>
    <cellStyle name="60% - 강조색4 8" xfId="699"/>
    <cellStyle name="60% - 강조색4 9" xfId="700"/>
    <cellStyle name="60% - 강조색5" xfId="2334" builtinId="48" customBuiltin="1"/>
    <cellStyle name="60% - 강조색5 10" xfId="701"/>
    <cellStyle name="60% - 강조색5 11" xfId="702"/>
    <cellStyle name="60% - 강조색5 12" xfId="703"/>
    <cellStyle name="60% - 강조색5 13" xfId="704"/>
    <cellStyle name="60% - 강조색5 14" xfId="705"/>
    <cellStyle name="60% - 강조색5 15" xfId="706"/>
    <cellStyle name="60% - 강조색5 16" xfId="707"/>
    <cellStyle name="60% - 강조색5 17" xfId="708"/>
    <cellStyle name="60% - 강조색5 18" xfId="709"/>
    <cellStyle name="60% - 강조색5 19" xfId="710"/>
    <cellStyle name="60% - 강조색5 2" xfId="711"/>
    <cellStyle name="60% - 강조색5 2 2" xfId="712"/>
    <cellStyle name="60% - 강조색5 2 2 2" xfId="2519"/>
    <cellStyle name="60% - 강조색5 20" xfId="713"/>
    <cellStyle name="60% - 강조색5 21" xfId="714"/>
    <cellStyle name="60% - 강조색5 22" xfId="715"/>
    <cellStyle name="60% - 강조색5 23" xfId="716"/>
    <cellStyle name="60% - 강조색5 24" xfId="717"/>
    <cellStyle name="60% - 강조색5 25" xfId="718"/>
    <cellStyle name="60% - 강조색5 26" xfId="719"/>
    <cellStyle name="60% - 강조색5 27" xfId="720"/>
    <cellStyle name="60% - 강조색5 28" xfId="721"/>
    <cellStyle name="60% - 강조색5 29" xfId="722"/>
    <cellStyle name="60% - 강조색5 3" xfId="723"/>
    <cellStyle name="60% - 강조색5 3 2" xfId="724"/>
    <cellStyle name="60% - 강조색5 3 2 2" xfId="2520"/>
    <cellStyle name="60% - 강조색5 30" xfId="725"/>
    <cellStyle name="60% - 강조색5 31" xfId="726"/>
    <cellStyle name="60% - 강조색5 32" xfId="727"/>
    <cellStyle name="60% - 강조색5 33" xfId="728"/>
    <cellStyle name="60% - 강조색5 34" xfId="729"/>
    <cellStyle name="60% - 강조색5 35" xfId="730"/>
    <cellStyle name="60% - 강조색5 36" xfId="731"/>
    <cellStyle name="60% - 강조색5 37" xfId="732"/>
    <cellStyle name="60% - 강조색5 38" xfId="733"/>
    <cellStyle name="60% - 강조색5 39" xfId="734"/>
    <cellStyle name="60% - 강조색5 4" xfId="735"/>
    <cellStyle name="60% - 강조색5 4 2" xfId="736"/>
    <cellStyle name="60% - 강조색5 4 2 2" xfId="2521"/>
    <cellStyle name="60% - 강조색5 40" xfId="737"/>
    <cellStyle name="60% - 강조색5 41" xfId="3429"/>
    <cellStyle name="60% - 강조색5 41 2" xfId="3645"/>
    <cellStyle name="60% - 강조색5 42" xfId="3774"/>
    <cellStyle name="60% - 강조색5 5" xfId="738"/>
    <cellStyle name="60% - 강조색5 6" xfId="739"/>
    <cellStyle name="60% - 강조색5 7" xfId="740"/>
    <cellStyle name="60% - 강조색5 8" xfId="741"/>
    <cellStyle name="60% - 강조색5 9" xfId="742"/>
    <cellStyle name="60% - 강조색6" xfId="2338" builtinId="52" customBuiltin="1"/>
    <cellStyle name="60% - 강조색6 10" xfId="743"/>
    <cellStyle name="60% - 강조색6 11" xfId="744"/>
    <cellStyle name="60% - 강조색6 12" xfId="745"/>
    <cellStyle name="60% - 강조색6 13" xfId="746"/>
    <cellStyle name="60% - 강조색6 14" xfId="747"/>
    <cellStyle name="60% - 강조색6 15" xfId="748"/>
    <cellStyle name="60% - 강조색6 16" xfId="749"/>
    <cellStyle name="60% - 강조색6 17" xfId="750"/>
    <cellStyle name="60% - 강조색6 18" xfId="751"/>
    <cellStyle name="60% - 강조색6 19" xfId="752"/>
    <cellStyle name="60% - 강조색6 2" xfId="753"/>
    <cellStyle name="60% - 강조색6 2 2" xfId="754"/>
    <cellStyle name="60% - 강조색6 2 2 2" xfId="2522"/>
    <cellStyle name="60% - 강조색6 20" xfId="755"/>
    <cellStyle name="60% - 강조색6 21" xfId="756"/>
    <cellStyle name="60% - 강조색6 22" xfId="757"/>
    <cellStyle name="60% - 강조색6 23" xfId="758"/>
    <cellStyle name="60% - 강조색6 24" xfId="759"/>
    <cellStyle name="60% - 강조색6 25" xfId="760"/>
    <cellStyle name="60% - 강조색6 26" xfId="761"/>
    <cellStyle name="60% - 강조색6 27" xfId="762"/>
    <cellStyle name="60% - 강조색6 28" xfId="763"/>
    <cellStyle name="60% - 강조색6 29" xfId="764"/>
    <cellStyle name="60% - 강조색6 3" xfId="765"/>
    <cellStyle name="60% - 강조색6 3 2" xfId="766"/>
    <cellStyle name="60% - 강조색6 3 2 2" xfId="2523"/>
    <cellStyle name="60% - 강조색6 30" xfId="767"/>
    <cellStyle name="60% - 강조색6 31" xfId="768"/>
    <cellStyle name="60% - 강조색6 32" xfId="769"/>
    <cellStyle name="60% - 강조색6 33" xfId="770"/>
    <cellStyle name="60% - 강조색6 34" xfId="771"/>
    <cellStyle name="60% - 강조색6 35" xfId="772"/>
    <cellStyle name="60% - 강조색6 36" xfId="773"/>
    <cellStyle name="60% - 강조색6 37" xfId="774"/>
    <cellStyle name="60% - 강조색6 38" xfId="775"/>
    <cellStyle name="60% - 강조색6 39" xfId="776"/>
    <cellStyle name="60% - 강조색6 4" xfId="777"/>
    <cellStyle name="60% - 강조색6 4 2" xfId="778"/>
    <cellStyle name="60% - 강조색6 4 2 2" xfId="2524"/>
    <cellStyle name="60% - 강조색6 40" xfId="779"/>
    <cellStyle name="60% - 강조색6 41" xfId="3433"/>
    <cellStyle name="60% - 강조색6 41 2" xfId="3646"/>
    <cellStyle name="60% - 강조색6 42" xfId="3775"/>
    <cellStyle name="60% - 강조색6 5" xfId="780"/>
    <cellStyle name="60% - 강조색6 6" xfId="781"/>
    <cellStyle name="60% - 강조색6 7" xfId="782"/>
    <cellStyle name="60% - 강조색6 8" xfId="783"/>
    <cellStyle name="60% - 강조색6 9" xfId="784"/>
    <cellStyle name="Aee­ " xfId="785"/>
    <cellStyle name="AeE­ [0]_ 2ÆAAþº° " xfId="786"/>
    <cellStyle name="AeE­_ 2ÆAAþº° " xfId="787"/>
    <cellStyle name="Æu¼ " xfId="788"/>
    <cellStyle name="Æû¼¾æ®" xfId="789"/>
    <cellStyle name="ALIGNMENT" xfId="790"/>
    <cellStyle name="AÞ¸¶ [0]_ 2ÆAAþº° " xfId="791"/>
    <cellStyle name="AÞ¸¶_ 2ÆAAþº° " xfId="792"/>
    <cellStyle name="Àú¸®¼ö" xfId="793"/>
    <cellStyle name="Àú¸®¼ö0" xfId="794"/>
    <cellStyle name="Au¸r " xfId="795"/>
    <cellStyle name="Au¸r¼" xfId="796"/>
    <cellStyle name="b椬ៜ_x000c_Comma_ODCOS " xfId="797"/>
    <cellStyle name="C￥AØ_  FAB AIA¤  " xfId="798"/>
    <cellStyle name="Ç¥ÁØ_´ëºñÇ¥ (2)_ºÎ´ëÅä°ø " xfId="799"/>
    <cellStyle name="C￥AØ_¸¶≫eCI¼oAIA§ " xfId="800"/>
    <cellStyle name="Ç¥ÁØ_»óºÎ¼ö·®Áý°è " xfId="801"/>
    <cellStyle name="C￥AØ_≫c¾÷ºIº° AN°e " xfId="802"/>
    <cellStyle name="Ç¥ÁØ_FAX¾ç½Ä " xfId="803"/>
    <cellStyle name="C￥AØ_ºI´eAa°ø " xfId="804"/>
    <cellStyle name="Ç¥ÁØ_ºÎ´ëÅä°ø " xfId="805"/>
    <cellStyle name="C￥AØ_ºI´eAa°ø  2" xfId="806"/>
    <cellStyle name="category" xfId="807"/>
    <cellStyle name="Çõ»ê" xfId="808"/>
    <cellStyle name="Co≫" xfId="809"/>
    <cellStyle name="Comma" xfId="810"/>
    <cellStyle name="Comma [0]" xfId="811"/>
    <cellStyle name="comma zerodec" xfId="812"/>
    <cellStyle name="comma zerodec 2" xfId="3908"/>
    <cellStyle name="Comma_ SG&amp;A Bridge " xfId="813"/>
    <cellStyle name="Comma0" xfId="814"/>
    <cellStyle name="Currency" xfId="815"/>
    <cellStyle name="Currency [0]" xfId="816"/>
    <cellStyle name="Currency_ SG&amp;A Bridge " xfId="817"/>
    <cellStyle name="Currency0" xfId="818"/>
    <cellStyle name="Currency1" xfId="819"/>
    <cellStyle name="Currency1 2" xfId="3909"/>
    <cellStyle name="Date" xfId="820"/>
    <cellStyle name="Date 2" xfId="821"/>
    <cellStyle name="Date 3" xfId="2525"/>
    <cellStyle name="Date 4" xfId="3898"/>
    <cellStyle name="Dezimal [0]_laroux" xfId="822"/>
    <cellStyle name="Dezimal_laroux" xfId="823"/>
    <cellStyle name="Dollar (zero dec)" xfId="824"/>
    <cellStyle name="Dollar (zero dec) 2" xfId="3910"/>
    <cellStyle name="EA" xfId="825"/>
    <cellStyle name="E­æo±" xfId="826"/>
    <cellStyle name="E­æo±a" xfId="827"/>
    <cellStyle name="È­æó±âè£" xfId="828"/>
    <cellStyle name="È­æó±âè£0" xfId="829"/>
    <cellStyle name="Fixed" xfId="830"/>
    <cellStyle name="Fixed 2" xfId="831"/>
    <cellStyle name="Fixed 3" xfId="2526"/>
    <cellStyle name="Fixed 4" xfId="3899"/>
    <cellStyle name="Grey" xfId="832"/>
    <cellStyle name="Grey 2" xfId="833"/>
    <cellStyle name="Grey 3" xfId="834"/>
    <cellStyle name="HEADER" xfId="835"/>
    <cellStyle name="Header1" xfId="836"/>
    <cellStyle name="Header2" xfId="837"/>
    <cellStyle name="Header2 10" xfId="2527"/>
    <cellStyle name="Header2 10 2" xfId="5131"/>
    <cellStyle name="Header2 10 2 2" xfId="6493"/>
    <cellStyle name="Header2 10 3" xfId="5808"/>
    <cellStyle name="Header2 11" xfId="2528"/>
    <cellStyle name="Header2 11 2" xfId="5132"/>
    <cellStyle name="Header2 11 2 2" xfId="6494"/>
    <cellStyle name="Header2 11 3" xfId="5809"/>
    <cellStyle name="Header2 12" xfId="2529"/>
    <cellStyle name="Header2 12 2" xfId="5133"/>
    <cellStyle name="Header2 12 2 2" xfId="6495"/>
    <cellStyle name="Header2 12 3" xfId="5810"/>
    <cellStyle name="Header2 13" xfId="2530"/>
    <cellStyle name="Header2 13 2" xfId="5134"/>
    <cellStyle name="Header2 13 2 2" xfId="6496"/>
    <cellStyle name="Header2 13 3" xfId="5811"/>
    <cellStyle name="Header2 14" xfId="2531"/>
    <cellStyle name="Header2 14 2" xfId="5135"/>
    <cellStyle name="Header2 14 2 2" xfId="6497"/>
    <cellStyle name="Header2 14 3" xfId="5812"/>
    <cellStyle name="Header2 15" xfId="2532"/>
    <cellStyle name="Header2 15 2" xfId="5136"/>
    <cellStyle name="Header2 15 2 2" xfId="6498"/>
    <cellStyle name="Header2 15 3" xfId="5813"/>
    <cellStyle name="Header2 16" xfId="5730"/>
    <cellStyle name="Header2 2" xfId="838"/>
    <cellStyle name="Header2 2 10" xfId="4933"/>
    <cellStyle name="Header2 2 10 2" xfId="5766"/>
    <cellStyle name="Header2 2 10 2 2" xfId="6860"/>
    <cellStyle name="Header2 2 10 3" xfId="6361"/>
    <cellStyle name="Header2 2 11" xfId="2359"/>
    <cellStyle name="Header2 2 11 2" xfId="5975"/>
    <cellStyle name="Header2 2 12" xfId="5018"/>
    <cellStyle name="Header2 2 12 2" xfId="6436"/>
    <cellStyle name="Header2 2 13" xfId="5814"/>
    <cellStyle name="Header2 2 2" xfId="2453"/>
    <cellStyle name="Header2 2 2 2" xfId="2533"/>
    <cellStyle name="Header2 2 2 2 2" xfId="5137"/>
    <cellStyle name="Header2 2 2 2 2 2" xfId="6499"/>
    <cellStyle name="Header2 2 2 2 3" xfId="5816"/>
    <cellStyle name="Header2 2 2 3" xfId="4986"/>
    <cellStyle name="Header2 2 2 3 2" xfId="5800"/>
    <cellStyle name="Header2 2 2 3 2 2" xfId="6894"/>
    <cellStyle name="Header2 2 2 3 3" xfId="6413"/>
    <cellStyle name="Header2 2 2 4" xfId="5108"/>
    <cellStyle name="Header2 2 2 4 2" xfId="6474"/>
    <cellStyle name="Header2 2 2 5" xfId="5815"/>
    <cellStyle name="Header2 2 3" xfId="2411"/>
    <cellStyle name="Header2 2 3 2" xfId="4960"/>
    <cellStyle name="Header2 2 3 2 2" xfId="5783"/>
    <cellStyle name="Header2 2 3 2 2 2" xfId="6877"/>
    <cellStyle name="Header2 2 3 2 3" xfId="6387"/>
    <cellStyle name="Header2 2 3 3" xfId="5063"/>
    <cellStyle name="Header2 2 3 3 2" xfId="6455"/>
    <cellStyle name="Header2 2 3 4" xfId="5817"/>
    <cellStyle name="Header2 2 4" xfId="2534"/>
    <cellStyle name="Header2 2 4 2" xfId="5138"/>
    <cellStyle name="Header2 2 4 2 2" xfId="6500"/>
    <cellStyle name="Header2 2 4 3" xfId="5818"/>
    <cellStyle name="Header2 2 5" xfId="2535"/>
    <cellStyle name="Header2 2 5 2" xfId="5139"/>
    <cellStyle name="Header2 2 5 2 2" xfId="6501"/>
    <cellStyle name="Header2 2 5 3" xfId="5819"/>
    <cellStyle name="Header2 2 6" xfId="2536"/>
    <cellStyle name="Header2 2 6 2" xfId="5140"/>
    <cellStyle name="Header2 2 6 2 2" xfId="6502"/>
    <cellStyle name="Header2 2 6 3" xfId="5820"/>
    <cellStyle name="Header2 2 7" xfId="2537"/>
    <cellStyle name="Header2 2 7 2" xfId="5141"/>
    <cellStyle name="Header2 2 7 2 2" xfId="6503"/>
    <cellStyle name="Header2 2 7 3" xfId="5821"/>
    <cellStyle name="Header2 2 8" xfId="2538"/>
    <cellStyle name="Header2 2 8 2" xfId="5142"/>
    <cellStyle name="Header2 2 8 2 2" xfId="6504"/>
    <cellStyle name="Header2 2 8 3" xfId="5822"/>
    <cellStyle name="Header2 2 9" xfId="2539"/>
    <cellStyle name="Header2 2 9 2" xfId="5143"/>
    <cellStyle name="Header2 2 9 2 2" xfId="6505"/>
    <cellStyle name="Header2 2 9 3" xfId="5823"/>
    <cellStyle name="Header2 3" xfId="839"/>
    <cellStyle name="Header2 3 10" xfId="2540"/>
    <cellStyle name="Header2 3 10 2" xfId="5144"/>
    <cellStyle name="Header2 3 10 2 2" xfId="6506"/>
    <cellStyle name="Header2 3 10 3" xfId="5825"/>
    <cellStyle name="Header2 3 11" xfId="2541"/>
    <cellStyle name="Header2 3 11 2" xfId="5145"/>
    <cellStyle name="Header2 3 11 2 2" xfId="6507"/>
    <cellStyle name="Header2 3 11 3" xfId="5826"/>
    <cellStyle name="Header2 3 12" xfId="2542"/>
    <cellStyle name="Header2 3 12 2" xfId="5146"/>
    <cellStyle name="Header2 3 12 2 2" xfId="6508"/>
    <cellStyle name="Header2 3 12 3" xfId="5827"/>
    <cellStyle name="Header2 3 13" xfId="2543"/>
    <cellStyle name="Header2 3 13 2" xfId="5147"/>
    <cellStyle name="Header2 3 13 2 2" xfId="6509"/>
    <cellStyle name="Header2 3 13 3" xfId="5828"/>
    <cellStyle name="Header2 3 14" xfId="4941"/>
    <cellStyle name="Header2 3 14 2" xfId="5772"/>
    <cellStyle name="Header2 3 14 2 2" xfId="6866"/>
    <cellStyle name="Header2 3 14 3" xfId="6369"/>
    <cellStyle name="Header2 3 15" xfId="2367"/>
    <cellStyle name="Header2 3 15 2" xfId="5983"/>
    <cellStyle name="Header2 3 16" xfId="5028"/>
    <cellStyle name="Header2 3 16 2" xfId="6442"/>
    <cellStyle name="Header2 3 17" xfId="5824"/>
    <cellStyle name="Header2 3 2" xfId="2465"/>
    <cellStyle name="Header2 3 2 2" xfId="2544"/>
    <cellStyle name="Header2 3 2 2 2" xfId="5148"/>
    <cellStyle name="Header2 3 2 2 2 2" xfId="6510"/>
    <cellStyle name="Header2 3 2 2 3" xfId="5830"/>
    <cellStyle name="Header2 3 2 3" xfId="4994"/>
    <cellStyle name="Header2 3 2 3 2" xfId="5806"/>
    <cellStyle name="Header2 3 2 3 2 2" xfId="6900"/>
    <cellStyle name="Header2 3 2 3 3" xfId="6421"/>
    <cellStyle name="Header2 3 2 4" xfId="5118"/>
    <cellStyle name="Header2 3 2 4 2" xfId="6480"/>
    <cellStyle name="Header2 3 2 5" xfId="5829"/>
    <cellStyle name="Header2 3 3" xfId="2423"/>
    <cellStyle name="Header2 3 3 2" xfId="4966"/>
    <cellStyle name="Header2 3 3 2 2" xfId="5787"/>
    <cellStyle name="Header2 3 3 2 2 2" xfId="6881"/>
    <cellStyle name="Header2 3 3 2 3" xfId="6393"/>
    <cellStyle name="Header2 3 3 3" xfId="5073"/>
    <cellStyle name="Header2 3 3 3 2" xfId="6461"/>
    <cellStyle name="Header2 3 3 4" xfId="5831"/>
    <cellStyle name="Header2 3 4" xfId="2545"/>
    <cellStyle name="Header2 3 4 2" xfId="5149"/>
    <cellStyle name="Header2 3 4 2 2" xfId="6511"/>
    <cellStyle name="Header2 3 4 3" xfId="5832"/>
    <cellStyle name="Header2 3 5" xfId="2546"/>
    <cellStyle name="Header2 3 5 2" xfId="5150"/>
    <cellStyle name="Header2 3 5 2 2" xfId="6512"/>
    <cellStyle name="Header2 3 5 3" xfId="5833"/>
    <cellStyle name="Header2 3 6" xfId="2547"/>
    <cellStyle name="Header2 3 6 2" xfId="5151"/>
    <cellStyle name="Header2 3 6 2 2" xfId="6513"/>
    <cellStyle name="Header2 3 6 3" xfId="5834"/>
    <cellStyle name="Header2 3 7" xfId="2548"/>
    <cellStyle name="Header2 3 7 2" xfId="5152"/>
    <cellStyle name="Header2 3 7 2 2" xfId="6514"/>
    <cellStyle name="Header2 3 7 3" xfId="5835"/>
    <cellStyle name="Header2 3 8" xfId="2549"/>
    <cellStyle name="Header2 3 8 2" xfId="5153"/>
    <cellStyle name="Header2 3 8 2 2" xfId="6515"/>
    <cellStyle name="Header2 3 8 3" xfId="5836"/>
    <cellStyle name="Header2 3 9" xfId="2550"/>
    <cellStyle name="Header2 3 9 2" xfId="5154"/>
    <cellStyle name="Header2 3 9 2 2" xfId="6516"/>
    <cellStyle name="Header2 3 9 3" xfId="5837"/>
    <cellStyle name="Header2 4" xfId="2426"/>
    <cellStyle name="Header2 4 2" xfId="4969"/>
    <cellStyle name="Header2 4 2 2" xfId="5788"/>
    <cellStyle name="Header2 4 2 2 2" xfId="6882"/>
    <cellStyle name="Header2 4 2 3" xfId="6396"/>
    <cellStyle name="Header2 4 3" xfId="5083"/>
    <cellStyle name="Header2 4 3 2" xfId="6462"/>
    <cellStyle name="Header2 4 4" xfId="5838"/>
    <cellStyle name="Header2 5" xfId="2380"/>
    <cellStyle name="Header2 5 2" xfId="4945"/>
    <cellStyle name="Header2 5 2 2" xfId="5773"/>
    <cellStyle name="Header2 5 2 2 2" xfId="6867"/>
    <cellStyle name="Header2 5 2 3" xfId="6372"/>
    <cellStyle name="Header2 5 3" xfId="5038"/>
    <cellStyle name="Header2 5 3 2" xfId="6443"/>
    <cellStyle name="Header2 5 4" xfId="5839"/>
    <cellStyle name="Header2 6" xfId="2551"/>
    <cellStyle name="Header2 6 2" xfId="5155"/>
    <cellStyle name="Header2 6 2 2" xfId="6517"/>
    <cellStyle name="Header2 6 3" xfId="5840"/>
    <cellStyle name="Header2 7" xfId="2552"/>
    <cellStyle name="Header2 7 2" xfId="5156"/>
    <cellStyle name="Header2 7 2 2" xfId="6518"/>
    <cellStyle name="Header2 7 3" xfId="5841"/>
    <cellStyle name="Header2 8" xfId="2553"/>
    <cellStyle name="Header2 8 2" xfId="5157"/>
    <cellStyle name="Header2 8 2 2" xfId="6519"/>
    <cellStyle name="Header2 8 3" xfId="5842"/>
    <cellStyle name="Header2 9" xfId="2554"/>
    <cellStyle name="Header2 9 2" xfId="5158"/>
    <cellStyle name="Header2 9 2 2" xfId="6520"/>
    <cellStyle name="Header2 9 3" xfId="5843"/>
    <cellStyle name="Heading 1" xfId="840"/>
    <cellStyle name="Heading 2" xfId="841"/>
    <cellStyle name="HEADING1" xfId="842"/>
    <cellStyle name="Heading1 2" xfId="3900"/>
    <cellStyle name="HEADING2" xfId="843"/>
    <cellStyle name="Heading2 2" xfId="3901"/>
    <cellStyle name="Hyperlink" xfId="844"/>
    <cellStyle name="Input [yellow]" xfId="845"/>
    <cellStyle name="Input [yellow] 2" xfId="846"/>
    <cellStyle name="Input [yellow] 2 10" xfId="5845"/>
    <cellStyle name="Input [yellow] 2 2" xfId="2435"/>
    <cellStyle name="Input [yellow] 2 2 2" xfId="2555"/>
    <cellStyle name="Input [yellow] 2 2 2 2" xfId="5847"/>
    <cellStyle name="Input [yellow] 2 2 3" xfId="4977"/>
    <cellStyle name="Input [yellow] 2 2 3 2" xfId="6404"/>
    <cellStyle name="Input [yellow] 2 2 4" xfId="5846"/>
    <cellStyle name="Input [yellow] 2 3" xfId="2393"/>
    <cellStyle name="Input [yellow] 2 3 2" xfId="4953"/>
    <cellStyle name="Input [yellow] 2 3 2 2" xfId="6380"/>
    <cellStyle name="Input [yellow] 2 3 3" xfId="5848"/>
    <cellStyle name="Input [yellow] 2 4" xfId="2556"/>
    <cellStyle name="Input [yellow] 2 4 2" xfId="5849"/>
    <cellStyle name="Input [yellow] 2 5" xfId="2557"/>
    <cellStyle name="Input [yellow] 2 5 2" xfId="5850"/>
    <cellStyle name="Input [yellow] 2 6" xfId="2558"/>
    <cellStyle name="Input [yellow] 2 6 2" xfId="5851"/>
    <cellStyle name="Input [yellow] 2 7" xfId="2559"/>
    <cellStyle name="Input [yellow] 2 7 2" xfId="5852"/>
    <cellStyle name="Input [yellow] 2 8" xfId="4924"/>
    <cellStyle name="Input [yellow] 2 8 2" xfId="6352"/>
    <cellStyle name="Input [yellow] 2 9" xfId="2350"/>
    <cellStyle name="Input [yellow] 2 9 2" xfId="5966"/>
    <cellStyle name="Input [yellow] 3" xfId="847"/>
    <cellStyle name="Input [yellow] 3 10" xfId="2560"/>
    <cellStyle name="Input [yellow] 3 10 2" xfId="5854"/>
    <cellStyle name="Input [yellow] 3 11" xfId="2561"/>
    <cellStyle name="Input [yellow] 3 11 2" xfId="5855"/>
    <cellStyle name="Input [yellow] 3 12" xfId="2562"/>
    <cellStyle name="Input [yellow] 3 12 2" xfId="5856"/>
    <cellStyle name="Input [yellow] 3 13" xfId="2563"/>
    <cellStyle name="Input [yellow] 3 13 2" xfId="5857"/>
    <cellStyle name="Input [yellow] 3 14" xfId="4934"/>
    <cellStyle name="Input [yellow] 3 14 2" xfId="6362"/>
    <cellStyle name="Input [yellow] 3 15" xfId="2360"/>
    <cellStyle name="Input [yellow] 3 15 2" xfId="5976"/>
    <cellStyle name="Input [yellow] 3 16" xfId="5853"/>
    <cellStyle name="Input [yellow] 3 2" xfId="2454"/>
    <cellStyle name="Input [yellow] 3 2 2" xfId="4987"/>
    <cellStyle name="Input [yellow] 3 2 2 2" xfId="6414"/>
    <cellStyle name="Input [yellow] 3 2 3" xfId="5858"/>
    <cellStyle name="Input [yellow] 3 3" xfId="2412"/>
    <cellStyle name="Input [yellow] 3 3 2" xfId="4961"/>
    <cellStyle name="Input [yellow] 3 3 2 2" xfId="6388"/>
    <cellStyle name="Input [yellow] 3 3 3" xfId="5859"/>
    <cellStyle name="Input [yellow] 3 4" xfId="2564"/>
    <cellStyle name="Input [yellow] 3 4 2" xfId="5860"/>
    <cellStyle name="Input [yellow] 3 5" xfId="2565"/>
    <cellStyle name="Input [yellow] 3 5 2" xfId="5861"/>
    <cellStyle name="Input [yellow] 3 6" xfId="2566"/>
    <cellStyle name="Input [yellow] 3 6 2" xfId="5862"/>
    <cellStyle name="Input [yellow] 3 7" xfId="2567"/>
    <cellStyle name="Input [yellow] 3 7 2" xfId="5863"/>
    <cellStyle name="Input [yellow] 3 8" xfId="2568"/>
    <cellStyle name="Input [yellow] 3 8 2" xfId="5864"/>
    <cellStyle name="Input [yellow] 3 9" xfId="2569"/>
    <cellStyle name="Input [yellow] 3 9 2" xfId="5865"/>
    <cellStyle name="Input [yellow] 4" xfId="848"/>
    <cellStyle name="Input [yellow] 4 10" xfId="2570"/>
    <cellStyle name="Input [yellow] 4 10 2" xfId="5867"/>
    <cellStyle name="Input [yellow] 4 11" xfId="2571"/>
    <cellStyle name="Input [yellow] 4 11 2" xfId="5868"/>
    <cellStyle name="Input [yellow] 4 12" xfId="2572"/>
    <cellStyle name="Input [yellow] 4 12 2" xfId="5869"/>
    <cellStyle name="Input [yellow] 4 13" xfId="4935"/>
    <cellStyle name="Input [yellow] 4 13 2" xfId="6363"/>
    <cellStyle name="Input [yellow] 4 14" xfId="2361"/>
    <cellStyle name="Input [yellow] 4 14 2" xfId="5977"/>
    <cellStyle name="Input [yellow] 4 15" xfId="5866"/>
    <cellStyle name="Input [yellow] 4 2" xfId="2455"/>
    <cellStyle name="Input [yellow] 4 2 2" xfId="2573"/>
    <cellStyle name="Input [yellow] 4 2 2 2" xfId="5871"/>
    <cellStyle name="Input [yellow] 4 2 3" xfId="4988"/>
    <cellStyle name="Input [yellow] 4 2 3 2" xfId="6415"/>
    <cellStyle name="Input [yellow] 4 2 4" xfId="5870"/>
    <cellStyle name="Input [yellow] 4 3" xfId="2413"/>
    <cellStyle name="Input [yellow] 4 3 2" xfId="4962"/>
    <cellStyle name="Input [yellow] 4 3 2 2" xfId="6389"/>
    <cellStyle name="Input [yellow] 4 3 3" xfId="5872"/>
    <cellStyle name="Input [yellow] 4 4" xfId="2574"/>
    <cellStyle name="Input [yellow] 4 4 2" xfId="5873"/>
    <cellStyle name="Input [yellow] 4 5" xfId="2575"/>
    <cellStyle name="Input [yellow] 4 5 2" xfId="5874"/>
    <cellStyle name="Input [yellow] 4 6" xfId="2576"/>
    <cellStyle name="Input [yellow] 4 6 2" xfId="5875"/>
    <cellStyle name="Input [yellow] 4 7" xfId="2577"/>
    <cellStyle name="Input [yellow] 4 7 2" xfId="5876"/>
    <cellStyle name="Input [yellow] 4 8" xfId="2578"/>
    <cellStyle name="Input [yellow] 4 8 2" xfId="5877"/>
    <cellStyle name="Input [yellow] 4 9" xfId="2579"/>
    <cellStyle name="Input [yellow] 4 9 2" xfId="5878"/>
    <cellStyle name="Input [yellow] 5" xfId="849"/>
    <cellStyle name="Input [yellow] 5 10" xfId="2580"/>
    <cellStyle name="Input [yellow] 5 10 2" xfId="5880"/>
    <cellStyle name="Input [yellow] 5 11" xfId="2581"/>
    <cellStyle name="Input [yellow] 5 11 2" xfId="5881"/>
    <cellStyle name="Input [yellow] 5 12" xfId="2582"/>
    <cellStyle name="Input [yellow] 5 12 2" xfId="5882"/>
    <cellStyle name="Input [yellow] 5 13" xfId="4942"/>
    <cellStyle name="Input [yellow] 5 13 2" xfId="6370"/>
    <cellStyle name="Input [yellow] 5 14" xfId="2368"/>
    <cellStyle name="Input [yellow] 5 14 2" xfId="5984"/>
    <cellStyle name="Input [yellow] 5 15" xfId="5879"/>
    <cellStyle name="Input [yellow] 5 2" xfId="2466"/>
    <cellStyle name="Input [yellow] 5 2 2" xfId="2583"/>
    <cellStyle name="Input [yellow] 5 2 2 2" xfId="5884"/>
    <cellStyle name="Input [yellow] 5 2 3" xfId="4995"/>
    <cellStyle name="Input [yellow] 5 2 3 2" xfId="6422"/>
    <cellStyle name="Input [yellow] 5 2 4" xfId="5883"/>
    <cellStyle name="Input [yellow] 5 3" xfId="2424"/>
    <cellStyle name="Input [yellow] 5 3 2" xfId="4967"/>
    <cellStyle name="Input [yellow] 5 3 2 2" xfId="6394"/>
    <cellStyle name="Input [yellow] 5 3 3" xfId="5885"/>
    <cellStyle name="Input [yellow] 5 4" xfId="2584"/>
    <cellStyle name="Input [yellow] 5 4 2" xfId="5886"/>
    <cellStyle name="Input [yellow] 5 5" xfId="2585"/>
    <cellStyle name="Input [yellow] 5 5 2" xfId="5887"/>
    <cellStyle name="Input [yellow] 5 6" xfId="2586"/>
    <cellStyle name="Input [yellow] 5 6 2" xfId="5888"/>
    <cellStyle name="Input [yellow] 5 7" xfId="2587"/>
    <cellStyle name="Input [yellow] 5 7 2" xfId="5889"/>
    <cellStyle name="Input [yellow] 5 8" xfId="2588"/>
    <cellStyle name="Input [yellow] 5 8 2" xfId="5890"/>
    <cellStyle name="Input [yellow] 5 9" xfId="2589"/>
    <cellStyle name="Input [yellow] 5 9 2" xfId="5891"/>
    <cellStyle name="Input [yellow] 6" xfId="850"/>
    <cellStyle name="Input [yellow] 6 2" xfId="4970"/>
    <cellStyle name="Input [yellow] 6 2 2" xfId="6397"/>
    <cellStyle name="Input [yellow] 6 3" xfId="2427"/>
    <cellStyle name="Input [yellow] 6 3 2" xfId="6001"/>
    <cellStyle name="Input [yellow] 6 4" xfId="5892"/>
    <cellStyle name="Input [yellow] 7" xfId="2381"/>
    <cellStyle name="Input [yellow] 7 2" xfId="4946"/>
    <cellStyle name="Input [yellow] 7 2 2" xfId="6373"/>
    <cellStyle name="Input [yellow] 7 3" xfId="5893"/>
    <cellStyle name="Input [yellow] 8" xfId="5729"/>
    <cellStyle name="Input [yellow] 9" xfId="5844"/>
    <cellStyle name="Milliers [0]_Arabian Spec" xfId="851"/>
    <cellStyle name="Milliers_Arabian Spec" xfId="852"/>
    <cellStyle name="Model" xfId="853"/>
    <cellStyle name="Mon?aire [0]_Arabian Spec" xfId="854"/>
    <cellStyle name="Mon?aire_Arabian Spec" xfId="855"/>
    <cellStyle name="normal" xfId="856"/>
    <cellStyle name="Normal - Style1" xfId="857"/>
    <cellStyle name="Normal - Style1 2" xfId="858"/>
    <cellStyle name="Normal - Style1 2 2" xfId="3912"/>
    <cellStyle name="Normal - Style1 3" xfId="859"/>
    <cellStyle name="Normal - Style1 4" xfId="860"/>
    <cellStyle name="Normal - Style1 4 2" xfId="3911"/>
    <cellStyle name="Normal_ SG&amp;A Bridge " xfId="861"/>
    <cellStyle name="Œ…?æ맖?e [0.00]_laroux" xfId="862"/>
    <cellStyle name="Œ…?æ맖?e_laroux" xfId="863"/>
    <cellStyle name="Percent" xfId="864"/>
    <cellStyle name="Percent [2]" xfId="865"/>
    <cellStyle name="Percent_1.2.1_(토공-관거)계획오수관거 신설(A,B-LINE)" xfId="866"/>
    <cellStyle name="S " xfId="867"/>
    <cellStyle name="Standard_laroux" xfId="868"/>
    <cellStyle name="subhead" xfId="869"/>
    <cellStyle name="title [1]" xfId="870"/>
    <cellStyle name="title [2]" xfId="871"/>
    <cellStyle name="ton" xfId="872"/>
    <cellStyle name="Total" xfId="873"/>
    <cellStyle name="Total 2" xfId="874"/>
    <cellStyle name="Total 2 10" xfId="2590"/>
    <cellStyle name="Total 2 11" xfId="2591"/>
    <cellStyle name="Total 2 12" xfId="2592"/>
    <cellStyle name="Total 2 13" xfId="2593"/>
    <cellStyle name="Total 2 14" xfId="2594"/>
    <cellStyle name="Total 2 15" xfId="3913"/>
    <cellStyle name="Total 2 2" xfId="2428"/>
    <cellStyle name="Total 2 3" xfId="2382"/>
    <cellStyle name="Total 2 4" xfId="2595"/>
    <cellStyle name="Total 2 5" xfId="2596"/>
    <cellStyle name="Total 2 6" xfId="2597"/>
    <cellStyle name="Total 2 7" xfId="2598"/>
    <cellStyle name="Total 2 8" xfId="2599"/>
    <cellStyle name="Total 2 9" xfId="2600"/>
    <cellStyle name="Total 3" xfId="2601"/>
    <cellStyle name="Total 4" xfId="3902"/>
    <cellStyle name="W?rung [0]_laroux" xfId="875"/>
    <cellStyle name="W?rung_laroux" xfId="876"/>
    <cellStyle name="강조색1" xfId="2315" builtinId="29" customBuiltin="1"/>
    <cellStyle name="강조색1 10" xfId="877"/>
    <cellStyle name="강조색1 11" xfId="878"/>
    <cellStyle name="강조색1 12" xfId="879"/>
    <cellStyle name="강조색1 13" xfId="880"/>
    <cellStyle name="강조색1 14" xfId="881"/>
    <cellStyle name="강조색1 15" xfId="882"/>
    <cellStyle name="강조색1 16" xfId="883"/>
    <cellStyle name="강조색1 17" xfId="884"/>
    <cellStyle name="강조색1 18" xfId="885"/>
    <cellStyle name="강조색1 19" xfId="886"/>
    <cellStyle name="강조색1 2" xfId="887"/>
    <cellStyle name="강조색1 2 2" xfId="888"/>
    <cellStyle name="강조색1 2 2 2" xfId="2602"/>
    <cellStyle name="강조색1 20" xfId="889"/>
    <cellStyle name="강조색1 21" xfId="890"/>
    <cellStyle name="강조색1 22" xfId="891"/>
    <cellStyle name="강조색1 23" xfId="892"/>
    <cellStyle name="강조색1 24" xfId="893"/>
    <cellStyle name="강조색1 25" xfId="894"/>
    <cellStyle name="강조색1 26" xfId="895"/>
    <cellStyle name="강조색1 27" xfId="896"/>
    <cellStyle name="강조색1 28" xfId="897"/>
    <cellStyle name="강조색1 29" xfId="898"/>
    <cellStyle name="강조색1 3" xfId="899"/>
    <cellStyle name="강조색1 3 2" xfId="900"/>
    <cellStyle name="강조색1 3 2 2" xfId="2603"/>
    <cellStyle name="강조색1 30" xfId="901"/>
    <cellStyle name="강조색1 31" xfId="902"/>
    <cellStyle name="강조색1 32" xfId="903"/>
    <cellStyle name="강조색1 33" xfId="904"/>
    <cellStyle name="강조색1 34" xfId="905"/>
    <cellStyle name="강조색1 35" xfId="906"/>
    <cellStyle name="강조색1 36" xfId="907"/>
    <cellStyle name="강조색1 37" xfId="908"/>
    <cellStyle name="강조색1 38" xfId="909"/>
    <cellStyle name="강조색1 39" xfId="910"/>
    <cellStyle name="강조색1 4" xfId="911"/>
    <cellStyle name="강조색1 4 2" xfId="912"/>
    <cellStyle name="강조색1 4 2 2" xfId="2604"/>
    <cellStyle name="강조색1 40" xfId="913"/>
    <cellStyle name="강조색1 41" xfId="3410"/>
    <cellStyle name="강조색1 41 2" xfId="3647"/>
    <cellStyle name="강조색1 42" xfId="3776"/>
    <cellStyle name="강조색1 5" xfId="914"/>
    <cellStyle name="강조색1 6" xfId="915"/>
    <cellStyle name="강조색1 7" xfId="916"/>
    <cellStyle name="강조색1 8" xfId="917"/>
    <cellStyle name="강조색1 9" xfId="918"/>
    <cellStyle name="강조색2" xfId="2319" builtinId="33" customBuiltin="1"/>
    <cellStyle name="강조색2 10" xfId="919"/>
    <cellStyle name="강조색2 11" xfId="920"/>
    <cellStyle name="강조색2 12" xfId="921"/>
    <cellStyle name="강조색2 13" xfId="922"/>
    <cellStyle name="강조색2 14" xfId="923"/>
    <cellStyle name="강조색2 15" xfId="924"/>
    <cellStyle name="강조색2 16" xfId="925"/>
    <cellStyle name="강조색2 17" xfId="926"/>
    <cellStyle name="강조색2 18" xfId="927"/>
    <cellStyle name="강조색2 19" xfId="928"/>
    <cellStyle name="강조색2 2" xfId="929"/>
    <cellStyle name="강조색2 2 2" xfId="930"/>
    <cellStyle name="강조색2 2 2 2" xfId="2605"/>
    <cellStyle name="강조색2 20" xfId="931"/>
    <cellStyle name="강조색2 21" xfId="932"/>
    <cellStyle name="강조색2 22" xfId="933"/>
    <cellStyle name="강조색2 23" xfId="934"/>
    <cellStyle name="강조색2 24" xfId="935"/>
    <cellStyle name="강조색2 25" xfId="936"/>
    <cellStyle name="강조색2 26" xfId="937"/>
    <cellStyle name="강조색2 27" xfId="938"/>
    <cellStyle name="강조색2 28" xfId="939"/>
    <cellStyle name="강조색2 29" xfId="940"/>
    <cellStyle name="강조색2 3" xfId="941"/>
    <cellStyle name="강조색2 3 2" xfId="942"/>
    <cellStyle name="강조색2 3 2 2" xfId="2606"/>
    <cellStyle name="강조색2 30" xfId="943"/>
    <cellStyle name="강조색2 31" xfId="944"/>
    <cellStyle name="강조색2 32" xfId="945"/>
    <cellStyle name="강조색2 33" xfId="946"/>
    <cellStyle name="강조색2 34" xfId="947"/>
    <cellStyle name="강조색2 35" xfId="948"/>
    <cellStyle name="강조색2 36" xfId="949"/>
    <cellStyle name="강조색2 37" xfId="950"/>
    <cellStyle name="강조색2 38" xfId="951"/>
    <cellStyle name="강조색2 39" xfId="952"/>
    <cellStyle name="강조색2 4" xfId="953"/>
    <cellStyle name="강조색2 4 2" xfId="954"/>
    <cellStyle name="강조색2 4 2 2" xfId="2607"/>
    <cellStyle name="강조색2 40" xfId="955"/>
    <cellStyle name="강조색2 41" xfId="3414"/>
    <cellStyle name="강조색2 41 2" xfId="3648"/>
    <cellStyle name="강조색2 42" xfId="3777"/>
    <cellStyle name="강조색2 5" xfId="956"/>
    <cellStyle name="강조색2 6" xfId="957"/>
    <cellStyle name="강조색2 7" xfId="958"/>
    <cellStyle name="강조색2 8" xfId="959"/>
    <cellStyle name="강조색2 9" xfId="960"/>
    <cellStyle name="강조색3" xfId="2323" builtinId="37" customBuiltin="1"/>
    <cellStyle name="강조색3 10" xfId="961"/>
    <cellStyle name="강조색3 11" xfId="962"/>
    <cellStyle name="강조색3 12" xfId="963"/>
    <cellStyle name="강조색3 13" xfId="964"/>
    <cellStyle name="강조색3 14" xfId="965"/>
    <cellStyle name="강조색3 15" xfId="966"/>
    <cellStyle name="강조색3 16" xfId="967"/>
    <cellStyle name="강조색3 17" xfId="968"/>
    <cellStyle name="강조색3 18" xfId="969"/>
    <cellStyle name="강조색3 19" xfId="970"/>
    <cellStyle name="강조색3 2" xfId="971"/>
    <cellStyle name="강조색3 2 2" xfId="972"/>
    <cellStyle name="강조색3 2 2 2" xfId="2608"/>
    <cellStyle name="강조색3 20" xfId="973"/>
    <cellStyle name="강조색3 21" xfId="974"/>
    <cellStyle name="강조색3 22" xfId="975"/>
    <cellStyle name="강조색3 23" xfId="976"/>
    <cellStyle name="강조색3 24" xfId="977"/>
    <cellStyle name="강조색3 25" xfId="978"/>
    <cellStyle name="강조색3 26" xfId="979"/>
    <cellStyle name="강조색3 27" xfId="980"/>
    <cellStyle name="강조색3 28" xfId="981"/>
    <cellStyle name="강조색3 29" xfId="982"/>
    <cellStyle name="강조색3 3" xfId="983"/>
    <cellStyle name="강조색3 3 2" xfId="984"/>
    <cellStyle name="강조색3 3 2 2" xfId="2609"/>
    <cellStyle name="강조색3 30" xfId="985"/>
    <cellStyle name="강조색3 31" xfId="986"/>
    <cellStyle name="강조색3 32" xfId="987"/>
    <cellStyle name="강조색3 33" xfId="988"/>
    <cellStyle name="강조색3 34" xfId="989"/>
    <cellStyle name="강조색3 35" xfId="990"/>
    <cellStyle name="강조색3 36" xfId="991"/>
    <cellStyle name="강조색3 37" xfId="992"/>
    <cellStyle name="강조색3 38" xfId="993"/>
    <cellStyle name="강조색3 39" xfId="994"/>
    <cellStyle name="강조색3 4" xfId="995"/>
    <cellStyle name="강조색3 4 2" xfId="996"/>
    <cellStyle name="강조색3 4 2 2" xfId="2610"/>
    <cellStyle name="강조색3 40" xfId="997"/>
    <cellStyle name="강조색3 41" xfId="3418"/>
    <cellStyle name="강조색3 41 2" xfId="3649"/>
    <cellStyle name="강조색3 42" xfId="3778"/>
    <cellStyle name="강조색3 5" xfId="998"/>
    <cellStyle name="강조색3 6" xfId="999"/>
    <cellStyle name="강조색3 7" xfId="1000"/>
    <cellStyle name="강조색3 8" xfId="1001"/>
    <cellStyle name="강조색3 9" xfId="1002"/>
    <cellStyle name="강조색4" xfId="2327" builtinId="41" customBuiltin="1"/>
    <cellStyle name="강조색4 10" xfId="1003"/>
    <cellStyle name="강조색4 11" xfId="1004"/>
    <cellStyle name="강조색4 12" xfId="1005"/>
    <cellStyle name="강조색4 13" xfId="1006"/>
    <cellStyle name="강조색4 14" xfId="1007"/>
    <cellStyle name="강조색4 15" xfId="1008"/>
    <cellStyle name="강조색4 16" xfId="1009"/>
    <cellStyle name="강조색4 17" xfId="1010"/>
    <cellStyle name="강조색4 18" xfId="1011"/>
    <cellStyle name="강조색4 19" xfId="1012"/>
    <cellStyle name="강조색4 2" xfId="1013"/>
    <cellStyle name="강조색4 2 2" xfId="1014"/>
    <cellStyle name="강조색4 2 2 2" xfId="2611"/>
    <cellStyle name="강조색4 20" xfId="1015"/>
    <cellStyle name="강조색4 21" xfId="1016"/>
    <cellStyle name="강조색4 22" xfId="1017"/>
    <cellStyle name="강조색4 23" xfId="1018"/>
    <cellStyle name="강조색4 24" xfId="1019"/>
    <cellStyle name="강조색4 25" xfId="1020"/>
    <cellStyle name="강조색4 26" xfId="1021"/>
    <cellStyle name="강조색4 27" xfId="1022"/>
    <cellStyle name="강조색4 28" xfId="1023"/>
    <cellStyle name="강조색4 29" xfId="1024"/>
    <cellStyle name="강조색4 3" xfId="1025"/>
    <cellStyle name="강조색4 3 2" xfId="1026"/>
    <cellStyle name="강조색4 3 2 2" xfId="2612"/>
    <cellStyle name="강조색4 30" xfId="1027"/>
    <cellStyle name="강조색4 31" xfId="1028"/>
    <cellStyle name="강조색4 32" xfId="1029"/>
    <cellStyle name="강조색4 33" xfId="1030"/>
    <cellStyle name="강조색4 34" xfId="1031"/>
    <cellStyle name="강조색4 35" xfId="1032"/>
    <cellStyle name="강조색4 36" xfId="1033"/>
    <cellStyle name="강조색4 37" xfId="1034"/>
    <cellStyle name="강조색4 38" xfId="1035"/>
    <cellStyle name="강조색4 39" xfId="1036"/>
    <cellStyle name="강조색4 4" xfId="1037"/>
    <cellStyle name="강조색4 4 2" xfId="1038"/>
    <cellStyle name="강조색4 4 2 2" xfId="2613"/>
    <cellStyle name="강조색4 40" xfId="1039"/>
    <cellStyle name="강조색4 41" xfId="3422"/>
    <cellStyle name="강조색4 41 2" xfId="3650"/>
    <cellStyle name="강조색4 42" xfId="3779"/>
    <cellStyle name="강조색4 5" xfId="1040"/>
    <cellStyle name="강조색4 6" xfId="1041"/>
    <cellStyle name="강조색4 7" xfId="1042"/>
    <cellStyle name="강조색4 8" xfId="1043"/>
    <cellStyle name="강조색4 9" xfId="1044"/>
    <cellStyle name="강조색5" xfId="2331" builtinId="45" customBuiltin="1"/>
    <cellStyle name="강조색5 10" xfId="1045"/>
    <cellStyle name="강조색5 11" xfId="1046"/>
    <cellStyle name="강조색5 12" xfId="1047"/>
    <cellStyle name="강조색5 13" xfId="1048"/>
    <cellStyle name="강조색5 14" xfId="1049"/>
    <cellStyle name="강조색5 15" xfId="1050"/>
    <cellStyle name="강조색5 16" xfId="1051"/>
    <cellStyle name="강조색5 17" xfId="1052"/>
    <cellStyle name="강조색5 18" xfId="1053"/>
    <cellStyle name="강조색5 19" xfId="1054"/>
    <cellStyle name="강조색5 2" xfId="1055"/>
    <cellStyle name="강조색5 2 2" xfId="1056"/>
    <cellStyle name="강조색5 2 2 2" xfId="2614"/>
    <cellStyle name="강조색5 20" xfId="1057"/>
    <cellStyle name="강조색5 21" xfId="1058"/>
    <cellStyle name="강조색5 22" xfId="1059"/>
    <cellStyle name="강조색5 23" xfId="1060"/>
    <cellStyle name="강조색5 24" xfId="1061"/>
    <cellStyle name="강조색5 25" xfId="1062"/>
    <cellStyle name="강조색5 26" xfId="1063"/>
    <cellStyle name="강조색5 27" xfId="1064"/>
    <cellStyle name="강조색5 28" xfId="1065"/>
    <cellStyle name="강조색5 29" xfId="1066"/>
    <cellStyle name="강조색5 3" xfId="1067"/>
    <cellStyle name="강조색5 3 2" xfId="1068"/>
    <cellStyle name="강조색5 3 2 2" xfId="2615"/>
    <cellStyle name="강조색5 30" xfId="1069"/>
    <cellStyle name="강조색5 31" xfId="1070"/>
    <cellStyle name="강조색5 32" xfId="1071"/>
    <cellStyle name="강조색5 33" xfId="1072"/>
    <cellStyle name="강조색5 34" xfId="1073"/>
    <cellStyle name="강조색5 35" xfId="1074"/>
    <cellStyle name="강조색5 36" xfId="1075"/>
    <cellStyle name="강조색5 37" xfId="1076"/>
    <cellStyle name="강조색5 38" xfId="1077"/>
    <cellStyle name="강조색5 39" xfId="1078"/>
    <cellStyle name="강조색5 4" xfId="1079"/>
    <cellStyle name="강조색5 4 2" xfId="1080"/>
    <cellStyle name="강조색5 4 2 2" xfId="2616"/>
    <cellStyle name="강조색5 40" xfId="1081"/>
    <cellStyle name="강조색5 41" xfId="3426"/>
    <cellStyle name="강조색5 41 2" xfId="3651"/>
    <cellStyle name="강조색5 42" xfId="3780"/>
    <cellStyle name="강조색5 5" xfId="1082"/>
    <cellStyle name="강조색5 6" xfId="1083"/>
    <cellStyle name="강조색5 7" xfId="1084"/>
    <cellStyle name="강조색5 8" xfId="1085"/>
    <cellStyle name="강조색5 9" xfId="1086"/>
    <cellStyle name="강조색6" xfId="2335" builtinId="49" customBuiltin="1"/>
    <cellStyle name="강조색6 10" xfId="1087"/>
    <cellStyle name="강조색6 11" xfId="1088"/>
    <cellStyle name="강조색6 12" xfId="1089"/>
    <cellStyle name="강조색6 13" xfId="1090"/>
    <cellStyle name="강조색6 14" xfId="1091"/>
    <cellStyle name="강조색6 15" xfId="1092"/>
    <cellStyle name="강조색6 16" xfId="1093"/>
    <cellStyle name="강조색6 17" xfId="1094"/>
    <cellStyle name="강조색6 18" xfId="1095"/>
    <cellStyle name="강조색6 19" xfId="1096"/>
    <cellStyle name="강조색6 2" xfId="1097"/>
    <cellStyle name="강조색6 2 2" xfId="1098"/>
    <cellStyle name="강조색6 2 2 2" xfId="2617"/>
    <cellStyle name="강조색6 20" xfId="1099"/>
    <cellStyle name="강조색6 21" xfId="1100"/>
    <cellStyle name="강조색6 22" xfId="1101"/>
    <cellStyle name="강조색6 23" xfId="1102"/>
    <cellStyle name="강조색6 24" xfId="1103"/>
    <cellStyle name="강조색6 25" xfId="1104"/>
    <cellStyle name="강조색6 26" xfId="1105"/>
    <cellStyle name="강조색6 27" xfId="1106"/>
    <cellStyle name="강조색6 28" xfId="1107"/>
    <cellStyle name="강조색6 29" xfId="1108"/>
    <cellStyle name="강조색6 3" xfId="1109"/>
    <cellStyle name="강조색6 3 2" xfId="1110"/>
    <cellStyle name="강조색6 3 2 2" xfId="2618"/>
    <cellStyle name="강조색6 30" xfId="1111"/>
    <cellStyle name="강조색6 31" xfId="1112"/>
    <cellStyle name="강조색6 32" xfId="1113"/>
    <cellStyle name="강조색6 33" xfId="1114"/>
    <cellStyle name="강조색6 34" xfId="1115"/>
    <cellStyle name="강조색6 35" xfId="1116"/>
    <cellStyle name="강조색6 36" xfId="1117"/>
    <cellStyle name="강조색6 37" xfId="1118"/>
    <cellStyle name="강조색6 38" xfId="1119"/>
    <cellStyle name="강조색6 39" xfId="1120"/>
    <cellStyle name="강조색6 4" xfId="1121"/>
    <cellStyle name="강조색6 4 2" xfId="1122"/>
    <cellStyle name="강조색6 4 2 2" xfId="2619"/>
    <cellStyle name="강조색6 40" xfId="1123"/>
    <cellStyle name="강조색6 41" xfId="3430"/>
    <cellStyle name="강조색6 41 2" xfId="3652"/>
    <cellStyle name="강조색6 42" xfId="3781"/>
    <cellStyle name="강조색6 5" xfId="1124"/>
    <cellStyle name="강조색6 6" xfId="1125"/>
    <cellStyle name="강조색6 7" xfId="1126"/>
    <cellStyle name="강조색6 8" xfId="1127"/>
    <cellStyle name="강조색6 9" xfId="1128"/>
    <cellStyle name="경고문" xfId="2312" builtinId="11" customBuiltin="1"/>
    <cellStyle name="경고문 10" xfId="1129"/>
    <cellStyle name="경고문 11" xfId="1130"/>
    <cellStyle name="경고문 12" xfId="1131"/>
    <cellStyle name="경고문 13" xfId="1132"/>
    <cellStyle name="경고문 14" xfId="1133"/>
    <cellStyle name="경고문 15" xfId="1134"/>
    <cellStyle name="경고문 16" xfId="1135"/>
    <cellStyle name="경고문 17" xfId="1136"/>
    <cellStyle name="경고문 18" xfId="1137"/>
    <cellStyle name="경고문 19" xfId="1138"/>
    <cellStyle name="경고문 2" xfId="1139"/>
    <cellStyle name="경고문 2 2" xfId="1140"/>
    <cellStyle name="경고문 2 2 2" xfId="2620"/>
    <cellStyle name="경고문 20" xfId="1141"/>
    <cellStyle name="경고문 21" xfId="1142"/>
    <cellStyle name="경고문 22" xfId="1143"/>
    <cellStyle name="경고문 23" xfId="1144"/>
    <cellStyle name="경고문 24" xfId="1145"/>
    <cellStyle name="경고문 25" xfId="1146"/>
    <cellStyle name="경고문 26" xfId="1147"/>
    <cellStyle name="경고문 27" xfId="1148"/>
    <cellStyle name="경고문 28" xfId="1149"/>
    <cellStyle name="경고문 29" xfId="1150"/>
    <cellStyle name="경고문 3" xfId="1151"/>
    <cellStyle name="경고문 3 2" xfId="1152"/>
    <cellStyle name="경고문 3 2 2" xfId="2621"/>
    <cellStyle name="경고문 30" xfId="1153"/>
    <cellStyle name="경고문 31" xfId="1154"/>
    <cellStyle name="경고문 32" xfId="1155"/>
    <cellStyle name="경고문 33" xfId="1156"/>
    <cellStyle name="경고문 34" xfId="1157"/>
    <cellStyle name="경고문 35" xfId="1158"/>
    <cellStyle name="경고문 36" xfId="1159"/>
    <cellStyle name="경고문 37" xfId="1160"/>
    <cellStyle name="경고문 38" xfId="1161"/>
    <cellStyle name="경고문 39" xfId="1162"/>
    <cellStyle name="경고문 4" xfId="1163"/>
    <cellStyle name="경고문 4 2" xfId="1164"/>
    <cellStyle name="경고문 4 2 2" xfId="2622"/>
    <cellStyle name="경고문 40" xfId="1165"/>
    <cellStyle name="경고문 41" xfId="3407"/>
    <cellStyle name="경고문 41 2" xfId="3653"/>
    <cellStyle name="경고문 42" xfId="3782"/>
    <cellStyle name="경고문 5" xfId="1166"/>
    <cellStyle name="경고문 6" xfId="1167"/>
    <cellStyle name="경고문 7" xfId="1168"/>
    <cellStyle name="경고문 8" xfId="1169"/>
    <cellStyle name="경고문 9" xfId="1170"/>
    <cellStyle name="계산" xfId="2309" builtinId="22" customBuiltin="1"/>
    <cellStyle name="계산 10" xfId="1171"/>
    <cellStyle name="계산 11" xfId="1172"/>
    <cellStyle name="계산 12" xfId="1173"/>
    <cellStyle name="계산 13" xfId="1174"/>
    <cellStyle name="계산 14" xfId="1175"/>
    <cellStyle name="계산 15" xfId="1176"/>
    <cellStyle name="계산 16" xfId="1177"/>
    <cellStyle name="계산 17" xfId="1178"/>
    <cellStyle name="계산 18" xfId="1179"/>
    <cellStyle name="계산 19" xfId="1180"/>
    <cellStyle name="계산 2" xfId="1181"/>
    <cellStyle name="계산 2 10" xfId="2623"/>
    <cellStyle name="계산 2 10 2" xfId="5159"/>
    <cellStyle name="계산 2 11" xfId="2624"/>
    <cellStyle name="계산 2 11 2" xfId="5160"/>
    <cellStyle name="계산 2 2" xfId="1182"/>
    <cellStyle name="계산 2 2 10" xfId="2625"/>
    <cellStyle name="계산 2 2 10 2" xfId="5161"/>
    <cellStyle name="계산 2 2 11" xfId="2626"/>
    <cellStyle name="계산 2 2 11 2" xfId="5162"/>
    <cellStyle name="계산 2 2 12" xfId="2627"/>
    <cellStyle name="계산 2 2 12 2" xfId="5163"/>
    <cellStyle name="계산 2 2 13" xfId="2628"/>
    <cellStyle name="계산 2 2 13 2" xfId="5164"/>
    <cellStyle name="계산 2 2 14" xfId="2629"/>
    <cellStyle name="계산 2 2 14 2" xfId="5165"/>
    <cellStyle name="계산 2 2 15" xfId="2630"/>
    <cellStyle name="계산 2 2 15 2" xfId="5166"/>
    <cellStyle name="계산 2 2 16" xfId="2631"/>
    <cellStyle name="계산 2 2 16 2" xfId="5167"/>
    <cellStyle name="계산 2 2 17" xfId="4024"/>
    <cellStyle name="계산 2 2 18" xfId="5009"/>
    <cellStyle name="계산 2 2 2" xfId="2443"/>
    <cellStyle name="계산 2 2 2 2" xfId="2632"/>
    <cellStyle name="계산 2 2 2 2 2" xfId="5168"/>
    <cellStyle name="계산 2 2 2 3" xfId="5099"/>
    <cellStyle name="계산 2 2 3" xfId="2401"/>
    <cellStyle name="계산 2 2 3 2" xfId="5054"/>
    <cellStyle name="계산 2 2 4" xfId="2633"/>
    <cellStyle name="계산 2 2 4 2" xfId="5169"/>
    <cellStyle name="계산 2 2 5" xfId="2634"/>
    <cellStyle name="계산 2 2 5 2" xfId="5170"/>
    <cellStyle name="계산 2 2 6" xfId="2635"/>
    <cellStyle name="계산 2 2 6 2" xfId="5171"/>
    <cellStyle name="계산 2 2 7" xfId="2636"/>
    <cellStyle name="계산 2 2 7 2" xfId="5172"/>
    <cellStyle name="계산 2 2 8" xfId="2637"/>
    <cellStyle name="계산 2 2 8 2" xfId="5173"/>
    <cellStyle name="계산 2 2 9" xfId="2638"/>
    <cellStyle name="계산 2 2 9 2" xfId="5174"/>
    <cellStyle name="계산 2 3" xfId="1183"/>
    <cellStyle name="계산 2 3 2" xfId="5074"/>
    <cellStyle name="계산 2 4" xfId="2370"/>
    <cellStyle name="계산 2 4 2" xfId="5029"/>
    <cellStyle name="계산 2 5" xfId="2639"/>
    <cellStyle name="계산 2 5 2" xfId="5175"/>
    <cellStyle name="계산 2 6" xfId="2640"/>
    <cellStyle name="계산 2 6 2" xfId="5176"/>
    <cellStyle name="계산 2 7" xfId="2641"/>
    <cellStyle name="계산 2 7 2" xfId="5177"/>
    <cellStyle name="계산 2 8" xfId="2642"/>
    <cellStyle name="계산 2 8 2" xfId="5178"/>
    <cellStyle name="계산 2 9" xfId="2643"/>
    <cellStyle name="계산 20" xfId="1184"/>
    <cellStyle name="계산 21" xfId="1185"/>
    <cellStyle name="계산 22" xfId="1186"/>
    <cellStyle name="계산 23" xfId="1187"/>
    <cellStyle name="계산 24" xfId="1188"/>
    <cellStyle name="계산 25" xfId="1189"/>
    <cellStyle name="계산 26" xfId="1190"/>
    <cellStyle name="계산 27" xfId="1191"/>
    <cellStyle name="계산 28" xfId="1192"/>
    <cellStyle name="계산 29" xfId="1193"/>
    <cellStyle name="계산 3" xfId="1194"/>
    <cellStyle name="계산 3 10" xfId="2644"/>
    <cellStyle name="계산 3 10 2" xfId="5179"/>
    <cellStyle name="계산 3 11" xfId="2645"/>
    <cellStyle name="계산 3 11 2" xfId="5180"/>
    <cellStyle name="계산 3 2" xfId="1195"/>
    <cellStyle name="계산 3 2 10" xfId="2646"/>
    <cellStyle name="계산 3 2 10 2" xfId="5181"/>
    <cellStyle name="계산 3 2 11" xfId="2647"/>
    <cellStyle name="계산 3 2 11 2" xfId="5182"/>
    <cellStyle name="계산 3 2 12" xfId="2648"/>
    <cellStyle name="계산 3 2 12 2" xfId="5183"/>
    <cellStyle name="계산 3 2 13" xfId="2649"/>
    <cellStyle name="계산 3 2 13 2" xfId="5184"/>
    <cellStyle name="계산 3 2 14" xfId="2650"/>
    <cellStyle name="계산 3 2 14 2" xfId="5185"/>
    <cellStyle name="계산 3 2 15" xfId="2651"/>
    <cellStyle name="계산 3 2 15 2" xfId="5186"/>
    <cellStyle name="계산 3 2 16" xfId="2652"/>
    <cellStyle name="계산 3 2 16 2" xfId="5187"/>
    <cellStyle name="계산 3 2 17" xfId="5010"/>
    <cellStyle name="계산 3 2 2" xfId="2444"/>
    <cellStyle name="계산 3 2 2 2" xfId="2653"/>
    <cellStyle name="계산 3 2 2 2 2" xfId="5188"/>
    <cellStyle name="계산 3 2 2 3" xfId="5100"/>
    <cellStyle name="계산 3 2 3" xfId="2402"/>
    <cellStyle name="계산 3 2 3 2" xfId="5055"/>
    <cellStyle name="계산 3 2 4" xfId="2654"/>
    <cellStyle name="계산 3 2 4 2" xfId="5189"/>
    <cellStyle name="계산 3 2 5" xfId="2655"/>
    <cellStyle name="계산 3 2 5 2" xfId="5190"/>
    <cellStyle name="계산 3 2 6" xfId="2656"/>
    <cellStyle name="계산 3 2 6 2" xfId="5191"/>
    <cellStyle name="계산 3 2 7" xfId="2657"/>
    <cellStyle name="계산 3 2 7 2" xfId="5192"/>
    <cellStyle name="계산 3 2 8" xfId="2658"/>
    <cellStyle name="계산 3 2 8 2" xfId="5193"/>
    <cellStyle name="계산 3 2 9" xfId="2659"/>
    <cellStyle name="계산 3 2 9 2" xfId="5194"/>
    <cellStyle name="계산 3 3" xfId="1196"/>
    <cellStyle name="계산 3 3 2" xfId="5075"/>
    <cellStyle name="계산 3 4" xfId="2371"/>
    <cellStyle name="계산 3 4 2" xfId="5030"/>
    <cellStyle name="계산 3 5" xfId="2660"/>
    <cellStyle name="계산 3 5 2" xfId="5195"/>
    <cellStyle name="계산 3 6" xfId="2661"/>
    <cellStyle name="계산 3 6 2" xfId="5196"/>
    <cellStyle name="계산 3 7" xfId="2662"/>
    <cellStyle name="계산 3 7 2" xfId="5197"/>
    <cellStyle name="계산 3 8" xfId="2663"/>
    <cellStyle name="계산 3 8 2" xfId="5198"/>
    <cellStyle name="계산 3 9" xfId="2664"/>
    <cellStyle name="계산 30" xfId="1197"/>
    <cellStyle name="계산 31" xfId="1198"/>
    <cellStyle name="계산 32" xfId="1199"/>
    <cellStyle name="계산 33" xfId="1200"/>
    <cellStyle name="계산 34" xfId="1201"/>
    <cellStyle name="계산 35" xfId="1202"/>
    <cellStyle name="계산 36" xfId="1203"/>
    <cellStyle name="계산 37" xfId="1204"/>
    <cellStyle name="계산 38" xfId="1205"/>
    <cellStyle name="계산 39" xfId="1206"/>
    <cellStyle name="계산 4" xfId="1207"/>
    <cellStyle name="계산 4 10" xfId="2665"/>
    <cellStyle name="계산 4 10 2" xfId="5199"/>
    <cellStyle name="계산 4 11" xfId="2666"/>
    <cellStyle name="계산 4 11 2" xfId="5200"/>
    <cellStyle name="계산 4 2" xfId="1208"/>
    <cellStyle name="계산 4 2 10" xfId="2667"/>
    <cellStyle name="계산 4 2 10 2" xfId="5201"/>
    <cellStyle name="계산 4 2 11" xfId="2668"/>
    <cellStyle name="계산 4 2 11 2" xfId="5202"/>
    <cellStyle name="계산 4 2 12" xfId="2669"/>
    <cellStyle name="계산 4 2 12 2" xfId="5203"/>
    <cellStyle name="계산 4 2 13" xfId="2670"/>
    <cellStyle name="계산 4 2 13 2" xfId="5204"/>
    <cellStyle name="계산 4 2 14" xfId="2671"/>
    <cellStyle name="계산 4 2 14 2" xfId="5205"/>
    <cellStyle name="계산 4 2 15" xfId="2672"/>
    <cellStyle name="계산 4 2 15 2" xfId="5206"/>
    <cellStyle name="계산 4 2 16" xfId="2673"/>
    <cellStyle name="계산 4 2 16 2" xfId="5207"/>
    <cellStyle name="계산 4 2 17" xfId="5024"/>
    <cellStyle name="계산 4 2 2" xfId="2461"/>
    <cellStyle name="계산 4 2 2 2" xfId="2674"/>
    <cellStyle name="계산 4 2 2 2 2" xfId="5208"/>
    <cellStyle name="계산 4 2 2 3" xfId="5114"/>
    <cellStyle name="계산 4 2 3" xfId="2419"/>
    <cellStyle name="계산 4 2 3 2" xfId="5069"/>
    <cellStyle name="계산 4 2 4" xfId="2675"/>
    <cellStyle name="계산 4 2 4 2" xfId="5209"/>
    <cellStyle name="계산 4 2 5" xfId="2676"/>
    <cellStyle name="계산 4 2 5 2" xfId="5210"/>
    <cellStyle name="계산 4 2 6" xfId="2677"/>
    <cellStyle name="계산 4 2 6 2" xfId="5211"/>
    <cellStyle name="계산 4 2 7" xfId="2678"/>
    <cellStyle name="계산 4 2 7 2" xfId="5212"/>
    <cellStyle name="계산 4 2 8" xfId="2679"/>
    <cellStyle name="계산 4 2 8 2" xfId="5213"/>
    <cellStyle name="계산 4 2 9" xfId="2680"/>
    <cellStyle name="계산 4 2 9 2" xfId="5214"/>
    <cellStyle name="계산 4 3" xfId="1209"/>
    <cellStyle name="계산 4 3 2" xfId="5089"/>
    <cellStyle name="계산 4 4" xfId="2388"/>
    <cellStyle name="계산 4 4 2" xfId="5044"/>
    <cellStyle name="계산 4 5" xfId="2681"/>
    <cellStyle name="계산 4 5 2" xfId="5215"/>
    <cellStyle name="계산 4 6" xfId="2682"/>
    <cellStyle name="계산 4 6 2" xfId="5216"/>
    <cellStyle name="계산 4 7" xfId="2683"/>
    <cellStyle name="계산 4 7 2" xfId="5217"/>
    <cellStyle name="계산 4 8" xfId="2684"/>
    <cellStyle name="계산 4 8 2" xfId="5218"/>
    <cellStyle name="계산 4 9" xfId="2685"/>
    <cellStyle name="계산 40" xfId="1210"/>
    <cellStyle name="계산 41" xfId="3404"/>
    <cellStyle name="계산 41 2" xfId="3654"/>
    <cellStyle name="계산 41 2 2" xfId="4036"/>
    <cellStyle name="계산 41 2 2 2" xfId="5724"/>
    <cellStyle name="계산 42" xfId="3783"/>
    <cellStyle name="계산 5" xfId="1211"/>
    <cellStyle name="계산 6" xfId="1212"/>
    <cellStyle name="계산 7" xfId="1213"/>
    <cellStyle name="계산 8" xfId="1214"/>
    <cellStyle name="계산 9" xfId="1215"/>
    <cellStyle name="고정소숫점" xfId="1216"/>
    <cellStyle name="고정소숫점 2" xfId="1217"/>
    <cellStyle name="고정소숫점_001. 시계열에 의한 인구" xfId="1218"/>
    <cellStyle name="고정출력1" xfId="1219"/>
    <cellStyle name="고정출력1 2" xfId="1220"/>
    <cellStyle name="고정출력1_001. 시계열에 의한 인구" xfId="1221"/>
    <cellStyle name="고정출력2" xfId="1222"/>
    <cellStyle name="고정출력2 2" xfId="1223"/>
    <cellStyle name="고정출력2_001. 시계열에 의한 인구" xfId="1224"/>
    <cellStyle name="나쁨" xfId="2305" builtinId="27" customBuiltin="1"/>
    <cellStyle name="나쁨 10" xfId="1225"/>
    <cellStyle name="나쁨 11" xfId="1226"/>
    <cellStyle name="나쁨 12" xfId="1227"/>
    <cellStyle name="나쁨 13" xfId="1228"/>
    <cellStyle name="나쁨 14" xfId="1229"/>
    <cellStyle name="나쁨 15" xfId="1230"/>
    <cellStyle name="나쁨 16" xfId="1231"/>
    <cellStyle name="나쁨 17" xfId="1232"/>
    <cellStyle name="나쁨 18" xfId="1233"/>
    <cellStyle name="나쁨 19" xfId="1234"/>
    <cellStyle name="나쁨 2" xfId="1235"/>
    <cellStyle name="나쁨 2 2" xfId="1236"/>
    <cellStyle name="나쁨 2 2 2" xfId="2686"/>
    <cellStyle name="나쁨 20" xfId="1237"/>
    <cellStyle name="나쁨 21" xfId="1238"/>
    <cellStyle name="나쁨 22" xfId="1239"/>
    <cellStyle name="나쁨 23" xfId="1240"/>
    <cellStyle name="나쁨 24" xfId="1241"/>
    <cellStyle name="나쁨 25" xfId="1242"/>
    <cellStyle name="나쁨 26" xfId="1243"/>
    <cellStyle name="나쁨 27" xfId="1244"/>
    <cellStyle name="나쁨 28" xfId="1245"/>
    <cellStyle name="나쁨 29" xfId="1246"/>
    <cellStyle name="나쁨 3" xfId="1247"/>
    <cellStyle name="나쁨 3 2" xfId="1248"/>
    <cellStyle name="나쁨 3 2 2" xfId="2687"/>
    <cellStyle name="나쁨 30" xfId="1249"/>
    <cellStyle name="나쁨 31" xfId="1250"/>
    <cellStyle name="나쁨 32" xfId="1251"/>
    <cellStyle name="나쁨 33" xfId="1252"/>
    <cellStyle name="나쁨 34" xfId="1253"/>
    <cellStyle name="나쁨 35" xfId="1254"/>
    <cellStyle name="나쁨 36" xfId="1255"/>
    <cellStyle name="나쁨 37" xfId="1256"/>
    <cellStyle name="나쁨 38" xfId="1257"/>
    <cellStyle name="나쁨 39" xfId="1258"/>
    <cellStyle name="나쁨 4" xfId="1259"/>
    <cellStyle name="나쁨 4 2" xfId="1260"/>
    <cellStyle name="나쁨 4 2 2" xfId="2688"/>
    <cellStyle name="나쁨 40" xfId="1261"/>
    <cellStyle name="나쁨 41" xfId="3400"/>
    <cellStyle name="나쁨 41 2" xfId="3655"/>
    <cellStyle name="나쁨 42" xfId="3784"/>
    <cellStyle name="나쁨 5" xfId="1262"/>
    <cellStyle name="나쁨 6" xfId="1263"/>
    <cellStyle name="나쁨 7" xfId="1264"/>
    <cellStyle name="나쁨 8" xfId="1265"/>
    <cellStyle name="나쁨 9" xfId="1266"/>
    <cellStyle name="날짜" xfId="1267"/>
    <cellStyle name="날짜 2" xfId="1268"/>
    <cellStyle name="날짜_001. 시계열에 의한 인구" xfId="1269"/>
    <cellStyle name="내역서" xfId="1270"/>
    <cellStyle name="달러" xfId="1271"/>
    <cellStyle name="달러 2" xfId="1272"/>
    <cellStyle name="달러_001. 시계열에 의한 인구" xfId="1273"/>
    <cellStyle name="뒤에 오는 하이퍼링크_0829광역시원단위추정(최종).xls Chart 1" xfId="1274"/>
    <cellStyle name="똿뗦먛귟 [0.00]_PRODUCT DETAIL Q1" xfId="1275"/>
    <cellStyle name="똿뗦먛귟_PRODUCT DETAIL Q1" xfId="1276"/>
    <cellStyle name="메모 10" xfId="1277"/>
    <cellStyle name="메모 10 2" xfId="2690"/>
    <cellStyle name="메모 10 2 2" xfId="3914"/>
    <cellStyle name="메모 10 3" xfId="2691"/>
    <cellStyle name="메모 10 3 2" xfId="3915"/>
    <cellStyle name="메모 10 4" xfId="2692"/>
    <cellStyle name="메모 10 4 2" xfId="3916"/>
    <cellStyle name="메모 10 5" xfId="3917"/>
    <cellStyle name="메모 10 6" xfId="2689"/>
    <cellStyle name="메모 11" xfId="1278"/>
    <cellStyle name="메모 11 2" xfId="2694"/>
    <cellStyle name="메모 11 2 2" xfId="3918"/>
    <cellStyle name="메모 11 3" xfId="2695"/>
    <cellStyle name="메모 11 3 2" xfId="3919"/>
    <cellStyle name="메모 11 4" xfId="2696"/>
    <cellStyle name="메모 11 4 2" xfId="3920"/>
    <cellStyle name="메모 11 5" xfId="3921"/>
    <cellStyle name="메모 11 6" xfId="2693"/>
    <cellStyle name="메모 12" xfId="1279"/>
    <cellStyle name="메모 12 2" xfId="2698"/>
    <cellStyle name="메모 12 2 2" xfId="3922"/>
    <cellStyle name="메모 12 3" xfId="2699"/>
    <cellStyle name="메모 12 3 2" xfId="3923"/>
    <cellStyle name="메모 12 4" xfId="2700"/>
    <cellStyle name="메모 12 4 2" xfId="3924"/>
    <cellStyle name="메모 12 5" xfId="3925"/>
    <cellStyle name="메모 12 6" xfId="2697"/>
    <cellStyle name="메모 13" xfId="1280"/>
    <cellStyle name="메모 13 2" xfId="2702"/>
    <cellStyle name="메모 13 2 2" xfId="3926"/>
    <cellStyle name="메모 13 3" xfId="2703"/>
    <cellStyle name="메모 13 3 2" xfId="3927"/>
    <cellStyle name="메모 13 4" xfId="2704"/>
    <cellStyle name="메모 13 4 2" xfId="3928"/>
    <cellStyle name="메모 13 5" xfId="3929"/>
    <cellStyle name="메모 13 6" xfId="2701"/>
    <cellStyle name="메모 14" xfId="1281"/>
    <cellStyle name="메모 14 2" xfId="2706"/>
    <cellStyle name="메모 14 2 2" xfId="3930"/>
    <cellStyle name="메모 14 3" xfId="2707"/>
    <cellStyle name="메모 14 3 2" xfId="3931"/>
    <cellStyle name="메모 14 4" xfId="2708"/>
    <cellStyle name="메모 14 4 2" xfId="3932"/>
    <cellStyle name="메모 14 5" xfId="3933"/>
    <cellStyle name="메모 14 6" xfId="2705"/>
    <cellStyle name="메모 15" xfId="1282"/>
    <cellStyle name="메모 15 2" xfId="2710"/>
    <cellStyle name="메모 15 2 2" xfId="3934"/>
    <cellStyle name="메모 15 3" xfId="2711"/>
    <cellStyle name="메모 15 3 2" xfId="3935"/>
    <cellStyle name="메모 15 4" xfId="2712"/>
    <cellStyle name="메모 15 4 2" xfId="3936"/>
    <cellStyle name="메모 15 5" xfId="3937"/>
    <cellStyle name="메모 15 6" xfId="2709"/>
    <cellStyle name="메모 16" xfId="1283"/>
    <cellStyle name="메모 16 2" xfId="2714"/>
    <cellStyle name="메모 16 2 2" xfId="3938"/>
    <cellStyle name="메모 16 3" xfId="2715"/>
    <cellStyle name="메모 16 3 2" xfId="3939"/>
    <cellStyle name="메모 16 4" xfId="2716"/>
    <cellStyle name="메모 16 4 2" xfId="3940"/>
    <cellStyle name="메모 16 5" xfId="3941"/>
    <cellStyle name="메모 16 6" xfId="2713"/>
    <cellStyle name="메모 17" xfId="1284"/>
    <cellStyle name="메모 17 2" xfId="2718"/>
    <cellStyle name="메모 17 2 2" xfId="3942"/>
    <cellStyle name="메모 17 3" xfId="2719"/>
    <cellStyle name="메모 17 3 2" xfId="3943"/>
    <cellStyle name="메모 17 4" xfId="2720"/>
    <cellStyle name="메모 17 4 2" xfId="3944"/>
    <cellStyle name="메모 17 5" xfId="3945"/>
    <cellStyle name="메모 17 6" xfId="2717"/>
    <cellStyle name="메모 18" xfId="1285"/>
    <cellStyle name="메모 18 2" xfId="2722"/>
    <cellStyle name="메모 18 2 2" xfId="3946"/>
    <cellStyle name="메모 18 3" xfId="2723"/>
    <cellStyle name="메모 18 3 2" xfId="3947"/>
    <cellStyle name="메모 18 4" xfId="2724"/>
    <cellStyle name="메모 18 4 2" xfId="3948"/>
    <cellStyle name="메모 18 5" xfId="3949"/>
    <cellStyle name="메모 18 6" xfId="2721"/>
    <cellStyle name="메모 19" xfId="1286"/>
    <cellStyle name="메모 19 2" xfId="2726"/>
    <cellStyle name="메모 19 2 2" xfId="3950"/>
    <cellStyle name="메모 19 3" xfId="2727"/>
    <cellStyle name="메모 19 3 2" xfId="3951"/>
    <cellStyle name="메모 19 4" xfId="2728"/>
    <cellStyle name="메모 19 4 2" xfId="3952"/>
    <cellStyle name="메모 19 5" xfId="3953"/>
    <cellStyle name="메모 19 6" xfId="2725"/>
    <cellStyle name="메모 2" xfId="1287"/>
    <cellStyle name="메모 2 10" xfId="2729"/>
    <cellStyle name="메모 2 10 2" xfId="5219"/>
    <cellStyle name="메모 2 11" xfId="2730"/>
    <cellStyle name="메모 2 11 2" xfId="5220"/>
    <cellStyle name="메모 2 2" xfId="1288"/>
    <cellStyle name="메모 2 2 10" xfId="2731"/>
    <cellStyle name="메모 2 2 10 2" xfId="5221"/>
    <cellStyle name="메모 2 2 11" xfId="2732"/>
    <cellStyle name="메모 2 2 11 2" xfId="5222"/>
    <cellStyle name="메모 2 2 12" xfId="2733"/>
    <cellStyle name="메모 2 2 12 2" xfId="5223"/>
    <cellStyle name="메모 2 2 13" xfId="2734"/>
    <cellStyle name="메모 2 2 13 2" xfId="5224"/>
    <cellStyle name="메모 2 2 14" xfId="2735"/>
    <cellStyle name="메모 2 2 14 2" xfId="5225"/>
    <cellStyle name="메모 2 2 15" xfId="2736"/>
    <cellStyle name="메모 2 2 15 2" xfId="5226"/>
    <cellStyle name="메모 2 2 16" xfId="2737"/>
    <cellStyle name="메모 2 2 16 2" xfId="5227"/>
    <cellStyle name="메모 2 2 17" xfId="4061"/>
    <cellStyle name="메모 2 2 18" xfId="5011"/>
    <cellStyle name="메모 2 2 2" xfId="2445"/>
    <cellStyle name="메모 2 2 2 2" xfId="2738"/>
    <cellStyle name="메모 2 2 2 2 2" xfId="5228"/>
    <cellStyle name="메모 2 2 2 3" xfId="5101"/>
    <cellStyle name="메모 2 2 3" xfId="2403"/>
    <cellStyle name="메모 2 2 3 2" xfId="5056"/>
    <cellStyle name="메모 2 2 4" xfId="2739"/>
    <cellStyle name="메모 2 2 4 2" xfId="5229"/>
    <cellStyle name="메모 2 2 5" xfId="2740"/>
    <cellStyle name="메모 2 2 5 2" xfId="5230"/>
    <cellStyle name="메모 2 2 6" xfId="2741"/>
    <cellStyle name="메모 2 2 6 2" xfId="5231"/>
    <cellStyle name="메모 2 2 7" xfId="2742"/>
    <cellStyle name="메모 2 2 7 2" xfId="5232"/>
    <cellStyle name="메모 2 2 8" xfId="2743"/>
    <cellStyle name="메모 2 2 8 2" xfId="5233"/>
    <cellStyle name="메모 2 2 9" xfId="2744"/>
    <cellStyle name="메모 2 2 9 2" xfId="5234"/>
    <cellStyle name="메모 2 3" xfId="1289"/>
    <cellStyle name="메모 2 3 2" xfId="5076"/>
    <cellStyle name="메모 2 4" xfId="2372"/>
    <cellStyle name="메모 2 4 2" xfId="5031"/>
    <cellStyle name="메모 2 5" xfId="2745"/>
    <cellStyle name="메모 2 5 2" xfId="5235"/>
    <cellStyle name="메모 2 6" xfId="2746"/>
    <cellStyle name="메모 2 6 2" xfId="5236"/>
    <cellStyle name="메모 2 7" xfId="2747"/>
    <cellStyle name="메모 2 7 2" xfId="5237"/>
    <cellStyle name="메모 2 8" xfId="2748"/>
    <cellStyle name="메모 2 8 2" xfId="5238"/>
    <cellStyle name="메모 2 9" xfId="2749"/>
    <cellStyle name="메모 2 9 2" xfId="2750"/>
    <cellStyle name="메모 2 9 2 2" xfId="3954"/>
    <cellStyle name="메모 2 9 3" xfId="2751"/>
    <cellStyle name="메모 2 9 3 2" xfId="3955"/>
    <cellStyle name="메모 2 9 4" xfId="2752"/>
    <cellStyle name="메모 2 9 4 2" xfId="3956"/>
    <cellStyle name="메모 2 9 5" xfId="3957"/>
    <cellStyle name="메모 20" xfId="1290"/>
    <cellStyle name="메모 20 2" xfId="2754"/>
    <cellStyle name="메모 20 2 2" xfId="3958"/>
    <cellStyle name="메모 20 3" xfId="2755"/>
    <cellStyle name="메모 20 3 2" xfId="3959"/>
    <cellStyle name="메모 20 4" xfId="2756"/>
    <cellStyle name="메모 20 4 2" xfId="3960"/>
    <cellStyle name="메모 20 5" xfId="3961"/>
    <cellStyle name="메모 20 6" xfId="2753"/>
    <cellStyle name="메모 21" xfId="1291"/>
    <cellStyle name="메모 21 2" xfId="2758"/>
    <cellStyle name="메모 21 2 2" xfId="3962"/>
    <cellStyle name="메모 21 3" xfId="2759"/>
    <cellStyle name="메모 21 3 2" xfId="3963"/>
    <cellStyle name="메모 21 4" xfId="2760"/>
    <cellStyle name="메모 21 4 2" xfId="3964"/>
    <cellStyle name="메모 21 5" xfId="3965"/>
    <cellStyle name="메모 21 6" xfId="2757"/>
    <cellStyle name="메모 22" xfId="1292"/>
    <cellStyle name="메모 22 2" xfId="2762"/>
    <cellStyle name="메모 22 2 2" xfId="3966"/>
    <cellStyle name="메모 22 3" xfId="2763"/>
    <cellStyle name="메모 22 3 2" xfId="3967"/>
    <cellStyle name="메모 22 4" xfId="2764"/>
    <cellStyle name="메모 22 4 2" xfId="3968"/>
    <cellStyle name="메모 22 5" xfId="3969"/>
    <cellStyle name="메모 22 6" xfId="2761"/>
    <cellStyle name="메모 23" xfId="1293"/>
    <cellStyle name="메모 23 2" xfId="2766"/>
    <cellStyle name="메모 23 2 2" xfId="3970"/>
    <cellStyle name="메모 23 3" xfId="2767"/>
    <cellStyle name="메모 23 3 2" xfId="3971"/>
    <cellStyle name="메모 23 4" xfId="2768"/>
    <cellStyle name="메모 23 4 2" xfId="3972"/>
    <cellStyle name="메모 23 5" xfId="3973"/>
    <cellStyle name="메모 23 6" xfId="2765"/>
    <cellStyle name="메모 24" xfId="1294"/>
    <cellStyle name="메모 24 2" xfId="2770"/>
    <cellStyle name="메모 24 2 2" xfId="3974"/>
    <cellStyle name="메모 24 3" xfId="2771"/>
    <cellStyle name="메모 24 3 2" xfId="3975"/>
    <cellStyle name="메모 24 4" xfId="2772"/>
    <cellStyle name="메모 24 4 2" xfId="3976"/>
    <cellStyle name="메모 24 5" xfId="3977"/>
    <cellStyle name="메모 24 6" xfId="2769"/>
    <cellStyle name="메모 25" xfId="1295"/>
    <cellStyle name="메모 25 2" xfId="2774"/>
    <cellStyle name="메모 25 2 2" xfId="3978"/>
    <cellStyle name="메모 25 3" xfId="2775"/>
    <cellStyle name="메모 25 3 2" xfId="3979"/>
    <cellStyle name="메모 25 4" xfId="2776"/>
    <cellStyle name="메모 25 4 2" xfId="3980"/>
    <cellStyle name="메모 25 5" xfId="3981"/>
    <cellStyle name="메모 25 6" xfId="2773"/>
    <cellStyle name="메모 26" xfId="1296"/>
    <cellStyle name="메모 26 2" xfId="2778"/>
    <cellStyle name="메모 26 2 2" xfId="3982"/>
    <cellStyle name="메모 26 3" xfId="2779"/>
    <cellStyle name="메모 26 3 2" xfId="3983"/>
    <cellStyle name="메모 26 4" xfId="2780"/>
    <cellStyle name="메모 26 4 2" xfId="3984"/>
    <cellStyle name="메모 26 5" xfId="3985"/>
    <cellStyle name="메모 26 6" xfId="2777"/>
    <cellStyle name="메모 27" xfId="1297"/>
    <cellStyle name="메모 27 2" xfId="2782"/>
    <cellStyle name="메모 27 2 2" xfId="3986"/>
    <cellStyle name="메모 27 3" xfId="2783"/>
    <cellStyle name="메모 27 3 2" xfId="3987"/>
    <cellStyle name="메모 27 4" xfId="2784"/>
    <cellStyle name="메모 27 4 2" xfId="3988"/>
    <cellStyle name="메모 27 5" xfId="3989"/>
    <cellStyle name="메모 27 6" xfId="2781"/>
    <cellStyle name="메모 28" xfId="1298"/>
    <cellStyle name="메모 28 2" xfId="2786"/>
    <cellStyle name="메모 28 2 2" xfId="3990"/>
    <cellStyle name="메모 28 3" xfId="2787"/>
    <cellStyle name="메모 28 3 2" xfId="3991"/>
    <cellStyle name="메모 28 4" xfId="2788"/>
    <cellStyle name="메모 28 4 2" xfId="3992"/>
    <cellStyle name="메모 28 5" xfId="3993"/>
    <cellStyle name="메모 28 6" xfId="2785"/>
    <cellStyle name="메모 29" xfId="1299"/>
    <cellStyle name="메모 29 2" xfId="2790"/>
    <cellStyle name="메모 29 2 2" xfId="3994"/>
    <cellStyle name="메모 29 3" xfId="2791"/>
    <cellStyle name="메모 29 3 2" xfId="3995"/>
    <cellStyle name="메모 29 4" xfId="2792"/>
    <cellStyle name="메모 29 4 2" xfId="3996"/>
    <cellStyle name="메모 29 5" xfId="3997"/>
    <cellStyle name="메모 29 6" xfId="2789"/>
    <cellStyle name="메모 3" xfId="1300"/>
    <cellStyle name="메모 3 2" xfId="2794"/>
    <cellStyle name="메모 3 2 2" xfId="3998"/>
    <cellStyle name="메모 3 3" xfId="2795"/>
    <cellStyle name="메모 3 3 2" xfId="3999"/>
    <cellStyle name="메모 3 4" xfId="2796"/>
    <cellStyle name="메모 3 4 2" xfId="4000"/>
    <cellStyle name="메모 3 5" xfId="4001"/>
    <cellStyle name="메모 3 6" xfId="2793"/>
    <cellStyle name="메모 30" xfId="1301"/>
    <cellStyle name="메모 30 2" xfId="2798"/>
    <cellStyle name="메모 30 2 2" xfId="4002"/>
    <cellStyle name="메모 30 3" xfId="2799"/>
    <cellStyle name="메모 30 3 2" xfId="4003"/>
    <cellStyle name="메모 30 4" xfId="2800"/>
    <cellStyle name="메모 30 4 2" xfId="4004"/>
    <cellStyle name="메모 30 5" xfId="4005"/>
    <cellStyle name="메모 30 6" xfId="2797"/>
    <cellStyle name="메모 31" xfId="1302"/>
    <cellStyle name="메모 31 2" xfId="2802"/>
    <cellStyle name="메모 31 2 2" xfId="4006"/>
    <cellStyle name="메모 31 3" xfId="2803"/>
    <cellStyle name="메모 31 3 2" xfId="4007"/>
    <cellStyle name="메모 31 4" xfId="2804"/>
    <cellStyle name="메모 31 4 2" xfId="4008"/>
    <cellStyle name="메모 31 5" xfId="4009"/>
    <cellStyle name="메모 31 6" xfId="2801"/>
    <cellStyle name="메모 32" xfId="1303"/>
    <cellStyle name="메모 32 2" xfId="2806"/>
    <cellStyle name="메모 32 2 2" xfId="4010"/>
    <cellStyle name="메모 32 3" xfId="2807"/>
    <cellStyle name="메모 32 3 2" xfId="4011"/>
    <cellStyle name="메모 32 4" xfId="2808"/>
    <cellStyle name="메모 32 4 2" xfId="4012"/>
    <cellStyle name="메모 32 5" xfId="4013"/>
    <cellStyle name="메모 32 6" xfId="2805"/>
    <cellStyle name="메모 33" xfId="1304"/>
    <cellStyle name="메모 33 2" xfId="2810"/>
    <cellStyle name="메모 33 2 2" xfId="4014"/>
    <cellStyle name="메모 33 3" xfId="2811"/>
    <cellStyle name="메모 33 3 2" xfId="4015"/>
    <cellStyle name="메모 33 4" xfId="2812"/>
    <cellStyle name="메모 33 4 2" xfId="4016"/>
    <cellStyle name="메모 33 5" xfId="4017"/>
    <cellStyle name="메모 33 6" xfId="2809"/>
    <cellStyle name="메모 34" xfId="1305"/>
    <cellStyle name="메모 34 2" xfId="2814"/>
    <cellStyle name="메모 34 2 2" xfId="4018"/>
    <cellStyle name="메모 34 3" xfId="2815"/>
    <cellStyle name="메모 34 3 2" xfId="4019"/>
    <cellStyle name="메모 34 4" xfId="2816"/>
    <cellStyle name="메모 34 4 2" xfId="4020"/>
    <cellStyle name="메모 34 5" xfId="4021"/>
    <cellStyle name="메모 34 6" xfId="2813"/>
    <cellStyle name="메모 35" xfId="1306"/>
    <cellStyle name="메모 35 2" xfId="2818"/>
    <cellStyle name="메모 35 2 2" xfId="4022"/>
    <cellStyle name="메모 35 3" xfId="2819"/>
    <cellStyle name="메모 35 3 2" xfId="4023"/>
    <cellStyle name="메모 35 4" xfId="2820"/>
    <cellStyle name="메모 35 4 2" xfId="4025"/>
    <cellStyle name="메모 35 5" xfId="4026"/>
    <cellStyle name="메모 35 6" xfId="2817"/>
    <cellStyle name="메모 36" xfId="1307"/>
    <cellStyle name="메모 36 2" xfId="2822"/>
    <cellStyle name="메모 36 2 2" xfId="4027"/>
    <cellStyle name="메모 36 3" xfId="2823"/>
    <cellStyle name="메모 36 3 2" xfId="4028"/>
    <cellStyle name="메모 36 4" xfId="2824"/>
    <cellStyle name="메모 36 4 2" xfId="4029"/>
    <cellStyle name="메모 36 5" xfId="4030"/>
    <cellStyle name="메모 36 6" xfId="2821"/>
    <cellStyle name="메모 37" xfId="1308"/>
    <cellStyle name="메모 37 2" xfId="2826"/>
    <cellStyle name="메모 37 2 2" xfId="4031"/>
    <cellStyle name="메모 37 3" xfId="2827"/>
    <cellStyle name="메모 37 3 2" xfId="4032"/>
    <cellStyle name="메모 37 4" xfId="2828"/>
    <cellStyle name="메모 37 4 2" xfId="4033"/>
    <cellStyle name="메모 37 5" xfId="4034"/>
    <cellStyle name="메모 37 6" xfId="2825"/>
    <cellStyle name="메모 38" xfId="1309"/>
    <cellStyle name="메모 38 2" xfId="2830"/>
    <cellStyle name="메모 38 2 2" xfId="4035"/>
    <cellStyle name="메모 38 3" xfId="2831"/>
    <cellStyle name="메모 38 3 2" xfId="4037"/>
    <cellStyle name="메모 38 4" xfId="2832"/>
    <cellStyle name="메모 38 4 2" xfId="4038"/>
    <cellStyle name="메모 38 5" xfId="4039"/>
    <cellStyle name="메모 38 6" xfId="2829"/>
    <cellStyle name="메모 39" xfId="1310"/>
    <cellStyle name="메모 39 2" xfId="2834"/>
    <cellStyle name="메모 39 2 2" xfId="4040"/>
    <cellStyle name="메모 39 3" xfId="2835"/>
    <cellStyle name="메모 39 3 2" xfId="4041"/>
    <cellStyle name="메모 39 4" xfId="2836"/>
    <cellStyle name="메모 39 4 2" xfId="4042"/>
    <cellStyle name="메모 39 5" xfId="4043"/>
    <cellStyle name="메모 39 6" xfId="2833"/>
    <cellStyle name="메모 4" xfId="1311"/>
    <cellStyle name="메모 4 2" xfId="2838"/>
    <cellStyle name="메모 4 2 2" xfId="4044"/>
    <cellStyle name="메모 4 3" xfId="2839"/>
    <cellStyle name="메모 4 3 2" xfId="4045"/>
    <cellStyle name="메모 4 4" xfId="2840"/>
    <cellStyle name="메모 4 4 2" xfId="4046"/>
    <cellStyle name="메모 4 5" xfId="4047"/>
    <cellStyle name="메모 4 6" xfId="2837"/>
    <cellStyle name="메모 40" xfId="1312"/>
    <cellStyle name="메모 40 2" xfId="2842"/>
    <cellStyle name="메모 40 2 2" xfId="4048"/>
    <cellStyle name="메모 40 3" xfId="2843"/>
    <cellStyle name="메모 40 3 2" xfId="4049"/>
    <cellStyle name="메모 40 4" xfId="2844"/>
    <cellStyle name="메모 40 4 2" xfId="4050"/>
    <cellStyle name="메모 40 5" xfId="4051"/>
    <cellStyle name="메모 40 6" xfId="2841"/>
    <cellStyle name="메모 41" xfId="3252"/>
    <cellStyle name="메모 41 2" xfId="3273"/>
    <cellStyle name="메모 41 2 2" xfId="3322"/>
    <cellStyle name="메모 41 2 2 2" xfId="3487"/>
    <cellStyle name="메모 41 2 2 2 2" xfId="3659"/>
    <cellStyle name="메모 41 2 2 2 3" xfId="5567"/>
    <cellStyle name="메모 41 2 2 2 3 2" xfId="6668"/>
    <cellStyle name="메모 41 2 2 2 3 2 2" xfId="8419"/>
    <cellStyle name="메모 41 2 2 2 3 3" xfId="7549"/>
    <cellStyle name="메모 41 2 2 2 4" xfId="6165"/>
    <cellStyle name="메모 41 2 2 2 4 2" xfId="7985"/>
    <cellStyle name="메모 41 2 2 2 5" xfId="7115"/>
    <cellStyle name="메모 41 2 2 3" xfId="3658"/>
    <cellStyle name="메모 41 2 2 4" xfId="5473"/>
    <cellStyle name="메모 41 2 2 4 2" xfId="6574"/>
    <cellStyle name="메모 41 2 2 4 2 2" xfId="8325"/>
    <cellStyle name="메모 41 2 2 4 3" xfId="7455"/>
    <cellStyle name="메모 41 2 2 5" xfId="6071"/>
    <cellStyle name="메모 41 2 2 5 2" xfId="7891"/>
    <cellStyle name="메모 41 2 2 6" xfId="7021"/>
    <cellStyle name="메모 41 2 3" xfId="3453"/>
    <cellStyle name="메모 41 2 3 2" xfId="3660"/>
    <cellStyle name="메모 41 2 3 3" xfId="5533"/>
    <cellStyle name="메모 41 2 3 3 2" xfId="6634"/>
    <cellStyle name="메모 41 2 3 3 2 2" xfId="8385"/>
    <cellStyle name="메모 41 2 3 3 3" xfId="7515"/>
    <cellStyle name="메모 41 2 3 4" xfId="6131"/>
    <cellStyle name="메모 41 2 3 4 2" xfId="7951"/>
    <cellStyle name="메모 41 2 3 5" xfId="7081"/>
    <cellStyle name="메모 41 2 4" xfId="3657"/>
    <cellStyle name="메모 41 2 5" xfId="5439"/>
    <cellStyle name="메모 41 2 5 2" xfId="6540"/>
    <cellStyle name="메모 41 2 5 2 2" xfId="8291"/>
    <cellStyle name="메모 41 2 5 3" xfId="7421"/>
    <cellStyle name="메모 41 2 6" xfId="6037"/>
    <cellStyle name="메모 41 2 6 2" xfId="7857"/>
    <cellStyle name="메모 41 2 7" xfId="6987"/>
    <cellStyle name="메모 41 3" xfId="3305"/>
    <cellStyle name="메모 41 3 2" xfId="3470"/>
    <cellStyle name="메모 41 3 2 2" xfId="3662"/>
    <cellStyle name="메모 41 3 2 3" xfId="5550"/>
    <cellStyle name="메모 41 3 2 3 2" xfId="6651"/>
    <cellStyle name="메모 41 3 2 3 2 2" xfId="8402"/>
    <cellStyle name="메모 41 3 2 3 3" xfId="7532"/>
    <cellStyle name="메모 41 3 2 4" xfId="6148"/>
    <cellStyle name="메모 41 3 2 4 2" xfId="7968"/>
    <cellStyle name="메모 41 3 2 5" xfId="7098"/>
    <cellStyle name="메모 41 3 3" xfId="3661"/>
    <cellStyle name="메모 41 3 4" xfId="5456"/>
    <cellStyle name="메모 41 3 4 2" xfId="6557"/>
    <cellStyle name="메모 41 3 4 2 2" xfId="8308"/>
    <cellStyle name="메모 41 3 4 3" xfId="7438"/>
    <cellStyle name="메모 41 3 5" xfId="6054"/>
    <cellStyle name="메모 41 3 5 2" xfId="7874"/>
    <cellStyle name="메모 41 3 6" xfId="7004"/>
    <cellStyle name="메모 41 4" xfId="3436"/>
    <cellStyle name="메모 41 4 2" xfId="3663"/>
    <cellStyle name="메모 41 4 3" xfId="5516"/>
    <cellStyle name="메모 41 4 3 2" xfId="6617"/>
    <cellStyle name="메모 41 4 3 2 2" xfId="8368"/>
    <cellStyle name="메모 41 4 3 3" xfId="7498"/>
    <cellStyle name="메모 41 4 4" xfId="6114"/>
    <cellStyle name="메모 41 4 4 2" xfId="7934"/>
    <cellStyle name="메모 41 4 5" xfId="7064"/>
    <cellStyle name="메모 41 5" xfId="3656"/>
    <cellStyle name="메모 41 5 2" xfId="4074"/>
    <cellStyle name="메모 41 5 2 2" xfId="5725"/>
    <cellStyle name="메모 41 6" xfId="4052"/>
    <cellStyle name="메모 41 7" xfId="5422"/>
    <cellStyle name="메모 41 7 2" xfId="6523"/>
    <cellStyle name="메모 41 7 2 2" xfId="8274"/>
    <cellStyle name="메모 41 7 3" xfId="7404"/>
    <cellStyle name="메모 41 8" xfId="6020"/>
    <cellStyle name="메모 41 8 2" xfId="7840"/>
    <cellStyle name="메모 41 9" xfId="6970"/>
    <cellStyle name="메모 42" xfId="3256"/>
    <cellStyle name="메모 42 2" xfId="3307"/>
    <cellStyle name="메모 42 2 2" xfId="3472"/>
    <cellStyle name="메모 42 2 2 2" xfId="3666"/>
    <cellStyle name="메모 42 2 2 3" xfId="5552"/>
    <cellStyle name="메모 42 2 2 3 2" xfId="6653"/>
    <cellStyle name="메모 42 2 2 3 2 2" xfId="8404"/>
    <cellStyle name="메모 42 2 2 3 3" xfId="7534"/>
    <cellStyle name="메모 42 2 2 4" xfId="6150"/>
    <cellStyle name="메모 42 2 2 4 2" xfId="7970"/>
    <cellStyle name="메모 42 2 2 5" xfId="7100"/>
    <cellStyle name="메모 42 2 3" xfId="3665"/>
    <cellStyle name="메모 42 2 4" xfId="5458"/>
    <cellStyle name="메모 42 2 4 2" xfId="6559"/>
    <cellStyle name="메모 42 2 4 2 2" xfId="8310"/>
    <cellStyle name="메모 42 2 4 3" xfId="7440"/>
    <cellStyle name="메모 42 2 5" xfId="6056"/>
    <cellStyle name="메모 42 2 5 2" xfId="7876"/>
    <cellStyle name="메모 42 2 6" xfId="7006"/>
    <cellStyle name="메모 42 3" xfId="3438"/>
    <cellStyle name="메모 42 3 2" xfId="3667"/>
    <cellStyle name="메모 42 3 3" xfId="5518"/>
    <cellStyle name="메모 42 3 3 2" xfId="6619"/>
    <cellStyle name="메모 42 3 3 2 2" xfId="8370"/>
    <cellStyle name="메모 42 3 3 3" xfId="7500"/>
    <cellStyle name="메모 42 3 4" xfId="6116"/>
    <cellStyle name="메모 42 3 4 2" xfId="7936"/>
    <cellStyle name="메모 42 3 5" xfId="7066"/>
    <cellStyle name="메모 42 4" xfId="3664"/>
    <cellStyle name="메모 42 5" xfId="5424"/>
    <cellStyle name="메모 42 5 2" xfId="6525"/>
    <cellStyle name="메모 42 5 2 2" xfId="8276"/>
    <cellStyle name="메모 42 5 3" xfId="7406"/>
    <cellStyle name="메모 42 6" xfId="6022"/>
    <cellStyle name="메모 42 6 2" xfId="7842"/>
    <cellStyle name="메모 42 7" xfId="6972"/>
    <cellStyle name="메모 43" xfId="3300"/>
    <cellStyle name="메모 43 2" xfId="3466"/>
    <cellStyle name="메모 43 2 2" xfId="3669"/>
    <cellStyle name="메모 43 2 3" xfId="5546"/>
    <cellStyle name="메모 43 2 3 2" xfId="6647"/>
    <cellStyle name="메모 43 2 3 2 2" xfId="8398"/>
    <cellStyle name="메모 43 2 3 3" xfId="7528"/>
    <cellStyle name="메모 43 2 4" xfId="6144"/>
    <cellStyle name="메모 43 2 4 2" xfId="7964"/>
    <cellStyle name="메모 43 2 5" xfId="7094"/>
    <cellStyle name="메모 43 3" xfId="3668"/>
    <cellStyle name="메모 43 4" xfId="5452"/>
    <cellStyle name="메모 43 4 2" xfId="6553"/>
    <cellStyle name="메모 43 4 2 2" xfId="8304"/>
    <cellStyle name="메모 43 4 3" xfId="7434"/>
    <cellStyle name="메모 43 5" xfId="6050"/>
    <cellStyle name="메모 43 5 2" xfId="7870"/>
    <cellStyle name="메모 43 6" xfId="7000"/>
    <cellStyle name="메모 44" xfId="3324"/>
    <cellStyle name="메모 44 2" xfId="3489"/>
    <cellStyle name="메모 44 2 2" xfId="3671"/>
    <cellStyle name="메모 44 2 3" xfId="5569"/>
    <cellStyle name="메모 44 2 3 2" xfId="6670"/>
    <cellStyle name="메모 44 2 3 2 2" xfId="8421"/>
    <cellStyle name="메모 44 2 3 3" xfId="7551"/>
    <cellStyle name="메모 44 2 4" xfId="6167"/>
    <cellStyle name="메모 44 2 4 2" xfId="7987"/>
    <cellStyle name="메모 44 2 5" xfId="7117"/>
    <cellStyle name="메모 44 3" xfId="3670"/>
    <cellStyle name="메모 44 4" xfId="5475"/>
    <cellStyle name="메모 44 4 2" xfId="6576"/>
    <cellStyle name="메모 44 4 2 2" xfId="8327"/>
    <cellStyle name="메모 44 4 3" xfId="7457"/>
    <cellStyle name="메모 44 5" xfId="6073"/>
    <cellStyle name="메모 44 5 2" xfId="7893"/>
    <cellStyle name="메모 44 6" xfId="7023"/>
    <cellStyle name="메모 45" xfId="3342"/>
    <cellStyle name="메모 45 2" xfId="3672"/>
    <cellStyle name="메모 45 3" xfId="5489"/>
    <cellStyle name="메모 45 3 2" xfId="6590"/>
    <cellStyle name="메모 45 3 2 2" xfId="8341"/>
    <cellStyle name="메모 45 3 3" xfId="7471"/>
    <cellStyle name="메모 45 4" xfId="6087"/>
    <cellStyle name="메모 45 4 2" xfId="7907"/>
    <cellStyle name="메모 45 5" xfId="7037"/>
    <cellStyle name="메모 46" xfId="3508"/>
    <cellStyle name="메모 46 2" xfId="3785"/>
    <cellStyle name="메모 46 3" xfId="5583"/>
    <cellStyle name="메모 46 3 2" xfId="6684"/>
    <cellStyle name="메모 46 3 2 2" xfId="8435"/>
    <cellStyle name="메모 46 3 3" xfId="7565"/>
    <cellStyle name="메모 46 4" xfId="6181"/>
    <cellStyle name="메모 46 4 2" xfId="8001"/>
    <cellStyle name="메모 46 5" xfId="7131"/>
    <cellStyle name="메모 47" xfId="3712"/>
    <cellStyle name="메모 47 2" xfId="5597"/>
    <cellStyle name="메모 47 2 2" xfId="6698"/>
    <cellStyle name="메모 47 2 2 2" xfId="8449"/>
    <cellStyle name="메모 47 2 3" xfId="7579"/>
    <cellStyle name="메모 47 3" xfId="6195"/>
    <cellStyle name="메모 47 3 2" xfId="8015"/>
    <cellStyle name="메모 47 4" xfId="7145"/>
    <cellStyle name="메모 48" xfId="3726"/>
    <cellStyle name="메모 48 2" xfId="5611"/>
    <cellStyle name="메모 48 2 2" xfId="6712"/>
    <cellStyle name="메모 48 2 2 2" xfId="8463"/>
    <cellStyle name="메모 48 2 3" xfId="7593"/>
    <cellStyle name="메모 48 3" xfId="6209"/>
    <cellStyle name="메모 48 3 2" xfId="8029"/>
    <cellStyle name="메모 48 4" xfId="7159"/>
    <cellStyle name="메모 49" xfId="3741"/>
    <cellStyle name="메모 49 2" xfId="5625"/>
    <cellStyle name="메모 49 2 2" xfId="6726"/>
    <cellStyle name="메모 49 2 2 2" xfId="8477"/>
    <cellStyle name="메모 49 2 3" xfId="7607"/>
    <cellStyle name="메모 49 3" xfId="6223"/>
    <cellStyle name="메모 49 3 2" xfId="8043"/>
    <cellStyle name="메모 49 4" xfId="7173"/>
    <cellStyle name="메모 5" xfId="1313"/>
    <cellStyle name="메모 5 2" xfId="2846"/>
    <cellStyle name="메모 5 2 2" xfId="4053"/>
    <cellStyle name="메모 5 3" xfId="2847"/>
    <cellStyle name="메모 5 3 2" xfId="4054"/>
    <cellStyle name="메모 5 4" xfId="2848"/>
    <cellStyle name="메모 5 4 2" xfId="4055"/>
    <cellStyle name="메모 5 5" xfId="4056"/>
    <cellStyle name="메모 5 6" xfId="2845"/>
    <cellStyle name="메모 50" xfId="3814"/>
    <cellStyle name="메모 50 2" xfId="5651"/>
    <cellStyle name="메모 50 2 2" xfId="6752"/>
    <cellStyle name="메모 50 2 2 2" xfId="8503"/>
    <cellStyle name="메모 50 2 3" xfId="7633"/>
    <cellStyle name="메모 50 3" xfId="6249"/>
    <cellStyle name="메모 50 3 2" xfId="8069"/>
    <cellStyle name="메모 50 4" xfId="7199"/>
    <cellStyle name="메모 51" xfId="3816"/>
    <cellStyle name="메모 51 2" xfId="5653"/>
    <cellStyle name="메모 51 2 2" xfId="6754"/>
    <cellStyle name="메모 51 2 2 2" xfId="8505"/>
    <cellStyle name="메모 51 2 3" xfId="7635"/>
    <cellStyle name="메모 51 3" xfId="6251"/>
    <cellStyle name="메모 51 3 2" xfId="8071"/>
    <cellStyle name="메모 51 4" xfId="7201"/>
    <cellStyle name="메모 52" xfId="3831"/>
    <cellStyle name="메모 52 2" xfId="5667"/>
    <cellStyle name="메모 52 2 2" xfId="6768"/>
    <cellStyle name="메모 52 2 2 2" xfId="8519"/>
    <cellStyle name="메모 52 2 3" xfId="7649"/>
    <cellStyle name="메모 52 3" xfId="6265"/>
    <cellStyle name="메모 52 3 2" xfId="8085"/>
    <cellStyle name="메모 52 4" xfId="7215"/>
    <cellStyle name="메모 53" xfId="3853"/>
    <cellStyle name="메모 53 2" xfId="5682"/>
    <cellStyle name="메모 53 2 2" xfId="6783"/>
    <cellStyle name="메모 53 2 2 2" xfId="8534"/>
    <cellStyle name="메모 53 2 3" xfId="7664"/>
    <cellStyle name="메모 53 3" xfId="6280"/>
    <cellStyle name="메모 53 3 2" xfId="8100"/>
    <cellStyle name="메모 53 4" xfId="7230"/>
    <cellStyle name="메모 54" xfId="3868"/>
    <cellStyle name="메모 54 2" xfId="5697"/>
    <cellStyle name="메모 54 2 2" xfId="6798"/>
    <cellStyle name="메모 54 2 2 2" xfId="8549"/>
    <cellStyle name="메모 54 2 3" xfId="7679"/>
    <cellStyle name="메모 54 3" xfId="6295"/>
    <cellStyle name="메모 54 3 2" xfId="8115"/>
    <cellStyle name="메모 54 4" xfId="7245"/>
    <cellStyle name="메모 55" xfId="3895"/>
    <cellStyle name="메모 55 2" xfId="5722"/>
    <cellStyle name="메모 55 2 2" xfId="6823"/>
    <cellStyle name="메모 55 2 2 2" xfId="8574"/>
    <cellStyle name="메모 55 2 3" xfId="7704"/>
    <cellStyle name="메모 55 3" xfId="6320"/>
    <cellStyle name="메모 55 3 2" xfId="8140"/>
    <cellStyle name="메모 55 4" xfId="7270"/>
    <cellStyle name="메모 6" xfId="1314"/>
    <cellStyle name="메모 6 2" xfId="2850"/>
    <cellStyle name="메모 6 2 2" xfId="4057"/>
    <cellStyle name="메모 6 3" xfId="2851"/>
    <cellStyle name="메모 6 3 2" xfId="4058"/>
    <cellStyle name="메모 6 4" xfId="2852"/>
    <cellStyle name="메모 6 4 2" xfId="4059"/>
    <cellStyle name="메모 6 5" xfId="4060"/>
    <cellStyle name="메모 6 6" xfId="2849"/>
    <cellStyle name="메모 7" xfId="1315"/>
    <cellStyle name="메모 7 2" xfId="2854"/>
    <cellStyle name="메모 7 2 2" xfId="4062"/>
    <cellStyle name="메모 7 3" xfId="2855"/>
    <cellStyle name="메모 7 3 2" xfId="4063"/>
    <cellStyle name="메모 7 4" xfId="2856"/>
    <cellStyle name="메모 7 4 2" xfId="4064"/>
    <cellStyle name="메모 7 5" xfId="4065"/>
    <cellStyle name="메모 7 6" xfId="2853"/>
    <cellStyle name="메모 8" xfId="1316"/>
    <cellStyle name="메모 8 2" xfId="2858"/>
    <cellStyle name="메모 8 2 2" xfId="4066"/>
    <cellStyle name="메모 8 3" xfId="2859"/>
    <cellStyle name="메모 8 3 2" xfId="4067"/>
    <cellStyle name="메모 8 4" xfId="2860"/>
    <cellStyle name="메모 8 4 2" xfId="4068"/>
    <cellStyle name="메모 8 5" xfId="4069"/>
    <cellStyle name="메모 8 6" xfId="2857"/>
    <cellStyle name="메모 9" xfId="1317"/>
    <cellStyle name="메모 9 2" xfId="2862"/>
    <cellStyle name="메모 9 2 2" xfId="4070"/>
    <cellStyle name="메모 9 3" xfId="2863"/>
    <cellStyle name="메모 9 3 2" xfId="4071"/>
    <cellStyle name="메모 9 4" xfId="2864"/>
    <cellStyle name="메모 9 4 2" xfId="4072"/>
    <cellStyle name="메모 9 5" xfId="4073"/>
    <cellStyle name="메모 9 6" xfId="2861"/>
    <cellStyle name="믅됞 [0.00]_PRODUCT DETAIL Q1" xfId="1318"/>
    <cellStyle name="믅됞_PRODUCT DETAIL Q1" xfId="1319"/>
    <cellStyle name="백 " xfId="1320"/>
    <cellStyle name="백분율 [0]" xfId="1321"/>
    <cellStyle name="백분율 [2]" xfId="1322"/>
    <cellStyle name="백분율 10" xfId="3249"/>
    <cellStyle name="백분율 11" xfId="3274"/>
    <cellStyle name="백분율 12" xfId="3340"/>
    <cellStyle name="백분율 13" xfId="3337"/>
    <cellStyle name="백분율 14" xfId="3339"/>
    <cellStyle name="백분율 15" xfId="3338"/>
    <cellStyle name="백분율 16" xfId="3378"/>
    <cellStyle name="백분율 17" xfId="3369"/>
    <cellStyle name="백분율 18" xfId="3377"/>
    <cellStyle name="백분율 19" xfId="3370"/>
    <cellStyle name="백분율 2" xfId="1323"/>
    <cellStyle name="백분율 2 2" xfId="1324"/>
    <cellStyle name="백분율 2 3" xfId="1325"/>
    <cellStyle name="백분율 20" xfId="3376"/>
    <cellStyle name="백분율 21" xfId="3371"/>
    <cellStyle name="백분율 22" xfId="3375"/>
    <cellStyle name="백분율 23" xfId="3505"/>
    <cellStyle name="백분율 24" xfId="3392"/>
    <cellStyle name="백분율 25" xfId="3355"/>
    <cellStyle name="백분율 26" xfId="3506"/>
    <cellStyle name="백분율 27" xfId="3359"/>
    <cellStyle name="백분율 28" xfId="3503"/>
    <cellStyle name="백분율 29" xfId="3362"/>
    <cellStyle name="백분율 3" xfId="1326"/>
    <cellStyle name="백분율 3 2" xfId="1327"/>
    <cellStyle name="백분율 3 2 2" xfId="4077"/>
    <cellStyle name="백분율 30" xfId="3356"/>
    <cellStyle name="백분율 31" xfId="3363"/>
    <cellStyle name="백분율 32" xfId="3361"/>
    <cellStyle name="백분율 33" xfId="3387"/>
    <cellStyle name="백분율 34" xfId="3364"/>
    <cellStyle name="백분율 35" xfId="3365"/>
    <cellStyle name="백분율 35 2" xfId="4902"/>
    <cellStyle name="백분율 35 3" xfId="4075"/>
    <cellStyle name="백분율 35 4" xfId="4076"/>
    <cellStyle name="백분율 36" xfId="3374"/>
    <cellStyle name="백분율 36 2" xfId="4903"/>
    <cellStyle name="백분율 36 3" xfId="4904"/>
    <cellStyle name="백분율 36 4" xfId="3907"/>
    <cellStyle name="백분율 37" xfId="3358"/>
    <cellStyle name="백분율 38" xfId="3373"/>
    <cellStyle name="백분율 39" xfId="3385"/>
    <cellStyle name="백분율 4" xfId="1328"/>
    <cellStyle name="백분율 4 2" xfId="1329"/>
    <cellStyle name="백분율 4 3" xfId="1330"/>
    <cellStyle name="백분율 40" xfId="3366"/>
    <cellStyle name="백분율 41" xfId="3357"/>
    <cellStyle name="백분율 42" xfId="3367"/>
    <cellStyle name="백분율 43" xfId="3388"/>
    <cellStyle name="백분율 43 2" xfId="4888"/>
    <cellStyle name="백분율 43 2 2" xfId="5737"/>
    <cellStyle name="백분율 43 2 2 2" xfId="6831"/>
    <cellStyle name="백분율 43 2 2 2 2" xfId="8582"/>
    <cellStyle name="백분율 43 2 2 3" xfId="7712"/>
    <cellStyle name="백분율 43 2 3" xfId="6328"/>
    <cellStyle name="백분율 43 2 3 2" xfId="8148"/>
    <cellStyle name="백분율 43 2 4" xfId="7278"/>
    <cellStyle name="백분율 44" xfId="3504"/>
    <cellStyle name="백분율 44 2" xfId="4895"/>
    <cellStyle name="백분율 44 2 2" xfId="5742"/>
    <cellStyle name="백분율 44 2 2 2" xfId="6836"/>
    <cellStyle name="백분율 44 2 2 2 2" xfId="8587"/>
    <cellStyle name="백분율 44 2 2 3" xfId="7717"/>
    <cellStyle name="백분율 44 2 3" xfId="6333"/>
    <cellStyle name="백분율 44 2 3 2" xfId="8153"/>
    <cellStyle name="백분율 44 2 4" xfId="7283"/>
    <cellStyle name="백분율 45" xfId="3386"/>
    <cellStyle name="백분율 45 2" xfId="4883"/>
    <cellStyle name="백분율 45 2 2" xfId="5732"/>
    <cellStyle name="백분율 45 2 2 2" xfId="6826"/>
    <cellStyle name="백분율 45 2 2 2 2" xfId="8577"/>
    <cellStyle name="백분율 45 2 2 3" xfId="7707"/>
    <cellStyle name="백분율 45 2 3" xfId="6323"/>
    <cellStyle name="백분율 45 2 3 2" xfId="8143"/>
    <cellStyle name="백분율 45 2 4" xfId="7273"/>
    <cellStyle name="백분율 46" xfId="3391"/>
    <cellStyle name="백분율 46 2" xfId="4905"/>
    <cellStyle name="백분율 46 2 2" xfId="5743"/>
    <cellStyle name="백분율 46 2 2 2" xfId="6837"/>
    <cellStyle name="백분율 46 2 2 2 2" xfId="8588"/>
    <cellStyle name="백분율 46 2 2 3" xfId="7718"/>
    <cellStyle name="백분율 46 2 3" xfId="6334"/>
    <cellStyle name="백분율 46 2 3 2" xfId="8154"/>
    <cellStyle name="백분율 46 2 4" xfId="7284"/>
    <cellStyle name="백분율 47" xfId="3383"/>
    <cellStyle name="백분율 47 2" xfId="4885"/>
    <cellStyle name="백분율 47 2 2" xfId="5734"/>
    <cellStyle name="백분율 47 2 2 2" xfId="6828"/>
    <cellStyle name="백분율 47 2 2 2 2" xfId="8579"/>
    <cellStyle name="백분율 47 2 2 3" xfId="7709"/>
    <cellStyle name="백분율 47 2 3" xfId="6325"/>
    <cellStyle name="백분율 47 2 3 2" xfId="8145"/>
    <cellStyle name="백분율 47 2 4" xfId="7275"/>
    <cellStyle name="백분율 48" xfId="3360"/>
    <cellStyle name="백분율 48 2" xfId="4907"/>
    <cellStyle name="백분율 48 2 2" xfId="5745"/>
    <cellStyle name="백분율 48 2 2 2" xfId="6839"/>
    <cellStyle name="백분율 48 2 2 2 2" xfId="8590"/>
    <cellStyle name="백분율 48 2 2 3" xfId="7720"/>
    <cellStyle name="백분율 48 2 3" xfId="6336"/>
    <cellStyle name="백분율 48 2 3 2" xfId="8156"/>
    <cellStyle name="백분율 48 2 4" xfId="7286"/>
    <cellStyle name="백분율 49" xfId="3372"/>
    <cellStyle name="백분율 49 2" xfId="4887"/>
    <cellStyle name="백분율 49 2 2" xfId="5736"/>
    <cellStyle name="백분율 49 2 2 2" xfId="6830"/>
    <cellStyle name="백분율 49 2 2 2 2" xfId="8581"/>
    <cellStyle name="백분율 49 2 2 3" xfId="7711"/>
    <cellStyle name="백분율 49 2 3" xfId="6327"/>
    <cellStyle name="백분율 49 2 3 2" xfId="8147"/>
    <cellStyle name="백분율 49 2 4" xfId="7277"/>
    <cellStyle name="백분율 5" xfId="1331"/>
    <cellStyle name="백분율 50" xfId="3381"/>
    <cellStyle name="백분율 50 2" xfId="4894"/>
    <cellStyle name="백분율 50 2 2" xfId="5741"/>
    <cellStyle name="백분율 50 2 2 2" xfId="6835"/>
    <cellStyle name="백분율 50 2 2 2 2" xfId="8586"/>
    <cellStyle name="백분율 50 2 2 3" xfId="7716"/>
    <cellStyle name="백분율 50 2 3" xfId="6332"/>
    <cellStyle name="백분율 50 2 3 2" xfId="8152"/>
    <cellStyle name="백분율 50 2 4" xfId="7282"/>
    <cellStyle name="백분율 51" xfId="3389"/>
    <cellStyle name="백분율 51 2" xfId="4882"/>
    <cellStyle name="백분율 51 2 2" xfId="5731"/>
    <cellStyle name="백분율 51 2 2 2" xfId="6825"/>
    <cellStyle name="백분율 51 2 2 2 2" xfId="8576"/>
    <cellStyle name="백분율 51 2 2 3" xfId="7706"/>
    <cellStyle name="백분율 51 2 3" xfId="6322"/>
    <cellStyle name="백분율 51 2 3 2" xfId="8142"/>
    <cellStyle name="백분율 51 2 4" xfId="7272"/>
    <cellStyle name="백분율 52" xfId="3368"/>
    <cellStyle name="백분율 52 2" xfId="4892"/>
    <cellStyle name="백분율 52 2 2" xfId="5740"/>
    <cellStyle name="백분율 52 2 2 2" xfId="6834"/>
    <cellStyle name="백분율 52 2 2 2 2" xfId="8585"/>
    <cellStyle name="백분율 52 2 2 3" xfId="7715"/>
    <cellStyle name="백분율 52 2 3" xfId="6331"/>
    <cellStyle name="백분율 52 2 3 2" xfId="8151"/>
    <cellStyle name="백분율 52 2 4" xfId="7281"/>
    <cellStyle name="백분율 53" xfId="3379"/>
    <cellStyle name="백분율 53 2" xfId="4884"/>
    <cellStyle name="백분율 53 2 2" xfId="5733"/>
    <cellStyle name="백분율 53 2 2 2" xfId="6827"/>
    <cellStyle name="백분율 53 2 2 2 2" xfId="8578"/>
    <cellStyle name="백분율 53 2 2 3" xfId="7708"/>
    <cellStyle name="백분율 53 2 3" xfId="6324"/>
    <cellStyle name="백분율 53 2 3 2" xfId="8144"/>
    <cellStyle name="백분율 53 2 4" xfId="7274"/>
    <cellStyle name="백분율 54" xfId="3384"/>
    <cellStyle name="백분율 54 2" xfId="4906"/>
    <cellStyle name="백분율 54 2 2" xfId="5744"/>
    <cellStyle name="백분율 54 2 2 2" xfId="6838"/>
    <cellStyle name="백분율 54 2 2 2 2" xfId="8589"/>
    <cellStyle name="백분율 54 2 2 3" xfId="7719"/>
    <cellStyle name="백분율 54 2 3" xfId="6335"/>
    <cellStyle name="백분율 54 2 3 2" xfId="8155"/>
    <cellStyle name="백분율 54 2 4" xfId="7285"/>
    <cellStyle name="백분율 55" xfId="3380"/>
    <cellStyle name="백분율 55 2" xfId="4886"/>
    <cellStyle name="백분율 55 2 2" xfId="5735"/>
    <cellStyle name="백분율 55 2 2 2" xfId="6829"/>
    <cellStyle name="백분율 55 2 2 2 2" xfId="8580"/>
    <cellStyle name="백분율 55 2 2 3" xfId="7710"/>
    <cellStyle name="백분율 55 2 3" xfId="6326"/>
    <cellStyle name="백분율 55 2 3 2" xfId="8146"/>
    <cellStyle name="백분율 55 2 4" xfId="7276"/>
    <cellStyle name="백분율 56" xfId="3502"/>
    <cellStyle name="백분율 56 2" xfId="4908"/>
    <cellStyle name="백분율 56 2 2" xfId="5746"/>
    <cellStyle name="백분율 56 2 2 2" xfId="6840"/>
    <cellStyle name="백분율 56 2 2 2 2" xfId="8591"/>
    <cellStyle name="백분율 56 2 2 3" xfId="7721"/>
    <cellStyle name="백분율 56 2 3" xfId="6337"/>
    <cellStyle name="백분율 56 2 3 2" xfId="8157"/>
    <cellStyle name="백분율 56 2 4" xfId="7287"/>
    <cellStyle name="백분율 57" xfId="3390"/>
    <cellStyle name="백분율 57 2" xfId="4912"/>
    <cellStyle name="백분율 57 2 2" xfId="5750"/>
    <cellStyle name="백분율 57 2 2 2" xfId="6844"/>
    <cellStyle name="백분율 57 2 2 2 2" xfId="8595"/>
    <cellStyle name="백분율 57 2 2 3" xfId="7725"/>
    <cellStyle name="백분율 57 2 3" xfId="6341"/>
    <cellStyle name="백분율 57 2 3 2" xfId="8161"/>
    <cellStyle name="백분율 57 2 4" xfId="7291"/>
    <cellStyle name="백분율 58" xfId="3382"/>
    <cellStyle name="백분율 58 2" xfId="4909"/>
    <cellStyle name="백분율 58 2 2" xfId="5747"/>
    <cellStyle name="백분율 58 2 2 2" xfId="6841"/>
    <cellStyle name="백분율 58 2 2 2 2" xfId="8592"/>
    <cellStyle name="백분율 58 2 2 3" xfId="7722"/>
    <cellStyle name="백분율 58 2 3" xfId="6338"/>
    <cellStyle name="백분율 58 2 3 2" xfId="8158"/>
    <cellStyle name="백분율 58 2 4" xfId="7288"/>
    <cellStyle name="백분율 59" xfId="3673"/>
    <cellStyle name="백분율 59 2" xfId="4913"/>
    <cellStyle name="백분율 59 2 2" xfId="5751"/>
    <cellStyle name="백분율 59 2 2 2" xfId="6845"/>
    <cellStyle name="백분율 59 2 2 2 2" xfId="8596"/>
    <cellStyle name="백분율 59 2 2 3" xfId="7726"/>
    <cellStyle name="백분율 59 2 3" xfId="6342"/>
    <cellStyle name="백분율 59 2 3 2" xfId="8162"/>
    <cellStyle name="백분율 59 2 4" xfId="7292"/>
    <cellStyle name="백분율 6" xfId="1332"/>
    <cellStyle name="백분율 6 10" xfId="2345"/>
    <cellStyle name="백분율 6 10 2" xfId="5962"/>
    <cellStyle name="백분율 6 10 2 2" xfId="7792"/>
    <cellStyle name="백분율 6 10 3" xfId="6922"/>
    <cellStyle name="백분율 6 11" xfId="5000"/>
    <cellStyle name="백분율 6 11 2" xfId="6427"/>
    <cellStyle name="백분율 6 11 2 2" xfId="8214"/>
    <cellStyle name="백분율 6 11 3" xfId="7344"/>
    <cellStyle name="백분율 6 2" xfId="1333"/>
    <cellStyle name="백분율 6 2 2" xfId="2438"/>
    <cellStyle name="백분율 6 2 2 2" xfId="2868"/>
    <cellStyle name="백분율 6 2 2 3" xfId="4980"/>
    <cellStyle name="백분율 6 2 2 3 2" xfId="5796"/>
    <cellStyle name="백분율 6 2 2 3 2 2" xfId="6890"/>
    <cellStyle name="백분율 6 2 2 3 2 2 2" xfId="8635"/>
    <cellStyle name="백분율 6 2 2 3 2 3" xfId="7765"/>
    <cellStyle name="백분율 6 2 2 3 3" xfId="6407"/>
    <cellStyle name="백분율 6 2 2 3 3 2" xfId="8201"/>
    <cellStyle name="백분율 6 2 2 3 4" xfId="7331"/>
    <cellStyle name="백분율 6 2 2 4" xfId="2867"/>
    <cellStyle name="백분율 6 2 2 5" xfId="5095"/>
    <cellStyle name="백분율 6 2 2 5 2" xfId="6470"/>
    <cellStyle name="백분율 6 2 2 5 2 2" xfId="8251"/>
    <cellStyle name="백분율 6 2 2 5 3" xfId="7381"/>
    <cellStyle name="백분율 6 2 2 6" xfId="6009"/>
    <cellStyle name="백분율 6 2 2 6 2" xfId="7829"/>
    <cellStyle name="백분율 6 2 2 7" xfId="6959"/>
    <cellStyle name="백분율 6 2 3" xfId="2396"/>
    <cellStyle name="백분율 6 2 3 2" xfId="4078"/>
    <cellStyle name="백분율 6 2 3 3" xfId="4955"/>
    <cellStyle name="백분율 6 2 3 3 2" xfId="5780"/>
    <cellStyle name="백분율 6 2 3 3 2 2" xfId="6874"/>
    <cellStyle name="백분율 6 2 3 3 2 2 2" xfId="8622"/>
    <cellStyle name="백분율 6 2 3 3 2 3" xfId="7752"/>
    <cellStyle name="백분율 6 2 3 3 3" xfId="6382"/>
    <cellStyle name="백분율 6 2 3 3 3 2" xfId="8188"/>
    <cellStyle name="백분율 6 2 3 3 4" xfId="7318"/>
    <cellStyle name="백분율 6 2 3 4" xfId="2869"/>
    <cellStyle name="백분율 6 2 3 5" xfId="5050"/>
    <cellStyle name="백분율 6 2 3 5 2" xfId="6451"/>
    <cellStyle name="백분율 6 2 3 5 2 2" xfId="8235"/>
    <cellStyle name="백분율 6 2 3 5 3" xfId="7365"/>
    <cellStyle name="백분율 6 2 3 6" xfId="5992"/>
    <cellStyle name="백분율 6 2 3 6 2" xfId="7813"/>
    <cellStyle name="백분율 6 2 3 7" xfId="6943"/>
    <cellStyle name="백분율 6 2 4" xfId="2870"/>
    <cellStyle name="백분율 6 2 5" xfId="2871"/>
    <cellStyle name="백분율 6 2 5 2" xfId="3275"/>
    <cellStyle name="백분율 6 2 6" xfId="4927"/>
    <cellStyle name="백분율 6 2 6 2" xfId="5762"/>
    <cellStyle name="백분율 6 2 6 2 2" xfId="6856"/>
    <cellStyle name="백분율 6 2 6 2 2 2" xfId="8607"/>
    <cellStyle name="백분율 6 2 6 2 3" xfId="7737"/>
    <cellStyle name="백분율 6 2 6 3" xfId="5894"/>
    <cellStyle name="백분율 6 2 6 4" xfId="6355"/>
    <cellStyle name="백분율 6 2 6 4 2" xfId="8173"/>
    <cellStyle name="백분율 6 2 6 5" xfId="7303"/>
    <cellStyle name="백분율 6 2 7" xfId="2866"/>
    <cellStyle name="백분율 6 2 8" xfId="2353"/>
    <cellStyle name="백분율 6 2 8 2" xfId="5969"/>
    <cellStyle name="백분율 6 2 8 2 2" xfId="7797"/>
    <cellStyle name="백분율 6 2 8 3" xfId="6927"/>
    <cellStyle name="백분율 6 2 9" xfId="5005"/>
    <cellStyle name="백분율 6 2 9 2" xfId="6432"/>
    <cellStyle name="백분율 6 2 9 2 2" xfId="8219"/>
    <cellStyle name="백분율 6 2 9 3" xfId="7349"/>
    <cellStyle name="백분율 6 3" xfId="1334"/>
    <cellStyle name="백분율 6 3 2" xfId="2458"/>
    <cellStyle name="백분율 6 3 2 2" xfId="2874"/>
    <cellStyle name="백분율 6 3 2 3" xfId="4991"/>
    <cellStyle name="백분율 6 3 2 3 2" xfId="5803"/>
    <cellStyle name="백분율 6 3 2 3 2 2" xfId="6897"/>
    <cellStyle name="백분율 6 3 2 3 2 2 2" xfId="8641"/>
    <cellStyle name="백분율 6 3 2 3 2 3" xfId="7771"/>
    <cellStyle name="백분율 6 3 2 3 3" xfId="6418"/>
    <cellStyle name="백분율 6 3 2 3 3 2" xfId="8207"/>
    <cellStyle name="백분율 6 3 2 3 4" xfId="7337"/>
    <cellStyle name="백분율 6 3 2 4" xfId="2873"/>
    <cellStyle name="백분율 6 3 2 5" xfId="5111"/>
    <cellStyle name="백분율 6 3 2 5 2" xfId="6477"/>
    <cellStyle name="백분율 6 3 2 5 2 2" xfId="8257"/>
    <cellStyle name="백분율 6 3 2 5 3" xfId="7387"/>
    <cellStyle name="백분율 6 3 2 6" xfId="6015"/>
    <cellStyle name="백분율 6 3 2 6 2" xfId="7835"/>
    <cellStyle name="백분율 6 3 2 7" xfId="6965"/>
    <cellStyle name="백분율 6 3 3" xfId="2416"/>
    <cellStyle name="백분율 6 3 3 2" xfId="4079"/>
    <cellStyle name="백분율 6 3 3 3" xfId="4964"/>
    <cellStyle name="백분율 6 3 3 3 2" xfId="5785"/>
    <cellStyle name="백분율 6 3 3 3 2 2" xfId="6879"/>
    <cellStyle name="백분율 6 3 3 3 2 2 2" xfId="8626"/>
    <cellStyle name="백분율 6 3 3 3 2 3" xfId="7756"/>
    <cellStyle name="백분율 6 3 3 3 3" xfId="6391"/>
    <cellStyle name="백분율 6 3 3 3 3 2" xfId="8192"/>
    <cellStyle name="백분율 6 3 3 3 4" xfId="7322"/>
    <cellStyle name="백분율 6 3 3 4" xfId="2875"/>
    <cellStyle name="백분율 6 3 3 5" xfId="5066"/>
    <cellStyle name="백분율 6 3 3 5 2" xfId="6458"/>
    <cellStyle name="백분율 6 3 3 5 2 2" xfId="8241"/>
    <cellStyle name="백분율 6 3 3 5 3" xfId="7371"/>
    <cellStyle name="백분율 6 3 3 6" xfId="5998"/>
    <cellStyle name="백분율 6 3 3 6 2" xfId="7819"/>
    <cellStyle name="백분율 6 3 3 7" xfId="6949"/>
    <cellStyle name="백분율 6 3 4" xfId="2876"/>
    <cellStyle name="백분율 6 3 5" xfId="2877"/>
    <cellStyle name="백분율 6 3 5 2" xfId="3276"/>
    <cellStyle name="백분율 6 3 6" xfId="4938"/>
    <cellStyle name="백분율 6 3 6 2" xfId="5769"/>
    <cellStyle name="백분율 6 3 6 2 2" xfId="6863"/>
    <cellStyle name="백분율 6 3 6 2 2 2" xfId="8613"/>
    <cellStyle name="백분율 6 3 6 2 3" xfId="7743"/>
    <cellStyle name="백분율 6 3 6 3" xfId="5895"/>
    <cellStyle name="백분율 6 3 6 4" xfId="6366"/>
    <cellStyle name="백분율 6 3 6 4 2" xfId="8179"/>
    <cellStyle name="백분율 6 3 6 5" xfId="7309"/>
    <cellStyle name="백분율 6 3 7" xfId="2872"/>
    <cellStyle name="백분율 6 3 8" xfId="2364"/>
    <cellStyle name="백분율 6 3 8 2" xfId="5980"/>
    <cellStyle name="백분율 6 3 8 2 2" xfId="7803"/>
    <cellStyle name="백분율 6 3 8 3" xfId="6933"/>
    <cellStyle name="백분율 6 3 9" xfId="5021"/>
    <cellStyle name="백분율 6 3 9 2" xfId="6439"/>
    <cellStyle name="백분율 6 3 9 2 2" xfId="8225"/>
    <cellStyle name="백분율 6 3 9 3" xfId="7355"/>
    <cellStyle name="백분율 6 4" xfId="2431"/>
    <cellStyle name="백분율 6 4 2" xfId="2879"/>
    <cellStyle name="백분율 6 4 3" xfId="4973"/>
    <cellStyle name="백분율 6 4 3 2" xfId="5791"/>
    <cellStyle name="백분율 6 4 3 2 2" xfId="6885"/>
    <cellStyle name="백분율 6 4 3 2 2 2" xfId="8630"/>
    <cellStyle name="백분율 6 4 3 2 3" xfId="7760"/>
    <cellStyle name="백분율 6 4 3 3" xfId="6400"/>
    <cellStyle name="백분율 6 4 3 3 2" xfId="8196"/>
    <cellStyle name="백분율 6 4 3 4" xfId="7326"/>
    <cellStyle name="백분율 6 4 4" xfId="2878"/>
    <cellStyle name="백분율 6 4 5" xfId="5086"/>
    <cellStyle name="백분율 6 4 5 2" xfId="6465"/>
    <cellStyle name="백분율 6 4 5 2 2" xfId="8246"/>
    <cellStyle name="백분율 6 4 5 3" xfId="7376"/>
    <cellStyle name="백분율 6 4 6" xfId="6004"/>
    <cellStyle name="백분율 6 4 6 2" xfId="7824"/>
    <cellStyle name="백분율 6 4 7" xfId="6954"/>
    <cellStyle name="백분율 6 5" xfId="2385"/>
    <cellStyle name="백분율 6 5 2" xfId="4080"/>
    <cellStyle name="백분율 6 5 3" xfId="4949"/>
    <cellStyle name="백분율 6 5 3 2" xfId="5776"/>
    <cellStyle name="백분율 6 5 3 2 2" xfId="6870"/>
    <cellStyle name="백분율 6 5 3 2 2 2" xfId="8618"/>
    <cellStyle name="백분율 6 5 3 2 3" xfId="7748"/>
    <cellStyle name="백분율 6 5 3 3" xfId="6376"/>
    <cellStyle name="백분율 6 5 3 3 2" xfId="8184"/>
    <cellStyle name="백분율 6 5 3 4" xfId="7314"/>
    <cellStyle name="백분율 6 5 4" xfId="2880"/>
    <cellStyle name="백분율 6 5 5" xfId="5041"/>
    <cellStyle name="백분율 6 5 5 2" xfId="6446"/>
    <cellStyle name="백분율 6 5 5 2 2" xfId="8230"/>
    <cellStyle name="백분율 6 5 5 3" xfId="7360"/>
    <cellStyle name="백분율 6 5 6" xfId="5987"/>
    <cellStyle name="백분율 6 5 6 2" xfId="7808"/>
    <cellStyle name="백분율 6 5 7" xfId="6938"/>
    <cellStyle name="백분율 6 6" xfId="2881"/>
    <cellStyle name="백분율 6 7" xfId="2882"/>
    <cellStyle name="백분율 6 7 2" xfId="3277"/>
    <cellStyle name="백분율 6 8" xfId="4919"/>
    <cellStyle name="백분율 6 8 2" xfId="5757"/>
    <cellStyle name="백분율 6 8 2 2" xfId="6851"/>
    <cellStyle name="백분율 6 8 2 2 2" xfId="8602"/>
    <cellStyle name="백분율 6 8 2 3" xfId="7732"/>
    <cellStyle name="백분율 6 8 3" xfId="5896"/>
    <cellStyle name="백분율 6 8 4" xfId="6348"/>
    <cellStyle name="백분율 6 8 4 2" xfId="8168"/>
    <cellStyle name="백분율 6 8 5" xfId="7298"/>
    <cellStyle name="백분율 6 9" xfId="2865"/>
    <cellStyle name="백분율 60" xfId="3739"/>
    <cellStyle name="백분율 60 2" xfId="4910"/>
    <cellStyle name="백분율 60 2 2" xfId="5748"/>
    <cellStyle name="백분율 60 2 2 2" xfId="6842"/>
    <cellStyle name="백분율 60 2 2 2 2" xfId="8593"/>
    <cellStyle name="백분율 60 2 2 3" xfId="7723"/>
    <cellStyle name="백분율 60 2 3" xfId="6339"/>
    <cellStyle name="백분율 60 2 3 2" xfId="8159"/>
    <cellStyle name="백분율 60 2 4" xfId="7289"/>
    <cellStyle name="백분율 61" xfId="3754"/>
    <cellStyle name="백분율 61 2" xfId="4914"/>
    <cellStyle name="백분율 61 2 2" xfId="5752"/>
    <cellStyle name="백분율 61 2 2 2" xfId="6846"/>
    <cellStyle name="백분율 61 2 2 2 2" xfId="8597"/>
    <cellStyle name="백분율 61 2 2 3" xfId="7727"/>
    <cellStyle name="백분율 61 2 3" xfId="6343"/>
    <cellStyle name="백분율 61 2 3 2" xfId="8163"/>
    <cellStyle name="백분율 61 2 4" xfId="7293"/>
    <cellStyle name="백분율 62" xfId="3786"/>
    <cellStyle name="백분율 62 2" xfId="4911"/>
    <cellStyle name="백분율 62 2 2" xfId="5749"/>
    <cellStyle name="백분율 62 2 2 2" xfId="6843"/>
    <cellStyle name="백분율 62 2 2 2 2" xfId="8594"/>
    <cellStyle name="백분율 62 2 2 3" xfId="7724"/>
    <cellStyle name="백분율 62 2 3" xfId="6340"/>
    <cellStyle name="백분율 62 2 3 2" xfId="8160"/>
    <cellStyle name="백분율 62 2 4" xfId="7290"/>
    <cellStyle name="백분율 63" xfId="3846"/>
    <cellStyle name="백분율 64" xfId="3845"/>
    <cellStyle name="백분율 65" xfId="3756"/>
    <cellStyle name="백분율 66" xfId="3847"/>
    <cellStyle name="백분율 67" xfId="3757"/>
    <cellStyle name="백분율 68" xfId="3844"/>
    <cellStyle name="백분율 69" xfId="3851"/>
    <cellStyle name="백분율 7" xfId="2369"/>
    <cellStyle name="백분율 7 2" xfId="2884"/>
    <cellStyle name="백분율 7 2 2" xfId="4081"/>
    <cellStyle name="백분율 7 3" xfId="2885"/>
    <cellStyle name="백분율 7 3 2" xfId="4082"/>
    <cellStyle name="백분율 7 4" xfId="2886"/>
    <cellStyle name="백분율 7 4 2" xfId="4083"/>
    <cellStyle name="백분율 7 5" xfId="4084"/>
    <cellStyle name="백분율 7 6" xfId="4943"/>
    <cellStyle name="백분율 7 7" xfId="2883"/>
    <cellStyle name="백분율 70" xfId="3849"/>
    <cellStyle name="백분율 71" xfId="3850"/>
    <cellStyle name="백분율 72" xfId="3882"/>
    <cellStyle name="백분율 73" xfId="3881"/>
    <cellStyle name="백분율 74" xfId="3897"/>
    <cellStyle name="백분율 8" xfId="2467"/>
    <cellStyle name="백분율 9" xfId="2468"/>
    <cellStyle name="보통" xfId="2306" builtinId="28" customBuiltin="1"/>
    <cellStyle name="보통 10" xfId="1335"/>
    <cellStyle name="보통 11" xfId="1336"/>
    <cellStyle name="보통 12" xfId="1337"/>
    <cellStyle name="보통 13" xfId="1338"/>
    <cellStyle name="보통 14" xfId="1339"/>
    <cellStyle name="보통 15" xfId="1340"/>
    <cellStyle name="보통 16" xfId="1341"/>
    <cellStyle name="보통 17" xfId="1342"/>
    <cellStyle name="보통 18" xfId="1343"/>
    <cellStyle name="보통 19" xfId="1344"/>
    <cellStyle name="보통 2" xfId="1345"/>
    <cellStyle name="보통 2 2" xfId="1346"/>
    <cellStyle name="보통 2 2 2" xfId="2887"/>
    <cellStyle name="보통 20" xfId="1347"/>
    <cellStyle name="보통 21" xfId="1348"/>
    <cellStyle name="보통 22" xfId="1349"/>
    <cellStyle name="보통 23" xfId="1350"/>
    <cellStyle name="보통 24" xfId="1351"/>
    <cellStyle name="보통 25" xfId="1352"/>
    <cellStyle name="보통 26" xfId="1353"/>
    <cellStyle name="보통 27" xfId="1354"/>
    <cellStyle name="보통 28" xfId="1355"/>
    <cellStyle name="보통 29" xfId="1356"/>
    <cellStyle name="보통 3" xfId="1357"/>
    <cellStyle name="보통 3 2" xfId="1358"/>
    <cellStyle name="보통 3 2 2" xfId="2888"/>
    <cellStyle name="보통 30" xfId="1359"/>
    <cellStyle name="보통 31" xfId="1360"/>
    <cellStyle name="보통 32" xfId="1361"/>
    <cellStyle name="보통 33" xfId="1362"/>
    <cellStyle name="보통 34" xfId="1363"/>
    <cellStyle name="보통 35" xfId="1364"/>
    <cellStyle name="보통 36" xfId="1365"/>
    <cellStyle name="보통 37" xfId="1366"/>
    <cellStyle name="보통 38" xfId="1367"/>
    <cellStyle name="보통 39" xfId="1368"/>
    <cellStyle name="보통 4" xfId="1369"/>
    <cellStyle name="보통 4 2" xfId="1370"/>
    <cellStyle name="보통 4 2 2" xfId="2889"/>
    <cellStyle name="보통 40" xfId="1371"/>
    <cellStyle name="보통 41" xfId="3401"/>
    <cellStyle name="보통 41 2" xfId="3674"/>
    <cellStyle name="보통 42" xfId="3787"/>
    <cellStyle name="보통 5" xfId="1372"/>
    <cellStyle name="보통 6" xfId="1373"/>
    <cellStyle name="보통 7" xfId="1374"/>
    <cellStyle name="보통 8" xfId="1375"/>
    <cellStyle name="보통 9" xfId="1376"/>
    <cellStyle name="뷭?_BOOKSHIP" xfId="1377"/>
    <cellStyle name="설명 텍스트" xfId="2313" builtinId="53" customBuiltin="1"/>
    <cellStyle name="설명 텍스트 10" xfId="1378"/>
    <cellStyle name="설명 텍스트 11" xfId="1379"/>
    <cellStyle name="설명 텍스트 12" xfId="1380"/>
    <cellStyle name="설명 텍스트 13" xfId="1381"/>
    <cellStyle name="설명 텍스트 14" xfId="1382"/>
    <cellStyle name="설명 텍스트 15" xfId="1383"/>
    <cellStyle name="설명 텍스트 16" xfId="1384"/>
    <cellStyle name="설명 텍스트 17" xfId="1385"/>
    <cellStyle name="설명 텍스트 18" xfId="1386"/>
    <cellStyle name="설명 텍스트 19" xfId="1387"/>
    <cellStyle name="설명 텍스트 2" xfId="1388"/>
    <cellStyle name="설명 텍스트 2 2" xfId="1389"/>
    <cellStyle name="설명 텍스트 2 2 2" xfId="2890"/>
    <cellStyle name="설명 텍스트 20" xfId="1390"/>
    <cellStyle name="설명 텍스트 21" xfId="1391"/>
    <cellStyle name="설명 텍스트 22" xfId="1392"/>
    <cellStyle name="설명 텍스트 23" xfId="1393"/>
    <cellStyle name="설명 텍스트 24" xfId="1394"/>
    <cellStyle name="설명 텍스트 25" xfId="1395"/>
    <cellStyle name="설명 텍스트 26" xfId="1396"/>
    <cellStyle name="설명 텍스트 27" xfId="1397"/>
    <cellStyle name="설명 텍스트 28" xfId="1398"/>
    <cellStyle name="설명 텍스트 29" xfId="1399"/>
    <cellStyle name="설명 텍스트 3" xfId="1400"/>
    <cellStyle name="설명 텍스트 3 2" xfId="1401"/>
    <cellStyle name="설명 텍스트 3 2 2" xfId="2891"/>
    <cellStyle name="설명 텍스트 30" xfId="1402"/>
    <cellStyle name="설명 텍스트 31" xfId="1403"/>
    <cellStyle name="설명 텍스트 32" xfId="1404"/>
    <cellStyle name="설명 텍스트 33" xfId="1405"/>
    <cellStyle name="설명 텍스트 34" xfId="1406"/>
    <cellStyle name="설명 텍스트 35" xfId="1407"/>
    <cellStyle name="설명 텍스트 36" xfId="1408"/>
    <cellStyle name="설명 텍스트 37" xfId="1409"/>
    <cellStyle name="설명 텍스트 38" xfId="1410"/>
    <cellStyle name="설명 텍스트 39" xfId="1411"/>
    <cellStyle name="설명 텍스트 4" xfId="1412"/>
    <cellStyle name="설명 텍스트 4 2" xfId="1413"/>
    <cellStyle name="설명 텍스트 4 2 2" xfId="2892"/>
    <cellStyle name="설명 텍스트 40" xfId="1414"/>
    <cellStyle name="설명 텍스트 41" xfId="3408"/>
    <cellStyle name="설명 텍스트 41 2" xfId="3675"/>
    <cellStyle name="설명 텍스트 42" xfId="3788"/>
    <cellStyle name="설명 텍스트 5" xfId="1415"/>
    <cellStyle name="설명 텍스트 6" xfId="1416"/>
    <cellStyle name="설명 텍스트 7" xfId="1417"/>
    <cellStyle name="설명 텍스트 8" xfId="1418"/>
    <cellStyle name="설명 텍스트 9" xfId="1419"/>
    <cellStyle name="셀 확인" xfId="2311" builtinId="23" customBuiltin="1"/>
    <cellStyle name="셀 확인 10" xfId="1420"/>
    <cellStyle name="셀 확인 11" xfId="1421"/>
    <cellStyle name="셀 확인 12" xfId="1422"/>
    <cellStyle name="셀 확인 13" xfId="1423"/>
    <cellStyle name="셀 확인 14" xfId="1424"/>
    <cellStyle name="셀 확인 15" xfId="1425"/>
    <cellStyle name="셀 확인 16" xfId="1426"/>
    <cellStyle name="셀 확인 17" xfId="1427"/>
    <cellStyle name="셀 확인 18" xfId="1428"/>
    <cellStyle name="셀 확인 19" xfId="1429"/>
    <cellStyle name="셀 확인 2" xfId="1430"/>
    <cellStyle name="셀 확인 2 2" xfId="1431"/>
    <cellStyle name="셀 확인 2 2 2" xfId="2893"/>
    <cellStyle name="셀 확인 20" xfId="1432"/>
    <cellStyle name="셀 확인 21" xfId="1433"/>
    <cellStyle name="셀 확인 22" xfId="1434"/>
    <cellStyle name="셀 확인 23" xfId="1435"/>
    <cellStyle name="셀 확인 24" xfId="1436"/>
    <cellStyle name="셀 확인 25" xfId="1437"/>
    <cellStyle name="셀 확인 26" xfId="1438"/>
    <cellStyle name="셀 확인 27" xfId="1439"/>
    <cellStyle name="셀 확인 28" xfId="1440"/>
    <cellStyle name="셀 확인 29" xfId="1441"/>
    <cellStyle name="셀 확인 3" xfId="1442"/>
    <cellStyle name="셀 확인 3 2" xfId="1443"/>
    <cellStyle name="셀 확인 3 2 2" xfId="2894"/>
    <cellStyle name="셀 확인 30" xfId="1444"/>
    <cellStyle name="셀 확인 31" xfId="1445"/>
    <cellStyle name="셀 확인 32" xfId="1446"/>
    <cellStyle name="셀 확인 33" xfId="1447"/>
    <cellStyle name="셀 확인 34" xfId="1448"/>
    <cellStyle name="셀 확인 35" xfId="1449"/>
    <cellStyle name="셀 확인 36" xfId="1450"/>
    <cellStyle name="셀 확인 37" xfId="1451"/>
    <cellStyle name="셀 확인 38" xfId="1452"/>
    <cellStyle name="셀 확인 39" xfId="1453"/>
    <cellStyle name="셀 확인 4" xfId="1454"/>
    <cellStyle name="셀 확인 4 2" xfId="1455"/>
    <cellStyle name="셀 확인 4 2 2" xfId="2895"/>
    <cellStyle name="셀 확인 40" xfId="1456"/>
    <cellStyle name="셀 확인 41" xfId="3406"/>
    <cellStyle name="셀 확인 41 2" xfId="3676"/>
    <cellStyle name="셀 확인 42" xfId="3789"/>
    <cellStyle name="셀 확인 5" xfId="1457"/>
    <cellStyle name="셀 확인 6" xfId="1458"/>
    <cellStyle name="셀 확인 7" xfId="1459"/>
    <cellStyle name="셀 확인 8" xfId="1460"/>
    <cellStyle name="셀 확인 9" xfId="1461"/>
    <cellStyle name="숫자(R)" xfId="1462"/>
    <cellStyle name="숫자(R) 2" xfId="4085"/>
    <cellStyle name="쉼표 [0]" xfId="1463" builtinId="6"/>
    <cellStyle name="쉼표 [0] 10" xfId="1464"/>
    <cellStyle name="쉼표 [0] 10 2" xfId="4086"/>
    <cellStyle name="쉼표 [0] 100" xfId="4087"/>
    <cellStyle name="쉼표 [0] 101" xfId="4088"/>
    <cellStyle name="쉼표 [0] 102" xfId="4089"/>
    <cellStyle name="쉼표 [0] 103" xfId="4090"/>
    <cellStyle name="쉼표 [0] 104" xfId="4091"/>
    <cellStyle name="쉼표 [0] 105" xfId="4092"/>
    <cellStyle name="쉼표 [0] 106" xfId="4093"/>
    <cellStyle name="쉼표 [0] 107" xfId="4094"/>
    <cellStyle name="쉼표 [0] 108" xfId="4095"/>
    <cellStyle name="쉼표 [0] 109" xfId="4096"/>
    <cellStyle name="쉼표 [0] 11" xfId="1465"/>
    <cellStyle name="쉼표 [0] 11 10" xfId="5008"/>
    <cellStyle name="쉼표 [0] 11 10 2" xfId="6435"/>
    <cellStyle name="쉼표 [0] 11 10 2 2" xfId="8222"/>
    <cellStyle name="쉼표 [0] 11 10 3" xfId="7352"/>
    <cellStyle name="쉼표 [0] 11 2" xfId="2441"/>
    <cellStyle name="쉼표 [0] 11 2 2" xfId="2899"/>
    <cellStyle name="쉼표 [0] 11 2 3" xfId="4983"/>
    <cellStyle name="쉼표 [0] 11 2 3 2" xfId="5799"/>
    <cellStyle name="쉼표 [0] 11 2 3 2 2" xfId="6893"/>
    <cellStyle name="쉼표 [0] 11 2 3 2 2 2" xfId="8638"/>
    <cellStyle name="쉼표 [0] 11 2 3 2 3" xfId="7768"/>
    <cellStyle name="쉼표 [0] 11 2 3 3" xfId="6410"/>
    <cellStyle name="쉼표 [0] 11 2 3 3 2" xfId="8204"/>
    <cellStyle name="쉼표 [0] 11 2 3 4" xfId="7334"/>
    <cellStyle name="쉼표 [0] 11 2 4" xfId="2898"/>
    <cellStyle name="쉼표 [0] 11 2 5" xfId="5098"/>
    <cellStyle name="쉼표 [0] 11 2 5 2" xfId="6473"/>
    <cellStyle name="쉼표 [0] 11 2 5 2 2" xfId="8254"/>
    <cellStyle name="쉼표 [0] 11 2 5 3" xfId="7384"/>
    <cellStyle name="쉼표 [0] 11 2 6" xfId="6012"/>
    <cellStyle name="쉼표 [0] 11 2 6 2" xfId="7832"/>
    <cellStyle name="쉼표 [0] 11 2 7" xfId="6962"/>
    <cellStyle name="쉼표 [0] 11 3" xfId="2399"/>
    <cellStyle name="쉼표 [0] 11 3 2" xfId="4288"/>
    <cellStyle name="쉼표 [0] 11 3 3" xfId="4957"/>
    <cellStyle name="쉼표 [0] 11 3 3 2" xfId="5782"/>
    <cellStyle name="쉼표 [0] 11 3 3 2 2" xfId="6876"/>
    <cellStyle name="쉼표 [0] 11 3 3 2 2 2" xfId="8624"/>
    <cellStyle name="쉼표 [0] 11 3 3 2 3" xfId="7754"/>
    <cellStyle name="쉼표 [0] 11 3 3 3" xfId="6384"/>
    <cellStyle name="쉼표 [0] 11 3 3 3 2" xfId="8190"/>
    <cellStyle name="쉼표 [0] 11 3 3 4" xfId="7320"/>
    <cellStyle name="쉼표 [0] 11 3 4" xfId="2900"/>
    <cellStyle name="쉼표 [0] 11 3 5" xfId="5053"/>
    <cellStyle name="쉼표 [0] 11 3 5 2" xfId="6454"/>
    <cellStyle name="쉼표 [0] 11 3 5 2 2" xfId="8238"/>
    <cellStyle name="쉼표 [0] 11 3 5 3" xfId="7368"/>
    <cellStyle name="쉼표 [0] 11 3 6" xfId="5995"/>
    <cellStyle name="쉼표 [0] 11 3 6 2" xfId="7816"/>
    <cellStyle name="쉼표 [0] 11 3 7" xfId="6946"/>
    <cellStyle name="쉼표 [0] 11 4" xfId="2901"/>
    <cellStyle name="쉼표 [0] 11 5" xfId="2902"/>
    <cellStyle name="쉼표 [0] 11 5 2" xfId="3278"/>
    <cellStyle name="쉼표 [0] 11 6" xfId="4097"/>
    <cellStyle name="쉼표 [0] 11 6 2" xfId="5897"/>
    <cellStyle name="쉼표 [0] 11 7" xfId="4930"/>
    <cellStyle name="쉼표 [0] 11 7 2" xfId="5765"/>
    <cellStyle name="쉼표 [0] 11 7 2 2" xfId="6859"/>
    <cellStyle name="쉼표 [0] 11 7 2 2 2" xfId="8610"/>
    <cellStyle name="쉼표 [0] 11 7 2 3" xfId="7740"/>
    <cellStyle name="쉼표 [0] 11 7 3" xfId="6358"/>
    <cellStyle name="쉼표 [0] 11 7 3 2" xfId="8176"/>
    <cellStyle name="쉼표 [0] 11 7 4" xfId="7306"/>
    <cellStyle name="쉼표 [0] 11 8" xfId="2897"/>
    <cellStyle name="쉼표 [0] 11 9" xfId="2356"/>
    <cellStyle name="쉼표 [0] 11 9 2" xfId="5972"/>
    <cellStyle name="쉼표 [0] 11 9 2 2" xfId="7800"/>
    <cellStyle name="쉼표 [0] 11 9 3" xfId="6930"/>
    <cellStyle name="쉼표 [0] 110" xfId="4098"/>
    <cellStyle name="쉼표 [0] 111" xfId="4099"/>
    <cellStyle name="쉼표 [0] 112" xfId="4100"/>
    <cellStyle name="쉼표 [0] 113" xfId="4101"/>
    <cellStyle name="쉼표 [0] 114" xfId="4102"/>
    <cellStyle name="쉼표 [0] 115" xfId="4103"/>
    <cellStyle name="쉼표 [0] 116" xfId="4104"/>
    <cellStyle name="쉼표 [0] 117" xfId="4105"/>
    <cellStyle name="쉼표 [0] 118" xfId="4106"/>
    <cellStyle name="쉼표 [0] 119" xfId="4107"/>
    <cellStyle name="쉼표 [0] 12" xfId="2342"/>
    <cellStyle name="쉼표 [0] 12 2" xfId="2904"/>
    <cellStyle name="쉼표 [0] 12 2 2" xfId="4289"/>
    <cellStyle name="쉼표 [0] 12 3" xfId="2905"/>
    <cellStyle name="쉼표 [0] 12 3 2" xfId="4290"/>
    <cellStyle name="쉼표 [0] 12 4" xfId="2906"/>
    <cellStyle name="쉼표 [0] 12 4 2" xfId="4291"/>
    <cellStyle name="쉼표 [0] 12 5" xfId="4108"/>
    <cellStyle name="쉼표 [0] 12 5 2" xfId="4901"/>
    <cellStyle name="쉼표 [0] 12 5 3" xfId="4292"/>
    <cellStyle name="쉼표 [0] 12 6" xfId="2903"/>
    <cellStyle name="쉼표 [0] 120" xfId="4109"/>
    <cellStyle name="쉼표 [0] 121" xfId="4110"/>
    <cellStyle name="쉼표 [0] 122" xfId="4111"/>
    <cellStyle name="쉼표 [0] 123" xfId="4112"/>
    <cellStyle name="쉼표 [0] 124" xfId="4113"/>
    <cellStyle name="쉼표 [0] 125" xfId="4114"/>
    <cellStyle name="쉼표 [0] 126" xfId="4115"/>
    <cellStyle name="쉼표 [0] 127" xfId="4116"/>
    <cellStyle name="쉼표 [0] 128" xfId="4117"/>
    <cellStyle name="쉼표 [0] 129" xfId="4118"/>
    <cellStyle name="쉼표 [0] 13" xfId="2907"/>
    <cellStyle name="쉼표 [0] 130" xfId="4119"/>
    <cellStyle name="쉼표 [0] 131" xfId="4120"/>
    <cellStyle name="쉼표 [0] 132" xfId="4121"/>
    <cellStyle name="쉼표 [0] 133" xfId="4122"/>
    <cellStyle name="쉼표 [0] 134" xfId="4123"/>
    <cellStyle name="쉼표 [0] 135" xfId="4124"/>
    <cellStyle name="쉼표 [0] 136" xfId="4125"/>
    <cellStyle name="쉼표 [0] 137" xfId="4126"/>
    <cellStyle name="쉼표 [0] 138" xfId="4127"/>
    <cellStyle name="쉼표 [0] 139" xfId="4889"/>
    <cellStyle name="쉼표 [0] 139 2" xfId="5738"/>
    <cellStyle name="쉼표 [0] 139 2 2" xfId="6832"/>
    <cellStyle name="쉼표 [0] 139 2 2 2" xfId="8583"/>
    <cellStyle name="쉼표 [0] 139 2 3" xfId="7713"/>
    <cellStyle name="쉼표 [0] 139 3" xfId="6329"/>
    <cellStyle name="쉼표 [0] 139 3 2" xfId="8149"/>
    <cellStyle name="쉼표 [0] 139 4" xfId="7279"/>
    <cellStyle name="쉼표 [0] 14" xfId="2896"/>
    <cellStyle name="쉼표 [0] 140" xfId="4916"/>
    <cellStyle name="쉼표 [0] 140 2" xfId="5754"/>
    <cellStyle name="쉼표 [0] 140 2 2" xfId="6848"/>
    <cellStyle name="쉼표 [0] 140 2 2 2" xfId="8599"/>
    <cellStyle name="쉼표 [0] 140 2 3" xfId="7729"/>
    <cellStyle name="쉼표 [0] 140 3" xfId="6345"/>
    <cellStyle name="쉼표 [0] 140 3 2" xfId="8165"/>
    <cellStyle name="쉼표 [0] 140 4" xfId="7295"/>
    <cellStyle name="쉼표 [0] 141" xfId="3829"/>
    <cellStyle name="쉼표 [0] 142" xfId="4128"/>
    <cellStyle name="쉼표 [0] 143" xfId="2340"/>
    <cellStyle name="쉼표 [0] 143 2" xfId="5959"/>
    <cellStyle name="쉼표 [0] 143 2 2" xfId="7789"/>
    <cellStyle name="쉼표 [0] 143 3" xfId="6919"/>
    <cellStyle name="쉼표 [0] 144" xfId="4997"/>
    <cellStyle name="쉼표 [0] 144 2" xfId="6424"/>
    <cellStyle name="쉼표 [0] 144 2 2" xfId="8211"/>
    <cellStyle name="쉼표 [0] 144 3" xfId="7341"/>
    <cellStyle name="쉼표 [0] 145" xfId="5957"/>
    <cellStyle name="쉼표 [0] 146" xfId="6917"/>
    <cellStyle name="쉼표 [0] 147" xfId="6903"/>
    <cellStyle name="쉼표 [0] 15" xfId="3254"/>
    <cellStyle name="쉼표 [0] 15 2" xfId="4129"/>
    <cellStyle name="쉼표 [0] 16" xfId="3270"/>
    <cellStyle name="쉼표 [0] 16 2" xfId="4130"/>
    <cellStyle name="쉼표 [0] 17" xfId="3286"/>
    <cellStyle name="쉼표 [0] 17 2" xfId="4131"/>
    <cellStyle name="쉼표 [0] 18" xfId="4132"/>
    <cellStyle name="쉼표 [0] 19" xfId="4133"/>
    <cellStyle name="쉼표 [0] 2" xfId="1466"/>
    <cellStyle name="쉼표 [0] 2 10" xfId="2908"/>
    <cellStyle name="쉼표 [0] 2 10 2" xfId="4134"/>
    <cellStyle name="쉼표 [0] 2 11" xfId="2909"/>
    <cellStyle name="쉼표 [0] 2 11 2" xfId="4135"/>
    <cellStyle name="쉼표 [0] 2 12" xfId="2910"/>
    <cellStyle name="쉼표 [0] 2 12 2" xfId="2911"/>
    <cellStyle name="쉼표 [0] 2 12 3" xfId="4136"/>
    <cellStyle name="쉼표 [0] 2 13" xfId="3790"/>
    <cellStyle name="쉼표 [0] 2 13 2" xfId="4137"/>
    <cellStyle name="쉼표 [0] 2 13 3" xfId="4294"/>
    <cellStyle name="쉼표 [0] 2 14" xfId="4138"/>
    <cellStyle name="쉼표 [0] 2 15" xfId="4139"/>
    <cellStyle name="쉼표 [0] 2 16" xfId="4140"/>
    <cellStyle name="쉼표 [0] 2 17" xfId="4141"/>
    <cellStyle name="쉼표 [0] 2 18" xfId="4142"/>
    <cellStyle name="쉼표 [0] 2 19" xfId="4143"/>
    <cellStyle name="쉼표 [0] 2 2" xfId="1467"/>
    <cellStyle name="쉼표 [0] 2 2 2" xfId="1468"/>
    <cellStyle name="쉼표 [0] 2 2 2 2" xfId="2913"/>
    <cellStyle name="쉼표 [0] 2 2 2 2 2" xfId="4295"/>
    <cellStyle name="쉼표 [0] 2 2 2 3" xfId="2914"/>
    <cellStyle name="쉼표 [0] 2 2 2 3 2" xfId="4296"/>
    <cellStyle name="쉼표 [0] 2 2 2 4" xfId="2915"/>
    <cellStyle name="쉼표 [0] 2 2 2 4 2" xfId="4297"/>
    <cellStyle name="쉼표 [0] 2 2 2 5" xfId="4298"/>
    <cellStyle name="쉼표 [0] 2 2 2 6" xfId="2912"/>
    <cellStyle name="쉼표 [0] 2 2 3" xfId="4144"/>
    <cellStyle name="쉼표 [0] 2 20" xfId="4145"/>
    <cellStyle name="쉼표 [0] 2 21" xfId="4146"/>
    <cellStyle name="쉼표 [0] 2 22" xfId="4147"/>
    <cellStyle name="쉼표 [0] 2 23" xfId="4148"/>
    <cellStyle name="쉼표 [0] 2 24" xfId="4149"/>
    <cellStyle name="쉼표 [0] 2 25" xfId="4150"/>
    <cellStyle name="쉼표 [0] 2 26" xfId="4151"/>
    <cellStyle name="쉼표 [0] 2 27" xfId="4152"/>
    <cellStyle name="쉼표 [0] 2 28" xfId="4153"/>
    <cellStyle name="쉼표 [0] 2 29" xfId="4154"/>
    <cellStyle name="쉼표 [0] 2 3" xfId="1469"/>
    <cellStyle name="쉼표 [0] 2 3 2" xfId="2917"/>
    <cellStyle name="쉼표 [0] 2 3 2 2" xfId="2918"/>
    <cellStyle name="쉼표 [0] 2 3 2 2 2" xfId="4300"/>
    <cellStyle name="쉼표 [0] 2 3 2 3" xfId="2919"/>
    <cellStyle name="쉼표 [0] 2 3 2 3 2" xfId="4301"/>
    <cellStyle name="쉼표 [0] 2 3 2 4" xfId="2920"/>
    <cellStyle name="쉼표 [0] 2 3 2 4 2" xfId="4302"/>
    <cellStyle name="쉼표 [0] 2 3 2 5" xfId="4303"/>
    <cellStyle name="쉼표 [0] 2 3 3" xfId="4155"/>
    <cellStyle name="쉼표 [0] 2 3 3 2" xfId="5898"/>
    <cellStyle name="쉼표 [0] 2 3 4" xfId="2916"/>
    <cellStyle name="쉼표 [0] 2 30" xfId="4156"/>
    <cellStyle name="쉼표 [0] 2 31" xfId="4157"/>
    <cellStyle name="쉼표 [0] 2 32" xfId="4158"/>
    <cellStyle name="쉼표 [0] 2 33" xfId="4159"/>
    <cellStyle name="쉼표 [0] 2 34" xfId="4160"/>
    <cellStyle name="쉼표 [0] 2 35" xfId="4161"/>
    <cellStyle name="쉼표 [0] 2 36" xfId="4162"/>
    <cellStyle name="쉼표 [0] 2 37" xfId="4163"/>
    <cellStyle name="쉼표 [0] 2 38" xfId="4164"/>
    <cellStyle name="쉼표 [0] 2 39" xfId="4165"/>
    <cellStyle name="쉼표 [0] 2 4" xfId="1470"/>
    <cellStyle name="쉼표 [0] 2 4 2" xfId="2922"/>
    <cellStyle name="쉼표 [0] 2 4 2 2" xfId="4304"/>
    <cellStyle name="쉼표 [0] 2 4 3" xfId="2923"/>
    <cellStyle name="쉼표 [0] 2 4 3 2" xfId="4305"/>
    <cellStyle name="쉼표 [0] 2 4 4" xfId="2924"/>
    <cellStyle name="쉼표 [0] 2 4 4 2" xfId="4306"/>
    <cellStyle name="쉼표 [0] 2 4 5" xfId="4166"/>
    <cellStyle name="쉼표 [0] 2 4 5 2" xfId="4900"/>
    <cellStyle name="쉼표 [0] 2 4 5 3" xfId="4307"/>
    <cellStyle name="쉼표 [0] 2 4 6" xfId="2921"/>
    <cellStyle name="쉼표 [0] 2 40" xfId="4167"/>
    <cellStyle name="쉼표 [0] 2 41" xfId="4168"/>
    <cellStyle name="쉼표 [0] 2 42" xfId="4169"/>
    <cellStyle name="쉼표 [0] 2 43" xfId="4170"/>
    <cellStyle name="쉼표 [0] 2 44" xfId="4171"/>
    <cellStyle name="쉼표 [0] 2 45" xfId="4172"/>
    <cellStyle name="쉼표 [0] 2 46" xfId="4173"/>
    <cellStyle name="쉼표 [0] 2 47" xfId="4174"/>
    <cellStyle name="쉼표 [0] 2 48" xfId="4175"/>
    <cellStyle name="쉼표 [0] 2 49" xfId="4176"/>
    <cellStyle name="쉼표 [0] 2 5" xfId="1471"/>
    <cellStyle name="쉼표 [0] 2 5 2" xfId="2926"/>
    <cellStyle name="쉼표 [0] 2 5 2 2" xfId="4308"/>
    <cellStyle name="쉼표 [0] 2 5 3" xfId="2927"/>
    <cellStyle name="쉼표 [0] 2 5 3 2" xfId="4309"/>
    <cellStyle name="쉼표 [0] 2 5 4" xfId="2928"/>
    <cellStyle name="쉼표 [0] 2 5 4 2" xfId="4310"/>
    <cellStyle name="쉼표 [0] 2 5 5" xfId="4177"/>
    <cellStyle name="쉼표 [0] 2 5 5 2" xfId="4899"/>
    <cellStyle name="쉼표 [0] 2 5 5 3" xfId="4311"/>
    <cellStyle name="쉼표 [0] 2 5 6" xfId="2925"/>
    <cellStyle name="쉼표 [0] 2 50" xfId="4178"/>
    <cellStyle name="쉼표 [0] 2 51" xfId="4179"/>
    <cellStyle name="쉼표 [0] 2 52" xfId="4180"/>
    <cellStyle name="쉼표 [0] 2 53" xfId="4181"/>
    <cellStyle name="쉼표 [0] 2 54" xfId="4182"/>
    <cellStyle name="쉼표 [0] 2 55" xfId="4183"/>
    <cellStyle name="쉼표 [0] 2 56" xfId="4184"/>
    <cellStyle name="쉼표 [0] 2 57" xfId="4185"/>
    <cellStyle name="쉼표 [0] 2 58" xfId="4186"/>
    <cellStyle name="쉼표 [0] 2 59" xfId="4187"/>
    <cellStyle name="쉼표 [0] 2 6" xfId="1472"/>
    <cellStyle name="쉼표 [0] 2 6 2" xfId="2930"/>
    <cellStyle name="쉼표 [0] 2 6 2 2" xfId="4313"/>
    <cellStyle name="쉼표 [0] 2 6 3" xfId="2931"/>
    <cellStyle name="쉼표 [0] 2 6 3 2" xfId="4314"/>
    <cellStyle name="쉼표 [0] 2 6 4" xfId="2932"/>
    <cellStyle name="쉼표 [0] 2 6 4 2" xfId="4315"/>
    <cellStyle name="쉼표 [0] 2 6 5" xfId="4188"/>
    <cellStyle name="쉼표 [0] 2 6 5 2" xfId="4898"/>
    <cellStyle name="쉼표 [0] 2 6 5 3" xfId="4316"/>
    <cellStyle name="쉼표 [0] 2 6 6" xfId="2929"/>
    <cellStyle name="쉼표 [0] 2 60" xfId="4189"/>
    <cellStyle name="쉼표 [0] 2 61" xfId="4190"/>
    <cellStyle name="쉼표 [0] 2 62" xfId="4191"/>
    <cellStyle name="쉼표 [0] 2 63" xfId="4192"/>
    <cellStyle name="쉼표 [0] 2 64" xfId="4193"/>
    <cellStyle name="쉼표 [0] 2 65" xfId="4194"/>
    <cellStyle name="쉼표 [0] 2 66" xfId="4195"/>
    <cellStyle name="쉼표 [0] 2 67" xfId="4196"/>
    <cellStyle name="쉼표 [0] 2 68" xfId="4197"/>
    <cellStyle name="쉼표 [0] 2 7" xfId="1473"/>
    <cellStyle name="쉼표 [0] 2 7 2" xfId="2934"/>
    <cellStyle name="쉼표 [0] 2 7 2 2" xfId="4317"/>
    <cellStyle name="쉼표 [0] 2 7 3" xfId="2935"/>
    <cellStyle name="쉼표 [0] 2 7 3 2" xfId="4318"/>
    <cellStyle name="쉼표 [0] 2 7 4" xfId="2936"/>
    <cellStyle name="쉼표 [0] 2 7 4 2" xfId="4319"/>
    <cellStyle name="쉼표 [0] 2 7 5" xfId="4198"/>
    <cellStyle name="쉼표 [0] 2 7 5 2" xfId="4897"/>
    <cellStyle name="쉼표 [0] 2 7 5 3" xfId="4320"/>
    <cellStyle name="쉼표 [0] 2 7 6" xfId="2933"/>
    <cellStyle name="쉼표 [0] 2 8" xfId="1474"/>
    <cellStyle name="쉼표 [0] 2 8 2" xfId="2938"/>
    <cellStyle name="쉼표 [0] 2 8 2 2" xfId="4321"/>
    <cellStyle name="쉼표 [0] 2 8 3" xfId="2939"/>
    <cellStyle name="쉼표 [0] 2 8 3 2" xfId="4322"/>
    <cellStyle name="쉼표 [0] 2 8 4" xfId="2940"/>
    <cellStyle name="쉼표 [0] 2 8 4 2" xfId="4323"/>
    <cellStyle name="쉼표 [0] 2 8 5" xfId="4199"/>
    <cellStyle name="쉼표 [0] 2 8 5 2" xfId="4896"/>
    <cellStyle name="쉼표 [0] 2 8 5 3" xfId="4324"/>
    <cellStyle name="쉼표 [0] 2 8 6" xfId="2937"/>
    <cellStyle name="쉼표 [0] 2 9" xfId="1475"/>
    <cellStyle name="쉼표 [0] 2 9 2" xfId="4201"/>
    <cellStyle name="쉼표 [0] 2 9 2 2" xfId="5899"/>
    <cellStyle name="쉼표 [0] 2 9 3" xfId="4200"/>
    <cellStyle name="쉼표 [0] 2 9 4" xfId="2941"/>
    <cellStyle name="쉼표 [0] 20" xfId="4202"/>
    <cellStyle name="쉼표 [0] 21" xfId="4203"/>
    <cellStyle name="쉼표 [0] 22" xfId="4204"/>
    <cellStyle name="쉼표 [0] 23" xfId="4205"/>
    <cellStyle name="쉼표 [0] 24" xfId="4206"/>
    <cellStyle name="쉼표 [0] 25" xfId="4207"/>
    <cellStyle name="쉼표 [0] 26" xfId="4208"/>
    <cellStyle name="쉼표 [0] 27" xfId="4209"/>
    <cellStyle name="쉼표 [0] 28" xfId="4210"/>
    <cellStyle name="쉼표 [0] 29" xfId="4211"/>
    <cellStyle name="쉼표 [0] 3" xfId="1476"/>
    <cellStyle name="쉼표 [0] 3 2" xfId="1477"/>
    <cellStyle name="쉼표 [0] 3 2 2" xfId="1478"/>
    <cellStyle name="쉼표 [0] 3 2 2 2" xfId="2942"/>
    <cellStyle name="쉼표 [0] 3 3" xfId="1479"/>
    <cellStyle name="쉼표 [0] 3 3 2" xfId="1480"/>
    <cellStyle name="쉼표 [0] 3 3 2 2" xfId="2943"/>
    <cellStyle name="쉼표 [0] 3 4" xfId="1481"/>
    <cellStyle name="쉼표 [0] 3 5" xfId="1482"/>
    <cellStyle name="쉼표 [0] 3 6" xfId="1483"/>
    <cellStyle name="쉼표 [0] 3 7" xfId="1484"/>
    <cellStyle name="쉼표 [0] 3 8" xfId="1485"/>
    <cellStyle name="쉼표 [0] 3 8 2" xfId="2944"/>
    <cellStyle name="쉼표 [0] 3_001. 시계열에 의한 인구" xfId="1486"/>
    <cellStyle name="쉼표 [0] 30" xfId="4212"/>
    <cellStyle name="쉼표 [0] 31" xfId="4213"/>
    <cellStyle name="쉼표 [0] 32" xfId="4214"/>
    <cellStyle name="쉼표 [0] 33" xfId="4215"/>
    <cellStyle name="쉼표 [0] 34" xfId="4216"/>
    <cellStyle name="쉼표 [0] 35" xfId="4217"/>
    <cellStyle name="쉼표 [0] 36" xfId="4218"/>
    <cellStyle name="쉼표 [0] 37" xfId="4219"/>
    <cellStyle name="쉼표 [0] 38" xfId="4220"/>
    <cellStyle name="쉼표 [0] 39" xfId="4221"/>
    <cellStyle name="쉼표 [0] 4" xfId="1487"/>
    <cellStyle name="쉼표 [0] 4 2" xfId="1488"/>
    <cellStyle name="쉼표 [0] 4 3" xfId="1489"/>
    <cellStyle name="쉼표 [0] 40" xfId="4222"/>
    <cellStyle name="쉼표 [0] 41" xfId="4223"/>
    <cellStyle name="쉼표 [0] 42" xfId="4224"/>
    <cellStyle name="쉼표 [0] 43" xfId="4225"/>
    <cellStyle name="쉼표 [0] 44" xfId="4226"/>
    <cellStyle name="쉼표 [0] 45" xfId="4227"/>
    <cellStyle name="쉼표 [0] 46" xfId="4228"/>
    <cellStyle name="쉼표 [0] 47" xfId="4229"/>
    <cellStyle name="쉼표 [0] 48" xfId="4230"/>
    <cellStyle name="쉼표 [0] 49" xfId="4231"/>
    <cellStyle name="쉼표 [0] 5" xfId="1490"/>
    <cellStyle name="쉼표 [0] 5 2" xfId="1491"/>
    <cellStyle name="쉼표 [0] 5 2 2" xfId="4233"/>
    <cellStyle name="쉼표 [0] 5 3" xfId="4232"/>
    <cellStyle name="쉼표 [0] 50" xfId="4234"/>
    <cellStyle name="쉼표 [0] 51" xfId="4235"/>
    <cellStyle name="쉼표 [0] 52" xfId="4236"/>
    <cellStyle name="쉼표 [0] 53" xfId="4237"/>
    <cellStyle name="쉼표 [0] 54" xfId="4238"/>
    <cellStyle name="쉼표 [0] 55" xfId="4239"/>
    <cellStyle name="쉼표 [0] 56" xfId="4240"/>
    <cellStyle name="쉼표 [0] 57" xfId="4241"/>
    <cellStyle name="쉼표 [0] 58" xfId="4242"/>
    <cellStyle name="쉼표 [0] 59" xfId="4243"/>
    <cellStyle name="쉼표 [0] 6" xfId="1492"/>
    <cellStyle name="쉼표 [0] 6 2" xfId="1493"/>
    <cellStyle name="쉼표 [0] 6 3" xfId="1494"/>
    <cellStyle name="쉼표 [0] 60" xfId="4244"/>
    <cellStyle name="쉼표 [0] 61" xfId="4245"/>
    <cellStyle name="쉼표 [0] 62" xfId="4246"/>
    <cellStyle name="쉼표 [0] 63" xfId="4247"/>
    <cellStyle name="쉼표 [0] 64" xfId="4248"/>
    <cellStyle name="쉼표 [0] 65" xfId="4249"/>
    <cellStyle name="쉼표 [0] 66" xfId="4250"/>
    <cellStyle name="쉼표 [0] 67" xfId="4251"/>
    <cellStyle name="쉼표 [0] 68" xfId="4252"/>
    <cellStyle name="쉼표 [0] 69" xfId="4253"/>
    <cellStyle name="쉼표 [0] 7" xfId="1495"/>
    <cellStyle name="쉼표 [0] 7 10" xfId="2945"/>
    <cellStyle name="쉼표 [0] 7 11" xfId="2344"/>
    <cellStyle name="쉼표 [0] 7 11 2" xfId="5961"/>
    <cellStyle name="쉼표 [0] 7 11 2 2" xfId="7791"/>
    <cellStyle name="쉼표 [0] 7 11 3" xfId="6921"/>
    <cellStyle name="쉼표 [0] 7 12" xfId="4999"/>
    <cellStyle name="쉼표 [0] 7 12 2" xfId="6426"/>
    <cellStyle name="쉼표 [0] 7 12 2 2" xfId="8213"/>
    <cellStyle name="쉼표 [0] 7 12 3" xfId="7343"/>
    <cellStyle name="쉼표 [0] 7 2" xfId="1496"/>
    <cellStyle name="쉼표 [0] 7 2 2" xfId="2437"/>
    <cellStyle name="쉼표 [0] 7 2 2 2" xfId="2948"/>
    <cellStyle name="쉼표 [0] 7 2 2 3" xfId="4979"/>
    <cellStyle name="쉼표 [0] 7 2 2 3 2" xfId="5795"/>
    <cellStyle name="쉼표 [0] 7 2 2 3 2 2" xfId="6889"/>
    <cellStyle name="쉼표 [0] 7 2 2 3 2 2 2" xfId="8634"/>
    <cellStyle name="쉼표 [0] 7 2 2 3 2 3" xfId="7764"/>
    <cellStyle name="쉼표 [0] 7 2 2 3 3" xfId="6406"/>
    <cellStyle name="쉼표 [0] 7 2 2 3 3 2" xfId="8200"/>
    <cellStyle name="쉼표 [0] 7 2 2 3 4" xfId="7330"/>
    <cellStyle name="쉼표 [0] 7 2 2 4" xfId="2947"/>
    <cellStyle name="쉼표 [0] 7 2 2 5" xfId="5094"/>
    <cellStyle name="쉼표 [0] 7 2 2 5 2" xfId="6469"/>
    <cellStyle name="쉼표 [0] 7 2 2 5 2 2" xfId="8250"/>
    <cellStyle name="쉼표 [0] 7 2 2 5 3" xfId="7380"/>
    <cellStyle name="쉼표 [0] 7 2 2 6" xfId="6008"/>
    <cellStyle name="쉼표 [0] 7 2 2 6 2" xfId="7828"/>
    <cellStyle name="쉼표 [0] 7 2 2 7" xfId="6958"/>
    <cellStyle name="쉼표 [0] 7 2 3" xfId="2395"/>
    <cellStyle name="쉼표 [0] 7 2 3 2" xfId="4325"/>
    <cellStyle name="쉼표 [0] 7 2 3 3" xfId="4954"/>
    <cellStyle name="쉼표 [0] 7 2 3 3 2" xfId="5779"/>
    <cellStyle name="쉼표 [0] 7 2 3 3 2 2" xfId="6873"/>
    <cellStyle name="쉼표 [0] 7 2 3 3 2 2 2" xfId="8621"/>
    <cellStyle name="쉼표 [0] 7 2 3 3 2 3" xfId="7751"/>
    <cellStyle name="쉼표 [0] 7 2 3 3 3" xfId="6381"/>
    <cellStyle name="쉼표 [0] 7 2 3 3 3 2" xfId="8187"/>
    <cellStyle name="쉼표 [0] 7 2 3 3 4" xfId="7317"/>
    <cellStyle name="쉼표 [0] 7 2 3 4" xfId="2949"/>
    <cellStyle name="쉼표 [0] 7 2 3 5" xfId="5049"/>
    <cellStyle name="쉼표 [0] 7 2 3 5 2" xfId="6450"/>
    <cellStyle name="쉼표 [0] 7 2 3 5 2 2" xfId="8234"/>
    <cellStyle name="쉼표 [0] 7 2 3 5 3" xfId="7364"/>
    <cellStyle name="쉼표 [0] 7 2 3 6" xfId="5991"/>
    <cellStyle name="쉼표 [0] 7 2 3 6 2" xfId="7812"/>
    <cellStyle name="쉼표 [0] 7 2 3 7" xfId="6942"/>
    <cellStyle name="쉼표 [0] 7 2 4" xfId="2950"/>
    <cellStyle name="쉼표 [0] 7 2 5" xfId="2951"/>
    <cellStyle name="쉼표 [0] 7 2 5 2" xfId="3279"/>
    <cellStyle name="쉼표 [0] 7 2 6" xfId="4926"/>
    <cellStyle name="쉼표 [0] 7 2 6 2" xfId="5761"/>
    <cellStyle name="쉼표 [0] 7 2 6 2 2" xfId="6855"/>
    <cellStyle name="쉼표 [0] 7 2 6 2 2 2" xfId="8606"/>
    <cellStyle name="쉼표 [0] 7 2 6 2 3" xfId="7736"/>
    <cellStyle name="쉼표 [0] 7 2 6 3" xfId="5900"/>
    <cellStyle name="쉼표 [0] 7 2 6 4" xfId="6354"/>
    <cellStyle name="쉼표 [0] 7 2 6 4 2" xfId="8172"/>
    <cellStyle name="쉼표 [0] 7 2 6 5" xfId="7302"/>
    <cellStyle name="쉼표 [0] 7 2 7" xfId="2946"/>
    <cellStyle name="쉼표 [0] 7 2 8" xfId="2352"/>
    <cellStyle name="쉼표 [0] 7 2 8 2" xfId="5968"/>
    <cellStyle name="쉼표 [0] 7 2 8 2 2" xfId="7796"/>
    <cellStyle name="쉼표 [0] 7 2 8 3" xfId="6926"/>
    <cellStyle name="쉼표 [0] 7 2 9" xfId="5004"/>
    <cellStyle name="쉼표 [0] 7 2 9 2" xfId="6431"/>
    <cellStyle name="쉼표 [0] 7 2 9 2 2" xfId="8218"/>
    <cellStyle name="쉼표 [0] 7 2 9 3" xfId="7348"/>
    <cellStyle name="쉼표 [0] 7 3" xfId="1497"/>
    <cellStyle name="쉼표 [0] 7 3 2" xfId="2457"/>
    <cellStyle name="쉼표 [0] 7 3 2 2" xfId="2954"/>
    <cellStyle name="쉼표 [0] 7 3 2 3" xfId="4990"/>
    <cellStyle name="쉼표 [0] 7 3 2 3 2" xfId="5802"/>
    <cellStyle name="쉼표 [0] 7 3 2 3 2 2" xfId="6896"/>
    <cellStyle name="쉼표 [0] 7 3 2 3 2 2 2" xfId="8640"/>
    <cellStyle name="쉼표 [0] 7 3 2 3 2 3" xfId="7770"/>
    <cellStyle name="쉼표 [0] 7 3 2 3 3" xfId="6417"/>
    <cellStyle name="쉼표 [0] 7 3 2 3 3 2" xfId="8206"/>
    <cellStyle name="쉼표 [0] 7 3 2 3 4" xfId="7336"/>
    <cellStyle name="쉼표 [0] 7 3 2 4" xfId="2953"/>
    <cellStyle name="쉼표 [0] 7 3 2 5" xfId="5110"/>
    <cellStyle name="쉼표 [0] 7 3 2 5 2" xfId="6476"/>
    <cellStyle name="쉼표 [0] 7 3 2 5 2 2" xfId="8256"/>
    <cellStyle name="쉼표 [0] 7 3 2 5 3" xfId="7386"/>
    <cellStyle name="쉼표 [0] 7 3 2 6" xfId="6014"/>
    <cellStyle name="쉼표 [0] 7 3 2 6 2" xfId="7834"/>
    <cellStyle name="쉼표 [0] 7 3 2 7" xfId="6964"/>
    <cellStyle name="쉼표 [0] 7 3 3" xfId="2415"/>
    <cellStyle name="쉼표 [0] 7 3 3 2" xfId="4326"/>
    <cellStyle name="쉼표 [0] 7 3 3 3" xfId="4963"/>
    <cellStyle name="쉼표 [0] 7 3 3 3 2" xfId="5784"/>
    <cellStyle name="쉼표 [0] 7 3 3 3 2 2" xfId="6878"/>
    <cellStyle name="쉼표 [0] 7 3 3 3 2 2 2" xfId="8625"/>
    <cellStyle name="쉼표 [0] 7 3 3 3 2 3" xfId="7755"/>
    <cellStyle name="쉼표 [0] 7 3 3 3 3" xfId="6390"/>
    <cellStyle name="쉼표 [0] 7 3 3 3 3 2" xfId="8191"/>
    <cellStyle name="쉼표 [0] 7 3 3 3 4" xfId="7321"/>
    <cellStyle name="쉼표 [0] 7 3 3 4" xfId="2955"/>
    <cellStyle name="쉼표 [0] 7 3 3 5" xfId="5065"/>
    <cellStyle name="쉼표 [0] 7 3 3 5 2" xfId="6457"/>
    <cellStyle name="쉼표 [0] 7 3 3 5 2 2" xfId="8240"/>
    <cellStyle name="쉼표 [0] 7 3 3 5 3" xfId="7370"/>
    <cellStyle name="쉼표 [0] 7 3 3 6" xfId="5997"/>
    <cellStyle name="쉼표 [0] 7 3 3 6 2" xfId="7818"/>
    <cellStyle name="쉼표 [0] 7 3 3 7" xfId="6948"/>
    <cellStyle name="쉼표 [0] 7 3 4" xfId="2956"/>
    <cellStyle name="쉼표 [0] 7 3 5" xfId="2957"/>
    <cellStyle name="쉼표 [0] 7 3 5 2" xfId="3280"/>
    <cellStyle name="쉼표 [0] 7 3 6" xfId="4937"/>
    <cellStyle name="쉼표 [0] 7 3 6 2" xfId="5768"/>
    <cellStyle name="쉼표 [0] 7 3 6 2 2" xfId="6862"/>
    <cellStyle name="쉼표 [0] 7 3 6 2 2 2" xfId="8612"/>
    <cellStyle name="쉼표 [0] 7 3 6 2 3" xfId="7742"/>
    <cellStyle name="쉼표 [0] 7 3 6 3" xfId="5901"/>
    <cellStyle name="쉼표 [0] 7 3 6 4" xfId="6365"/>
    <cellStyle name="쉼표 [0] 7 3 6 4 2" xfId="8178"/>
    <cellStyle name="쉼표 [0] 7 3 6 5" xfId="7308"/>
    <cellStyle name="쉼표 [0] 7 3 7" xfId="2952"/>
    <cellStyle name="쉼표 [0] 7 3 8" xfId="2363"/>
    <cellStyle name="쉼표 [0] 7 3 8 2" xfId="5979"/>
    <cellStyle name="쉼표 [0] 7 3 8 2 2" xfId="7802"/>
    <cellStyle name="쉼표 [0] 7 3 8 3" xfId="6932"/>
    <cellStyle name="쉼표 [0] 7 3 9" xfId="5020"/>
    <cellStyle name="쉼표 [0] 7 3 9 2" xfId="6438"/>
    <cellStyle name="쉼표 [0] 7 3 9 2 2" xfId="8224"/>
    <cellStyle name="쉼표 [0] 7 3 9 3" xfId="7354"/>
    <cellStyle name="쉼표 [0] 7 4" xfId="2430"/>
    <cellStyle name="쉼표 [0] 7 4 2" xfId="2959"/>
    <cellStyle name="쉼표 [0] 7 4 3" xfId="4972"/>
    <cellStyle name="쉼표 [0] 7 4 3 2" xfId="5790"/>
    <cellStyle name="쉼표 [0] 7 4 3 2 2" xfId="6884"/>
    <cellStyle name="쉼표 [0] 7 4 3 2 2 2" xfId="8629"/>
    <cellStyle name="쉼표 [0] 7 4 3 2 3" xfId="7759"/>
    <cellStyle name="쉼표 [0] 7 4 3 3" xfId="6399"/>
    <cellStyle name="쉼표 [0] 7 4 3 3 2" xfId="8195"/>
    <cellStyle name="쉼표 [0] 7 4 3 4" xfId="7325"/>
    <cellStyle name="쉼표 [0] 7 4 4" xfId="2958"/>
    <cellStyle name="쉼표 [0] 7 4 5" xfId="5085"/>
    <cellStyle name="쉼표 [0] 7 4 5 2" xfId="6464"/>
    <cellStyle name="쉼표 [0] 7 4 5 2 2" xfId="8245"/>
    <cellStyle name="쉼표 [0] 7 4 5 3" xfId="7375"/>
    <cellStyle name="쉼표 [0] 7 4 6" xfId="6003"/>
    <cellStyle name="쉼표 [0] 7 4 6 2" xfId="7823"/>
    <cellStyle name="쉼표 [0] 7 4 7" xfId="6953"/>
    <cellStyle name="쉼표 [0] 7 5" xfId="2384"/>
    <cellStyle name="쉼표 [0] 7 5 2" xfId="4327"/>
    <cellStyle name="쉼표 [0] 7 5 3" xfId="4948"/>
    <cellStyle name="쉼표 [0] 7 5 3 2" xfId="5775"/>
    <cellStyle name="쉼표 [0] 7 5 3 2 2" xfId="6869"/>
    <cellStyle name="쉼표 [0] 7 5 3 2 2 2" xfId="8617"/>
    <cellStyle name="쉼표 [0] 7 5 3 2 3" xfId="7747"/>
    <cellStyle name="쉼표 [0] 7 5 3 3" xfId="6375"/>
    <cellStyle name="쉼표 [0] 7 5 3 3 2" xfId="8183"/>
    <cellStyle name="쉼표 [0] 7 5 3 4" xfId="7313"/>
    <cellStyle name="쉼표 [0] 7 5 4" xfId="2960"/>
    <cellStyle name="쉼표 [0] 7 5 5" xfId="5040"/>
    <cellStyle name="쉼표 [0] 7 5 5 2" xfId="6445"/>
    <cellStyle name="쉼표 [0] 7 5 5 2 2" xfId="8229"/>
    <cellStyle name="쉼표 [0] 7 5 5 3" xfId="7359"/>
    <cellStyle name="쉼표 [0] 7 5 6" xfId="5986"/>
    <cellStyle name="쉼표 [0] 7 5 6 2" xfId="7807"/>
    <cellStyle name="쉼표 [0] 7 5 7" xfId="6937"/>
    <cellStyle name="쉼표 [0] 7 6" xfId="2961"/>
    <cellStyle name="쉼표 [0] 7 7" xfId="2962"/>
    <cellStyle name="쉼표 [0] 7 7 2" xfId="3281"/>
    <cellStyle name="쉼표 [0] 7 8" xfId="4254"/>
    <cellStyle name="쉼표 [0] 7 8 2" xfId="5902"/>
    <cellStyle name="쉼표 [0] 7 9" xfId="4918"/>
    <cellStyle name="쉼표 [0] 7 9 2" xfId="5756"/>
    <cellStyle name="쉼표 [0] 7 9 2 2" xfId="6850"/>
    <cellStyle name="쉼표 [0] 7 9 2 2 2" xfId="8601"/>
    <cellStyle name="쉼표 [0] 7 9 2 3" xfId="7731"/>
    <cellStyle name="쉼표 [0] 7 9 3" xfId="6347"/>
    <cellStyle name="쉼표 [0] 7 9 3 2" xfId="8167"/>
    <cellStyle name="쉼표 [0] 7 9 4" xfId="7297"/>
    <cellStyle name="쉼표 [0] 70" xfId="4255"/>
    <cellStyle name="쉼표 [0] 71" xfId="4256"/>
    <cellStyle name="쉼표 [0] 72" xfId="4257"/>
    <cellStyle name="쉼표 [0] 73" xfId="4258"/>
    <cellStyle name="쉼표 [0] 74" xfId="4259"/>
    <cellStyle name="쉼표 [0] 75" xfId="4260"/>
    <cellStyle name="쉼표 [0] 76" xfId="4261"/>
    <cellStyle name="쉼표 [0] 77" xfId="4262"/>
    <cellStyle name="쉼표 [0] 78" xfId="4263"/>
    <cellStyle name="쉼표 [0] 79" xfId="4264"/>
    <cellStyle name="쉼표 [0] 8" xfId="1498"/>
    <cellStyle name="쉼표 [0] 8 10" xfId="2963"/>
    <cellStyle name="쉼표 [0] 8 11" xfId="2347"/>
    <cellStyle name="쉼표 [0] 8 11 2" xfId="5964"/>
    <cellStyle name="쉼표 [0] 8 11 2 2" xfId="7794"/>
    <cellStyle name="쉼표 [0] 8 11 3" xfId="6924"/>
    <cellStyle name="쉼표 [0] 8 12" xfId="5002"/>
    <cellStyle name="쉼표 [0] 8 12 2" xfId="6429"/>
    <cellStyle name="쉼표 [0] 8 12 2 2" xfId="8216"/>
    <cellStyle name="쉼표 [0] 8 12 3" xfId="7346"/>
    <cellStyle name="쉼표 [0] 8 2" xfId="1499"/>
    <cellStyle name="쉼표 [0] 8 2 2" xfId="2440"/>
    <cellStyle name="쉼표 [0] 8 2 2 2" xfId="2966"/>
    <cellStyle name="쉼표 [0] 8 2 2 3" xfId="4982"/>
    <cellStyle name="쉼표 [0] 8 2 2 3 2" xfId="5798"/>
    <cellStyle name="쉼표 [0] 8 2 2 3 2 2" xfId="6892"/>
    <cellStyle name="쉼표 [0] 8 2 2 3 2 2 2" xfId="8637"/>
    <cellStyle name="쉼표 [0] 8 2 2 3 2 3" xfId="7767"/>
    <cellStyle name="쉼표 [0] 8 2 2 3 3" xfId="6409"/>
    <cellStyle name="쉼표 [0] 8 2 2 3 3 2" xfId="8203"/>
    <cellStyle name="쉼표 [0] 8 2 2 3 4" xfId="7333"/>
    <cellStyle name="쉼표 [0] 8 2 2 4" xfId="2965"/>
    <cellStyle name="쉼표 [0] 8 2 2 5" xfId="5097"/>
    <cellStyle name="쉼표 [0] 8 2 2 5 2" xfId="6472"/>
    <cellStyle name="쉼표 [0] 8 2 2 5 2 2" xfId="8253"/>
    <cellStyle name="쉼표 [0] 8 2 2 5 3" xfId="7383"/>
    <cellStyle name="쉼표 [0] 8 2 2 6" xfId="6011"/>
    <cellStyle name="쉼표 [0] 8 2 2 6 2" xfId="7831"/>
    <cellStyle name="쉼표 [0] 8 2 2 7" xfId="6961"/>
    <cellStyle name="쉼표 [0] 8 2 3" xfId="2398"/>
    <cellStyle name="쉼표 [0] 8 2 3 2" xfId="4328"/>
    <cellStyle name="쉼표 [0] 8 2 3 3" xfId="4956"/>
    <cellStyle name="쉼표 [0] 8 2 3 3 2" xfId="5781"/>
    <cellStyle name="쉼표 [0] 8 2 3 3 2 2" xfId="6875"/>
    <cellStyle name="쉼표 [0] 8 2 3 3 2 2 2" xfId="8623"/>
    <cellStyle name="쉼표 [0] 8 2 3 3 2 3" xfId="7753"/>
    <cellStyle name="쉼표 [0] 8 2 3 3 3" xfId="6383"/>
    <cellStyle name="쉼표 [0] 8 2 3 3 3 2" xfId="8189"/>
    <cellStyle name="쉼표 [0] 8 2 3 3 4" xfId="7319"/>
    <cellStyle name="쉼표 [0] 8 2 3 4" xfId="2967"/>
    <cellStyle name="쉼표 [0] 8 2 3 5" xfId="5052"/>
    <cellStyle name="쉼표 [0] 8 2 3 5 2" xfId="6453"/>
    <cellStyle name="쉼표 [0] 8 2 3 5 2 2" xfId="8237"/>
    <cellStyle name="쉼표 [0] 8 2 3 5 3" xfId="7367"/>
    <cellStyle name="쉼표 [0] 8 2 3 6" xfId="5994"/>
    <cellStyle name="쉼표 [0] 8 2 3 6 2" xfId="7815"/>
    <cellStyle name="쉼표 [0] 8 2 3 7" xfId="6945"/>
    <cellStyle name="쉼표 [0] 8 2 4" xfId="2968"/>
    <cellStyle name="쉼표 [0] 8 2 5" xfId="2969"/>
    <cellStyle name="쉼표 [0] 8 2 5 2" xfId="3282"/>
    <cellStyle name="쉼표 [0] 8 2 6" xfId="4929"/>
    <cellStyle name="쉼표 [0] 8 2 6 2" xfId="5764"/>
    <cellStyle name="쉼표 [0] 8 2 6 2 2" xfId="6858"/>
    <cellStyle name="쉼표 [0] 8 2 6 2 2 2" xfId="8609"/>
    <cellStyle name="쉼표 [0] 8 2 6 2 3" xfId="7739"/>
    <cellStyle name="쉼표 [0] 8 2 6 3" xfId="5903"/>
    <cellStyle name="쉼표 [0] 8 2 6 4" xfId="6357"/>
    <cellStyle name="쉼표 [0] 8 2 6 4 2" xfId="8175"/>
    <cellStyle name="쉼표 [0] 8 2 6 5" xfId="7305"/>
    <cellStyle name="쉼표 [0] 8 2 7" xfId="2964"/>
    <cellStyle name="쉼표 [0] 8 2 8" xfId="2355"/>
    <cellStyle name="쉼표 [0] 8 2 8 2" xfId="5971"/>
    <cellStyle name="쉼표 [0] 8 2 8 2 2" xfId="7799"/>
    <cellStyle name="쉼표 [0] 8 2 8 3" xfId="6929"/>
    <cellStyle name="쉼표 [0] 8 2 9" xfId="5007"/>
    <cellStyle name="쉼표 [0] 8 2 9 2" xfId="6434"/>
    <cellStyle name="쉼표 [0] 8 2 9 2 2" xfId="8221"/>
    <cellStyle name="쉼표 [0] 8 2 9 3" xfId="7351"/>
    <cellStyle name="쉼표 [0] 8 3" xfId="1500"/>
    <cellStyle name="쉼표 [0] 8 3 2" xfId="2460"/>
    <cellStyle name="쉼표 [0] 8 3 2 2" xfId="2972"/>
    <cellStyle name="쉼표 [0] 8 3 2 3" xfId="4993"/>
    <cellStyle name="쉼표 [0] 8 3 2 3 2" xfId="5805"/>
    <cellStyle name="쉼표 [0] 8 3 2 3 2 2" xfId="6899"/>
    <cellStyle name="쉼표 [0] 8 3 2 3 2 2 2" xfId="8643"/>
    <cellStyle name="쉼표 [0] 8 3 2 3 2 3" xfId="7773"/>
    <cellStyle name="쉼표 [0] 8 3 2 3 3" xfId="6420"/>
    <cellStyle name="쉼표 [0] 8 3 2 3 3 2" xfId="8209"/>
    <cellStyle name="쉼표 [0] 8 3 2 3 4" xfId="7339"/>
    <cellStyle name="쉼표 [0] 8 3 2 4" xfId="2971"/>
    <cellStyle name="쉼표 [0] 8 3 2 5" xfId="5113"/>
    <cellStyle name="쉼표 [0] 8 3 2 5 2" xfId="6479"/>
    <cellStyle name="쉼표 [0] 8 3 2 5 2 2" xfId="8259"/>
    <cellStyle name="쉼표 [0] 8 3 2 5 3" xfId="7389"/>
    <cellStyle name="쉼표 [0] 8 3 2 6" xfId="6017"/>
    <cellStyle name="쉼표 [0] 8 3 2 6 2" xfId="7837"/>
    <cellStyle name="쉼표 [0] 8 3 2 7" xfId="6967"/>
    <cellStyle name="쉼표 [0] 8 3 3" xfId="2418"/>
    <cellStyle name="쉼표 [0] 8 3 3 2" xfId="4329"/>
    <cellStyle name="쉼표 [0] 8 3 3 3" xfId="4965"/>
    <cellStyle name="쉼표 [0] 8 3 3 3 2" xfId="5786"/>
    <cellStyle name="쉼표 [0] 8 3 3 3 2 2" xfId="6880"/>
    <cellStyle name="쉼표 [0] 8 3 3 3 2 2 2" xfId="8627"/>
    <cellStyle name="쉼표 [0] 8 3 3 3 2 3" xfId="7757"/>
    <cellStyle name="쉼표 [0] 8 3 3 3 3" xfId="6392"/>
    <cellStyle name="쉼표 [0] 8 3 3 3 3 2" xfId="8193"/>
    <cellStyle name="쉼표 [0] 8 3 3 3 4" xfId="7323"/>
    <cellStyle name="쉼표 [0] 8 3 3 4" xfId="2973"/>
    <cellStyle name="쉼표 [0] 8 3 3 5" xfId="5068"/>
    <cellStyle name="쉼표 [0] 8 3 3 5 2" xfId="6460"/>
    <cellStyle name="쉼표 [0] 8 3 3 5 2 2" xfId="8243"/>
    <cellStyle name="쉼표 [0] 8 3 3 5 3" xfId="7373"/>
    <cellStyle name="쉼표 [0] 8 3 3 6" xfId="6000"/>
    <cellStyle name="쉼표 [0] 8 3 3 6 2" xfId="7821"/>
    <cellStyle name="쉼표 [0] 8 3 3 7" xfId="6951"/>
    <cellStyle name="쉼표 [0] 8 3 4" xfId="2974"/>
    <cellStyle name="쉼표 [0] 8 3 5" xfId="2975"/>
    <cellStyle name="쉼표 [0] 8 3 5 2" xfId="3283"/>
    <cellStyle name="쉼표 [0] 8 3 6" xfId="4940"/>
    <cellStyle name="쉼표 [0] 8 3 6 2" xfId="5771"/>
    <cellStyle name="쉼표 [0] 8 3 6 2 2" xfId="6865"/>
    <cellStyle name="쉼표 [0] 8 3 6 2 2 2" xfId="8615"/>
    <cellStyle name="쉼표 [0] 8 3 6 2 3" xfId="7745"/>
    <cellStyle name="쉼표 [0] 8 3 6 3" xfId="5904"/>
    <cellStyle name="쉼표 [0] 8 3 6 4" xfId="6368"/>
    <cellStyle name="쉼표 [0] 8 3 6 4 2" xfId="8181"/>
    <cellStyle name="쉼표 [0] 8 3 6 5" xfId="7311"/>
    <cellStyle name="쉼표 [0] 8 3 7" xfId="2970"/>
    <cellStyle name="쉼표 [0] 8 3 8" xfId="2366"/>
    <cellStyle name="쉼표 [0] 8 3 8 2" xfId="5982"/>
    <cellStyle name="쉼표 [0] 8 3 8 2 2" xfId="7805"/>
    <cellStyle name="쉼표 [0] 8 3 8 3" xfId="6935"/>
    <cellStyle name="쉼표 [0] 8 3 9" xfId="5023"/>
    <cellStyle name="쉼표 [0] 8 3 9 2" xfId="6441"/>
    <cellStyle name="쉼표 [0] 8 3 9 2 2" xfId="8227"/>
    <cellStyle name="쉼표 [0] 8 3 9 3" xfId="7357"/>
    <cellStyle name="쉼표 [0] 8 4" xfId="2433"/>
    <cellStyle name="쉼표 [0] 8 4 2" xfId="2977"/>
    <cellStyle name="쉼표 [0] 8 4 3" xfId="4975"/>
    <cellStyle name="쉼표 [0] 8 4 3 2" xfId="5793"/>
    <cellStyle name="쉼표 [0] 8 4 3 2 2" xfId="6887"/>
    <cellStyle name="쉼표 [0] 8 4 3 2 2 2" xfId="8632"/>
    <cellStyle name="쉼표 [0] 8 4 3 2 3" xfId="7762"/>
    <cellStyle name="쉼표 [0] 8 4 3 3" xfId="6402"/>
    <cellStyle name="쉼표 [0] 8 4 3 3 2" xfId="8198"/>
    <cellStyle name="쉼표 [0] 8 4 3 4" xfId="7328"/>
    <cellStyle name="쉼표 [0] 8 4 4" xfId="2976"/>
    <cellStyle name="쉼표 [0] 8 4 5" xfId="5088"/>
    <cellStyle name="쉼표 [0] 8 4 5 2" xfId="6467"/>
    <cellStyle name="쉼표 [0] 8 4 5 2 2" xfId="8248"/>
    <cellStyle name="쉼표 [0] 8 4 5 3" xfId="7378"/>
    <cellStyle name="쉼표 [0] 8 4 6" xfId="6006"/>
    <cellStyle name="쉼표 [0] 8 4 6 2" xfId="7826"/>
    <cellStyle name="쉼표 [0] 8 4 7" xfId="6956"/>
    <cellStyle name="쉼표 [0] 8 5" xfId="2387"/>
    <cellStyle name="쉼표 [0] 8 5 2" xfId="4330"/>
    <cellStyle name="쉼표 [0] 8 5 3" xfId="4951"/>
    <cellStyle name="쉼표 [0] 8 5 3 2" xfId="5778"/>
    <cellStyle name="쉼표 [0] 8 5 3 2 2" xfId="6872"/>
    <cellStyle name="쉼표 [0] 8 5 3 2 2 2" xfId="8620"/>
    <cellStyle name="쉼표 [0] 8 5 3 2 3" xfId="7750"/>
    <cellStyle name="쉼표 [0] 8 5 3 3" xfId="6378"/>
    <cellStyle name="쉼표 [0] 8 5 3 3 2" xfId="8186"/>
    <cellStyle name="쉼표 [0] 8 5 3 4" xfId="7316"/>
    <cellStyle name="쉼표 [0] 8 5 4" xfId="2978"/>
    <cellStyle name="쉼표 [0] 8 5 5" xfId="5043"/>
    <cellStyle name="쉼표 [0] 8 5 5 2" xfId="6448"/>
    <cellStyle name="쉼표 [0] 8 5 5 2 2" xfId="8232"/>
    <cellStyle name="쉼표 [0] 8 5 5 3" xfId="7362"/>
    <cellStyle name="쉼표 [0] 8 5 6" xfId="5989"/>
    <cellStyle name="쉼표 [0] 8 5 6 2" xfId="7810"/>
    <cellStyle name="쉼표 [0] 8 5 7" xfId="6940"/>
    <cellStyle name="쉼표 [0] 8 6" xfId="2979"/>
    <cellStyle name="쉼표 [0] 8 7" xfId="2980"/>
    <cellStyle name="쉼표 [0] 8 7 2" xfId="3284"/>
    <cellStyle name="쉼표 [0] 8 8" xfId="4265"/>
    <cellStyle name="쉼표 [0] 8 8 2" xfId="5905"/>
    <cellStyle name="쉼표 [0] 8 9" xfId="4921"/>
    <cellStyle name="쉼표 [0] 8 9 2" xfId="5759"/>
    <cellStyle name="쉼표 [0] 8 9 2 2" xfId="6853"/>
    <cellStyle name="쉼표 [0] 8 9 2 2 2" xfId="8604"/>
    <cellStyle name="쉼표 [0] 8 9 2 3" xfId="7734"/>
    <cellStyle name="쉼표 [0] 8 9 3" xfId="6350"/>
    <cellStyle name="쉼표 [0] 8 9 3 2" xfId="8170"/>
    <cellStyle name="쉼표 [0] 8 9 4" xfId="7300"/>
    <cellStyle name="쉼표 [0] 80" xfId="4266"/>
    <cellStyle name="쉼표 [0] 81" xfId="4267"/>
    <cellStyle name="쉼표 [0] 82" xfId="4268"/>
    <cellStyle name="쉼표 [0] 83" xfId="4269"/>
    <cellStyle name="쉼표 [0] 84" xfId="4270"/>
    <cellStyle name="쉼표 [0] 85" xfId="4271"/>
    <cellStyle name="쉼표 [0] 86" xfId="4272"/>
    <cellStyle name="쉼표 [0] 87" xfId="4273"/>
    <cellStyle name="쉼표 [0] 88" xfId="4274"/>
    <cellStyle name="쉼표 [0] 89" xfId="4275"/>
    <cellStyle name="쉼표 [0] 9" xfId="1501"/>
    <cellStyle name="쉼표 [0] 9 2" xfId="4276"/>
    <cellStyle name="쉼표 [0] 90" xfId="4277"/>
    <cellStyle name="쉼표 [0] 91" xfId="4278"/>
    <cellStyle name="쉼표 [0] 92" xfId="4279"/>
    <cellStyle name="쉼표 [0] 93" xfId="4280"/>
    <cellStyle name="쉼표 [0] 94" xfId="4281"/>
    <cellStyle name="쉼표 [0] 95" xfId="4282"/>
    <cellStyle name="쉼표 [0] 96" xfId="4283"/>
    <cellStyle name="쉼표 [0] 97" xfId="4284"/>
    <cellStyle name="쉼표 [0] 98" xfId="4285"/>
    <cellStyle name="쉼표 [0] 99" xfId="4286"/>
    <cellStyle name="스타일 1" xfId="1502"/>
    <cellStyle name="연결된 셀" xfId="2310" builtinId="24" customBuiltin="1"/>
    <cellStyle name="연결된 셀 10" xfId="1503"/>
    <cellStyle name="연결된 셀 11" xfId="1504"/>
    <cellStyle name="연결된 셀 12" xfId="1505"/>
    <cellStyle name="연결된 셀 13" xfId="1506"/>
    <cellStyle name="연결된 셀 14" xfId="1507"/>
    <cellStyle name="연결된 셀 15" xfId="1508"/>
    <cellStyle name="연결된 셀 16" xfId="1509"/>
    <cellStyle name="연결된 셀 17" xfId="1510"/>
    <cellStyle name="연결된 셀 18" xfId="1511"/>
    <cellStyle name="연결된 셀 19" xfId="1512"/>
    <cellStyle name="연결된 셀 2" xfId="1513"/>
    <cellStyle name="연결된 셀 2 2" xfId="1514"/>
    <cellStyle name="연결된 셀 2 2 2" xfId="2981"/>
    <cellStyle name="연결된 셀 20" xfId="1515"/>
    <cellStyle name="연결된 셀 21" xfId="1516"/>
    <cellStyle name="연결된 셀 22" xfId="1517"/>
    <cellStyle name="연결된 셀 23" xfId="1518"/>
    <cellStyle name="연결된 셀 24" xfId="1519"/>
    <cellStyle name="연결된 셀 25" xfId="1520"/>
    <cellStyle name="연결된 셀 26" xfId="1521"/>
    <cellStyle name="연결된 셀 27" xfId="1522"/>
    <cellStyle name="연결된 셀 28" xfId="1523"/>
    <cellStyle name="연결된 셀 29" xfId="1524"/>
    <cellStyle name="연결된 셀 3" xfId="1525"/>
    <cellStyle name="연결된 셀 3 2" xfId="1526"/>
    <cellStyle name="연결된 셀 3 2 2" xfId="2982"/>
    <cellStyle name="연결된 셀 30" xfId="1527"/>
    <cellStyle name="연결된 셀 31" xfId="1528"/>
    <cellStyle name="연결된 셀 32" xfId="1529"/>
    <cellStyle name="연결된 셀 33" xfId="1530"/>
    <cellStyle name="연결된 셀 34" xfId="1531"/>
    <cellStyle name="연결된 셀 35" xfId="1532"/>
    <cellStyle name="연결된 셀 36" xfId="1533"/>
    <cellStyle name="연결된 셀 37" xfId="1534"/>
    <cellStyle name="연결된 셀 38" xfId="1535"/>
    <cellStyle name="연결된 셀 39" xfId="1536"/>
    <cellStyle name="연결된 셀 4" xfId="1537"/>
    <cellStyle name="연결된 셀 4 2" xfId="1538"/>
    <cellStyle name="연결된 셀 4 2 2" xfId="2983"/>
    <cellStyle name="연결된 셀 40" xfId="1539"/>
    <cellStyle name="연결된 셀 41" xfId="3405"/>
    <cellStyle name="연결된 셀 41 2" xfId="3677"/>
    <cellStyle name="연결된 셀 42" xfId="3791"/>
    <cellStyle name="연결된 셀 5" xfId="1540"/>
    <cellStyle name="연결된 셀 6" xfId="1541"/>
    <cellStyle name="연결된 셀 7" xfId="1542"/>
    <cellStyle name="연결된 셀 8" xfId="1543"/>
    <cellStyle name="연결된 셀 9" xfId="1544"/>
    <cellStyle name="요약" xfId="2314" builtinId="25" customBuiltin="1"/>
    <cellStyle name="요약 10" xfId="1545"/>
    <cellStyle name="요약 11" xfId="1546"/>
    <cellStyle name="요약 12" xfId="1547"/>
    <cellStyle name="요약 13" xfId="1548"/>
    <cellStyle name="요약 14" xfId="1549"/>
    <cellStyle name="요약 15" xfId="1550"/>
    <cellStyle name="요약 16" xfId="1551"/>
    <cellStyle name="요약 17" xfId="1552"/>
    <cellStyle name="요약 18" xfId="1553"/>
    <cellStyle name="요약 19" xfId="1554"/>
    <cellStyle name="요약 2" xfId="1555"/>
    <cellStyle name="요약 2 10" xfId="2984"/>
    <cellStyle name="요약 2 10 2" xfId="5239"/>
    <cellStyle name="요약 2 11" xfId="2985"/>
    <cellStyle name="요약 2 11 2" xfId="5240"/>
    <cellStyle name="요약 2 2" xfId="1556"/>
    <cellStyle name="요약 2 2 10" xfId="2986"/>
    <cellStyle name="요약 2 2 10 2" xfId="5241"/>
    <cellStyle name="요약 2 2 11" xfId="2987"/>
    <cellStyle name="요약 2 2 11 2" xfId="5242"/>
    <cellStyle name="요약 2 2 12" xfId="2988"/>
    <cellStyle name="요약 2 2 12 2" xfId="5243"/>
    <cellStyle name="요약 2 2 13" xfId="2989"/>
    <cellStyle name="요약 2 2 13 2" xfId="5244"/>
    <cellStyle name="요약 2 2 14" xfId="2990"/>
    <cellStyle name="요약 2 2 14 2" xfId="5245"/>
    <cellStyle name="요약 2 2 15" xfId="2991"/>
    <cellStyle name="요약 2 2 15 2" xfId="5246"/>
    <cellStyle name="요약 2 2 16" xfId="2992"/>
    <cellStyle name="요약 2 2 16 2" xfId="5247"/>
    <cellStyle name="요약 2 2 17" xfId="4287"/>
    <cellStyle name="요약 2 2 18" xfId="5012"/>
    <cellStyle name="요약 2 2 2" xfId="2446"/>
    <cellStyle name="요약 2 2 2 2" xfId="2993"/>
    <cellStyle name="요약 2 2 2 2 2" xfId="5248"/>
    <cellStyle name="요약 2 2 2 3" xfId="5102"/>
    <cellStyle name="요약 2 2 3" xfId="2404"/>
    <cellStyle name="요약 2 2 3 2" xfId="5057"/>
    <cellStyle name="요약 2 2 4" xfId="2994"/>
    <cellStyle name="요약 2 2 4 2" xfId="5249"/>
    <cellStyle name="요약 2 2 5" xfId="2995"/>
    <cellStyle name="요약 2 2 5 2" xfId="5250"/>
    <cellStyle name="요약 2 2 6" xfId="2996"/>
    <cellStyle name="요약 2 2 6 2" xfId="5251"/>
    <cellStyle name="요약 2 2 7" xfId="2997"/>
    <cellStyle name="요약 2 2 7 2" xfId="5252"/>
    <cellStyle name="요약 2 2 8" xfId="2998"/>
    <cellStyle name="요약 2 2 8 2" xfId="5253"/>
    <cellStyle name="요약 2 2 9" xfId="2999"/>
    <cellStyle name="요약 2 2 9 2" xfId="5254"/>
    <cellStyle name="요약 2 3" xfId="1557"/>
    <cellStyle name="요약 2 3 2" xfId="5077"/>
    <cellStyle name="요약 2 4" xfId="2373"/>
    <cellStyle name="요약 2 4 2" xfId="5032"/>
    <cellStyle name="요약 2 5" xfId="3000"/>
    <cellStyle name="요약 2 5 2" xfId="5255"/>
    <cellStyle name="요약 2 6" xfId="3001"/>
    <cellStyle name="요약 2 6 2" xfId="5256"/>
    <cellStyle name="요약 2 7" xfId="3002"/>
    <cellStyle name="요약 2 7 2" xfId="5257"/>
    <cellStyle name="요약 2 8" xfId="3003"/>
    <cellStyle name="요약 2 8 2" xfId="5258"/>
    <cellStyle name="요약 2 9" xfId="3004"/>
    <cellStyle name="요약 20" xfId="1558"/>
    <cellStyle name="요약 21" xfId="1559"/>
    <cellStyle name="요약 22" xfId="1560"/>
    <cellStyle name="요약 23" xfId="1561"/>
    <cellStyle name="요약 24" xfId="1562"/>
    <cellStyle name="요약 25" xfId="1563"/>
    <cellStyle name="요약 26" xfId="1564"/>
    <cellStyle name="요약 27" xfId="1565"/>
    <cellStyle name="요약 28" xfId="1566"/>
    <cellStyle name="요약 29" xfId="1567"/>
    <cellStyle name="요약 3" xfId="1568"/>
    <cellStyle name="요약 3 10" xfId="3005"/>
    <cellStyle name="요약 3 10 2" xfId="5259"/>
    <cellStyle name="요약 3 11" xfId="3006"/>
    <cellStyle name="요약 3 11 2" xfId="5260"/>
    <cellStyle name="요약 3 2" xfId="1569"/>
    <cellStyle name="요약 3 2 10" xfId="3007"/>
    <cellStyle name="요약 3 2 10 2" xfId="5261"/>
    <cellStyle name="요약 3 2 11" xfId="3008"/>
    <cellStyle name="요약 3 2 11 2" xfId="5262"/>
    <cellStyle name="요약 3 2 12" xfId="3009"/>
    <cellStyle name="요약 3 2 12 2" xfId="5263"/>
    <cellStyle name="요약 3 2 13" xfId="3010"/>
    <cellStyle name="요약 3 2 13 2" xfId="5264"/>
    <cellStyle name="요약 3 2 14" xfId="3011"/>
    <cellStyle name="요약 3 2 14 2" xfId="5265"/>
    <cellStyle name="요약 3 2 15" xfId="3012"/>
    <cellStyle name="요약 3 2 15 2" xfId="5266"/>
    <cellStyle name="요약 3 2 16" xfId="3013"/>
    <cellStyle name="요약 3 2 16 2" xfId="5267"/>
    <cellStyle name="요약 3 2 17" xfId="5013"/>
    <cellStyle name="요약 3 2 2" xfId="2447"/>
    <cellStyle name="요약 3 2 2 2" xfId="3014"/>
    <cellStyle name="요약 3 2 2 2 2" xfId="5268"/>
    <cellStyle name="요약 3 2 2 3" xfId="5103"/>
    <cellStyle name="요약 3 2 3" xfId="2405"/>
    <cellStyle name="요약 3 2 3 2" xfId="5058"/>
    <cellStyle name="요약 3 2 4" xfId="3015"/>
    <cellStyle name="요약 3 2 4 2" xfId="5269"/>
    <cellStyle name="요약 3 2 5" xfId="3016"/>
    <cellStyle name="요약 3 2 5 2" xfId="5270"/>
    <cellStyle name="요약 3 2 6" xfId="3017"/>
    <cellStyle name="요약 3 2 6 2" xfId="5271"/>
    <cellStyle name="요약 3 2 7" xfId="3018"/>
    <cellStyle name="요약 3 2 7 2" xfId="5272"/>
    <cellStyle name="요약 3 2 8" xfId="3019"/>
    <cellStyle name="요약 3 2 8 2" xfId="5273"/>
    <cellStyle name="요약 3 2 9" xfId="3020"/>
    <cellStyle name="요약 3 2 9 2" xfId="5274"/>
    <cellStyle name="요약 3 3" xfId="1570"/>
    <cellStyle name="요약 3 3 2" xfId="5078"/>
    <cellStyle name="요약 3 4" xfId="2374"/>
    <cellStyle name="요약 3 4 2" xfId="5033"/>
    <cellStyle name="요약 3 5" xfId="3021"/>
    <cellStyle name="요약 3 5 2" xfId="5275"/>
    <cellStyle name="요약 3 6" xfId="3022"/>
    <cellStyle name="요약 3 6 2" xfId="5276"/>
    <cellStyle name="요약 3 7" xfId="3023"/>
    <cellStyle name="요약 3 7 2" xfId="5277"/>
    <cellStyle name="요약 3 8" xfId="3024"/>
    <cellStyle name="요약 3 8 2" xfId="5278"/>
    <cellStyle name="요약 3 9" xfId="3025"/>
    <cellStyle name="요약 30" xfId="1571"/>
    <cellStyle name="요약 31" xfId="1572"/>
    <cellStyle name="요약 32" xfId="1573"/>
    <cellStyle name="요약 33" xfId="1574"/>
    <cellStyle name="요약 34" xfId="1575"/>
    <cellStyle name="요약 35" xfId="1576"/>
    <cellStyle name="요약 36" xfId="1577"/>
    <cellStyle name="요약 37" xfId="1578"/>
    <cellStyle name="요약 38" xfId="1579"/>
    <cellStyle name="요약 39" xfId="1580"/>
    <cellStyle name="요약 4" xfId="1581"/>
    <cellStyle name="요약 4 10" xfId="3026"/>
    <cellStyle name="요약 4 10 2" xfId="5279"/>
    <cellStyle name="요약 4 11" xfId="3027"/>
    <cellStyle name="요약 4 11 2" xfId="5280"/>
    <cellStyle name="요약 4 2" xfId="1582"/>
    <cellStyle name="요약 4 2 10" xfId="3028"/>
    <cellStyle name="요약 4 2 10 2" xfId="5281"/>
    <cellStyle name="요약 4 2 11" xfId="3029"/>
    <cellStyle name="요약 4 2 11 2" xfId="5282"/>
    <cellStyle name="요약 4 2 12" xfId="3030"/>
    <cellStyle name="요약 4 2 12 2" xfId="5283"/>
    <cellStyle name="요약 4 2 13" xfId="3031"/>
    <cellStyle name="요약 4 2 13 2" xfId="5284"/>
    <cellStyle name="요약 4 2 14" xfId="3032"/>
    <cellStyle name="요약 4 2 14 2" xfId="5285"/>
    <cellStyle name="요약 4 2 15" xfId="3033"/>
    <cellStyle name="요약 4 2 15 2" xfId="5286"/>
    <cellStyle name="요약 4 2 16" xfId="3034"/>
    <cellStyle name="요약 4 2 16 2" xfId="5287"/>
    <cellStyle name="요약 4 2 17" xfId="5025"/>
    <cellStyle name="요약 4 2 2" xfId="2462"/>
    <cellStyle name="요약 4 2 2 2" xfId="3035"/>
    <cellStyle name="요약 4 2 2 2 2" xfId="5288"/>
    <cellStyle name="요약 4 2 2 3" xfId="5115"/>
    <cellStyle name="요약 4 2 3" xfId="2420"/>
    <cellStyle name="요약 4 2 3 2" xfId="5070"/>
    <cellStyle name="요약 4 2 4" xfId="3036"/>
    <cellStyle name="요약 4 2 4 2" xfId="5289"/>
    <cellStyle name="요약 4 2 5" xfId="3037"/>
    <cellStyle name="요약 4 2 5 2" xfId="5290"/>
    <cellStyle name="요약 4 2 6" xfId="3038"/>
    <cellStyle name="요약 4 2 6 2" xfId="5291"/>
    <cellStyle name="요약 4 2 7" xfId="3039"/>
    <cellStyle name="요약 4 2 7 2" xfId="5292"/>
    <cellStyle name="요약 4 2 8" xfId="3040"/>
    <cellStyle name="요약 4 2 8 2" xfId="5293"/>
    <cellStyle name="요약 4 2 9" xfId="3041"/>
    <cellStyle name="요약 4 2 9 2" xfId="5294"/>
    <cellStyle name="요약 4 3" xfId="1583"/>
    <cellStyle name="요약 4 3 2" xfId="5090"/>
    <cellStyle name="요약 4 4" xfId="2389"/>
    <cellStyle name="요약 4 4 2" xfId="5045"/>
    <cellStyle name="요약 4 5" xfId="3042"/>
    <cellStyle name="요약 4 5 2" xfId="5295"/>
    <cellStyle name="요약 4 6" xfId="3043"/>
    <cellStyle name="요약 4 6 2" xfId="5296"/>
    <cellStyle name="요약 4 7" xfId="3044"/>
    <cellStyle name="요약 4 7 2" xfId="5297"/>
    <cellStyle name="요약 4 8" xfId="3045"/>
    <cellStyle name="요약 4 8 2" xfId="5298"/>
    <cellStyle name="요약 4 9" xfId="3046"/>
    <cellStyle name="요약 40" xfId="1584"/>
    <cellStyle name="요약 41" xfId="3409"/>
    <cellStyle name="요약 41 2" xfId="3678"/>
    <cellStyle name="요약 41 2 2" xfId="4293"/>
    <cellStyle name="요약 41 2 2 2" xfId="5726"/>
    <cellStyle name="요약 42" xfId="3792"/>
    <cellStyle name="요약 5" xfId="1585"/>
    <cellStyle name="요약 6" xfId="1586"/>
    <cellStyle name="요약 7" xfId="1587"/>
    <cellStyle name="요약 8" xfId="1588"/>
    <cellStyle name="요약 9" xfId="1589"/>
    <cellStyle name="우괄호_박심배수구조물공" xfId="1590"/>
    <cellStyle name="우측양괄호" xfId="1591"/>
    <cellStyle name="일반" xfId="1592"/>
    <cellStyle name="입력" xfId="2307" builtinId="20" customBuiltin="1"/>
    <cellStyle name="입력 10" xfId="1593"/>
    <cellStyle name="입력 11" xfId="1594"/>
    <cellStyle name="입력 12" xfId="1595"/>
    <cellStyle name="입력 13" xfId="1596"/>
    <cellStyle name="입력 14" xfId="1597"/>
    <cellStyle name="입력 15" xfId="1598"/>
    <cellStyle name="입력 16" xfId="1599"/>
    <cellStyle name="입력 17" xfId="1600"/>
    <cellStyle name="입력 18" xfId="1601"/>
    <cellStyle name="입력 19" xfId="1602"/>
    <cellStyle name="입력 2" xfId="1603"/>
    <cellStyle name="입력 2 10" xfId="3047"/>
    <cellStyle name="입력 2 10 2" xfId="5299"/>
    <cellStyle name="입력 2 11" xfId="3048"/>
    <cellStyle name="입력 2 11 2" xfId="5300"/>
    <cellStyle name="입력 2 2" xfId="1604"/>
    <cellStyle name="입력 2 2 10" xfId="3049"/>
    <cellStyle name="입력 2 2 10 2" xfId="5301"/>
    <cellStyle name="입력 2 2 11" xfId="3050"/>
    <cellStyle name="입력 2 2 11 2" xfId="5302"/>
    <cellStyle name="입력 2 2 12" xfId="3051"/>
    <cellStyle name="입력 2 2 12 2" xfId="5303"/>
    <cellStyle name="입력 2 2 13" xfId="3052"/>
    <cellStyle name="입력 2 2 13 2" xfId="5304"/>
    <cellStyle name="입력 2 2 14" xfId="3053"/>
    <cellStyle name="입력 2 2 14 2" xfId="5305"/>
    <cellStyle name="입력 2 2 15" xfId="3054"/>
    <cellStyle name="입력 2 2 15 2" xfId="5306"/>
    <cellStyle name="입력 2 2 16" xfId="3055"/>
    <cellStyle name="입력 2 2 16 2" xfId="5307"/>
    <cellStyle name="입력 2 2 17" xfId="4299"/>
    <cellStyle name="입력 2 2 18" xfId="5014"/>
    <cellStyle name="입력 2 2 2" xfId="2448"/>
    <cellStyle name="입력 2 2 2 2" xfId="3056"/>
    <cellStyle name="입력 2 2 2 2 2" xfId="5308"/>
    <cellStyle name="입력 2 2 2 3" xfId="5104"/>
    <cellStyle name="입력 2 2 3" xfId="2406"/>
    <cellStyle name="입력 2 2 3 2" xfId="5059"/>
    <cellStyle name="입력 2 2 4" xfId="3057"/>
    <cellStyle name="입력 2 2 4 2" xfId="5309"/>
    <cellStyle name="입력 2 2 5" xfId="3058"/>
    <cellStyle name="입력 2 2 5 2" xfId="5310"/>
    <cellStyle name="입력 2 2 6" xfId="3059"/>
    <cellStyle name="입력 2 2 6 2" xfId="5311"/>
    <cellStyle name="입력 2 2 7" xfId="3060"/>
    <cellStyle name="입력 2 2 7 2" xfId="5312"/>
    <cellStyle name="입력 2 2 8" xfId="3061"/>
    <cellStyle name="입력 2 2 8 2" xfId="5313"/>
    <cellStyle name="입력 2 2 9" xfId="3062"/>
    <cellStyle name="입력 2 2 9 2" xfId="5314"/>
    <cellStyle name="입력 2 3" xfId="1605"/>
    <cellStyle name="입력 2 3 2" xfId="5079"/>
    <cellStyle name="입력 2 4" xfId="2375"/>
    <cellStyle name="입력 2 4 2" xfId="5034"/>
    <cellStyle name="입력 2 5" xfId="3063"/>
    <cellStyle name="입력 2 5 2" xfId="5315"/>
    <cellStyle name="입력 2 6" xfId="3064"/>
    <cellStyle name="입력 2 6 2" xfId="5316"/>
    <cellStyle name="입력 2 7" xfId="3065"/>
    <cellStyle name="입력 2 7 2" xfId="5317"/>
    <cellStyle name="입력 2 8" xfId="3066"/>
    <cellStyle name="입력 2 8 2" xfId="5318"/>
    <cellStyle name="입력 2 9" xfId="3067"/>
    <cellStyle name="입력 20" xfId="1606"/>
    <cellStyle name="입력 21" xfId="1607"/>
    <cellStyle name="입력 22" xfId="1608"/>
    <cellStyle name="입력 23" xfId="1609"/>
    <cellStyle name="입력 24" xfId="1610"/>
    <cellStyle name="입력 25" xfId="1611"/>
    <cellStyle name="입력 26" xfId="1612"/>
    <cellStyle name="입력 27" xfId="1613"/>
    <cellStyle name="입력 28" xfId="1614"/>
    <cellStyle name="입력 29" xfId="1615"/>
    <cellStyle name="입력 3" xfId="1616"/>
    <cellStyle name="입력 3 10" xfId="3068"/>
    <cellStyle name="입력 3 10 2" xfId="5319"/>
    <cellStyle name="입력 3 11" xfId="3069"/>
    <cellStyle name="입력 3 11 2" xfId="5320"/>
    <cellStyle name="입력 3 2" xfId="1617"/>
    <cellStyle name="입력 3 2 10" xfId="3070"/>
    <cellStyle name="입력 3 2 10 2" xfId="5321"/>
    <cellStyle name="입력 3 2 11" xfId="3071"/>
    <cellStyle name="입력 3 2 11 2" xfId="5322"/>
    <cellStyle name="입력 3 2 12" xfId="3072"/>
    <cellStyle name="입력 3 2 12 2" xfId="5323"/>
    <cellStyle name="입력 3 2 13" xfId="3073"/>
    <cellStyle name="입력 3 2 13 2" xfId="5324"/>
    <cellStyle name="입력 3 2 14" xfId="3074"/>
    <cellStyle name="입력 3 2 14 2" xfId="5325"/>
    <cellStyle name="입력 3 2 15" xfId="3075"/>
    <cellStyle name="입력 3 2 15 2" xfId="5326"/>
    <cellStyle name="입력 3 2 16" xfId="3076"/>
    <cellStyle name="입력 3 2 16 2" xfId="5327"/>
    <cellStyle name="입력 3 2 17" xfId="5015"/>
    <cellStyle name="입력 3 2 2" xfId="2449"/>
    <cellStyle name="입력 3 2 2 2" xfId="3077"/>
    <cellStyle name="입력 3 2 2 2 2" xfId="5328"/>
    <cellStyle name="입력 3 2 2 3" xfId="5105"/>
    <cellStyle name="입력 3 2 3" xfId="2407"/>
    <cellStyle name="입력 3 2 3 2" xfId="5060"/>
    <cellStyle name="입력 3 2 4" xfId="3078"/>
    <cellStyle name="입력 3 2 4 2" xfId="5329"/>
    <cellStyle name="입력 3 2 5" xfId="3079"/>
    <cellStyle name="입력 3 2 5 2" xfId="5330"/>
    <cellStyle name="입력 3 2 6" xfId="3080"/>
    <cellStyle name="입력 3 2 6 2" xfId="5331"/>
    <cellStyle name="입력 3 2 7" xfId="3081"/>
    <cellStyle name="입력 3 2 7 2" xfId="5332"/>
    <cellStyle name="입력 3 2 8" xfId="3082"/>
    <cellStyle name="입력 3 2 8 2" xfId="5333"/>
    <cellStyle name="입력 3 2 9" xfId="3083"/>
    <cellStyle name="입력 3 2 9 2" xfId="5334"/>
    <cellStyle name="입력 3 3" xfId="1618"/>
    <cellStyle name="입력 3 3 2" xfId="5080"/>
    <cellStyle name="입력 3 4" xfId="2376"/>
    <cellStyle name="입력 3 4 2" xfId="5035"/>
    <cellStyle name="입력 3 5" xfId="3084"/>
    <cellStyle name="입력 3 5 2" xfId="5335"/>
    <cellStyle name="입력 3 6" xfId="3085"/>
    <cellStyle name="입력 3 6 2" xfId="5336"/>
    <cellStyle name="입력 3 7" xfId="3086"/>
    <cellStyle name="입력 3 7 2" xfId="5337"/>
    <cellStyle name="입력 3 8" xfId="3087"/>
    <cellStyle name="입력 3 8 2" xfId="5338"/>
    <cellStyle name="입력 3 9" xfId="3088"/>
    <cellStyle name="입력 30" xfId="1619"/>
    <cellStyle name="입력 31" xfId="1620"/>
    <cellStyle name="입력 32" xfId="1621"/>
    <cellStyle name="입력 33" xfId="1622"/>
    <cellStyle name="입력 34" xfId="1623"/>
    <cellStyle name="입력 35" xfId="1624"/>
    <cellStyle name="입력 36" xfId="1625"/>
    <cellStyle name="입력 37" xfId="1626"/>
    <cellStyle name="입력 38" xfId="1627"/>
    <cellStyle name="입력 39" xfId="1628"/>
    <cellStyle name="입력 4" xfId="1629"/>
    <cellStyle name="입력 4 10" xfId="3089"/>
    <cellStyle name="입력 4 10 2" xfId="5339"/>
    <cellStyle name="입력 4 11" xfId="3090"/>
    <cellStyle name="입력 4 11 2" xfId="5340"/>
    <cellStyle name="입력 4 2" xfId="1630"/>
    <cellStyle name="입력 4 2 10" xfId="3091"/>
    <cellStyle name="입력 4 2 10 2" xfId="5341"/>
    <cellStyle name="입력 4 2 11" xfId="3092"/>
    <cellStyle name="입력 4 2 11 2" xfId="5342"/>
    <cellStyle name="입력 4 2 12" xfId="3093"/>
    <cellStyle name="입력 4 2 12 2" xfId="5343"/>
    <cellStyle name="입력 4 2 13" xfId="3094"/>
    <cellStyle name="입력 4 2 13 2" xfId="5344"/>
    <cellStyle name="입력 4 2 14" xfId="3095"/>
    <cellStyle name="입력 4 2 14 2" xfId="5345"/>
    <cellStyle name="입력 4 2 15" xfId="3096"/>
    <cellStyle name="입력 4 2 15 2" xfId="5346"/>
    <cellStyle name="입력 4 2 16" xfId="3097"/>
    <cellStyle name="입력 4 2 16 2" xfId="5347"/>
    <cellStyle name="입력 4 2 17" xfId="5026"/>
    <cellStyle name="입력 4 2 2" xfId="2463"/>
    <cellStyle name="입력 4 2 2 2" xfId="3098"/>
    <cellStyle name="입력 4 2 2 2 2" xfId="5348"/>
    <cellStyle name="입력 4 2 2 3" xfId="5116"/>
    <cellStyle name="입력 4 2 3" xfId="2421"/>
    <cellStyle name="입력 4 2 3 2" xfId="5071"/>
    <cellStyle name="입력 4 2 4" xfId="3099"/>
    <cellStyle name="입력 4 2 4 2" xfId="5349"/>
    <cellStyle name="입력 4 2 5" xfId="3100"/>
    <cellStyle name="입력 4 2 5 2" xfId="5350"/>
    <cellStyle name="입력 4 2 6" xfId="3101"/>
    <cellStyle name="입력 4 2 6 2" xfId="5351"/>
    <cellStyle name="입력 4 2 7" xfId="3102"/>
    <cellStyle name="입력 4 2 7 2" xfId="5352"/>
    <cellStyle name="입력 4 2 8" xfId="3103"/>
    <cellStyle name="입력 4 2 8 2" xfId="5353"/>
    <cellStyle name="입력 4 2 9" xfId="3104"/>
    <cellStyle name="입력 4 2 9 2" xfId="5354"/>
    <cellStyle name="입력 4 3" xfId="1631"/>
    <cellStyle name="입력 4 3 2" xfId="5091"/>
    <cellStyle name="입력 4 4" xfId="2390"/>
    <cellStyle name="입력 4 4 2" xfId="5046"/>
    <cellStyle name="입력 4 5" xfId="3105"/>
    <cellStyle name="입력 4 5 2" xfId="5355"/>
    <cellStyle name="입력 4 6" xfId="3106"/>
    <cellStyle name="입력 4 6 2" xfId="5356"/>
    <cellStyle name="입력 4 7" xfId="3107"/>
    <cellStyle name="입력 4 7 2" xfId="5357"/>
    <cellStyle name="입력 4 8" xfId="3108"/>
    <cellStyle name="입력 4 8 2" xfId="5358"/>
    <cellStyle name="입력 4 9" xfId="3109"/>
    <cellStyle name="입력 40" xfId="1632"/>
    <cellStyle name="입력 41" xfId="3402"/>
    <cellStyle name="입력 41 2" xfId="3679"/>
    <cellStyle name="입력 41 2 2" xfId="4312"/>
    <cellStyle name="입력 41 2 2 2" xfId="5727"/>
    <cellStyle name="입력 42" xfId="3793"/>
    <cellStyle name="입력 5" xfId="1633"/>
    <cellStyle name="입력 6" xfId="1634"/>
    <cellStyle name="입력 7" xfId="1635"/>
    <cellStyle name="입력 8" xfId="1636"/>
    <cellStyle name="입력 9" xfId="1637"/>
    <cellStyle name="자리수" xfId="1638"/>
    <cellStyle name="자리수 2" xfId="1639"/>
    <cellStyle name="자리수_001. 시계열에 의한 인구" xfId="1640"/>
    <cellStyle name="자리수0" xfId="1641"/>
    <cellStyle name="자리수0 2" xfId="1642"/>
    <cellStyle name="자리수0_001. 시계열에 의한 인구" xfId="1643"/>
    <cellStyle name="제곱" xfId="1644"/>
    <cellStyle name="제목" xfId="2299" builtinId="15" customBuiltin="1"/>
    <cellStyle name="제목 1" xfId="2300" builtinId="16" customBuiltin="1"/>
    <cellStyle name="제목 1 10" xfId="1645"/>
    <cellStyle name="제목 1 11" xfId="1646"/>
    <cellStyle name="제목 1 12" xfId="1647"/>
    <cellStyle name="제목 1 13" xfId="1648"/>
    <cellStyle name="제목 1 14" xfId="1649"/>
    <cellStyle name="제목 1 15" xfId="1650"/>
    <cellStyle name="제목 1 16" xfId="1651"/>
    <cellStyle name="제목 1 17" xfId="1652"/>
    <cellStyle name="제목 1 18" xfId="1653"/>
    <cellStyle name="제목 1 19" xfId="1654"/>
    <cellStyle name="제목 1 2" xfId="1655"/>
    <cellStyle name="제목 1 2 2" xfId="1656"/>
    <cellStyle name="제목 1 2 2 2" xfId="3110"/>
    <cellStyle name="제목 1 20" xfId="1657"/>
    <cellStyle name="제목 1 21" xfId="1658"/>
    <cellStyle name="제목 1 22" xfId="1659"/>
    <cellStyle name="제목 1 23" xfId="1660"/>
    <cellStyle name="제목 1 24" xfId="1661"/>
    <cellStyle name="제목 1 25" xfId="1662"/>
    <cellStyle name="제목 1 26" xfId="1663"/>
    <cellStyle name="제목 1 27" xfId="1664"/>
    <cellStyle name="제목 1 28" xfId="1665"/>
    <cellStyle name="제목 1 29" xfId="1666"/>
    <cellStyle name="제목 1 3" xfId="1667"/>
    <cellStyle name="제목 1 3 2" xfId="1668"/>
    <cellStyle name="제목 1 3 2 2" xfId="3111"/>
    <cellStyle name="제목 1 30" xfId="1669"/>
    <cellStyle name="제목 1 31" xfId="1670"/>
    <cellStyle name="제목 1 32" xfId="1671"/>
    <cellStyle name="제목 1 33" xfId="1672"/>
    <cellStyle name="제목 1 34" xfId="1673"/>
    <cellStyle name="제목 1 35" xfId="1674"/>
    <cellStyle name="제목 1 36" xfId="1675"/>
    <cellStyle name="제목 1 37" xfId="1676"/>
    <cellStyle name="제목 1 38" xfId="1677"/>
    <cellStyle name="제목 1 39" xfId="1678"/>
    <cellStyle name="제목 1 4" xfId="1679"/>
    <cellStyle name="제목 1 40" xfId="1680"/>
    <cellStyle name="제목 1 41" xfId="3395"/>
    <cellStyle name="제목 1 41 2" xfId="3680"/>
    <cellStyle name="제목 1 42" xfId="3794"/>
    <cellStyle name="제목 1 5" xfId="1681"/>
    <cellStyle name="제목 1 6" xfId="1682"/>
    <cellStyle name="제목 1 7" xfId="1683"/>
    <cellStyle name="제목 1 8" xfId="1684"/>
    <cellStyle name="제목 1 9" xfId="1685"/>
    <cellStyle name="제목 10" xfId="1686"/>
    <cellStyle name="제목 11" xfId="1687"/>
    <cellStyle name="제목 12" xfId="1688"/>
    <cellStyle name="제목 13" xfId="1689"/>
    <cellStyle name="제목 14" xfId="1690"/>
    <cellStyle name="제목 15" xfId="1691"/>
    <cellStyle name="제목 16" xfId="1692"/>
    <cellStyle name="제목 17" xfId="1693"/>
    <cellStyle name="제목 18" xfId="1694"/>
    <cellStyle name="제목 19" xfId="1695"/>
    <cellStyle name="제목 2" xfId="2301" builtinId="17" customBuiltin="1"/>
    <cellStyle name="제목 2 10" xfId="1696"/>
    <cellStyle name="제목 2 11" xfId="1697"/>
    <cellStyle name="제목 2 12" xfId="1698"/>
    <cellStyle name="제목 2 13" xfId="1699"/>
    <cellStyle name="제목 2 14" xfId="1700"/>
    <cellStyle name="제목 2 15" xfId="1701"/>
    <cellStyle name="제목 2 16" xfId="1702"/>
    <cellStyle name="제목 2 17" xfId="1703"/>
    <cellStyle name="제목 2 18" xfId="1704"/>
    <cellStyle name="제목 2 19" xfId="1705"/>
    <cellStyle name="제목 2 2" xfId="1706"/>
    <cellStyle name="제목 2 2 2" xfId="1707"/>
    <cellStyle name="제목 2 2 2 2" xfId="3112"/>
    <cellStyle name="제목 2 20" xfId="1708"/>
    <cellStyle name="제목 2 21" xfId="1709"/>
    <cellStyle name="제목 2 22" xfId="1710"/>
    <cellStyle name="제목 2 23" xfId="1711"/>
    <cellStyle name="제목 2 24" xfId="1712"/>
    <cellStyle name="제목 2 25" xfId="1713"/>
    <cellStyle name="제목 2 26" xfId="1714"/>
    <cellStyle name="제목 2 27" xfId="1715"/>
    <cellStyle name="제목 2 28" xfId="1716"/>
    <cellStyle name="제목 2 29" xfId="1717"/>
    <cellStyle name="제목 2 3" xfId="1718"/>
    <cellStyle name="제목 2 3 2" xfId="1719"/>
    <cellStyle name="제목 2 3 2 2" xfId="3113"/>
    <cellStyle name="제목 2 30" xfId="1720"/>
    <cellStyle name="제목 2 31" xfId="1721"/>
    <cellStyle name="제목 2 32" xfId="1722"/>
    <cellStyle name="제목 2 33" xfId="1723"/>
    <cellStyle name="제목 2 34" xfId="1724"/>
    <cellStyle name="제목 2 35" xfId="1725"/>
    <cellStyle name="제목 2 36" xfId="1726"/>
    <cellStyle name="제목 2 37" xfId="1727"/>
    <cellStyle name="제목 2 38" xfId="1728"/>
    <cellStyle name="제목 2 39" xfId="1729"/>
    <cellStyle name="제목 2 4" xfId="1730"/>
    <cellStyle name="제목 2 40" xfId="1731"/>
    <cellStyle name="제목 2 41" xfId="3396"/>
    <cellStyle name="제목 2 41 2" xfId="3681"/>
    <cellStyle name="제목 2 42" xfId="3795"/>
    <cellStyle name="제목 2 5" xfId="1732"/>
    <cellStyle name="제목 2 6" xfId="1733"/>
    <cellStyle name="제목 2 7" xfId="1734"/>
    <cellStyle name="제목 2 8" xfId="1735"/>
    <cellStyle name="제목 2 9" xfId="1736"/>
    <cellStyle name="제목 20" xfId="1737"/>
    <cellStyle name="제목 21" xfId="1738"/>
    <cellStyle name="제목 22" xfId="1739"/>
    <cellStyle name="제목 23" xfId="1740"/>
    <cellStyle name="제목 24" xfId="1741"/>
    <cellStyle name="제목 25" xfId="1742"/>
    <cellStyle name="제목 26" xfId="1743"/>
    <cellStyle name="제목 27" xfId="1744"/>
    <cellStyle name="제목 28" xfId="1745"/>
    <cellStyle name="제목 29" xfId="1746"/>
    <cellStyle name="제목 3" xfId="2302" builtinId="18" customBuiltin="1"/>
    <cellStyle name="제목 3 10" xfId="1747"/>
    <cellStyle name="제목 3 11" xfId="1748"/>
    <cellStyle name="제목 3 12" xfId="1749"/>
    <cellStyle name="제목 3 13" xfId="1750"/>
    <cellStyle name="제목 3 14" xfId="1751"/>
    <cellStyle name="제목 3 15" xfId="1752"/>
    <cellStyle name="제목 3 16" xfId="1753"/>
    <cellStyle name="제목 3 17" xfId="1754"/>
    <cellStyle name="제목 3 18" xfId="1755"/>
    <cellStyle name="제목 3 19" xfId="1756"/>
    <cellStyle name="제목 3 2" xfId="1757"/>
    <cellStyle name="제목 3 2 2" xfId="1758"/>
    <cellStyle name="제목 3 2 2 2" xfId="3114"/>
    <cellStyle name="제목 3 20" xfId="1759"/>
    <cellStyle name="제목 3 21" xfId="1760"/>
    <cellStyle name="제목 3 22" xfId="1761"/>
    <cellStyle name="제목 3 23" xfId="1762"/>
    <cellStyle name="제목 3 24" xfId="1763"/>
    <cellStyle name="제목 3 25" xfId="1764"/>
    <cellStyle name="제목 3 26" xfId="1765"/>
    <cellStyle name="제목 3 27" xfId="1766"/>
    <cellStyle name="제목 3 28" xfId="1767"/>
    <cellStyle name="제목 3 29" xfId="1768"/>
    <cellStyle name="제목 3 3" xfId="1769"/>
    <cellStyle name="제목 3 3 2" xfId="1770"/>
    <cellStyle name="제목 3 3 2 2" xfId="3115"/>
    <cellStyle name="제목 3 30" xfId="1771"/>
    <cellStyle name="제목 3 31" xfId="1772"/>
    <cellStyle name="제목 3 32" xfId="1773"/>
    <cellStyle name="제목 3 33" xfId="1774"/>
    <cellStyle name="제목 3 34" xfId="1775"/>
    <cellStyle name="제목 3 35" xfId="1776"/>
    <cellStyle name="제목 3 36" xfId="1777"/>
    <cellStyle name="제목 3 37" xfId="1778"/>
    <cellStyle name="제목 3 38" xfId="1779"/>
    <cellStyle name="제목 3 39" xfId="1780"/>
    <cellStyle name="제목 3 4" xfId="1781"/>
    <cellStyle name="제목 3 40" xfId="1782"/>
    <cellStyle name="제목 3 41" xfId="3397"/>
    <cellStyle name="제목 3 41 2" xfId="3682"/>
    <cellStyle name="제목 3 42" xfId="3796"/>
    <cellStyle name="제목 3 5" xfId="1783"/>
    <cellStyle name="제목 3 6" xfId="1784"/>
    <cellStyle name="제목 3 7" xfId="1785"/>
    <cellStyle name="제목 3 8" xfId="1786"/>
    <cellStyle name="제목 3 9" xfId="1787"/>
    <cellStyle name="제목 30" xfId="1788"/>
    <cellStyle name="제목 31" xfId="1789"/>
    <cellStyle name="제목 32" xfId="1790"/>
    <cellStyle name="제목 33" xfId="1791"/>
    <cellStyle name="제목 34" xfId="1792"/>
    <cellStyle name="제목 35" xfId="1793"/>
    <cellStyle name="제목 36" xfId="1794"/>
    <cellStyle name="제목 37" xfId="1795"/>
    <cellStyle name="제목 38" xfId="1796"/>
    <cellStyle name="제목 39" xfId="1797"/>
    <cellStyle name="제목 4" xfId="2303" builtinId="19" customBuiltin="1"/>
    <cellStyle name="제목 4 10" xfId="1798"/>
    <cellStyle name="제목 4 11" xfId="1799"/>
    <cellStyle name="제목 4 12" xfId="1800"/>
    <cellStyle name="제목 4 13" xfId="1801"/>
    <cellStyle name="제목 4 14" xfId="1802"/>
    <cellStyle name="제목 4 15" xfId="1803"/>
    <cellStyle name="제목 4 16" xfId="1804"/>
    <cellStyle name="제목 4 17" xfId="1805"/>
    <cellStyle name="제목 4 18" xfId="1806"/>
    <cellStyle name="제목 4 19" xfId="1807"/>
    <cellStyle name="제목 4 2" xfId="1808"/>
    <cellStyle name="제목 4 2 2" xfId="1809"/>
    <cellStyle name="제목 4 2 2 2" xfId="3116"/>
    <cellStyle name="제목 4 20" xfId="1810"/>
    <cellStyle name="제목 4 21" xfId="1811"/>
    <cellStyle name="제목 4 22" xfId="1812"/>
    <cellStyle name="제목 4 23" xfId="1813"/>
    <cellStyle name="제목 4 24" xfId="1814"/>
    <cellStyle name="제목 4 25" xfId="1815"/>
    <cellStyle name="제목 4 26" xfId="1816"/>
    <cellStyle name="제목 4 27" xfId="1817"/>
    <cellStyle name="제목 4 28" xfId="1818"/>
    <cellStyle name="제목 4 29" xfId="1819"/>
    <cellStyle name="제목 4 3" xfId="1820"/>
    <cellStyle name="제목 4 3 2" xfId="1821"/>
    <cellStyle name="제목 4 3 2 2" xfId="3117"/>
    <cellStyle name="제목 4 30" xfId="1822"/>
    <cellStyle name="제목 4 31" xfId="1823"/>
    <cellStyle name="제목 4 32" xfId="1824"/>
    <cellStyle name="제목 4 33" xfId="1825"/>
    <cellStyle name="제목 4 34" xfId="1826"/>
    <cellStyle name="제목 4 35" xfId="1827"/>
    <cellStyle name="제목 4 36" xfId="1828"/>
    <cellStyle name="제목 4 37" xfId="1829"/>
    <cellStyle name="제목 4 38" xfId="1830"/>
    <cellStyle name="제목 4 39" xfId="1831"/>
    <cellStyle name="제목 4 4" xfId="1832"/>
    <cellStyle name="제목 4 40" xfId="1833"/>
    <cellStyle name="제목 4 41" xfId="3398"/>
    <cellStyle name="제목 4 41 2" xfId="3683"/>
    <cellStyle name="제목 4 42" xfId="3797"/>
    <cellStyle name="제목 4 5" xfId="1834"/>
    <cellStyle name="제목 4 6" xfId="1835"/>
    <cellStyle name="제목 4 7" xfId="1836"/>
    <cellStyle name="제목 4 8" xfId="1837"/>
    <cellStyle name="제목 4 9" xfId="1838"/>
    <cellStyle name="제목 40" xfId="1839"/>
    <cellStyle name="제목 41" xfId="1840"/>
    <cellStyle name="제목 42" xfId="1841"/>
    <cellStyle name="제목 43" xfId="1842"/>
    <cellStyle name="제목 44" xfId="3394"/>
    <cellStyle name="제목 44 2" xfId="3684"/>
    <cellStyle name="제목 45" xfId="3798"/>
    <cellStyle name="제목 5" xfId="1843"/>
    <cellStyle name="제목 5 2" xfId="1844"/>
    <cellStyle name="제목 5 2 2" xfId="3118"/>
    <cellStyle name="제목 6" xfId="1845"/>
    <cellStyle name="제목 7" xfId="1846"/>
    <cellStyle name="제목 8" xfId="1847"/>
    <cellStyle name="제목 9" xfId="1848"/>
    <cellStyle name="좋음" xfId="2304" builtinId="26" customBuiltin="1"/>
    <cellStyle name="좋음 10" xfId="1849"/>
    <cellStyle name="좋음 11" xfId="1850"/>
    <cellStyle name="좋음 12" xfId="1851"/>
    <cellStyle name="좋음 13" xfId="1852"/>
    <cellStyle name="좋음 14" xfId="1853"/>
    <cellStyle name="좋음 15" xfId="1854"/>
    <cellStyle name="좋음 16" xfId="1855"/>
    <cellStyle name="좋음 17" xfId="1856"/>
    <cellStyle name="좋음 18" xfId="1857"/>
    <cellStyle name="좋음 19" xfId="1858"/>
    <cellStyle name="좋음 2" xfId="1859"/>
    <cellStyle name="좋음 2 2" xfId="1860"/>
    <cellStyle name="좋음 2 2 2" xfId="3119"/>
    <cellStyle name="좋음 20" xfId="1861"/>
    <cellStyle name="좋음 21" xfId="1862"/>
    <cellStyle name="좋음 22" xfId="1863"/>
    <cellStyle name="좋음 23" xfId="1864"/>
    <cellStyle name="좋음 24" xfId="1865"/>
    <cellStyle name="좋음 25" xfId="1866"/>
    <cellStyle name="좋음 26" xfId="1867"/>
    <cellStyle name="좋음 27" xfId="1868"/>
    <cellStyle name="좋음 28" xfId="1869"/>
    <cellStyle name="좋음 29" xfId="1870"/>
    <cellStyle name="좋음 3" xfId="1871"/>
    <cellStyle name="좋음 3 2" xfId="1872"/>
    <cellStyle name="좋음 3 2 2" xfId="3120"/>
    <cellStyle name="좋음 30" xfId="1873"/>
    <cellStyle name="좋음 31" xfId="1874"/>
    <cellStyle name="좋음 32" xfId="1875"/>
    <cellStyle name="좋음 33" xfId="1876"/>
    <cellStyle name="좋음 34" xfId="1877"/>
    <cellStyle name="좋음 35" xfId="1878"/>
    <cellStyle name="좋음 36" xfId="1879"/>
    <cellStyle name="좋음 37" xfId="1880"/>
    <cellStyle name="좋음 38" xfId="1881"/>
    <cellStyle name="좋음 39" xfId="1882"/>
    <cellStyle name="좋음 4" xfId="1883"/>
    <cellStyle name="좋음 4 2" xfId="1884"/>
    <cellStyle name="좋음 4 2 2" xfId="3121"/>
    <cellStyle name="좋음 40" xfId="1885"/>
    <cellStyle name="좋음 41" xfId="3399"/>
    <cellStyle name="좋음 41 2" xfId="3685"/>
    <cellStyle name="좋음 42" xfId="3799"/>
    <cellStyle name="좋음 5" xfId="1886"/>
    <cellStyle name="좋음 6" xfId="1887"/>
    <cellStyle name="좋음 7" xfId="1888"/>
    <cellStyle name="좋음 8" xfId="1889"/>
    <cellStyle name="좋음 9" xfId="1890"/>
    <cellStyle name="좌괄호_박심배수구조물공" xfId="1891"/>
    <cellStyle name="좌측양괄호" xfId="1892"/>
    <cellStyle name="지정되지 않음" xfId="1893"/>
    <cellStyle name="출력" xfId="2308" builtinId="21" customBuiltin="1"/>
    <cellStyle name="출력 10" xfId="1894"/>
    <cellStyle name="출력 11" xfId="1895"/>
    <cellStyle name="출력 12" xfId="1896"/>
    <cellStyle name="출력 13" xfId="1897"/>
    <cellStyle name="출력 14" xfId="1898"/>
    <cellStyle name="출력 15" xfId="1899"/>
    <cellStyle name="출력 16" xfId="1900"/>
    <cellStyle name="출력 17" xfId="1901"/>
    <cellStyle name="출력 18" xfId="1902"/>
    <cellStyle name="출력 19" xfId="1903"/>
    <cellStyle name="출력 2" xfId="1904"/>
    <cellStyle name="출력 2 10" xfId="3122"/>
    <cellStyle name="출력 2 10 2" xfId="5359"/>
    <cellStyle name="출력 2 11" xfId="3123"/>
    <cellStyle name="출력 2 11 2" xfId="5360"/>
    <cellStyle name="출력 2 2" xfId="1905"/>
    <cellStyle name="출력 2 2 10" xfId="3124"/>
    <cellStyle name="출력 2 2 10 2" xfId="5361"/>
    <cellStyle name="출력 2 2 11" xfId="3125"/>
    <cellStyle name="출력 2 2 11 2" xfId="5362"/>
    <cellStyle name="출력 2 2 12" xfId="3126"/>
    <cellStyle name="출력 2 2 12 2" xfId="5363"/>
    <cellStyle name="출력 2 2 13" xfId="3127"/>
    <cellStyle name="출력 2 2 13 2" xfId="5364"/>
    <cellStyle name="출력 2 2 14" xfId="3128"/>
    <cellStyle name="출력 2 2 14 2" xfId="5365"/>
    <cellStyle name="출력 2 2 15" xfId="3129"/>
    <cellStyle name="출력 2 2 15 2" xfId="5366"/>
    <cellStyle name="출력 2 2 16" xfId="3130"/>
    <cellStyle name="출력 2 2 16 2" xfId="5367"/>
    <cellStyle name="출력 2 2 17" xfId="4331"/>
    <cellStyle name="출력 2 2 18" xfId="5016"/>
    <cellStyle name="출력 2 2 2" xfId="2450"/>
    <cellStyle name="출력 2 2 2 2" xfId="3131"/>
    <cellStyle name="출력 2 2 2 2 2" xfId="5368"/>
    <cellStyle name="출력 2 2 2 3" xfId="5106"/>
    <cellStyle name="출력 2 2 3" xfId="2408"/>
    <cellStyle name="출력 2 2 3 2" xfId="5061"/>
    <cellStyle name="출력 2 2 4" xfId="3132"/>
    <cellStyle name="출력 2 2 4 2" xfId="5369"/>
    <cellStyle name="출력 2 2 5" xfId="3133"/>
    <cellStyle name="출력 2 2 5 2" xfId="5370"/>
    <cellStyle name="출력 2 2 6" xfId="3134"/>
    <cellStyle name="출력 2 2 6 2" xfId="5371"/>
    <cellStyle name="출력 2 2 7" xfId="3135"/>
    <cellStyle name="출력 2 2 7 2" xfId="5372"/>
    <cellStyle name="출력 2 2 8" xfId="3136"/>
    <cellStyle name="출력 2 2 8 2" xfId="5373"/>
    <cellStyle name="출력 2 2 9" xfId="3137"/>
    <cellStyle name="출력 2 2 9 2" xfId="5374"/>
    <cellStyle name="출력 2 3" xfId="1906"/>
    <cellStyle name="출력 2 3 2" xfId="5081"/>
    <cellStyle name="출력 2 4" xfId="2377"/>
    <cellStyle name="출력 2 4 2" xfId="5036"/>
    <cellStyle name="출력 2 5" xfId="3138"/>
    <cellStyle name="출력 2 5 2" xfId="5375"/>
    <cellStyle name="출력 2 6" xfId="3139"/>
    <cellStyle name="출력 2 6 2" xfId="5376"/>
    <cellStyle name="출력 2 7" xfId="3140"/>
    <cellStyle name="출력 2 7 2" xfId="5377"/>
    <cellStyle name="출력 2 8" xfId="3141"/>
    <cellStyle name="출력 2 8 2" xfId="5378"/>
    <cellStyle name="출력 2 9" xfId="3142"/>
    <cellStyle name="출력 20" xfId="1907"/>
    <cellStyle name="출력 21" xfId="1908"/>
    <cellStyle name="출력 22" xfId="1909"/>
    <cellStyle name="출력 23" xfId="1910"/>
    <cellStyle name="출력 24" xfId="1911"/>
    <cellStyle name="출력 25" xfId="1912"/>
    <cellStyle name="출력 26" xfId="1913"/>
    <cellStyle name="출력 27" xfId="1914"/>
    <cellStyle name="출력 28" xfId="1915"/>
    <cellStyle name="출력 29" xfId="1916"/>
    <cellStyle name="출력 3" xfId="1917"/>
    <cellStyle name="출력 3 10" xfId="3143"/>
    <cellStyle name="출력 3 10 2" xfId="5379"/>
    <cellStyle name="출력 3 11" xfId="3144"/>
    <cellStyle name="출력 3 11 2" xfId="5380"/>
    <cellStyle name="출력 3 2" xfId="1918"/>
    <cellStyle name="출력 3 2 10" xfId="3145"/>
    <cellStyle name="출력 3 2 10 2" xfId="5381"/>
    <cellStyle name="출력 3 2 11" xfId="3146"/>
    <cellStyle name="출력 3 2 11 2" xfId="5382"/>
    <cellStyle name="출력 3 2 12" xfId="3147"/>
    <cellStyle name="출력 3 2 12 2" xfId="5383"/>
    <cellStyle name="출력 3 2 13" xfId="3148"/>
    <cellStyle name="출력 3 2 13 2" xfId="5384"/>
    <cellStyle name="출력 3 2 14" xfId="3149"/>
    <cellStyle name="출력 3 2 14 2" xfId="5385"/>
    <cellStyle name="출력 3 2 15" xfId="3150"/>
    <cellStyle name="출력 3 2 15 2" xfId="5386"/>
    <cellStyle name="출력 3 2 16" xfId="3151"/>
    <cellStyle name="출력 3 2 16 2" xfId="5387"/>
    <cellStyle name="출력 3 2 17" xfId="5017"/>
    <cellStyle name="출력 3 2 2" xfId="2451"/>
    <cellStyle name="출력 3 2 2 2" xfId="3152"/>
    <cellStyle name="출력 3 2 2 2 2" xfId="5388"/>
    <cellStyle name="출력 3 2 2 3" xfId="5107"/>
    <cellStyle name="출력 3 2 3" xfId="2409"/>
    <cellStyle name="출력 3 2 3 2" xfId="5062"/>
    <cellStyle name="출력 3 2 4" xfId="3153"/>
    <cellStyle name="출력 3 2 4 2" xfId="5389"/>
    <cellStyle name="출력 3 2 5" xfId="3154"/>
    <cellStyle name="출력 3 2 5 2" xfId="5390"/>
    <cellStyle name="출력 3 2 6" xfId="3155"/>
    <cellStyle name="출력 3 2 6 2" xfId="5391"/>
    <cellStyle name="출력 3 2 7" xfId="3156"/>
    <cellStyle name="출력 3 2 7 2" xfId="5392"/>
    <cellStyle name="출력 3 2 8" xfId="3157"/>
    <cellStyle name="출력 3 2 8 2" xfId="5393"/>
    <cellStyle name="출력 3 2 9" xfId="3158"/>
    <cellStyle name="출력 3 2 9 2" xfId="5394"/>
    <cellStyle name="출력 3 3" xfId="1919"/>
    <cellStyle name="출력 3 3 2" xfId="5082"/>
    <cellStyle name="출력 3 4" xfId="2378"/>
    <cellStyle name="출력 3 4 2" xfId="5037"/>
    <cellStyle name="출력 3 5" xfId="3159"/>
    <cellStyle name="출력 3 5 2" xfId="5395"/>
    <cellStyle name="출력 3 6" xfId="3160"/>
    <cellStyle name="출력 3 6 2" xfId="5396"/>
    <cellStyle name="출력 3 7" xfId="3161"/>
    <cellStyle name="출력 3 7 2" xfId="5397"/>
    <cellStyle name="출력 3 8" xfId="3162"/>
    <cellStyle name="출력 3 8 2" xfId="5398"/>
    <cellStyle name="출력 3 9" xfId="3163"/>
    <cellStyle name="출력 30" xfId="1920"/>
    <cellStyle name="출력 31" xfId="1921"/>
    <cellStyle name="출력 32" xfId="1922"/>
    <cellStyle name="출력 33" xfId="1923"/>
    <cellStyle name="출력 34" xfId="1924"/>
    <cellStyle name="출력 35" xfId="1925"/>
    <cellStyle name="출력 36" xfId="1926"/>
    <cellStyle name="출력 37" xfId="1927"/>
    <cellStyle name="출력 38" xfId="1928"/>
    <cellStyle name="출력 39" xfId="1929"/>
    <cellStyle name="출력 4" xfId="1930"/>
    <cellStyle name="출력 4 10" xfId="3164"/>
    <cellStyle name="출력 4 10 2" xfId="5399"/>
    <cellStyle name="출력 4 11" xfId="3165"/>
    <cellStyle name="출력 4 11 2" xfId="5400"/>
    <cellStyle name="출력 4 2" xfId="1931"/>
    <cellStyle name="출력 4 2 10" xfId="3166"/>
    <cellStyle name="출력 4 2 10 2" xfId="5401"/>
    <cellStyle name="출력 4 2 11" xfId="3167"/>
    <cellStyle name="출력 4 2 11 2" xfId="5402"/>
    <cellStyle name="출력 4 2 12" xfId="3168"/>
    <cellStyle name="출력 4 2 12 2" xfId="5403"/>
    <cellStyle name="출력 4 2 13" xfId="3169"/>
    <cellStyle name="출력 4 2 13 2" xfId="5404"/>
    <cellStyle name="출력 4 2 14" xfId="3170"/>
    <cellStyle name="출력 4 2 14 2" xfId="5405"/>
    <cellStyle name="출력 4 2 15" xfId="3171"/>
    <cellStyle name="출력 4 2 15 2" xfId="5406"/>
    <cellStyle name="출력 4 2 16" xfId="3172"/>
    <cellStyle name="출력 4 2 16 2" xfId="5407"/>
    <cellStyle name="출력 4 2 17" xfId="5027"/>
    <cellStyle name="출력 4 2 2" xfId="2464"/>
    <cellStyle name="출력 4 2 2 2" xfId="3173"/>
    <cellStyle name="출력 4 2 2 2 2" xfId="5408"/>
    <cellStyle name="출력 4 2 2 3" xfId="5117"/>
    <cellStyle name="출력 4 2 3" xfId="2422"/>
    <cellStyle name="출력 4 2 3 2" xfId="5072"/>
    <cellStyle name="출력 4 2 4" xfId="3174"/>
    <cellStyle name="출력 4 2 4 2" xfId="5409"/>
    <cellStyle name="출력 4 2 5" xfId="3175"/>
    <cellStyle name="출력 4 2 5 2" xfId="5410"/>
    <cellStyle name="출력 4 2 6" xfId="3176"/>
    <cellStyle name="출력 4 2 6 2" xfId="5411"/>
    <cellStyle name="출력 4 2 7" xfId="3177"/>
    <cellStyle name="출력 4 2 7 2" xfId="5412"/>
    <cellStyle name="출력 4 2 8" xfId="3178"/>
    <cellStyle name="출력 4 2 8 2" xfId="5413"/>
    <cellStyle name="출력 4 2 9" xfId="3179"/>
    <cellStyle name="출력 4 2 9 2" xfId="5414"/>
    <cellStyle name="출력 4 3" xfId="1932"/>
    <cellStyle name="출력 4 3 2" xfId="5092"/>
    <cellStyle name="출력 4 4" xfId="2391"/>
    <cellStyle name="출력 4 4 2" xfId="5047"/>
    <cellStyle name="출력 4 5" xfId="3180"/>
    <cellStyle name="출력 4 5 2" xfId="5415"/>
    <cellStyle name="출력 4 6" xfId="3181"/>
    <cellStyle name="출력 4 6 2" xfId="5416"/>
    <cellStyle name="출력 4 7" xfId="3182"/>
    <cellStyle name="출력 4 7 2" xfId="5417"/>
    <cellStyle name="출력 4 8" xfId="3183"/>
    <cellStyle name="출력 4 8 2" xfId="5418"/>
    <cellStyle name="출력 4 9" xfId="3184"/>
    <cellStyle name="출력 40" xfId="1933"/>
    <cellStyle name="출력 41" xfId="3403"/>
    <cellStyle name="출력 41 2" xfId="3686"/>
    <cellStyle name="출력 41 2 2" xfId="4332"/>
    <cellStyle name="출력 41 2 2 2" xfId="5728"/>
    <cellStyle name="출력 42" xfId="3800"/>
    <cellStyle name="출력 5" xfId="1934"/>
    <cellStyle name="출력 6" xfId="1935"/>
    <cellStyle name="출력 7" xfId="1936"/>
    <cellStyle name="출력 8" xfId="1937"/>
    <cellStyle name="출력 9" xfId="1938"/>
    <cellStyle name="콤" xfId="1939"/>
    <cellStyle name="콤_용인시확인필요개발사업(확인)" xfId="1940"/>
    <cellStyle name="콤마 [" xfId="1941"/>
    <cellStyle name="콤마 [0]" xfId="1942"/>
    <cellStyle name="콤마 [1]" xfId="1943"/>
    <cellStyle name="콤마 [1] 2" xfId="1944"/>
    <cellStyle name="콤마 [1] 2 10" xfId="5906"/>
    <cellStyle name="콤마 [1] 2 2" xfId="2434"/>
    <cellStyle name="콤마 [1] 2 2 2" xfId="3185"/>
    <cellStyle name="콤마 [1] 2 2 2 2" xfId="5908"/>
    <cellStyle name="콤마 [1] 2 2 3" xfId="4976"/>
    <cellStyle name="콤마 [1] 2 2 3 2" xfId="6403"/>
    <cellStyle name="콤마 [1] 2 2 4" xfId="5907"/>
    <cellStyle name="콤마 [1] 2 3" xfId="2392"/>
    <cellStyle name="콤마 [1] 2 3 2" xfId="4952"/>
    <cellStyle name="콤마 [1] 2 3 2 2" xfId="6379"/>
    <cellStyle name="콤마 [1] 2 3 3" xfId="5909"/>
    <cellStyle name="콤마 [1] 2 4" xfId="3186"/>
    <cellStyle name="콤마 [1] 2 4 2" xfId="5910"/>
    <cellStyle name="콤마 [1] 2 5" xfId="3187"/>
    <cellStyle name="콤마 [1] 2 5 2" xfId="5911"/>
    <cellStyle name="콤마 [1] 2 6" xfId="3188"/>
    <cellStyle name="콤마 [1] 2 6 2" xfId="5912"/>
    <cellStyle name="콤마 [1] 2 7" xfId="3189"/>
    <cellStyle name="콤마 [1] 2 7 2" xfId="5913"/>
    <cellStyle name="콤마 [1] 2 8" xfId="4923"/>
    <cellStyle name="콤마 [1] 2 8 2" xfId="6351"/>
    <cellStyle name="콤마 [1] 2 9" xfId="2349"/>
    <cellStyle name="콤마 [1] 2 9 2" xfId="5965"/>
    <cellStyle name="콤마 [1] 3" xfId="1945"/>
    <cellStyle name="콤마 [1] 3 10" xfId="3190"/>
    <cellStyle name="콤마 [1] 3 10 2" xfId="5915"/>
    <cellStyle name="콤마 [1] 3 11" xfId="3191"/>
    <cellStyle name="콤마 [1] 3 11 2" xfId="5916"/>
    <cellStyle name="콤마 [1] 3 12" xfId="3192"/>
    <cellStyle name="콤마 [1] 3 12 2" xfId="5917"/>
    <cellStyle name="콤마 [1] 3 13" xfId="3193"/>
    <cellStyle name="콤마 [1] 3 13 2" xfId="5918"/>
    <cellStyle name="콤마 [1] 3 14" xfId="4932"/>
    <cellStyle name="콤마 [1] 3 14 2" xfId="6360"/>
    <cellStyle name="콤마 [1] 3 15" xfId="2358"/>
    <cellStyle name="콤마 [1] 3 15 2" xfId="5974"/>
    <cellStyle name="콤마 [1] 3 16" xfId="5914"/>
    <cellStyle name="콤마 [1] 3 2" xfId="2452"/>
    <cellStyle name="콤마 [1] 3 2 2" xfId="4985"/>
    <cellStyle name="콤마 [1] 3 2 2 2" xfId="6412"/>
    <cellStyle name="콤마 [1] 3 2 3" xfId="5919"/>
    <cellStyle name="콤마 [1] 3 3" xfId="2410"/>
    <cellStyle name="콤마 [1] 3 3 2" xfId="4959"/>
    <cellStyle name="콤마 [1] 3 3 2 2" xfId="6386"/>
    <cellStyle name="콤마 [1] 3 3 3" xfId="5920"/>
    <cellStyle name="콤마 [1] 3 4" xfId="3194"/>
    <cellStyle name="콤마 [1] 3 4 2" xfId="5921"/>
    <cellStyle name="콤마 [1] 3 5" xfId="3195"/>
    <cellStyle name="콤마 [1] 3 5 2" xfId="5922"/>
    <cellStyle name="콤마 [1] 3 6" xfId="3196"/>
    <cellStyle name="콤마 [1] 3 6 2" xfId="5923"/>
    <cellStyle name="콤마 [1] 3 7" xfId="3197"/>
    <cellStyle name="콤마 [1] 3 7 2" xfId="5924"/>
    <cellStyle name="콤마 [1] 3 8" xfId="3198"/>
    <cellStyle name="콤마 [1] 3 8 2" xfId="5925"/>
    <cellStyle name="콤마 [1] 3 9" xfId="3199"/>
    <cellStyle name="콤마 [1] 3 9 2" xfId="5926"/>
    <cellStyle name="콤마 [1] 4" xfId="1946"/>
    <cellStyle name="콤마 [1] 4 10" xfId="3200"/>
    <cellStyle name="콤마 [1] 4 10 2" xfId="5928"/>
    <cellStyle name="콤마 [1] 4 11" xfId="3201"/>
    <cellStyle name="콤마 [1] 4 11 2" xfId="5929"/>
    <cellStyle name="콤마 [1] 4 12" xfId="3202"/>
    <cellStyle name="콤마 [1] 4 12 2" xfId="5930"/>
    <cellStyle name="콤마 [1] 4 13" xfId="4931"/>
    <cellStyle name="콤마 [1] 4 13 2" xfId="6359"/>
    <cellStyle name="콤마 [1] 4 14" xfId="2357"/>
    <cellStyle name="콤마 [1] 4 14 2" xfId="5973"/>
    <cellStyle name="콤마 [1] 4 15" xfId="5927"/>
    <cellStyle name="콤마 [1] 4 2" xfId="2442"/>
    <cellStyle name="콤마 [1] 4 2 2" xfId="3203"/>
    <cellStyle name="콤마 [1] 4 2 2 2" xfId="5932"/>
    <cellStyle name="콤마 [1] 4 2 3" xfId="4984"/>
    <cellStyle name="콤마 [1] 4 2 3 2" xfId="6411"/>
    <cellStyle name="콤마 [1] 4 2 4" xfId="5931"/>
    <cellStyle name="콤마 [1] 4 3" xfId="2400"/>
    <cellStyle name="콤마 [1] 4 3 2" xfId="4958"/>
    <cellStyle name="콤마 [1] 4 3 2 2" xfId="6385"/>
    <cellStyle name="콤마 [1] 4 3 3" xfId="5933"/>
    <cellStyle name="콤마 [1] 4 4" xfId="3204"/>
    <cellStyle name="콤마 [1] 4 4 2" xfId="5934"/>
    <cellStyle name="콤마 [1] 4 5" xfId="3205"/>
    <cellStyle name="콤마 [1] 4 5 2" xfId="5935"/>
    <cellStyle name="콤마 [1] 4 6" xfId="3206"/>
    <cellStyle name="콤마 [1] 4 6 2" xfId="5936"/>
    <cellStyle name="콤마 [1] 4 7" xfId="3207"/>
    <cellStyle name="콤마 [1] 4 7 2" xfId="5937"/>
    <cellStyle name="콤마 [1] 4 8" xfId="3208"/>
    <cellStyle name="콤마 [1] 4 8 2" xfId="5938"/>
    <cellStyle name="콤마 [1] 4 9" xfId="3209"/>
    <cellStyle name="콤마 [1] 4 9 2" xfId="5939"/>
    <cellStyle name="콤마 [1] 5" xfId="2425"/>
    <cellStyle name="콤마 [1] 5 2" xfId="4968"/>
    <cellStyle name="콤마 [1] 5 2 2" xfId="6395"/>
    <cellStyle name="콤마 [1] 5 3" xfId="5940"/>
    <cellStyle name="콤마 [1] 6" xfId="2379"/>
    <cellStyle name="콤마 [1] 6 2" xfId="4944"/>
    <cellStyle name="콤마 [1] 6 2 2" xfId="6371"/>
    <cellStyle name="콤마 [1] 6 3" xfId="5941"/>
    <cellStyle name="콤마 [1] 7" xfId="5419"/>
    <cellStyle name="콤마 [2]" xfId="1947"/>
    <cellStyle name="콤마 [2] 2" xfId="1948"/>
    <cellStyle name="콤마[ ]" xfId="1949"/>
    <cellStyle name="콤마[*]" xfId="1950"/>
    <cellStyle name="콤마[.]" xfId="1951"/>
    <cellStyle name="콤마[0]" xfId="1952"/>
    <cellStyle name="콤마_  종  합  " xfId="1953"/>
    <cellStyle name="통" xfId="1954"/>
    <cellStyle name="통_용인시확인필요개발사업(확인)" xfId="1955"/>
    <cellStyle name="통화 [" xfId="1956"/>
    <cellStyle name="통화 [0] 2" xfId="1957"/>
    <cellStyle name="퍼센트" xfId="1958"/>
    <cellStyle name="퍼센트 2" xfId="1959"/>
    <cellStyle name="퍼센트_001. 시계열에 의한 인구" xfId="1960"/>
    <cellStyle name="표" xfId="1961"/>
    <cellStyle name="표_용인시확인필요개발사업(확인)" xfId="1962"/>
    <cellStyle name="표준" xfId="0" builtinId="0"/>
    <cellStyle name="표준 10" xfId="1963"/>
    <cellStyle name="표준 10 10" xfId="2343"/>
    <cellStyle name="표준 10 10 2" xfId="5960"/>
    <cellStyle name="표준 10 10 2 2" xfId="7790"/>
    <cellStyle name="표준 10 10 3" xfId="6920"/>
    <cellStyle name="표준 10 11" xfId="4998"/>
    <cellStyle name="표준 10 11 2" xfId="6425"/>
    <cellStyle name="표준 10 11 2 2" xfId="8212"/>
    <cellStyle name="표준 10 11 3" xfId="7342"/>
    <cellStyle name="표준 10 2" xfId="1964"/>
    <cellStyle name="표준 10 2 2" xfId="2436"/>
    <cellStyle name="표준 10 2 2 2" xfId="3212"/>
    <cellStyle name="표준 10 2 2 3" xfId="4978"/>
    <cellStyle name="표준 10 2 2 3 2" xfId="5794"/>
    <cellStyle name="표준 10 2 2 3 2 2" xfId="6888"/>
    <cellStyle name="표준 10 2 2 3 2 2 2" xfId="8633"/>
    <cellStyle name="표준 10 2 2 3 2 3" xfId="7763"/>
    <cellStyle name="표준 10 2 2 3 3" xfId="6405"/>
    <cellStyle name="표준 10 2 2 3 3 2" xfId="8199"/>
    <cellStyle name="표준 10 2 2 3 4" xfId="7329"/>
    <cellStyle name="표준 10 2 2 4" xfId="3211"/>
    <cellStyle name="표준 10 2 2 5" xfId="5093"/>
    <cellStyle name="표준 10 2 2 5 2" xfId="6468"/>
    <cellStyle name="표준 10 2 2 5 2 2" xfId="8249"/>
    <cellStyle name="표준 10 2 2 5 3" xfId="7379"/>
    <cellStyle name="표준 10 2 2 6" xfId="6007"/>
    <cellStyle name="표준 10 2 2 6 2" xfId="7827"/>
    <cellStyle name="표준 10 2 2 7" xfId="6957"/>
    <cellStyle name="표준 10 2 3" xfId="2394"/>
    <cellStyle name="표준 10 2 3 2" xfId="5048"/>
    <cellStyle name="표준 10 2 3 2 2" xfId="6449"/>
    <cellStyle name="표준 10 2 3 2 2 2" xfId="8233"/>
    <cellStyle name="표준 10 2 3 2 3" xfId="7363"/>
    <cellStyle name="표준 10 2 3 3" xfId="5990"/>
    <cellStyle name="표준 10 2 3 3 2" xfId="7811"/>
    <cellStyle name="표준 10 2 3 4" xfId="6941"/>
    <cellStyle name="표준 10 2 4" xfId="4925"/>
    <cellStyle name="표준 10 2 4 2" xfId="5760"/>
    <cellStyle name="표준 10 2 4 2 2" xfId="6854"/>
    <cellStyle name="표준 10 2 4 2 2 2" xfId="8605"/>
    <cellStyle name="표준 10 2 4 2 3" xfId="7735"/>
    <cellStyle name="표준 10 2 4 3" xfId="6353"/>
    <cellStyle name="표준 10 2 4 3 2" xfId="8171"/>
    <cellStyle name="표준 10 2 4 4" xfId="7301"/>
    <cellStyle name="표준 10 2 5" xfId="3210"/>
    <cellStyle name="표준 10 2 6" xfId="2351"/>
    <cellStyle name="표준 10 2 6 2" xfId="5967"/>
    <cellStyle name="표준 10 2 6 2 2" xfId="7795"/>
    <cellStyle name="표준 10 2 6 3" xfId="6925"/>
    <cellStyle name="표준 10 2 7" xfId="5003"/>
    <cellStyle name="표준 10 2 7 2" xfId="6430"/>
    <cellStyle name="표준 10 2 7 2 2" xfId="8217"/>
    <cellStyle name="표준 10 2 7 3" xfId="7347"/>
    <cellStyle name="표준 10 3" xfId="1965"/>
    <cellStyle name="표준 10 4" xfId="1966"/>
    <cellStyle name="표준 10 4 2" xfId="2456"/>
    <cellStyle name="표준 10 4 2 2" xfId="3215"/>
    <cellStyle name="표준 10 4 2 3" xfId="4989"/>
    <cellStyle name="표준 10 4 2 3 2" xfId="5801"/>
    <cellStyle name="표준 10 4 2 3 2 2" xfId="6895"/>
    <cellStyle name="표준 10 4 2 3 2 2 2" xfId="8639"/>
    <cellStyle name="표준 10 4 2 3 2 3" xfId="7769"/>
    <cellStyle name="표준 10 4 2 3 3" xfId="6416"/>
    <cellStyle name="표준 10 4 2 3 3 2" xfId="8205"/>
    <cellStyle name="표준 10 4 2 3 4" xfId="7335"/>
    <cellStyle name="표준 10 4 2 4" xfId="3214"/>
    <cellStyle name="표준 10 4 2 5" xfId="5109"/>
    <cellStyle name="표준 10 4 2 5 2" xfId="6475"/>
    <cellStyle name="표준 10 4 2 5 2 2" xfId="8255"/>
    <cellStyle name="표준 10 4 2 5 3" xfId="7385"/>
    <cellStyle name="표준 10 4 2 6" xfId="6013"/>
    <cellStyle name="표준 10 4 2 6 2" xfId="7833"/>
    <cellStyle name="표준 10 4 2 7" xfId="6963"/>
    <cellStyle name="표준 10 4 3" xfId="2414"/>
    <cellStyle name="표준 10 4 3 2" xfId="5064"/>
    <cellStyle name="표준 10 4 3 2 2" xfId="6456"/>
    <cellStyle name="표준 10 4 3 2 2 2" xfId="8239"/>
    <cellStyle name="표준 10 4 3 2 3" xfId="7369"/>
    <cellStyle name="표준 10 4 3 3" xfId="5996"/>
    <cellStyle name="표준 10 4 3 3 2" xfId="7817"/>
    <cellStyle name="표준 10 4 3 4" xfId="6947"/>
    <cellStyle name="표준 10 4 4" xfId="4936"/>
    <cellStyle name="표준 10 4 4 2" xfId="5767"/>
    <cellStyle name="표준 10 4 4 2 2" xfId="6861"/>
    <cellStyle name="표준 10 4 4 2 2 2" xfId="8611"/>
    <cellStyle name="표준 10 4 4 2 3" xfId="7741"/>
    <cellStyle name="표준 10 4 4 3" xfId="6364"/>
    <cellStyle name="표준 10 4 4 3 2" xfId="8177"/>
    <cellStyle name="표준 10 4 4 4" xfId="7307"/>
    <cellStyle name="표준 10 4 5" xfId="3213"/>
    <cellStyle name="표준 10 4 6" xfId="2362"/>
    <cellStyle name="표준 10 4 6 2" xfId="5978"/>
    <cellStyle name="표준 10 4 6 2 2" xfId="7801"/>
    <cellStyle name="표준 10 4 6 3" xfId="6931"/>
    <cellStyle name="표준 10 4 7" xfId="5019"/>
    <cellStyle name="표준 10 4 7 2" xfId="6437"/>
    <cellStyle name="표준 10 4 7 2 2" xfId="8223"/>
    <cellStyle name="표준 10 4 7 3" xfId="7353"/>
    <cellStyle name="표준 10 5" xfId="2429"/>
    <cellStyle name="표준 10 5 2" xfId="3217"/>
    <cellStyle name="표준 10 5 3" xfId="4891"/>
    <cellStyle name="표준 10 5 4" xfId="4971"/>
    <cellStyle name="표준 10 5 4 2" xfId="5789"/>
    <cellStyle name="표준 10 5 4 2 2" xfId="6883"/>
    <cellStyle name="표준 10 5 4 2 2 2" xfId="8628"/>
    <cellStyle name="표준 10 5 4 2 3" xfId="7758"/>
    <cellStyle name="표준 10 5 4 3" xfId="6398"/>
    <cellStyle name="표준 10 5 4 3 2" xfId="8194"/>
    <cellStyle name="표준 10 5 4 4" xfId="7324"/>
    <cellStyle name="표준 10 5 5" xfId="3216"/>
    <cellStyle name="표준 10 5 6" xfId="5084"/>
    <cellStyle name="표준 10 5 6 2" xfId="6463"/>
    <cellStyle name="표준 10 5 6 2 2" xfId="8244"/>
    <cellStyle name="표준 10 5 6 3" xfId="7374"/>
    <cellStyle name="표준 10 5 7" xfId="6002"/>
    <cellStyle name="표준 10 5 7 2" xfId="7822"/>
    <cellStyle name="표준 10 5 8" xfId="6952"/>
    <cellStyle name="표준 10 6" xfId="2383"/>
    <cellStyle name="표준 10 6 2" xfId="4947"/>
    <cellStyle name="표준 10 6 2 2" xfId="5774"/>
    <cellStyle name="표준 10 6 2 2 2" xfId="6868"/>
    <cellStyle name="표준 10 6 2 2 2 2" xfId="8616"/>
    <cellStyle name="표준 10 6 2 2 3" xfId="7746"/>
    <cellStyle name="표준 10 6 2 3" xfId="6374"/>
    <cellStyle name="표준 10 6 2 3 2" xfId="8182"/>
    <cellStyle name="표준 10 6 2 4" xfId="7312"/>
    <cellStyle name="표준 10 6 3" xfId="3218"/>
    <cellStyle name="표준 10 6 4" xfId="5039"/>
    <cellStyle name="표준 10 6 4 2" xfId="6444"/>
    <cellStyle name="표준 10 6 4 2 2" xfId="8228"/>
    <cellStyle name="표준 10 6 4 3" xfId="7358"/>
    <cellStyle name="표준 10 6 5" xfId="5985"/>
    <cellStyle name="표준 10 6 5 2" xfId="7806"/>
    <cellStyle name="표준 10 6 6" xfId="6936"/>
    <cellStyle name="표준 10 7" xfId="3219"/>
    <cellStyle name="표준 10 8" xfId="4333"/>
    <cellStyle name="표준 10 9" xfId="4917"/>
    <cellStyle name="표준 10 9 2" xfId="5755"/>
    <cellStyle name="표준 10 9 2 2" xfId="6849"/>
    <cellStyle name="표준 10 9 2 2 2" xfId="8600"/>
    <cellStyle name="표준 10 9 2 3" xfId="7730"/>
    <cellStyle name="표준 10 9 3" xfId="6346"/>
    <cellStyle name="표준 10 9 3 2" xfId="8166"/>
    <cellStyle name="표준 10 9 4" xfId="7296"/>
    <cellStyle name="표준 100" xfId="3251"/>
    <cellStyle name="표준 100 2" xfId="3272"/>
    <cellStyle name="표준 100 2 2" xfId="3321"/>
    <cellStyle name="표준 100 2 2 2" xfId="3486"/>
    <cellStyle name="표준 100 2 2 2 2" xfId="3690"/>
    <cellStyle name="표준 100 2 2 2 3" xfId="5566"/>
    <cellStyle name="표준 100 2 2 2 3 2" xfId="3866"/>
    <cellStyle name="표준 100 2 2 2 3 2 2" xfId="5695"/>
    <cellStyle name="표준 100 2 2 2 3 2 2 2" xfId="6796"/>
    <cellStyle name="표준 100 2 2 2 3 2 2 2 2" xfId="8547"/>
    <cellStyle name="표준 100 2 2 2 3 2 2 3" xfId="7677"/>
    <cellStyle name="표준 100 2 2 2 3 2 3" xfId="6293"/>
    <cellStyle name="표준 100 2 2 2 3 2 3 2" xfId="8113"/>
    <cellStyle name="표준 100 2 2 2 3 2 4" xfId="7243"/>
    <cellStyle name="표준 100 2 2 2 3 3" xfId="6667"/>
    <cellStyle name="표준 100 2 2 2 3 3 2" xfId="8418"/>
    <cellStyle name="표준 100 2 2 2 3 4" xfId="7548"/>
    <cellStyle name="표준 100 2 2 2 4" xfId="6164"/>
    <cellStyle name="표준 100 2 2 2 4 2" xfId="7984"/>
    <cellStyle name="표준 100 2 2 2 5" xfId="7114"/>
    <cellStyle name="표준 100 2 2 3" xfId="3689"/>
    <cellStyle name="표준 100 2 2 4" xfId="5472"/>
    <cellStyle name="표준 100 2 2 4 2" xfId="6573"/>
    <cellStyle name="표준 100 2 2 4 2 2" xfId="8324"/>
    <cellStyle name="표준 100 2 2 4 3" xfId="7454"/>
    <cellStyle name="표준 100 2 2 5" xfId="6070"/>
    <cellStyle name="표준 100 2 2 5 2" xfId="7890"/>
    <cellStyle name="표준 100 2 2 6" xfId="7020"/>
    <cellStyle name="표준 100 2 3" xfId="3452"/>
    <cellStyle name="표준 100 2 3 2" xfId="3691"/>
    <cellStyle name="표준 100 2 3 3" xfId="5532"/>
    <cellStyle name="표준 100 2 3 3 2" xfId="6633"/>
    <cellStyle name="표준 100 2 3 3 2 2" xfId="8384"/>
    <cellStyle name="표준 100 2 3 3 3" xfId="7514"/>
    <cellStyle name="표준 100 2 3 4" xfId="6130"/>
    <cellStyle name="표준 100 2 3 4 2" xfId="7950"/>
    <cellStyle name="표준 100 2 3 5" xfId="7080"/>
    <cellStyle name="표준 100 2 4" xfId="3688"/>
    <cellStyle name="표준 100 2 5" xfId="5438"/>
    <cellStyle name="표준 100 2 5 2" xfId="6539"/>
    <cellStyle name="표준 100 2 5 2 2" xfId="8290"/>
    <cellStyle name="표준 100 2 5 3" xfId="7420"/>
    <cellStyle name="표준 100 2 6" xfId="6036"/>
    <cellStyle name="표준 100 2 6 2" xfId="7856"/>
    <cellStyle name="표준 100 2 7" xfId="6986"/>
    <cellStyle name="표준 100 3" xfId="3304"/>
    <cellStyle name="표준 100 3 2" xfId="3469"/>
    <cellStyle name="표준 100 3 2 2" xfId="3693"/>
    <cellStyle name="표준 100 3 2 3" xfId="5549"/>
    <cellStyle name="표준 100 3 2 3 2" xfId="6650"/>
    <cellStyle name="표준 100 3 2 3 2 2" xfId="8401"/>
    <cellStyle name="표준 100 3 2 3 3" xfId="7531"/>
    <cellStyle name="표준 100 3 2 4" xfId="6147"/>
    <cellStyle name="표준 100 3 2 4 2" xfId="7967"/>
    <cellStyle name="표준 100 3 2 5" xfId="7097"/>
    <cellStyle name="표준 100 3 3" xfId="3692"/>
    <cellStyle name="표준 100 3 4" xfId="5455"/>
    <cellStyle name="표준 100 3 4 2" xfId="6556"/>
    <cellStyle name="표준 100 3 4 2 2" xfId="8307"/>
    <cellStyle name="표준 100 3 4 3" xfId="7437"/>
    <cellStyle name="표준 100 3 5" xfId="6053"/>
    <cellStyle name="표준 100 3 5 2" xfId="7873"/>
    <cellStyle name="표준 100 3 6" xfId="7003"/>
    <cellStyle name="표준 100 4" xfId="3435"/>
    <cellStyle name="표준 100 4 2" xfId="3694"/>
    <cellStyle name="표준 100 4 3" xfId="5515"/>
    <cellStyle name="표준 100 4 3 2" xfId="6616"/>
    <cellStyle name="표준 100 4 3 2 2" xfId="8367"/>
    <cellStyle name="표준 100 4 3 3" xfId="7497"/>
    <cellStyle name="표준 100 4 4" xfId="6113"/>
    <cellStyle name="표준 100 4 4 2" xfId="7933"/>
    <cellStyle name="표준 100 4 5" xfId="7063"/>
    <cellStyle name="표준 100 5" xfId="3687"/>
    <cellStyle name="표준 100 5 2" xfId="4334"/>
    <cellStyle name="표준 100 6" xfId="5421"/>
    <cellStyle name="표준 100 6 2" xfId="6522"/>
    <cellStyle name="표준 100 6 2 2" xfId="8273"/>
    <cellStyle name="표준 100 6 3" xfId="7403"/>
    <cellStyle name="표준 100 7" xfId="6019"/>
    <cellStyle name="표준 100 7 2" xfId="7839"/>
    <cellStyle name="표준 100 8" xfId="6969"/>
    <cellStyle name="표준 101" xfId="3253"/>
    <cellStyle name="표준 101 2" xfId="4335"/>
    <cellStyle name="표준 102" xfId="3255"/>
    <cellStyle name="표준 102 2" xfId="3306"/>
    <cellStyle name="표준 102 2 2" xfId="3471"/>
    <cellStyle name="표준 102 2 2 2" xfId="3697"/>
    <cellStyle name="표준 102 2 2 3" xfId="5551"/>
    <cellStyle name="표준 102 2 2 3 2" xfId="6652"/>
    <cellStyle name="표준 102 2 2 3 2 2" xfId="8403"/>
    <cellStyle name="표준 102 2 2 3 3" xfId="7533"/>
    <cellStyle name="표준 102 2 2 4" xfId="6149"/>
    <cellStyle name="표준 102 2 2 4 2" xfId="7969"/>
    <cellStyle name="표준 102 2 2 5" xfId="7099"/>
    <cellStyle name="표준 102 2 3" xfId="3696"/>
    <cellStyle name="표준 102 2 4" xfId="5457"/>
    <cellStyle name="표준 102 2 4 2" xfId="6558"/>
    <cellStyle name="표준 102 2 4 2 2" xfId="8309"/>
    <cellStyle name="표준 102 2 4 3" xfId="7439"/>
    <cellStyle name="표준 102 2 5" xfId="6055"/>
    <cellStyle name="표준 102 2 5 2" xfId="7875"/>
    <cellStyle name="표준 102 2 6" xfId="7005"/>
    <cellStyle name="표준 102 3" xfId="3437"/>
    <cellStyle name="표준 102 3 2" xfId="3698"/>
    <cellStyle name="표준 102 3 3" xfId="5517"/>
    <cellStyle name="표준 102 3 3 2" xfId="6618"/>
    <cellStyle name="표준 102 3 3 2 2" xfId="8369"/>
    <cellStyle name="표준 102 3 3 3" xfId="7499"/>
    <cellStyle name="표준 102 3 4" xfId="6115"/>
    <cellStyle name="표준 102 3 4 2" xfId="7935"/>
    <cellStyle name="표준 102 3 5" xfId="7065"/>
    <cellStyle name="표준 102 4" xfId="3695"/>
    <cellStyle name="표준 102 4 2" xfId="4336"/>
    <cellStyle name="표준 102 5" xfId="5423"/>
    <cellStyle name="표준 102 5 2" xfId="6524"/>
    <cellStyle name="표준 102 5 2 2" xfId="8275"/>
    <cellStyle name="표준 102 5 3" xfId="7405"/>
    <cellStyle name="표준 102 6" xfId="6021"/>
    <cellStyle name="표준 102 6 2" xfId="7841"/>
    <cellStyle name="표준 102 7" xfId="6971"/>
    <cellStyle name="표준 103" xfId="3269"/>
    <cellStyle name="표준 103 2" xfId="4337"/>
    <cellStyle name="표준 104" xfId="3301"/>
    <cellStyle name="표준 104 2" xfId="3467"/>
    <cellStyle name="표준 104 2 2" xfId="3700"/>
    <cellStyle name="표준 104 2 3" xfId="5547"/>
    <cellStyle name="표준 104 2 3 2" xfId="6648"/>
    <cellStyle name="표준 104 2 3 2 2" xfId="8399"/>
    <cellStyle name="표준 104 2 3 3" xfId="7529"/>
    <cellStyle name="표준 104 2 4" xfId="6145"/>
    <cellStyle name="표준 104 2 4 2" xfId="7965"/>
    <cellStyle name="표준 104 2 5" xfId="7095"/>
    <cellStyle name="표준 104 3" xfId="3699"/>
    <cellStyle name="표준 104 3 2" xfId="4338"/>
    <cellStyle name="표준 104 4" xfId="5453"/>
    <cellStyle name="표준 104 4 2" xfId="6554"/>
    <cellStyle name="표준 104 4 2 2" xfId="8305"/>
    <cellStyle name="표준 104 4 3" xfId="7435"/>
    <cellStyle name="표준 104 5" xfId="6051"/>
    <cellStyle name="표준 104 5 2" xfId="7871"/>
    <cellStyle name="표준 104 6" xfId="7001"/>
    <cellStyle name="표준 105" xfId="3287"/>
    <cellStyle name="표준 105 2" xfId="4339"/>
    <cellStyle name="표준 106" xfId="3323"/>
    <cellStyle name="표준 106 2" xfId="3488"/>
    <cellStyle name="표준 106 2 2" xfId="3702"/>
    <cellStyle name="표준 106 2 3" xfId="5568"/>
    <cellStyle name="표준 106 2 3 2" xfId="6669"/>
    <cellStyle name="표준 106 2 3 2 2" xfId="8420"/>
    <cellStyle name="표준 106 2 3 3" xfId="7550"/>
    <cellStyle name="표준 106 2 4" xfId="6166"/>
    <cellStyle name="표준 106 2 4 2" xfId="7986"/>
    <cellStyle name="표준 106 2 5" xfId="7116"/>
    <cellStyle name="표준 106 3" xfId="3701"/>
    <cellStyle name="표준 106 3 2" xfId="4340"/>
    <cellStyle name="표준 106 4" xfId="5474"/>
    <cellStyle name="표준 106 4 2" xfId="6575"/>
    <cellStyle name="표준 106 4 2 2" xfId="8326"/>
    <cellStyle name="표준 106 4 3" xfId="7456"/>
    <cellStyle name="표준 106 5" xfId="6072"/>
    <cellStyle name="표준 106 5 2" xfId="7892"/>
    <cellStyle name="표준 106 6" xfId="7022"/>
    <cellStyle name="표준 107" xfId="3341"/>
    <cellStyle name="표준 107 2" xfId="3703"/>
    <cellStyle name="표준 107 3" xfId="5488"/>
    <cellStyle name="표준 107 3 2" xfId="6589"/>
    <cellStyle name="표준 107 3 2 2" xfId="8340"/>
    <cellStyle name="표준 107 3 3" xfId="7470"/>
    <cellStyle name="표준 107 4" xfId="6086"/>
    <cellStyle name="표준 107 4 2" xfId="7906"/>
    <cellStyle name="표준 107 5" xfId="7036"/>
    <cellStyle name="표준 108" xfId="3393"/>
    <cellStyle name="표준 108 2" xfId="4341"/>
    <cellStyle name="표준 109" xfId="2341"/>
    <cellStyle name="표준 109 2" xfId="3801"/>
    <cellStyle name="표준 109 2 2" xfId="4342"/>
    <cellStyle name="표준 109 3" xfId="3507"/>
    <cellStyle name="표준 109 3 2" xfId="5582"/>
    <cellStyle name="표준 109 3 2 2" xfId="6683"/>
    <cellStyle name="표준 109 3 2 2 2" xfId="8434"/>
    <cellStyle name="표준 109 3 2 3" xfId="7564"/>
    <cellStyle name="표준 109 3 3" xfId="6180"/>
    <cellStyle name="표준 109 3 3 2" xfId="8000"/>
    <cellStyle name="표준 109 3 4" xfId="7130"/>
    <cellStyle name="표준 11" xfId="1967"/>
    <cellStyle name="표준 11 2" xfId="1968"/>
    <cellStyle name="표준 11 2 2" xfId="2439"/>
    <cellStyle name="표준 11 2 2 2" xfId="3222"/>
    <cellStyle name="표준 11 2 2 3" xfId="4981"/>
    <cellStyle name="표준 11 2 2 3 2" xfId="5797"/>
    <cellStyle name="표준 11 2 2 3 2 2" xfId="6891"/>
    <cellStyle name="표준 11 2 2 3 2 2 2" xfId="8636"/>
    <cellStyle name="표준 11 2 2 3 2 3" xfId="7766"/>
    <cellStyle name="표준 11 2 2 3 3" xfId="6408"/>
    <cellStyle name="표준 11 2 2 3 3 2" xfId="8202"/>
    <cellStyle name="표준 11 2 2 3 4" xfId="7332"/>
    <cellStyle name="표준 11 2 2 4" xfId="3221"/>
    <cellStyle name="표준 11 2 2 5" xfId="5096"/>
    <cellStyle name="표준 11 2 2 5 2" xfId="6471"/>
    <cellStyle name="표준 11 2 2 5 2 2" xfId="8252"/>
    <cellStyle name="표준 11 2 2 5 3" xfId="7382"/>
    <cellStyle name="표준 11 2 2 6" xfId="6010"/>
    <cellStyle name="표준 11 2 2 6 2" xfId="7830"/>
    <cellStyle name="표준 11 2 2 7" xfId="6960"/>
    <cellStyle name="표준 11 2 3" xfId="2397"/>
    <cellStyle name="표준 11 2 3 2" xfId="5051"/>
    <cellStyle name="표준 11 2 3 2 2" xfId="6452"/>
    <cellStyle name="표준 11 2 3 2 2 2" xfId="8236"/>
    <cellStyle name="표준 11 2 3 2 3" xfId="7366"/>
    <cellStyle name="표준 11 2 3 3" xfId="5993"/>
    <cellStyle name="표준 11 2 3 3 2" xfId="7814"/>
    <cellStyle name="표준 11 2 3 4" xfId="6944"/>
    <cellStyle name="표준 11 2 4" xfId="4928"/>
    <cellStyle name="표준 11 2 4 2" xfId="5763"/>
    <cellStyle name="표준 11 2 4 2 2" xfId="6857"/>
    <cellStyle name="표준 11 2 4 2 2 2" xfId="8608"/>
    <cellStyle name="표준 11 2 4 2 3" xfId="7738"/>
    <cellStyle name="표준 11 2 4 3" xfId="6356"/>
    <cellStyle name="표준 11 2 4 3 2" xfId="8174"/>
    <cellStyle name="표준 11 2 4 4" xfId="7304"/>
    <cellStyle name="표준 11 2 5" xfId="3220"/>
    <cellStyle name="표준 11 2 6" xfId="2354"/>
    <cellStyle name="표준 11 2 6 2" xfId="5970"/>
    <cellStyle name="표준 11 2 6 2 2" xfId="7798"/>
    <cellStyle name="표준 11 2 6 3" xfId="6928"/>
    <cellStyle name="표준 11 2 7" xfId="5006"/>
    <cellStyle name="표준 11 2 7 2" xfId="6433"/>
    <cellStyle name="표준 11 2 7 2 2" xfId="8220"/>
    <cellStyle name="표준 11 2 7 3" xfId="7350"/>
    <cellStyle name="표준 11 3" xfId="1969"/>
    <cellStyle name="표준 11 3 2" xfId="4344"/>
    <cellStyle name="표준 11 4" xfId="1970"/>
    <cellStyle name="표준 11 4 2" xfId="2459"/>
    <cellStyle name="표준 11 4 2 2" xfId="3225"/>
    <cellStyle name="표준 11 4 2 3" xfId="4992"/>
    <cellStyle name="표준 11 4 2 3 2" xfId="5804"/>
    <cellStyle name="표준 11 4 2 3 2 2" xfId="6898"/>
    <cellStyle name="표준 11 4 2 3 2 2 2" xfId="8642"/>
    <cellStyle name="표준 11 4 2 3 2 3" xfId="7772"/>
    <cellStyle name="표준 11 4 2 3 3" xfId="6419"/>
    <cellStyle name="표준 11 4 2 3 3 2" xfId="8208"/>
    <cellStyle name="표준 11 4 2 3 4" xfId="7338"/>
    <cellStyle name="표준 11 4 2 4" xfId="3224"/>
    <cellStyle name="표준 11 4 2 5" xfId="5112"/>
    <cellStyle name="표준 11 4 2 5 2" xfId="6478"/>
    <cellStyle name="표준 11 4 2 5 2 2" xfId="8258"/>
    <cellStyle name="표준 11 4 2 5 3" xfId="7388"/>
    <cellStyle name="표준 11 4 2 6" xfId="6016"/>
    <cellStyle name="표준 11 4 2 6 2" xfId="7836"/>
    <cellStyle name="표준 11 4 2 7" xfId="6966"/>
    <cellStyle name="표준 11 4 3" xfId="2417"/>
    <cellStyle name="표준 11 4 3 2" xfId="5067"/>
    <cellStyle name="표준 11 4 3 2 2" xfId="6459"/>
    <cellStyle name="표준 11 4 3 2 2 2" xfId="8242"/>
    <cellStyle name="표준 11 4 3 2 3" xfId="7372"/>
    <cellStyle name="표준 11 4 3 3" xfId="5999"/>
    <cellStyle name="표준 11 4 3 3 2" xfId="7820"/>
    <cellStyle name="표준 11 4 3 4" xfId="6950"/>
    <cellStyle name="표준 11 4 4" xfId="4939"/>
    <cellStyle name="표준 11 4 4 2" xfId="5770"/>
    <cellStyle name="표준 11 4 4 2 2" xfId="6864"/>
    <cellStyle name="표준 11 4 4 2 2 2" xfId="8614"/>
    <cellStyle name="표준 11 4 4 2 3" xfId="7744"/>
    <cellStyle name="표준 11 4 4 3" xfId="6367"/>
    <cellStyle name="표준 11 4 4 3 2" xfId="8180"/>
    <cellStyle name="표준 11 4 4 4" xfId="7310"/>
    <cellStyle name="표준 11 4 5" xfId="3223"/>
    <cellStyle name="표준 11 4 6" xfId="2365"/>
    <cellStyle name="표준 11 4 6 2" xfId="5981"/>
    <cellStyle name="표준 11 4 6 2 2" xfId="7804"/>
    <cellStyle name="표준 11 4 6 3" xfId="6934"/>
    <cellStyle name="표준 11 4 7" xfId="5022"/>
    <cellStyle name="표준 11 4 7 2" xfId="6440"/>
    <cellStyle name="표준 11 4 7 2 2" xfId="8226"/>
    <cellStyle name="표준 11 4 7 3" xfId="7356"/>
    <cellStyle name="표준 11 5" xfId="2432"/>
    <cellStyle name="표준 11 5 2" xfId="3227"/>
    <cellStyle name="표준 11 5 3" xfId="4974"/>
    <cellStyle name="표준 11 5 3 2" xfId="5792"/>
    <cellStyle name="표준 11 5 3 2 2" xfId="6886"/>
    <cellStyle name="표준 11 5 3 2 2 2" xfId="8631"/>
    <cellStyle name="표준 11 5 3 2 3" xfId="7761"/>
    <cellStyle name="표준 11 5 3 3" xfId="6401"/>
    <cellStyle name="표준 11 5 3 3 2" xfId="8197"/>
    <cellStyle name="표준 11 5 3 4" xfId="7327"/>
    <cellStyle name="표준 11 5 4" xfId="3226"/>
    <cellStyle name="표준 11 5 5" xfId="5087"/>
    <cellStyle name="표준 11 5 5 2" xfId="6466"/>
    <cellStyle name="표준 11 5 5 2 2" xfId="8247"/>
    <cellStyle name="표준 11 5 5 3" xfId="7377"/>
    <cellStyle name="표준 11 5 6" xfId="6005"/>
    <cellStyle name="표준 11 5 6 2" xfId="7825"/>
    <cellStyle name="표준 11 5 7" xfId="6955"/>
    <cellStyle name="표준 11 6" xfId="2386"/>
    <cellStyle name="표준 11 6 2" xfId="4950"/>
    <cellStyle name="표준 11 6 2 2" xfId="5777"/>
    <cellStyle name="표준 11 6 2 2 2" xfId="6871"/>
    <cellStyle name="표준 11 6 2 2 2 2" xfId="8619"/>
    <cellStyle name="표준 11 6 2 2 3" xfId="7749"/>
    <cellStyle name="표준 11 6 2 3" xfId="6377"/>
    <cellStyle name="표준 11 6 2 3 2" xfId="8185"/>
    <cellStyle name="표준 11 6 2 4" xfId="7315"/>
    <cellStyle name="표준 11 6 3" xfId="4343"/>
    <cellStyle name="표준 11 6 4" xfId="5042"/>
    <cellStyle name="표준 11 6 4 2" xfId="6447"/>
    <cellStyle name="표준 11 6 4 2 2" xfId="8231"/>
    <cellStyle name="표준 11 6 4 3" xfId="7361"/>
    <cellStyle name="표준 11 6 5" xfId="5988"/>
    <cellStyle name="표준 11 6 5 2" xfId="7809"/>
    <cellStyle name="표준 11 6 6" xfId="6939"/>
    <cellStyle name="표준 11 7" xfId="4920"/>
    <cellStyle name="표준 11 7 2" xfId="5758"/>
    <cellStyle name="표준 11 7 2 2" xfId="6852"/>
    <cellStyle name="표준 11 7 2 2 2" xfId="8603"/>
    <cellStyle name="표준 11 7 2 3" xfId="7733"/>
    <cellStyle name="표준 11 7 3" xfId="6349"/>
    <cellStyle name="표준 11 7 3 2" xfId="8169"/>
    <cellStyle name="표준 11 7 4" xfId="7299"/>
    <cellStyle name="표준 11 8" xfId="2346"/>
    <cellStyle name="표준 11 8 2" xfId="5963"/>
    <cellStyle name="표준 11 8 2 2" xfId="7793"/>
    <cellStyle name="표준 11 8 3" xfId="6923"/>
    <cellStyle name="표준 11 9" xfId="5001"/>
    <cellStyle name="표준 11 9 2" xfId="6428"/>
    <cellStyle name="표준 11 9 2 2" xfId="8215"/>
    <cellStyle name="표준 11 9 3" xfId="7345"/>
    <cellStyle name="표준 110" xfId="3711"/>
    <cellStyle name="표준 110 2" xfId="4345"/>
    <cellStyle name="표준 110 3" xfId="5596"/>
    <cellStyle name="표준 110 3 2" xfId="6697"/>
    <cellStyle name="표준 110 3 2 2" xfId="8448"/>
    <cellStyle name="표준 110 3 3" xfId="7578"/>
    <cellStyle name="표준 110 4" xfId="6194"/>
    <cellStyle name="표준 110 4 2" xfId="8014"/>
    <cellStyle name="표준 110 5" xfId="7144"/>
    <cellStyle name="표준 111" xfId="3725"/>
    <cellStyle name="표준 111 2" xfId="4346"/>
    <cellStyle name="표준 111 3" xfId="5610"/>
    <cellStyle name="표준 111 3 2" xfId="6711"/>
    <cellStyle name="표준 111 3 2 2" xfId="8462"/>
    <cellStyle name="표준 111 3 3" xfId="7592"/>
    <cellStyle name="표준 111 4" xfId="6208"/>
    <cellStyle name="표준 111 4 2" xfId="8028"/>
    <cellStyle name="표준 111 5" xfId="7158"/>
    <cellStyle name="표준 112" xfId="3740"/>
    <cellStyle name="표준 112 2" xfId="4347"/>
    <cellStyle name="표준 112 3" xfId="5624"/>
    <cellStyle name="표준 112 3 2" xfId="6725"/>
    <cellStyle name="표준 112 3 2 2" xfId="8476"/>
    <cellStyle name="표준 112 3 3" xfId="7606"/>
    <cellStyle name="표준 112 4" xfId="6222"/>
    <cellStyle name="표준 112 4 2" xfId="8042"/>
    <cellStyle name="표준 112 5" xfId="7172"/>
    <cellStyle name="표준 113" xfId="3755"/>
    <cellStyle name="표준 113 2" xfId="3848"/>
    <cellStyle name="표준 113 2 2" xfId="5680"/>
    <cellStyle name="표준 113 2 2 2" xfId="6781"/>
    <cellStyle name="표준 113 2 2 2 2" xfId="8532"/>
    <cellStyle name="표준 113 2 2 3" xfId="7662"/>
    <cellStyle name="표준 113 2 3" xfId="6278"/>
    <cellStyle name="표준 113 2 3 2" xfId="8098"/>
    <cellStyle name="표준 113 2 4" xfId="7228"/>
    <cellStyle name="표준 113 3" xfId="4348"/>
    <cellStyle name="표준 113 4" xfId="5638"/>
    <cellStyle name="표준 113 4 2" xfId="6739"/>
    <cellStyle name="표준 113 4 2 2" xfId="8490"/>
    <cellStyle name="표준 113 4 3" xfId="7620"/>
    <cellStyle name="표준 113 5" xfId="6236"/>
    <cellStyle name="표준 113 5 2" xfId="8056"/>
    <cellStyle name="표준 113 6" xfId="7186"/>
    <cellStyle name="표준 114" xfId="3815"/>
    <cellStyle name="표준 114 2" xfId="4349"/>
    <cellStyle name="표준 114 3" xfId="5652"/>
    <cellStyle name="표준 114 3 2" xfId="6753"/>
    <cellStyle name="표준 114 3 2 2" xfId="8504"/>
    <cellStyle name="표준 114 3 3" xfId="7634"/>
    <cellStyle name="표준 114 4" xfId="6250"/>
    <cellStyle name="표준 114 4 2" xfId="8070"/>
    <cellStyle name="표준 114 5" xfId="7200"/>
    <cellStyle name="표준 115" xfId="3830"/>
    <cellStyle name="표준 115 2" xfId="4350"/>
    <cellStyle name="표준 115 3" xfId="5666"/>
    <cellStyle name="표준 115 3 2" xfId="6767"/>
    <cellStyle name="표준 115 3 2 2" xfId="8518"/>
    <cellStyle name="표준 115 3 3" xfId="7648"/>
    <cellStyle name="표준 115 4" xfId="6264"/>
    <cellStyle name="표준 115 4 2" xfId="8084"/>
    <cellStyle name="표준 115 5" xfId="7214"/>
    <cellStyle name="표준 116" xfId="3852"/>
    <cellStyle name="표준 116 2" xfId="4351"/>
    <cellStyle name="표준 116 3" xfId="5681"/>
    <cellStyle name="표준 116 3 2" xfId="6782"/>
    <cellStyle name="표준 116 3 2 2" xfId="8533"/>
    <cellStyle name="표준 116 3 3" xfId="7663"/>
    <cellStyle name="표준 116 4" xfId="6279"/>
    <cellStyle name="표준 116 4 2" xfId="8099"/>
    <cellStyle name="표준 116 5" xfId="7229"/>
    <cellStyle name="표준 117" xfId="1971"/>
    <cellStyle name="표준 117 2" xfId="4353"/>
    <cellStyle name="표준 117 3" xfId="4352"/>
    <cellStyle name="표준 118" xfId="1972"/>
    <cellStyle name="표준 118 2" xfId="4355"/>
    <cellStyle name="표준 118 3" xfId="4354"/>
    <cellStyle name="표준 119" xfId="1973"/>
    <cellStyle name="표준 119 2" xfId="4357"/>
    <cellStyle name="표준 119 3" xfId="4356"/>
    <cellStyle name="표준 12" xfId="1974"/>
    <cellStyle name="표준 12 2" xfId="1975"/>
    <cellStyle name="표준 12 3" xfId="1976"/>
    <cellStyle name="표준 12 3 2" xfId="4358"/>
    <cellStyle name="표준 120" xfId="3867"/>
    <cellStyle name="표준 120 2" xfId="4359"/>
    <cellStyle name="표준 120 3" xfId="5696"/>
    <cellStyle name="표준 120 3 2" xfId="6797"/>
    <cellStyle name="표준 120 3 2 2" xfId="8548"/>
    <cellStyle name="표준 120 3 3" xfId="7678"/>
    <cellStyle name="표준 120 4" xfId="6294"/>
    <cellStyle name="표준 120 4 2" xfId="8114"/>
    <cellStyle name="표준 120 5" xfId="7244"/>
    <cellStyle name="표준 121" xfId="3896"/>
    <cellStyle name="표준 121 2" xfId="4360"/>
    <cellStyle name="표준 121 3" xfId="5723"/>
    <cellStyle name="표준 121 3 2" xfId="6824"/>
    <cellStyle name="표준 121 3 2 2" xfId="8575"/>
    <cellStyle name="표준 121 3 3" xfId="7705"/>
    <cellStyle name="표준 121 4" xfId="6321"/>
    <cellStyle name="표준 121 4 2" xfId="8141"/>
    <cellStyle name="표준 121 5" xfId="7271"/>
    <cellStyle name="표준 122" xfId="4361"/>
    <cellStyle name="표준 123" xfId="4362"/>
    <cellStyle name="표준 124" xfId="4363"/>
    <cellStyle name="표준 125" xfId="4364"/>
    <cellStyle name="표준 126" xfId="4365"/>
    <cellStyle name="표준 127" xfId="4366"/>
    <cellStyle name="표준 128" xfId="4367"/>
    <cellStyle name="표준 129" xfId="4368"/>
    <cellStyle name="표준 13" xfId="1977"/>
    <cellStyle name="표준 13 10" xfId="2348"/>
    <cellStyle name="표준 13 2" xfId="1978"/>
    <cellStyle name="표준 13 3" xfId="1979"/>
    <cellStyle name="표준 13 3 2" xfId="3230"/>
    <cellStyle name="표준 13 3 3" xfId="3229"/>
    <cellStyle name="표준 13 4" xfId="3231"/>
    <cellStyle name="표준 13 4 2" xfId="4893"/>
    <cellStyle name="표준 13 5" xfId="3232"/>
    <cellStyle name="표준 13 6" xfId="3233"/>
    <cellStyle name="표준 13 6 2" xfId="3285"/>
    <cellStyle name="표준 13 7" xfId="4369"/>
    <cellStyle name="표준 13 7 2" xfId="5942"/>
    <cellStyle name="표준 13 8" xfId="4922"/>
    <cellStyle name="표준 13 9" xfId="3228"/>
    <cellStyle name="표준 130" xfId="4370"/>
    <cellStyle name="표준 131" xfId="3906"/>
    <cellStyle name="표준 132" xfId="4881"/>
    <cellStyle name="표준 133" xfId="4890"/>
    <cellStyle name="표준 133 2" xfId="5739"/>
    <cellStyle name="표준 133 2 2" xfId="6833"/>
    <cellStyle name="표준 133 2 2 2" xfId="8584"/>
    <cellStyle name="표준 133 2 3" xfId="7714"/>
    <cellStyle name="표준 133 3" xfId="6330"/>
    <cellStyle name="표준 133 3 2" xfId="8150"/>
    <cellStyle name="표준 133 4" xfId="7280"/>
    <cellStyle name="표준 134" xfId="4915"/>
    <cellStyle name="표준 134 2" xfId="5753"/>
    <cellStyle name="표준 134 2 2" xfId="6847"/>
    <cellStyle name="표준 134 2 2 2" xfId="8598"/>
    <cellStyle name="표준 134 2 3" xfId="7728"/>
    <cellStyle name="표준 134 3" xfId="6344"/>
    <cellStyle name="표준 134 3 2" xfId="8164"/>
    <cellStyle name="표준 134 4" xfId="7294"/>
    <cellStyle name="표준 135" xfId="2469"/>
    <cellStyle name="표준 136" xfId="2339"/>
    <cellStyle name="표준 136 2" xfId="5958"/>
    <cellStyle name="표준 136 2 2" xfId="7788"/>
    <cellStyle name="표준 136 3" xfId="6918"/>
    <cellStyle name="표준 137" xfId="4996"/>
    <cellStyle name="표준 137 2" xfId="6423"/>
    <cellStyle name="표준 137 2 2" xfId="8210"/>
    <cellStyle name="표준 137 3" xfId="7340"/>
    <cellStyle name="표준 138" xfId="5807"/>
    <cellStyle name="표준 138 2" xfId="6901"/>
    <cellStyle name="표준 138 2 2" xfId="8644"/>
    <cellStyle name="표준 138 3" xfId="7774"/>
    <cellStyle name="표준 139" xfId="4371"/>
    <cellStyle name="표준 14" xfId="1980"/>
    <cellStyle name="표준 14 2" xfId="4373"/>
    <cellStyle name="표준 14 3" xfId="4372"/>
    <cellStyle name="표준 140" xfId="5956"/>
    <cellStyle name="표준 141" xfId="5943"/>
    <cellStyle name="표준 141 2" xfId="7775"/>
    <cellStyle name="표준 142" xfId="6916"/>
    <cellStyle name="표준 143" xfId="6902"/>
    <cellStyle name="표준 149" xfId="4374"/>
    <cellStyle name="표준 15" xfId="1981"/>
    <cellStyle name="표준 15 2" xfId="4376"/>
    <cellStyle name="표준 15 3" xfId="4375"/>
    <cellStyle name="표준 150" xfId="4377"/>
    <cellStyle name="표준 152" xfId="4378"/>
    <cellStyle name="표준 16" xfId="1982"/>
    <cellStyle name="표준 16 2" xfId="4380"/>
    <cellStyle name="표준 16 3" xfId="4379"/>
    <cellStyle name="표준 17" xfId="1983"/>
    <cellStyle name="표준 17 2" xfId="4382"/>
    <cellStyle name="표준 17 3" xfId="4381"/>
    <cellStyle name="표준 172" xfId="1984"/>
    <cellStyle name="표준 18" xfId="1985"/>
    <cellStyle name="표준 18 2" xfId="4384"/>
    <cellStyle name="표준 18 3" xfId="4383"/>
    <cellStyle name="표준 19" xfId="1986"/>
    <cellStyle name="표준 19 2" xfId="4386"/>
    <cellStyle name="표준 19 3" xfId="4385"/>
    <cellStyle name="표준 2" xfId="1987"/>
    <cellStyle name="표준 2 10" xfId="1988"/>
    <cellStyle name="표준 2 10 2" xfId="4388"/>
    <cellStyle name="표준 2 10 3" xfId="4387"/>
    <cellStyle name="표준 2 11" xfId="1989"/>
    <cellStyle name="표준 2 11 2" xfId="4390"/>
    <cellStyle name="표준 2 11 3" xfId="4389"/>
    <cellStyle name="표준 2 12" xfId="1990"/>
    <cellStyle name="표준 2 12 2" xfId="4392"/>
    <cellStyle name="표준 2 12 3" xfId="4391"/>
    <cellStyle name="표준 2 13" xfId="1991"/>
    <cellStyle name="표준 2 13 2" xfId="4394"/>
    <cellStyle name="표준 2 13 3" xfId="4393"/>
    <cellStyle name="표준 2 14" xfId="1992"/>
    <cellStyle name="표준 2 14 2" xfId="4396"/>
    <cellStyle name="표준 2 14 3" xfId="4395"/>
    <cellStyle name="표준 2 15" xfId="1993"/>
    <cellStyle name="표준 2 15 2" xfId="4398"/>
    <cellStyle name="표준 2 15 3" xfId="4397"/>
    <cellStyle name="표준 2 16" xfId="1994"/>
    <cellStyle name="표준 2 16 2" xfId="4400"/>
    <cellStyle name="표준 2 16 3" xfId="4399"/>
    <cellStyle name="표준 2 17" xfId="1995"/>
    <cellStyle name="표준 2 17 2" xfId="4402"/>
    <cellStyle name="표준 2 17 3" xfId="4401"/>
    <cellStyle name="표준 2 18" xfId="1996"/>
    <cellStyle name="표준 2 18 2" xfId="4404"/>
    <cellStyle name="표준 2 18 3" xfId="4403"/>
    <cellStyle name="표준 2 19" xfId="1997"/>
    <cellStyle name="표준 2 19 2" xfId="4406"/>
    <cellStyle name="표준 2 19 3" xfId="4405"/>
    <cellStyle name="표준 2 2" xfId="1998"/>
    <cellStyle name="표준 2 2 2" xfId="1999"/>
    <cellStyle name="표준 2 2 2 2" xfId="4408"/>
    <cellStyle name="표준 2 2 3" xfId="2000"/>
    <cellStyle name="표준 2 2 3 2" xfId="4409"/>
    <cellStyle name="표준 2 2 4" xfId="4407"/>
    <cellStyle name="표준 2 20" xfId="2001"/>
    <cellStyle name="표준 2 20 2" xfId="2002"/>
    <cellStyle name="표준 2 20 2 2" xfId="3234"/>
    <cellStyle name="표준 2 21" xfId="2003"/>
    <cellStyle name="표준 2 21 2" xfId="4411"/>
    <cellStyle name="표준 2 21 3" xfId="4410"/>
    <cellStyle name="표준 2 22" xfId="2004"/>
    <cellStyle name="표준 2 22 2" xfId="4413"/>
    <cellStyle name="표준 2 22 3" xfId="4412"/>
    <cellStyle name="표준 2 23" xfId="2005"/>
    <cellStyle name="표준 2 23 2" xfId="4415"/>
    <cellStyle name="표준 2 23 3" xfId="4414"/>
    <cellStyle name="표준 2 24" xfId="2006"/>
    <cellStyle name="표준 2 24 2" xfId="4417"/>
    <cellStyle name="표준 2 24 3" xfId="4416"/>
    <cellStyle name="표준 2 25" xfId="3235"/>
    <cellStyle name="표준 2 25 2" xfId="4418"/>
    <cellStyle name="표준 2 26" xfId="3236"/>
    <cellStyle name="표준 2 26 2" xfId="4419"/>
    <cellStyle name="표준 2 27" xfId="4420"/>
    <cellStyle name="표준 2 28" xfId="4421"/>
    <cellStyle name="표준 2 29" xfId="4422"/>
    <cellStyle name="표준 2 3" xfId="2007"/>
    <cellStyle name="표준 2 3 10" xfId="2008"/>
    <cellStyle name="표준 2 3 10 2" xfId="3237"/>
    <cellStyle name="표준 2 3 11" xfId="4423"/>
    <cellStyle name="표준 2 3 2" xfId="2009"/>
    <cellStyle name="표준 2 3 3" xfId="2010"/>
    <cellStyle name="표준 2 3 4" xfId="2011"/>
    <cellStyle name="표준 2 3 5" xfId="2012"/>
    <cellStyle name="표준 2 3 6" xfId="2013"/>
    <cellStyle name="표준 2 3 7" xfId="2014"/>
    <cellStyle name="표준 2 3 8" xfId="2015"/>
    <cellStyle name="표준 2 3 9" xfId="2016"/>
    <cellStyle name="표준 2 30" xfId="4424"/>
    <cellStyle name="표준 2 31" xfId="4425"/>
    <cellStyle name="표준 2 32" xfId="4426"/>
    <cellStyle name="표준 2 33" xfId="4427"/>
    <cellStyle name="표준 2 34" xfId="4428"/>
    <cellStyle name="표준 2 35" xfId="4429"/>
    <cellStyle name="표준 2 36" xfId="4430"/>
    <cellStyle name="표준 2 37" xfId="4431"/>
    <cellStyle name="표준 2 38" xfId="4432"/>
    <cellStyle name="표준 2 39" xfId="4433"/>
    <cellStyle name="표준 2 4" xfId="2017"/>
    <cellStyle name="표준 2 4 10" xfId="3238"/>
    <cellStyle name="표준 2 4 11" xfId="4434"/>
    <cellStyle name="표준 2 4 2" xfId="2018"/>
    <cellStyle name="표준 2 4 3" xfId="2019"/>
    <cellStyle name="표준 2 4 4" xfId="2020"/>
    <cellStyle name="표준 2 4 5" xfId="2021"/>
    <cellStyle name="표준 2 4 6" xfId="2022"/>
    <cellStyle name="표준 2 4 7" xfId="2023"/>
    <cellStyle name="표준 2 4 8" xfId="2024"/>
    <cellStyle name="표준 2 4 9" xfId="2025"/>
    <cellStyle name="표준 2 40" xfId="4435"/>
    <cellStyle name="표준 2 41" xfId="4436"/>
    <cellStyle name="표준 2 42" xfId="4437"/>
    <cellStyle name="표준 2 43" xfId="4438"/>
    <cellStyle name="표준 2 44" xfId="4439"/>
    <cellStyle name="표준 2 45" xfId="4440"/>
    <cellStyle name="표준 2 46" xfId="4441"/>
    <cellStyle name="표준 2 47" xfId="4442"/>
    <cellStyle name="표준 2 48" xfId="4443"/>
    <cellStyle name="표준 2 49" xfId="4444"/>
    <cellStyle name="표준 2 5" xfId="2026"/>
    <cellStyle name="표준 2 5 10" xfId="3239"/>
    <cellStyle name="표준 2 5 11" xfId="4445"/>
    <cellStyle name="표준 2 5 2" xfId="2027"/>
    <cellStyle name="표준 2 5 3" xfId="2028"/>
    <cellStyle name="표준 2 5 4" xfId="2029"/>
    <cellStyle name="표준 2 5 5" xfId="2030"/>
    <cellStyle name="표준 2 5 6" xfId="2031"/>
    <cellStyle name="표준 2 5 7" xfId="2032"/>
    <cellStyle name="표준 2 5 8" xfId="2033"/>
    <cellStyle name="표준 2 5 9" xfId="2034"/>
    <cellStyle name="표준 2 50" xfId="4446"/>
    <cellStyle name="표준 2 51" xfId="4447"/>
    <cellStyle name="표준 2 52" xfId="4448"/>
    <cellStyle name="표준 2 53" xfId="4449"/>
    <cellStyle name="표준 2 54" xfId="4450"/>
    <cellStyle name="표준 2 55" xfId="4451"/>
    <cellStyle name="표준 2 56" xfId="4452"/>
    <cellStyle name="표준 2 57" xfId="4453"/>
    <cellStyle name="표준 2 58" xfId="4454"/>
    <cellStyle name="표준 2 59" xfId="4455"/>
    <cellStyle name="표준 2 6" xfId="2035"/>
    <cellStyle name="표준 2 6 10" xfId="3240"/>
    <cellStyle name="표준 2 6 11" xfId="4456"/>
    <cellStyle name="표준 2 6 2" xfId="2036"/>
    <cellStyle name="표준 2 6 3" xfId="2037"/>
    <cellStyle name="표준 2 6 4" xfId="2038"/>
    <cellStyle name="표준 2 6 5" xfId="2039"/>
    <cellStyle name="표준 2 6 6" xfId="2040"/>
    <cellStyle name="표준 2 6 7" xfId="2041"/>
    <cellStyle name="표준 2 6 8" xfId="2042"/>
    <cellStyle name="표준 2 6 9" xfId="2043"/>
    <cellStyle name="표준 2 60" xfId="4457"/>
    <cellStyle name="표준 2 61" xfId="4458"/>
    <cellStyle name="표준 2 62" xfId="4459"/>
    <cellStyle name="표준 2 63" xfId="4460"/>
    <cellStyle name="표준 2 64" xfId="4461"/>
    <cellStyle name="표준 2 65" xfId="4462"/>
    <cellStyle name="표준 2 66" xfId="4463"/>
    <cellStyle name="표준 2 67" xfId="4464"/>
    <cellStyle name="표준 2 68" xfId="4465"/>
    <cellStyle name="표준 2 69" xfId="4466"/>
    <cellStyle name="표준 2 7" xfId="2044"/>
    <cellStyle name="표준 2 7 10" xfId="3241"/>
    <cellStyle name="표준 2 7 11" xfId="4467"/>
    <cellStyle name="표준 2 7 2" xfId="2045"/>
    <cellStyle name="표준 2 7 3" xfId="2046"/>
    <cellStyle name="표준 2 7 4" xfId="2047"/>
    <cellStyle name="표준 2 7 5" xfId="2048"/>
    <cellStyle name="표준 2 7 6" xfId="2049"/>
    <cellStyle name="표준 2 7 7" xfId="2050"/>
    <cellStyle name="표준 2 7 8" xfId="2051"/>
    <cellStyle name="표준 2 7 9" xfId="2052"/>
    <cellStyle name="표준 2 70" xfId="4468"/>
    <cellStyle name="표준 2 71" xfId="4469"/>
    <cellStyle name="표준 2 72" xfId="4470"/>
    <cellStyle name="표준 2 73" xfId="4471"/>
    <cellStyle name="표준 2 8" xfId="2053"/>
    <cellStyle name="표준 2 8 10" xfId="3242"/>
    <cellStyle name="표준 2 8 11" xfId="4472"/>
    <cellStyle name="표준 2 8 2" xfId="2054"/>
    <cellStyle name="표준 2 8 3" xfId="2055"/>
    <cellStyle name="표준 2 8 4" xfId="2056"/>
    <cellStyle name="표준 2 8 5" xfId="2057"/>
    <cellStyle name="표준 2 8 6" xfId="2058"/>
    <cellStyle name="표준 2 8 7" xfId="2059"/>
    <cellStyle name="표준 2 8 8" xfId="2060"/>
    <cellStyle name="표준 2 8 9" xfId="2061"/>
    <cellStyle name="표준 2 9" xfId="2062"/>
    <cellStyle name="표준 2 9 2" xfId="4474"/>
    <cellStyle name="표준 2 9 3" xfId="4473"/>
    <cellStyle name="표준 2_1.2.1_(토공-관거)계획오수관거 신설(A,B-LINE)" xfId="2063"/>
    <cellStyle name="표준 20" xfId="2064"/>
    <cellStyle name="표준 20 2" xfId="2065"/>
    <cellStyle name="표준 20 2 2" xfId="4477"/>
    <cellStyle name="표준 20 2 3" xfId="4476"/>
    <cellStyle name="표준 20 3" xfId="2066"/>
    <cellStyle name="표준 20 3 2" xfId="4479"/>
    <cellStyle name="표준 20 3 3" xfId="4478"/>
    <cellStyle name="표준 20 4" xfId="2067"/>
    <cellStyle name="표준 20 4 2" xfId="4481"/>
    <cellStyle name="표준 20 4 3" xfId="4480"/>
    <cellStyle name="표준 20 5" xfId="2068"/>
    <cellStyle name="표준 20 5 2" xfId="4483"/>
    <cellStyle name="표준 20 5 3" xfId="4482"/>
    <cellStyle name="표준 20 6" xfId="4484"/>
    <cellStyle name="표준 20 7" xfId="4475"/>
    <cellStyle name="표준 21" xfId="2069"/>
    <cellStyle name="표준 21 2" xfId="2070"/>
    <cellStyle name="표준 21 2 2" xfId="4487"/>
    <cellStyle name="표준 21 2 3" xfId="4486"/>
    <cellStyle name="표준 21 3" xfId="2071"/>
    <cellStyle name="표준 21 3 2" xfId="4489"/>
    <cellStyle name="표준 21 3 3" xfId="4488"/>
    <cellStyle name="표준 21 4" xfId="2072"/>
    <cellStyle name="표준 21 4 2" xfId="4491"/>
    <cellStyle name="표준 21 4 3" xfId="4490"/>
    <cellStyle name="표준 21 5" xfId="2073"/>
    <cellStyle name="표준 21 5 2" xfId="4493"/>
    <cellStyle name="표준 21 5 3" xfId="4492"/>
    <cellStyle name="표준 21 6" xfId="4494"/>
    <cellStyle name="표준 21 7" xfId="4485"/>
    <cellStyle name="표준 22" xfId="2074"/>
    <cellStyle name="표준 22 2" xfId="2075"/>
    <cellStyle name="표준 22 2 2" xfId="4497"/>
    <cellStyle name="표준 22 2 3" xfId="4496"/>
    <cellStyle name="표준 22 3" xfId="2076"/>
    <cellStyle name="표준 22 3 2" xfId="4499"/>
    <cellStyle name="표준 22 3 3" xfId="4498"/>
    <cellStyle name="표준 22 4" xfId="2077"/>
    <cellStyle name="표준 22 4 2" xfId="4501"/>
    <cellStyle name="표준 22 4 3" xfId="4500"/>
    <cellStyle name="표준 22 5" xfId="2078"/>
    <cellStyle name="표준 22 5 2" xfId="4503"/>
    <cellStyle name="표준 22 5 3" xfId="4502"/>
    <cellStyle name="표준 22 6" xfId="4504"/>
    <cellStyle name="표준 22 7" xfId="4495"/>
    <cellStyle name="표준 23" xfId="2079"/>
    <cellStyle name="표준 23 2" xfId="4506"/>
    <cellStyle name="표준 23 3" xfId="4505"/>
    <cellStyle name="표준 24" xfId="2080"/>
    <cellStyle name="표준 24 2" xfId="4508"/>
    <cellStyle name="표준 24 3" xfId="4507"/>
    <cellStyle name="표준 25" xfId="2081"/>
    <cellStyle name="표준 25 2" xfId="4510"/>
    <cellStyle name="표준 25 3" xfId="4509"/>
    <cellStyle name="표준 256" xfId="4511"/>
    <cellStyle name="표준 257" xfId="4512"/>
    <cellStyle name="표준 258" xfId="4513"/>
    <cellStyle name="표준 259" xfId="4514"/>
    <cellStyle name="표준 26" xfId="2082"/>
    <cellStyle name="표준 26 2" xfId="4516"/>
    <cellStyle name="표준 26 3" xfId="4515"/>
    <cellStyle name="표준 260" xfId="4517"/>
    <cellStyle name="표준 261" xfId="4518"/>
    <cellStyle name="표준 262" xfId="4519"/>
    <cellStyle name="표준 263" xfId="4520"/>
    <cellStyle name="표준 264" xfId="4521"/>
    <cellStyle name="표준 265" xfId="4522"/>
    <cellStyle name="표준 266" xfId="4523"/>
    <cellStyle name="표준 267" xfId="4524"/>
    <cellStyle name="표준 268" xfId="4525"/>
    <cellStyle name="표준 269" xfId="4526"/>
    <cellStyle name="표준 27" xfId="2083"/>
    <cellStyle name="표준 27 2" xfId="4528"/>
    <cellStyle name="표준 27 3" xfId="4527"/>
    <cellStyle name="표준 270" xfId="4529"/>
    <cellStyle name="표준 271" xfId="4530"/>
    <cellStyle name="표준 272" xfId="4531"/>
    <cellStyle name="표준 273" xfId="4532"/>
    <cellStyle name="표준 274" xfId="4533"/>
    <cellStyle name="표준 275" xfId="4534"/>
    <cellStyle name="표준 276" xfId="4535"/>
    <cellStyle name="표준 277" xfId="4536"/>
    <cellStyle name="표준 278" xfId="4537"/>
    <cellStyle name="표준 279" xfId="4538"/>
    <cellStyle name="표준 28" xfId="2084"/>
    <cellStyle name="표준 28 2" xfId="4540"/>
    <cellStyle name="표준 28 3" xfId="4539"/>
    <cellStyle name="표준 280" xfId="4541"/>
    <cellStyle name="표준 281" xfId="4542"/>
    <cellStyle name="표준 282" xfId="4543"/>
    <cellStyle name="표준 283" xfId="4544"/>
    <cellStyle name="표준 284" xfId="4545"/>
    <cellStyle name="표준 285" xfId="4546"/>
    <cellStyle name="표준 286" xfId="4547"/>
    <cellStyle name="표준 287" xfId="4548"/>
    <cellStyle name="표준 288" xfId="4549"/>
    <cellStyle name="표준 289" xfId="4550"/>
    <cellStyle name="표준 29" xfId="2085"/>
    <cellStyle name="표준 29 2" xfId="4552"/>
    <cellStyle name="표준 29 3" xfId="4551"/>
    <cellStyle name="표준 290" xfId="4553"/>
    <cellStyle name="표준 291" xfId="4554"/>
    <cellStyle name="표준 292" xfId="4555"/>
    <cellStyle name="표준 293" xfId="4556"/>
    <cellStyle name="표준 294" xfId="4557"/>
    <cellStyle name="표준 295" xfId="4558"/>
    <cellStyle name="표준 296" xfId="4559"/>
    <cellStyle name="표준 297" xfId="4560"/>
    <cellStyle name="표준 298" xfId="4561"/>
    <cellStyle name="표준 299" xfId="4562"/>
    <cellStyle name="표준 3" xfId="2086"/>
    <cellStyle name="표준 3 10" xfId="2087"/>
    <cellStyle name="표준 3 11" xfId="2088"/>
    <cellStyle name="표준 3 12" xfId="2089"/>
    <cellStyle name="표준 3 13" xfId="2090"/>
    <cellStyle name="표준 3 14" xfId="2091"/>
    <cellStyle name="표준 3 15" xfId="2092"/>
    <cellStyle name="표준 3 16" xfId="2093"/>
    <cellStyle name="표준 3 17" xfId="2094"/>
    <cellStyle name="표준 3 18" xfId="2095"/>
    <cellStyle name="표준 3 19" xfId="2096"/>
    <cellStyle name="표준 3 2" xfId="2097"/>
    <cellStyle name="표준 3 2 2" xfId="2098"/>
    <cellStyle name="표준 3 2 2 2" xfId="3243"/>
    <cellStyle name="표준 3 20" xfId="2099"/>
    <cellStyle name="표준 3 21" xfId="2100"/>
    <cellStyle name="표준 3 22" xfId="4563"/>
    <cellStyle name="표준 3 23" xfId="4564"/>
    <cellStyle name="표준 3 3" xfId="2101"/>
    <cellStyle name="표준 3 3 2" xfId="2102"/>
    <cellStyle name="표준 3 3 2 2" xfId="3244"/>
    <cellStyle name="표준 3 4" xfId="2103"/>
    <cellStyle name="표준 3 4 2" xfId="2104"/>
    <cellStyle name="표준 3 4 2 2" xfId="3245"/>
    <cellStyle name="표준 3 5" xfId="2105"/>
    <cellStyle name="표준 3 6" xfId="2106"/>
    <cellStyle name="표준 3 7" xfId="2107"/>
    <cellStyle name="표준 3 8" xfId="2108"/>
    <cellStyle name="표준 3 9" xfId="2109"/>
    <cellStyle name="표준 3_001. 시계열에 의한 인구" xfId="2110"/>
    <cellStyle name="표준 30" xfId="2111"/>
    <cellStyle name="표준 30 2" xfId="4566"/>
    <cellStyle name="표준 30 3" xfId="4565"/>
    <cellStyle name="표준 300" xfId="4567"/>
    <cellStyle name="표준 301" xfId="4568"/>
    <cellStyle name="표준 302" xfId="4569"/>
    <cellStyle name="표준 303" xfId="4570"/>
    <cellStyle name="표준 304" xfId="4571"/>
    <cellStyle name="표준 305" xfId="4572"/>
    <cellStyle name="표준 306" xfId="4573"/>
    <cellStyle name="표준 307" xfId="4574"/>
    <cellStyle name="표준 308" xfId="4575"/>
    <cellStyle name="표준 309" xfId="4576"/>
    <cellStyle name="표준 31" xfId="2112"/>
    <cellStyle name="표준 31 2" xfId="4578"/>
    <cellStyle name="표준 31 3" xfId="4577"/>
    <cellStyle name="표준 310" xfId="4579"/>
    <cellStyle name="표준 311" xfId="4580"/>
    <cellStyle name="표준 312" xfId="4581"/>
    <cellStyle name="표준 313" xfId="4582"/>
    <cellStyle name="표준 314" xfId="4583"/>
    <cellStyle name="표준 315" xfId="4584"/>
    <cellStyle name="표준 316" xfId="4585"/>
    <cellStyle name="표준 317" xfId="4586"/>
    <cellStyle name="표준 318" xfId="4587"/>
    <cellStyle name="표준 319" xfId="4588"/>
    <cellStyle name="표준 32" xfId="2113"/>
    <cellStyle name="표준 32 2" xfId="4590"/>
    <cellStyle name="표준 32 3" xfId="4589"/>
    <cellStyle name="표준 320" xfId="4591"/>
    <cellStyle name="표준 321" xfId="4592"/>
    <cellStyle name="표준 322" xfId="4593"/>
    <cellStyle name="표준 323" xfId="4594"/>
    <cellStyle name="표준 324" xfId="4595"/>
    <cellStyle name="표준 325" xfId="4596"/>
    <cellStyle name="표준 326" xfId="4597"/>
    <cellStyle name="표준 327" xfId="4598"/>
    <cellStyle name="표준 328" xfId="4599"/>
    <cellStyle name="표준 329" xfId="4600"/>
    <cellStyle name="표준 33" xfId="2114"/>
    <cellStyle name="표준 33 2" xfId="4602"/>
    <cellStyle name="표준 33 3" xfId="4601"/>
    <cellStyle name="표준 330" xfId="4603"/>
    <cellStyle name="표준 331" xfId="4604"/>
    <cellStyle name="표준 332" xfId="4605"/>
    <cellStyle name="표준 333" xfId="4606"/>
    <cellStyle name="표준 334" xfId="4607"/>
    <cellStyle name="표준 335" xfId="4608"/>
    <cellStyle name="표준 34" xfId="2115"/>
    <cellStyle name="표준 34 2" xfId="4610"/>
    <cellStyle name="표준 34 3" xfId="4609"/>
    <cellStyle name="표준 347" xfId="2116"/>
    <cellStyle name="표준 35" xfId="2117"/>
    <cellStyle name="표준 35 2" xfId="4612"/>
    <cellStyle name="표준 35 3" xfId="4611"/>
    <cellStyle name="표준 36" xfId="2118"/>
    <cellStyle name="표준 36 2" xfId="4614"/>
    <cellStyle name="표준 36 3" xfId="4613"/>
    <cellStyle name="표준 37" xfId="2119"/>
    <cellStyle name="표준 37 2" xfId="4616"/>
    <cellStyle name="표준 37 3" xfId="4615"/>
    <cellStyle name="표준 38" xfId="2120"/>
    <cellStyle name="표준 38 2" xfId="2121"/>
    <cellStyle name="표준 38 2 2" xfId="4619"/>
    <cellStyle name="표준 38 2 3" xfId="4618"/>
    <cellStyle name="표준 38 3" xfId="2122"/>
    <cellStyle name="표준 38 3 2" xfId="4621"/>
    <cellStyle name="표준 38 3 3" xfId="4620"/>
    <cellStyle name="표준 38 4" xfId="2123"/>
    <cellStyle name="표준 38 4 2" xfId="4623"/>
    <cellStyle name="표준 38 4 3" xfId="4622"/>
    <cellStyle name="표준 38 5" xfId="4624"/>
    <cellStyle name="표준 38 6" xfId="4617"/>
    <cellStyle name="표준 39" xfId="2124"/>
    <cellStyle name="표준 39 2" xfId="2125"/>
    <cellStyle name="표준 39 2 2" xfId="4627"/>
    <cellStyle name="표준 39 2 3" xfId="4626"/>
    <cellStyle name="표준 39 3" xfId="2126"/>
    <cellStyle name="표준 39 3 2" xfId="4629"/>
    <cellStyle name="표준 39 3 3" xfId="4628"/>
    <cellStyle name="표준 39 4" xfId="2127"/>
    <cellStyle name="표준 39 4 2" xfId="4631"/>
    <cellStyle name="표준 39 4 3" xfId="4630"/>
    <cellStyle name="표준 39 5" xfId="4632"/>
    <cellStyle name="표준 39 6" xfId="4625"/>
    <cellStyle name="표준 4" xfId="2128"/>
    <cellStyle name="표준 4 2" xfId="2129"/>
    <cellStyle name="표준 4 3" xfId="3246"/>
    <cellStyle name="표준 4 4" xfId="3903"/>
    <cellStyle name="표준 4 5" xfId="4633"/>
    <cellStyle name="표준 40" xfId="2130"/>
    <cellStyle name="표준 40 2" xfId="2131"/>
    <cellStyle name="표준 40 2 2" xfId="4636"/>
    <cellStyle name="표준 40 2 3" xfId="4635"/>
    <cellStyle name="표준 40 3" xfId="2132"/>
    <cellStyle name="표준 40 3 2" xfId="4638"/>
    <cellStyle name="표준 40 3 3" xfId="4637"/>
    <cellStyle name="표준 40 4" xfId="2133"/>
    <cellStyle name="표준 40 4 2" xfId="4640"/>
    <cellStyle name="표준 40 4 3" xfId="4639"/>
    <cellStyle name="표준 40 5" xfId="4641"/>
    <cellStyle name="표준 40 6" xfId="4634"/>
    <cellStyle name="표준 41" xfId="2134"/>
    <cellStyle name="표준 41 2" xfId="2135"/>
    <cellStyle name="표준 41 2 2" xfId="4644"/>
    <cellStyle name="표준 41 2 3" xfId="4643"/>
    <cellStyle name="표준 41 3" xfId="2136"/>
    <cellStyle name="표준 41 3 2" xfId="4646"/>
    <cellStyle name="표준 41 3 3" xfId="4645"/>
    <cellStyle name="표준 41 4" xfId="2137"/>
    <cellStyle name="표준 41 4 2" xfId="4648"/>
    <cellStyle name="표준 41 4 3" xfId="4647"/>
    <cellStyle name="표준 41 5" xfId="4649"/>
    <cellStyle name="표준 41 6" xfId="4642"/>
    <cellStyle name="표준 42" xfId="2138"/>
    <cellStyle name="표준 42 2" xfId="2139"/>
    <cellStyle name="표준 42 2 2" xfId="4652"/>
    <cellStyle name="표준 42 2 3" xfId="4651"/>
    <cellStyle name="표준 42 3" xfId="2140"/>
    <cellStyle name="표준 42 3 2" xfId="4654"/>
    <cellStyle name="표준 42 3 3" xfId="4653"/>
    <cellStyle name="표준 42 4" xfId="2141"/>
    <cellStyle name="표준 42 4 2" xfId="4656"/>
    <cellStyle name="표준 42 4 3" xfId="4655"/>
    <cellStyle name="표준 42 5" xfId="4657"/>
    <cellStyle name="표준 42 6" xfId="4650"/>
    <cellStyle name="표준 43" xfId="2142"/>
    <cellStyle name="표준 43 2" xfId="4659"/>
    <cellStyle name="표준 43 3" xfId="4658"/>
    <cellStyle name="표준 44" xfId="2143"/>
    <cellStyle name="표준 44 2" xfId="2144"/>
    <cellStyle name="표준 44 2 2" xfId="4662"/>
    <cellStyle name="표준 44 2 3" xfId="4661"/>
    <cellStyle name="표준 44 3" xfId="2145"/>
    <cellStyle name="표준 44 3 2" xfId="4664"/>
    <cellStyle name="표준 44 3 3" xfId="4663"/>
    <cellStyle name="표준 44 4" xfId="2146"/>
    <cellStyle name="표준 44 4 2" xfId="4666"/>
    <cellStyle name="표준 44 4 3" xfId="4665"/>
    <cellStyle name="표준 44 5" xfId="4667"/>
    <cellStyle name="표준 44 6" xfId="4660"/>
    <cellStyle name="표준 45" xfId="2147"/>
    <cellStyle name="표준 45 2" xfId="2148"/>
    <cellStyle name="표준 45 2 2" xfId="4670"/>
    <cellStyle name="표준 45 2 3" xfId="4669"/>
    <cellStyle name="표준 45 3" xfId="2149"/>
    <cellStyle name="표준 45 3 2" xfId="4672"/>
    <cellStyle name="표준 45 3 3" xfId="4671"/>
    <cellStyle name="표준 45 4" xfId="2150"/>
    <cellStyle name="표준 45 4 2" xfId="4674"/>
    <cellStyle name="표준 45 4 3" xfId="4673"/>
    <cellStyle name="표준 45 5" xfId="4675"/>
    <cellStyle name="표준 45 6" xfId="4668"/>
    <cellStyle name="표준 46" xfId="2151"/>
    <cellStyle name="표준 46 2" xfId="2152"/>
    <cellStyle name="표준 46 2 2" xfId="4678"/>
    <cellStyle name="표준 46 2 3" xfId="4677"/>
    <cellStyle name="표준 46 3" xfId="2153"/>
    <cellStyle name="표준 46 3 2" xfId="4680"/>
    <cellStyle name="표준 46 3 3" xfId="4679"/>
    <cellStyle name="표준 46 4" xfId="2154"/>
    <cellStyle name="표준 46 4 2" xfId="4682"/>
    <cellStyle name="표준 46 4 3" xfId="4681"/>
    <cellStyle name="표준 46 5" xfId="4683"/>
    <cellStyle name="표준 46 6" xfId="4676"/>
    <cellStyle name="표준 47" xfId="2155"/>
    <cellStyle name="표준 47 2" xfId="2156"/>
    <cellStyle name="표준 47 2 2" xfId="4686"/>
    <cellStyle name="표준 47 2 3" xfId="4685"/>
    <cellStyle name="표준 47 3" xfId="2157"/>
    <cellStyle name="표준 47 3 2" xfId="4688"/>
    <cellStyle name="표준 47 3 3" xfId="4687"/>
    <cellStyle name="표준 47 4" xfId="2158"/>
    <cellStyle name="표준 47 4 2" xfId="4690"/>
    <cellStyle name="표준 47 4 3" xfId="4689"/>
    <cellStyle name="표준 47 5" xfId="4691"/>
    <cellStyle name="표준 47 6" xfId="4684"/>
    <cellStyle name="표준 48" xfId="2159"/>
    <cellStyle name="표준 48 2" xfId="2160"/>
    <cellStyle name="표준 48 2 2" xfId="4694"/>
    <cellStyle name="표준 48 2 3" xfId="4693"/>
    <cellStyle name="표준 48 3" xfId="2161"/>
    <cellStyle name="표준 48 3 2" xfId="4696"/>
    <cellStyle name="표준 48 3 3" xfId="4695"/>
    <cellStyle name="표준 48 4" xfId="2162"/>
    <cellStyle name="표준 48 4 2" xfId="4698"/>
    <cellStyle name="표준 48 4 3" xfId="4697"/>
    <cellStyle name="표준 48 5" xfId="4699"/>
    <cellStyle name="표준 48 6" xfId="4692"/>
    <cellStyle name="표준 49" xfId="2163"/>
    <cellStyle name="표준 49 2" xfId="2164"/>
    <cellStyle name="표준 49 2 2" xfId="4702"/>
    <cellStyle name="표준 49 2 3" xfId="4701"/>
    <cellStyle name="표준 49 3" xfId="2165"/>
    <cellStyle name="표준 49 3 2" xfId="4704"/>
    <cellStyle name="표준 49 3 3" xfId="4703"/>
    <cellStyle name="표준 49 4" xfId="2166"/>
    <cellStyle name="표준 49 4 2" xfId="4706"/>
    <cellStyle name="표준 49 4 3" xfId="4705"/>
    <cellStyle name="표준 49 5" xfId="4707"/>
    <cellStyle name="표준 49 6" xfId="4700"/>
    <cellStyle name="표준 5" xfId="2167"/>
    <cellStyle name="표준 5 10" xfId="2168"/>
    <cellStyle name="표준 5 10 2" xfId="3247"/>
    <cellStyle name="표준 5 2" xfId="2169"/>
    <cellStyle name="표준 5 3" xfId="2170"/>
    <cellStyle name="표준 5 4" xfId="2171"/>
    <cellStyle name="표준 5 5" xfId="2172"/>
    <cellStyle name="표준 5 6" xfId="2173"/>
    <cellStyle name="표준 5 7" xfId="2174"/>
    <cellStyle name="표준 5 8" xfId="2175"/>
    <cellStyle name="표준 5 9" xfId="2176"/>
    <cellStyle name="표준 50" xfId="2177"/>
    <cellStyle name="표준 50 2" xfId="2178"/>
    <cellStyle name="표준 50 2 2" xfId="4710"/>
    <cellStyle name="표준 50 2 3" xfId="4709"/>
    <cellStyle name="표준 50 3" xfId="2179"/>
    <cellStyle name="표준 50 3 2" xfId="4712"/>
    <cellStyle name="표준 50 3 3" xfId="4711"/>
    <cellStyle name="표준 50 4" xfId="2180"/>
    <cellStyle name="표준 50 4 2" xfId="4714"/>
    <cellStyle name="표준 50 4 3" xfId="4713"/>
    <cellStyle name="표준 50 5" xfId="4715"/>
    <cellStyle name="표준 50 6" xfId="4708"/>
    <cellStyle name="표준 51" xfId="2181"/>
    <cellStyle name="표준 51 2" xfId="2182"/>
    <cellStyle name="표준 51 2 2" xfId="4718"/>
    <cellStyle name="표준 51 2 3" xfId="4717"/>
    <cellStyle name="표준 51 3" xfId="2183"/>
    <cellStyle name="표준 51 3 2" xfId="4720"/>
    <cellStyle name="표준 51 3 3" xfId="4719"/>
    <cellStyle name="표준 51 4" xfId="2184"/>
    <cellStyle name="표준 51 4 2" xfId="4722"/>
    <cellStyle name="표준 51 4 3" xfId="4721"/>
    <cellStyle name="표준 51 5" xfId="4723"/>
    <cellStyle name="표준 51 6" xfId="4716"/>
    <cellStyle name="표준 52" xfId="2185"/>
    <cellStyle name="표준 52 2" xfId="2186"/>
    <cellStyle name="표준 52 2 2" xfId="4726"/>
    <cellStyle name="표준 52 2 3" xfId="4725"/>
    <cellStyle name="표준 52 3" xfId="2187"/>
    <cellStyle name="표준 52 3 2" xfId="4728"/>
    <cellStyle name="표준 52 3 3" xfId="4727"/>
    <cellStyle name="표준 52 4" xfId="2188"/>
    <cellStyle name="표준 52 4 2" xfId="4730"/>
    <cellStyle name="표준 52 4 3" xfId="4729"/>
    <cellStyle name="표준 52 5" xfId="4731"/>
    <cellStyle name="표준 52 6" xfId="4724"/>
    <cellStyle name="표준 53" xfId="2189"/>
    <cellStyle name="표준 53 2" xfId="2190"/>
    <cellStyle name="표준 53 2 2" xfId="4734"/>
    <cellStyle name="표준 53 2 3" xfId="4733"/>
    <cellStyle name="표준 53 3" xfId="2191"/>
    <cellStyle name="표준 53 3 2" xfId="4736"/>
    <cellStyle name="표준 53 3 3" xfId="4735"/>
    <cellStyle name="표준 53 4" xfId="2192"/>
    <cellStyle name="표준 53 4 2" xfId="4738"/>
    <cellStyle name="표준 53 4 3" xfId="4737"/>
    <cellStyle name="표준 53 5" xfId="4739"/>
    <cellStyle name="표준 53 6" xfId="4732"/>
    <cellStyle name="표준 54" xfId="2193"/>
    <cellStyle name="표준 54 2" xfId="2194"/>
    <cellStyle name="표준 54 2 2" xfId="4742"/>
    <cellStyle name="표준 54 2 3" xfId="4741"/>
    <cellStyle name="표준 54 3" xfId="2195"/>
    <cellStyle name="표준 54 3 2" xfId="4744"/>
    <cellStyle name="표준 54 3 3" xfId="4743"/>
    <cellStyle name="표준 54 4" xfId="2196"/>
    <cellStyle name="표준 54 4 2" xfId="4746"/>
    <cellStyle name="표준 54 4 3" xfId="4745"/>
    <cellStyle name="표준 54 5" xfId="4747"/>
    <cellStyle name="표준 54 6" xfId="4740"/>
    <cellStyle name="표준 55" xfId="2197"/>
    <cellStyle name="표준 55 2" xfId="2198"/>
    <cellStyle name="표준 55 2 2" xfId="4750"/>
    <cellStyle name="표준 55 2 3" xfId="4749"/>
    <cellStyle name="표준 55 3" xfId="2199"/>
    <cellStyle name="표준 55 3 2" xfId="4752"/>
    <cellStyle name="표준 55 3 3" xfId="4751"/>
    <cellStyle name="표준 55 4" xfId="2200"/>
    <cellStyle name="표준 55 4 2" xfId="4754"/>
    <cellStyle name="표준 55 4 3" xfId="4753"/>
    <cellStyle name="표준 55 5" xfId="4755"/>
    <cellStyle name="표준 55 6" xfId="4748"/>
    <cellStyle name="표준 56" xfId="2201"/>
    <cellStyle name="표준 56 2" xfId="2202"/>
    <cellStyle name="표준 56 2 2" xfId="4758"/>
    <cellStyle name="표준 56 2 3" xfId="4757"/>
    <cellStyle name="표준 56 3" xfId="2203"/>
    <cellStyle name="표준 56 3 2" xfId="4760"/>
    <cellStyle name="표준 56 3 3" xfId="4759"/>
    <cellStyle name="표준 56 4" xfId="2204"/>
    <cellStyle name="표준 56 4 2" xfId="4762"/>
    <cellStyle name="표준 56 4 3" xfId="4761"/>
    <cellStyle name="표준 56 5" xfId="4763"/>
    <cellStyle name="표준 56 6" xfId="4756"/>
    <cellStyle name="표준 57" xfId="2205"/>
    <cellStyle name="표준 57 2" xfId="2206"/>
    <cellStyle name="표준 57 2 2" xfId="4766"/>
    <cellStyle name="표준 57 2 3" xfId="4765"/>
    <cellStyle name="표준 57 3" xfId="2207"/>
    <cellStyle name="표준 57 3 2" xfId="4768"/>
    <cellStyle name="표준 57 3 3" xfId="4767"/>
    <cellStyle name="표준 57 4" xfId="2208"/>
    <cellStyle name="표준 57 4 2" xfId="4770"/>
    <cellStyle name="표준 57 4 3" xfId="4769"/>
    <cellStyle name="표준 57 5" xfId="4771"/>
    <cellStyle name="표준 57 6" xfId="4764"/>
    <cellStyle name="표준 58" xfId="2209"/>
    <cellStyle name="표준 58 2" xfId="2210"/>
    <cellStyle name="표준 58 2 2" xfId="4774"/>
    <cellStyle name="표준 58 2 3" xfId="4773"/>
    <cellStyle name="표준 58 3" xfId="2211"/>
    <cellStyle name="표준 58 3 2" xfId="4776"/>
    <cellStyle name="표준 58 3 3" xfId="4775"/>
    <cellStyle name="표준 58 4" xfId="2212"/>
    <cellStyle name="표준 58 4 2" xfId="4778"/>
    <cellStyle name="표준 58 4 3" xfId="4777"/>
    <cellStyle name="표준 58 5" xfId="4779"/>
    <cellStyle name="표준 58 6" xfId="4772"/>
    <cellStyle name="표준 59" xfId="2213"/>
    <cellStyle name="표준 59 2" xfId="2214"/>
    <cellStyle name="표준 59 2 2" xfId="4782"/>
    <cellStyle name="표준 59 2 3" xfId="4781"/>
    <cellStyle name="표준 59 3" xfId="2215"/>
    <cellStyle name="표준 59 3 2" xfId="4784"/>
    <cellStyle name="표준 59 3 3" xfId="4783"/>
    <cellStyle name="표준 59 4" xfId="2216"/>
    <cellStyle name="표준 59 4 2" xfId="4786"/>
    <cellStyle name="표준 59 4 3" xfId="4785"/>
    <cellStyle name="표준 59 5" xfId="4787"/>
    <cellStyle name="표준 59 6" xfId="4780"/>
    <cellStyle name="표준 6" xfId="2217"/>
    <cellStyle name="표준 6 10" xfId="2218"/>
    <cellStyle name="표준 6 10 2" xfId="3248"/>
    <cellStyle name="표준 6 11" xfId="4788"/>
    <cellStyle name="표준 6 2" xfId="2219"/>
    <cellStyle name="표준 6 3" xfId="2220"/>
    <cellStyle name="표준 6 4" xfId="2221"/>
    <cellStyle name="표준 6 5" xfId="2222"/>
    <cellStyle name="표준 6 6" xfId="2223"/>
    <cellStyle name="표준 6 7" xfId="2224"/>
    <cellStyle name="표준 6 8" xfId="2225"/>
    <cellStyle name="표준 6 9" xfId="2226"/>
    <cellStyle name="표준 60" xfId="2227"/>
    <cellStyle name="표준 60 2" xfId="2228"/>
    <cellStyle name="표준 60 2 2" xfId="4791"/>
    <cellStyle name="표준 60 2 3" xfId="4790"/>
    <cellStyle name="표준 60 3" xfId="2229"/>
    <cellStyle name="표준 60 3 2" xfId="4793"/>
    <cellStyle name="표준 60 3 3" xfId="4792"/>
    <cellStyle name="표준 60 4" xfId="2230"/>
    <cellStyle name="표준 60 4 2" xfId="4795"/>
    <cellStyle name="표준 60 4 3" xfId="4794"/>
    <cellStyle name="표준 60 5" xfId="4796"/>
    <cellStyle name="표준 60 6" xfId="4789"/>
    <cellStyle name="표준 61" xfId="2231"/>
    <cellStyle name="표준 61 2" xfId="2232"/>
    <cellStyle name="표준 61 2 2" xfId="4799"/>
    <cellStyle name="표준 61 2 3" xfId="4798"/>
    <cellStyle name="표준 61 3" xfId="2233"/>
    <cellStyle name="표준 61 3 2" xfId="4801"/>
    <cellStyle name="표준 61 3 3" xfId="4800"/>
    <cellStyle name="표준 61 4" xfId="2234"/>
    <cellStyle name="표준 61 4 2" xfId="4803"/>
    <cellStyle name="표준 61 4 3" xfId="4802"/>
    <cellStyle name="표준 61 5" xfId="4804"/>
    <cellStyle name="표준 61 6" xfId="4797"/>
    <cellStyle name="표준 62" xfId="2235"/>
    <cellStyle name="표준 62 2" xfId="4806"/>
    <cellStyle name="표준 62 3" xfId="4805"/>
    <cellStyle name="표준 63" xfId="2236"/>
    <cellStyle name="표준 63 2" xfId="4808"/>
    <cellStyle name="표준 63 3" xfId="4807"/>
    <cellStyle name="표준 64" xfId="2237"/>
    <cellStyle name="표준 64 2" xfId="4810"/>
    <cellStyle name="표준 64 3" xfId="4809"/>
    <cellStyle name="표준 65" xfId="2238"/>
    <cellStyle name="표준 65 2" xfId="4812"/>
    <cellStyle name="표준 65 3" xfId="4811"/>
    <cellStyle name="표준 66" xfId="2239"/>
    <cellStyle name="표준 66 2" xfId="4814"/>
    <cellStyle name="표준 66 3" xfId="4813"/>
    <cellStyle name="표준 67" xfId="2240"/>
    <cellStyle name="표준 67 2" xfId="4816"/>
    <cellStyle name="표준 67 3" xfId="4815"/>
    <cellStyle name="표준 68" xfId="2241"/>
    <cellStyle name="표준 68 2" xfId="4818"/>
    <cellStyle name="표준 68 3" xfId="4817"/>
    <cellStyle name="표준 69" xfId="2242"/>
    <cellStyle name="표준 69 2" xfId="4820"/>
    <cellStyle name="표준 69 3" xfId="4819"/>
    <cellStyle name="표준 7" xfId="2243"/>
    <cellStyle name="표준 7 2" xfId="2244"/>
    <cellStyle name="표준 7 3" xfId="2245"/>
    <cellStyle name="표준 7 4" xfId="2246"/>
    <cellStyle name="표준 7 5" xfId="2247"/>
    <cellStyle name="표준 7 6" xfId="2248"/>
    <cellStyle name="표준 7 7" xfId="2249"/>
    <cellStyle name="표준 7 8" xfId="2250"/>
    <cellStyle name="표준 7 9" xfId="2251"/>
    <cellStyle name="표준 70" xfId="2252"/>
    <cellStyle name="표준 70 2" xfId="4822"/>
    <cellStyle name="표준 70 3" xfId="4821"/>
    <cellStyle name="표준 71" xfId="2253"/>
    <cellStyle name="표준 71 2" xfId="4824"/>
    <cellStyle name="표준 71 3" xfId="4823"/>
    <cellStyle name="표준 72" xfId="2254"/>
    <cellStyle name="표준 72 2" xfId="4826"/>
    <cellStyle name="표준 72 3" xfId="4825"/>
    <cellStyle name="표준 73" xfId="2255"/>
    <cellStyle name="표준 73 2" xfId="4828"/>
    <cellStyle name="표준 73 3" xfId="4827"/>
    <cellStyle name="표준 74" xfId="2256"/>
    <cellStyle name="표준 74 2" xfId="4830"/>
    <cellStyle name="표준 74 3" xfId="4829"/>
    <cellStyle name="표준 75" xfId="2257"/>
    <cellStyle name="표준 75 2" xfId="4832"/>
    <cellStyle name="표준 75 3" xfId="4831"/>
    <cellStyle name="표준 76" xfId="2258"/>
    <cellStyle name="표준 76 2" xfId="4834"/>
    <cellStyle name="표준 76 3" xfId="4833"/>
    <cellStyle name="표준 77" xfId="2259"/>
    <cellStyle name="표준 77 2" xfId="4836"/>
    <cellStyle name="표준 77 3" xfId="4835"/>
    <cellStyle name="표준 78" xfId="2260"/>
    <cellStyle name="표준 78 2" xfId="4838"/>
    <cellStyle name="표준 78 3" xfId="4837"/>
    <cellStyle name="표준 79" xfId="2261"/>
    <cellStyle name="표준 79 2" xfId="4840"/>
    <cellStyle name="표준 79 3" xfId="4839"/>
    <cellStyle name="표준 8" xfId="2262"/>
    <cellStyle name="표준 8 2" xfId="2263"/>
    <cellStyle name="표준 8 3" xfId="2264"/>
    <cellStyle name="표준 8 3 2" xfId="4841"/>
    <cellStyle name="표준 80" xfId="2265"/>
    <cellStyle name="표준 80 2" xfId="4843"/>
    <cellStyle name="표준 80 3" xfId="4842"/>
    <cellStyle name="표준 81" xfId="2266"/>
    <cellStyle name="표준 81 2" xfId="4845"/>
    <cellStyle name="표준 81 3" xfId="4844"/>
    <cellStyle name="표준 82" xfId="2267"/>
    <cellStyle name="표준 82 2" xfId="4847"/>
    <cellStyle name="표준 82 3" xfId="4846"/>
    <cellStyle name="표준 83" xfId="2268"/>
    <cellStyle name="표준 83 2" xfId="4849"/>
    <cellStyle name="표준 83 3" xfId="4848"/>
    <cellStyle name="표준 84" xfId="2269"/>
    <cellStyle name="표준 84 2" xfId="4851"/>
    <cellStyle name="표준 84 3" xfId="4850"/>
    <cellStyle name="표준 85" xfId="2270"/>
    <cellStyle name="표준 85 2" xfId="4853"/>
    <cellStyle name="표준 85 3" xfId="4852"/>
    <cellStyle name="표준 86" xfId="2271"/>
    <cellStyle name="표준 86 2" xfId="4855"/>
    <cellStyle name="표준 86 3" xfId="4854"/>
    <cellStyle name="표준 87" xfId="2272"/>
    <cellStyle name="표준 87 2" xfId="4857"/>
    <cellStyle name="표준 87 3" xfId="4856"/>
    <cellStyle name="표준 88" xfId="2273"/>
    <cellStyle name="표준 88 2" xfId="4859"/>
    <cellStyle name="표준 88 3" xfId="4858"/>
    <cellStyle name="표준 89" xfId="2274"/>
    <cellStyle name="표준 89 2" xfId="4861"/>
    <cellStyle name="표준 89 3" xfId="4860"/>
    <cellStyle name="표준 9" xfId="2275"/>
    <cellStyle name="표준 9 2" xfId="2276"/>
    <cellStyle name="표준 9 3" xfId="2277"/>
    <cellStyle name="표준 90" xfId="2278"/>
    <cellStyle name="표준 90 2" xfId="4863"/>
    <cellStyle name="표준 90 3" xfId="4862"/>
    <cellStyle name="표준 91" xfId="2279"/>
    <cellStyle name="표준 91 2" xfId="4865"/>
    <cellStyle name="표준 91 3" xfId="4864"/>
    <cellStyle name="표준 92" xfId="2280"/>
    <cellStyle name="표준 92 2" xfId="4867"/>
    <cellStyle name="표준 92 3" xfId="4866"/>
    <cellStyle name="표준 93" xfId="2281"/>
    <cellStyle name="표준 93 2" xfId="4869"/>
    <cellStyle name="표준 93 3" xfId="4868"/>
    <cellStyle name="표준 94" xfId="2282"/>
    <cellStyle name="표준 94 2" xfId="4871"/>
    <cellStyle name="표준 94 3" xfId="4870"/>
    <cellStyle name="표준 95" xfId="2470"/>
    <cellStyle name="표준 95 2" xfId="4872"/>
    <cellStyle name="표준 96" xfId="2283"/>
    <cellStyle name="표준 96 2" xfId="4874"/>
    <cellStyle name="표준 96 3" xfId="4873"/>
    <cellStyle name="표준 97" xfId="3250"/>
    <cellStyle name="표준 97 2" xfId="3271"/>
    <cellStyle name="표준 97 2 2" xfId="3320"/>
    <cellStyle name="표준 97 2 2 2" xfId="3485"/>
    <cellStyle name="표준 97 2 2 2 2" xfId="3706"/>
    <cellStyle name="표준 97 2 2 2 3" xfId="5565"/>
    <cellStyle name="표준 97 2 2 2 3 2" xfId="6666"/>
    <cellStyle name="표준 97 2 2 2 3 2 2" xfId="8417"/>
    <cellStyle name="표준 97 2 2 2 3 3" xfId="7547"/>
    <cellStyle name="표준 97 2 2 2 4" xfId="6163"/>
    <cellStyle name="표준 97 2 2 2 4 2" xfId="7983"/>
    <cellStyle name="표준 97 2 2 2 5" xfId="7113"/>
    <cellStyle name="표준 97 2 2 3" xfId="3705"/>
    <cellStyle name="표준 97 2 2 4" xfId="5471"/>
    <cellStyle name="표준 97 2 2 4 2" xfId="6572"/>
    <cellStyle name="표준 97 2 2 4 2 2" xfId="8323"/>
    <cellStyle name="표준 97 2 2 4 3" xfId="7453"/>
    <cellStyle name="표준 97 2 2 5" xfId="6069"/>
    <cellStyle name="표준 97 2 2 5 2" xfId="7889"/>
    <cellStyle name="표준 97 2 2 6" xfId="7019"/>
    <cellStyle name="표준 97 2 3" xfId="3451"/>
    <cellStyle name="표준 97 2 3 2" xfId="3707"/>
    <cellStyle name="표준 97 2 3 3" xfId="5531"/>
    <cellStyle name="표준 97 2 3 3 2" xfId="6632"/>
    <cellStyle name="표준 97 2 3 3 2 2" xfId="8383"/>
    <cellStyle name="표준 97 2 3 3 3" xfId="7513"/>
    <cellStyle name="표준 97 2 3 4" xfId="6129"/>
    <cellStyle name="표준 97 2 3 4 2" xfId="7949"/>
    <cellStyle name="표준 97 2 3 5" xfId="7079"/>
    <cellStyle name="표준 97 2 4" xfId="3704"/>
    <cellStyle name="표준 97 2 5" xfId="5437"/>
    <cellStyle name="표준 97 2 5 2" xfId="6538"/>
    <cellStyle name="표준 97 2 5 2 2" xfId="8289"/>
    <cellStyle name="표준 97 2 5 3" xfId="7419"/>
    <cellStyle name="표준 97 2 6" xfId="6035"/>
    <cellStyle name="표준 97 2 6 2" xfId="7855"/>
    <cellStyle name="표준 97 2 7" xfId="6985"/>
    <cellStyle name="표준 97 3" xfId="3302"/>
    <cellStyle name="표준 97 4" xfId="3303"/>
    <cellStyle name="표준 97 4 2" xfId="3468"/>
    <cellStyle name="표준 97 4 2 2" xfId="3709"/>
    <cellStyle name="표준 97 4 2 3" xfId="5548"/>
    <cellStyle name="표준 97 4 2 3 2" xfId="6649"/>
    <cellStyle name="표준 97 4 2 3 2 2" xfId="8400"/>
    <cellStyle name="표준 97 4 2 3 3" xfId="7530"/>
    <cellStyle name="표준 97 4 2 4" xfId="6146"/>
    <cellStyle name="표준 97 4 2 4 2" xfId="7966"/>
    <cellStyle name="표준 97 4 2 5" xfId="7096"/>
    <cellStyle name="표준 97 4 3" xfId="3708"/>
    <cellStyle name="표준 97 4 4" xfId="5454"/>
    <cellStyle name="표준 97 4 4 2" xfId="6555"/>
    <cellStyle name="표준 97 4 4 2 2" xfId="8306"/>
    <cellStyle name="표준 97 4 4 3" xfId="7436"/>
    <cellStyle name="표준 97 4 5" xfId="6052"/>
    <cellStyle name="표준 97 4 5 2" xfId="7872"/>
    <cellStyle name="표준 97 4 6" xfId="7002"/>
    <cellStyle name="표준 97 5" xfId="3434"/>
    <cellStyle name="표준 97 5 2" xfId="3710"/>
    <cellStyle name="표준 97 5 3" xfId="5514"/>
    <cellStyle name="표준 97 5 3 2" xfId="6615"/>
    <cellStyle name="표준 97 5 3 2 2" xfId="8366"/>
    <cellStyle name="표준 97 5 3 3" xfId="7496"/>
    <cellStyle name="표준 97 5 4" xfId="6112"/>
    <cellStyle name="표준 97 5 4 2" xfId="7932"/>
    <cellStyle name="표준 97 5 5" xfId="7062"/>
    <cellStyle name="표준 97 6" xfId="4875"/>
    <cellStyle name="표준 97 7" xfId="5420"/>
    <cellStyle name="표준 97 7 2" xfId="6521"/>
    <cellStyle name="표준 97 7 2 2" xfId="8272"/>
    <cellStyle name="표준 97 7 3" xfId="7402"/>
    <cellStyle name="표준 97 8" xfId="6018"/>
    <cellStyle name="표준 97 8 2" xfId="7838"/>
    <cellStyle name="표준 97 9" xfId="6968"/>
    <cellStyle name="표준 98" xfId="2284"/>
    <cellStyle name="표준 98 2" xfId="4877"/>
    <cellStyle name="표준 98 3" xfId="4876"/>
    <cellStyle name="표준 99" xfId="2285"/>
    <cellStyle name="표준 99 2" xfId="4879"/>
    <cellStyle name="표준 99 3" xfId="4878"/>
    <cellStyle name="標準_Akia(F）-8" xfId="2286"/>
    <cellStyle name="표준_반월 수리계산" xfId="2287"/>
    <cellStyle name="표준_최종(수도관리처, 충주광역수리검토서)-이전배분량삭제" xfId="2288"/>
    <cellStyle name="표준JKDH" xfId="4880"/>
    <cellStyle name="하이퍼링크 2" xfId="2289"/>
    <cellStyle name="합산" xfId="2290"/>
    <cellStyle name="합산 2" xfId="2291"/>
    <cellStyle name="합산_001. 시계열에 의한 인구" xfId="2292"/>
    <cellStyle name="화폐기호" xfId="2293"/>
    <cellStyle name="화폐기호 2" xfId="2294"/>
    <cellStyle name="화폐기호_001. 시계열에 의한 인구" xfId="2295"/>
    <cellStyle name="화폐기호0" xfId="2296"/>
    <cellStyle name="화폐기호0 2" xfId="2297"/>
    <cellStyle name="화폐기호0_001. 시계열에 의한 인구" xfId="22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1:Y163"/>
  <sheetViews>
    <sheetView showGridLines="0" tabSelected="1" view="pageBreakPreview" topLeftCell="A2" zoomScaleSheetLayoutView="100" workbookViewId="0">
      <selection activeCell="S98" sqref="S98"/>
    </sheetView>
  </sheetViews>
  <sheetFormatPr defaultColWidth="7.44140625" defaultRowHeight="14.25" outlineLevelRow="1"/>
  <cols>
    <col min="1" max="1" width="1.44140625" style="203" customWidth="1"/>
    <col min="2" max="2" width="22.77734375" style="205" customWidth="1"/>
    <col min="3" max="3" width="3.88671875" style="205" customWidth="1"/>
    <col min="4" max="4" width="21.109375" style="205" customWidth="1"/>
    <col min="5" max="5" width="5.44140625" style="203" customWidth="1"/>
    <col min="6" max="6" width="7.5546875" style="206" customWidth="1"/>
    <col min="7" max="8" width="6.33203125" style="203" customWidth="1"/>
    <col min="9" max="9" width="6.33203125" style="205" customWidth="1"/>
    <col min="10" max="14" width="6.33203125" style="203" customWidth="1"/>
    <col min="15" max="15" width="7.6640625" style="203" customWidth="1"/>
    <col min="16" max="16" width="6.33203125" style="203" customWidth="1"/>
    <col min="17" max="17" width="9.44140625" style="203" customWidth="1"/>
    <col min="18" max="18" width="13.88671875" style="348" customWidth="1"/>
    <col min="19" max="19" width="13.88671875" style="2" customWidth="1"/>
    <col min="20" max="20" width="14" style="2" customWidth="1"/>
    <col min="21" max="24" width="7.109375" style="2" bestFit="1" customWidth="1"/>
    <col min="25" max="16384" width="7.44140625" style="2"/>
  </cols>
  <sheetData>
    <row r="1" spans="1:24" ht="17.25" customHeight="1">
      <c r="B1" s="204" t="s">
        <v>311</v>
      </c>
    </row>
    <row r="2" spans="1:24" s="3" customFormat="1" ht="16.5" customHeight="1">
      <c r="A2" s="207"/>
      <c r="B2" s="241" t="s">
        <v>247</v>
      </c>
      <c r="C2" s="242"/>
      <c r="D2" s="242"/>
      <c r="E2" s="243"/>
      <c r="F2" s="244"/>
      <c r="G2" s="245"/>
      <c r="H2" s="246"/>
      <c r="I2" s="247"/>
      <c r="J2" s="248"/>
      <c r="K2" s="248"/>
      <c r="L2" s="248"/>
      <c r="M2" s="248"/>
      <c r="N2" s="248"/>
      <c r="O2" s="248"/>
      <c r="P2" s="248"/>
      <c r="Q2" s="248"/>
      <c r="R2" s="349"/>
      <c r="S2" s="5"/>
      <c r="T2" s="4"/>
    </row>
    <row r="3" spans="1:24" s="3" customFormat="1" ht="12.75" customHeight="1">
      <c r="A3" s="207"/>
      <c r="B3" s="294" t="s">
        <v>0</v>
      </c>
      <c r="C3" s="295"/>
      <c r="D3" s="295"/>
      <c r="E3" s="240" t="s">
        <v>1</v>
      </c>
      <c r="F3" s="249" t="s">
        <v>2</v>
      </c>
      <c r="G3" s="240" t="s">
        <v>3</v>
      </c>
      <c r="H3" s="240" t="s">
        <v>4</v>
      </c>
      <c r="I3" s="240" t="s">
        <v>5</v>
      </c>
      <c r="J3" s="240" t="s">
        <v>6</v>
      </c>
      <c r="K3" s="240" t="s">
        <v>7</v>
      </c>
      <c r="L3" s="240" t="s">
        <v>8</v>
      </c>
      <c r="M3" s="295" t="s">
        <v>197</v>
      </c>
      <c r="N3" s="295"/>
      <c r="O3" s="240" t="s">
        <v>196</v>
      </c>
      <c r="P3" s="240" t="s">
        <v>19</v>
      </c>
      <c r="Q3" s="250" t="s">
        <v>9</v>
      </c>
      <c r="R3" s="350"/>
      <c r="S3" s="6"/>
    </row>
    <row r="4" spans="1:24" s="3" customFormat="1" ht="12.75" customHeight="1">
      <c r="A4" s="207"/>
      <c r="B4" s="296"/>
      <c r="C4" s="297"/>
      <c r="D4" s="297"/>
      <c r="E4" s="239" t="s">
        <v>10</v>
      </c>
      <c r="F4" s="251" t="s">
        <v>11</v>
      </c>
      <c r="G4" s="239" t="s">
        <v>12</v>
      </c>
      <c r="H4" s="239" t="s">
        <v>12</v>
      </c>
      <c r="I4" s="239" t="s">
        <v>13</v>
      </c>
      <c r="J4" s="239" t="s">
        <v>14</v>
      </c>
      <c r="K4" s="239" t="s">
        <v>20</v>
      </c>
      <c r="L4" s="239" t="s">
        <v>11</v>
      </c>
      <c r="M4" s="239" t="s">
        <v>16</v>
      </c>
      <c r="N4" s="239" t="s">
        <v>17</v>
      </c>
      <c r="O4" s="239"/>
      <c r="P4" s="239"/>
      <c r="Q4" s="252"/>
      <c r="R4" s="350"/>
      <c r="S4" s="6"/>
      <c r="T4" s="171" t="s">
        <v>254</v>
      </c>
      <c r="X4" s="3" t="s">
        <v>257</v>
      </c>
    </row>
    <row r="5" spans="1:24" s="3" customFormat="1" ht="12.75" customHeight="1">
      <c r="A5" s="207"/>
      <c r="B5" s="238" t="s">
        <v>246</v>
      </c>
      <c r="C5" s="253"/>
      <c r="D5" s="253"/>
      <c r="E5" s="253"/>
      <c r="F5" s="254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5"/>
      <c r="R5" s="351"/>
      <c r="S5" s="7"/>
      <c r="T5" s="292" t="s">
        <v>222</v>
      </c>
      <c r="U5" s="292" t="s">
        <v>249</v>
      </c>
      <c r="V5" s="292"/>
      <c r="W5" s="292"/>
      <c r="X5" s="292"/>
    </row>
    <row r="6" spans="1:24" s="1" customFormat="1" ht="12.75" customHeight="1">
      <c r="A6" s="256"/>
      <c r="B6" s="229" t="s">
        <v>259</v>
      </c>
      <c r="C6" s="262"/>
      <c r="D6" s="230"/>
      <c r="E6" s="257">
        <v>1500</v>
      </c>
      <c r="F6" s="257"/>
      <c r="G6" s="258"/>
      <c r="H6" s="258">
        <f>U21</f>
        <v>223068</v>
      </c>
      <c r="I6" s="259"/>
      <c r="J6" s="260"/>
      <c r="K6" s="261"/>
      <c r="L6" s="262"/>
      <c r="M6" s="263"/>
      <c r="N6" s="264"/>
      <c r="O6" s="262"/>
      <c r="P6" s="262">
        <v>57.863999999999997</v>
      </c>
      <c r="Q6" s="265"/>
      <c r="R6" s="352"/>
      <c r="S6" s="8"/>
      <c r="T6" s="292"/>
      <c r="U6" s="146">
        <v>2012</v>
      </c>
      <c r="V6" s="146">
        <v>2015</v>
      </c>
      <c r="W6" s="146">
        <v>2020</v>
      </c>
      <c r="X6" s="146">
        <v>2025</v>
      </c>
    </row>
    <row r="7" spans="1:24" s="1" customFormat="1" ht="12.75" customHeight="1">
      <c r="A7" s="256"/>
      <c r="B7" s="233" t="s">
        <v>260</v>
      </c>
      <c r="C7" s="236" t="s">
        <v>18</v>
      </c>
      <c r="D7" s="232" t="s">
        <v>262</v>
      </c>
      <c r="E7" s="258">
        <v>1500</v>
      </c>
      <c r="F7" s="275">
        <v>1382.1</v>
      </c>
      <c r="G7" s="258">
        <f>H18</f>
        <v>3125</v>
      </c>
      <c r="H7" s="258">
        <f t="shared" ref="H7:H15" si="0">H6-G7</f>
        <v>219943</v>
      </c>
      <c r="I7" s="259">
        <f>IF(E7&lt;0,0,IF(E7&lt;=600,100,IF(AND(600&lt;E7,E7&lt;1000),110,IF(E7&gt;=1000,120,""))))</f>
        <v>120</v>
      </c>
      <c r="J7" s="260">
        <f t="shared" ref="J7:J16" si="1">0.84935*I7*(E7/1000/4)^0.63*(K7/1000)^0.54</f>
        <v>1.446212917893122</v>
      </c>
      <c r="K7" s="261">
        <f t="shared" ref="K7:K16" si="2">10.666*(I7^(-1.85))*((E7/1000)^(-4.87))*((H7/(24*60*60))^1.85)*1000</f>
        <v>1.187613665598064</v>
      </c>
      <c r="L7" s="262">
        <f t="shared" ref="L7:L16" si="3">K7*F7/1000</f>
        <v>1.6414008472230841</v>
      </c>
      <c r="M7" s="262">
        <f>P6</f>
        <v>57.863999999999997</v>
      </c>
      <c r="N7" s="262">
        <f t="shared" ref="N7:N16" si="4">M7-L7</f>
        <v>56.222599152776915</v>
      </c>
      <c r="O7" s="262"/>
      <c r="P7" s="262"/>
      <c r="Q7" s="265"/>
      <c r="R7" s="353"/>
      <c r="S7" s="9"/>
      <c r="T7" s="146" t="s">
        <v>250</v>
      </c>
      <c r="U7" s="147">
        <v>69600</v>
      </c>
      <c r="V7" s="150">
        <v>69600</v>
      </c>
      <c r="W7" s="150">
        <v>60600</v>
      </c>
      <c r="X7" s="150">
        <v>60600</v>
      </c>
    </row>
    <row r="8" spans="1:24" s="1" customFormat="1" ht="12.75" customHeight="1">
      <c r="A8" s="256"/>
      <c r="B8" s="233" t="s">
        <v>262</v>
      </c>
      <c r="C8" s="236" t="s">
        <v>18</v>
      </c>
      <c r="D8" s="232" t="s">
        <v>239</v>
      </c>
      <c r="E8" s="258">
        <v>1500</v>
      </c>
      <c r="F8" s="275">
        <v>2731.6</v>
      </c>
      <c r="G8" s="258">
        <f>U40</f>
        <v>521</v>
      </c>
      <c r="H8" s="258">
        <f t="shared" si="0"/>
        <v>219422</v>
      </c>
      <c r="I8" s="259">
        <f>IF(E8&lt;0,0,IF(E8&lt;=600,100,IF(AND(600&lt;E8,E8&lt;1000),110,IF(E8&gt;=1000,120,""))))</f>
        <v>120</v>
      </c>
      <c r="J8" s="260">
        <f t="shared" si="1"/>
        <v>1.4427905568926735</v>
      </c>
      <c r="K8" s="261">
        <f t="shared" si="2"/>
        <v>1.1824144598921127</v>
      </c>
      <c r="L8" s="262">
        <f t="shared" si="3"/>
        <v>3.2298833386412946</v>
      </c>
      <c r="M8" s="262">
        <f>N7</f>
        <v>56.222599152776915</v>
      </c>
      <c r="N8" s="262">
        <f t="shared" si="4"/>
        <v>52.992715814135622</v>
      </c>
      <c r="O8" s="262"/>
      <c r="P8" s="262"/>
      <c r="Q8" s="265"/>
      <c r="R8" s="353"/>
      <c r="S8" s="9"/>
      <c r="T8" s="148" t="s">
        <v>218</v>
      </c>
      <c r="U8" s="147">
        <v>80700</v>
      </c>
      <c r="V8" s="150">
        <v>80700</v>
      </c>
      <c r="W8" s="150">
        <v>80700</v>
      </c>
      <c r="X8" s="150">
        <v>80700</v>
      </c>
    </row>
    <row r="9" spans="1:24" s="1" customFormat="1" ht="12.75" customHeight="1">
      <c r="A9" s="256"/>
      <c r="B9" s="233" t="s">
        <v>239</v>
      </c>
      <c r="C9" s="236" t="s">
        <v>18</v>
      </c>
      <c r="D9" s="231" t="s">
        <v>51</v>
      </c>
      <c r="E9" s="258">
        <v>1500</v>
      </c>
      <c r="F9" s="275">
        <v>1841.9</v>
      </c>
      <c r="G9" s="258">
        <f>U39</f>
        <v>354</v>
      </c>
      <c r="H9" s="258">
        <f t="shared" si="0"/>
        <v>219068</v>
      </c>
      <c r="I9" s="259">
        <f>IF(E9&lt;0,0,IF(E9&lt;=600,100,IF(AND(600&lt;E9,E9&lt;1000),110,IF(E9&gt;=1000,120,""))))</f>
        <v>120</v>
      </c>
      <c r="J9" s="260">
        <f t="shared" si="1"/>
        <v>1.4404651860497553</v>
      </c>
      <c r="K9" s="261">
        <f t="shared" si="2"/>
        <v>1.1788877750878606</v>
      </c>
      <c r="L9" s="262">
        <f t="shared" si="3"/>
        <v>2.1713933929343305</v>
      </c>
      <c r="M9" s="262">
        <f>N8</f>
        <v>52.992715814135622</v>
      </c>
      <c r="N9" s="262">
        <f t="shared" si="4"/>
        <v>50.821322421201288</v>
      </c>
      <c r="O9" s="262"/>
      <c r="P9" s="262"/>
      <c r="Q9" s="265"/>
      <c r="R9" s="353"/>
      <c r="S9" s="160"/>
      <c r="T9" s="149" t="s">
        <v>219</v>
      </c>
      <c r="U9" s="147">
        <v>47700</v>
      </c>
      <c r="V9" s="147">
        <v>47700</v>
      </c>
      <c r="W9" s="147">
        <v>47700</v>
      </c>
      <c r="X9" s="147">
        <v>47700</v>
      </c>
    </row>
    <row r="10" spans="1:24" s="1" customFormat="1" ht="12.75" customHeight="1">
      <c r="A10" s="256"/>
      <c r="B10" s="233" t="s">
        <v>51</v>
      </c>
      <c r="C10" s="236" t="s">
        <v>18</v>
      </c>
      <c r="D10" s="232" t="s">
        <v>261</v>
      </c>
      <c r="E10" s="258">
        <v>600</v>
      </c>
      <c r="F10" s="275">
        <v>546.20000000000005</v>
      </c>
      <c r="G10" s="258">
        <f>H27</f>
        <v>182443</v>
      </c>
      <c r="H10" s="258">
        <f t="shared" si="0"/>
        <v>36625</v>
      </c>
      <c r="I10" s="259">
        <f>IF(E10&lt;0,0,IF(E10&lt;=600,100,IF(AND(600&lt;E10,E10&lt;1000),110,IF(E10&gt;=1000,120,""))))</f>
        <v>100</v>
      </c>
      <c r="J10" s="260">
        <f t="shared" si="1"/>
        <v>1.507299329324838</v>
      </c>
      <c r="K10" s="261">
        <f t="shared" si="2"/>
        <v>5.2341141288255173</v>
      </c>
      <c r="L10" s="262">
        <f t="shared" si="3"/>
        <v>2.8588731371644975</v>
      </c>
      <c r="M10" s="262">
        <f>N9+Q10</f>
        <v>132.82132242120127</v>
      </c>
      <c r="N10" s="262">
        <f t="shared" si="4"/>
        <v>129.96244928403678</v>
      </c>
      <c r="O10" s="262"/>
      <c r="P10" s="262"/>
      <c r="Q10" s="265">
        <v>82</v>
      </c>
      <c r="R10" s="353"/>
      <c r="S10" s="160"/>
      <c r="T10" s="149" t="s">
        <v>251</v>
      </c>
      <c r="U10" s="147">
        <v>6800</v>
      </c>
      <c r="V10" s="147">
        <v>6800</v>
      </c>
      <c r="W10" s="147">
        <v>3700</v>
      </c>
      <c r="X10" s="147">
        <v>3700</v>
      </c>
    </row>
    <row r="11" spans="1:24" s="1" customFormat="1" ht="12.75" customHeight="1">
      <c r="A11" s="256"/>
      <c r="B11" s="235" t="s">
        <v>261</v>
      </c>
      <c r="C11" s="236" t="s">
        <v>18</v>
      </c>
      <c r="D11" s="232" t="s">
        <v>263</v>
      </c>
      <c r="E11" s="258">
        <v>600</v>
      </c>
      <c r="F11" s="258">
        <v>1500</v>
      </c>
      <c r="G11" s="258">
        <f>H21</f>
        <v>2489</v>
      </c>
      <c r="H11" s="258">
        <f t="shared" si="0"/>
        <v>34136</v>
      </c>
      <c r="I11" s="259">
        <f t="shared" ref="I11:I43" si="5">IF(E11&lt;0,0,IF(E11&lt;=600,100,IF(AND(600&lt;E11,E11&lt;1000),110,IF(E11&gt;=1000,120,""))))</f>
        <v>100</v>
      </c>
      <c r="J11" s="260">
        <f t="shared" si="1"/>
        <v>1.404963583106756</v>
      </c>
      <c r="K11" s="261">
        <f t="shared" si="2"/>
        <v>4.5951313667490137</v>
      </c>
      <c r="L11" s="262">
        <f t="shared" si="3"/>
        <v>6.8926970501235214</v>
      </c>
      <c r="M11" s="262">
        <f>N10</f>
        <v>129.96244928403678</v>
      </c>
      <c r="N11" s="262">
        <f t="shared" si="4"/>
        <v>123.06975223391326</v>
      </c>
      <c r="O11" s="262"/>
      <c r="P11" s="262"/>
      <c r="Q11" s="265"/>
      <c r="R11" s="353"/>
      <c r="S11" s="160"/>
      <c r="T11" s="149" t="s">
        <v>252</v>
      </c>
      <c r="U11" s="147">
        <v>6000</v>
      </c>
      <c r="V11" s="147">
        <v>6000</v>
      </c>
      <c r="W11" s="147">
        <v>8300</v>
      </c>
      <c r="X11" s="147">
        <v>8300</v>
      </c>
    </row>
    <row r="12" spans="1:24" s="1" customFormat="1" ht="12.75" customHeight="1">
      <c r="A12" s="256"/>
      <c r="B12" s="233" t="s">
        <v>263</v>
      </c>
      <c r="C12" s="236" t="s">
        <v>18</v>
      </c>
      <c r="D12" s="232" t="s">
        <v>264</v>
      </c>
      <c r="E12" s="258">
        <v>600</v>
      </c>
      <c r="F12" s="258">
        <f>4635-1500</f>
        <v>3135</v>
      </c>
      <c r="G12" s="258">
        <f>U37</f>
        <v>1498</v>
      </c>
      <c r="H12" s="258">
        <f t="shared" si="0"/>
        <v>32638</v>
      </c>
      <c r="I12" s="259">
        <f t="shared" si="5"/>
        <v>100</v>
      </c>
      <c r="J12" s="260">
        <f t="shared" si="1"/>
        <v>1.3433694409764534</v>
      </c>
      <c r="K12" s="261">
        <f t="shared" si="2"/>
        <v>4.22905284356814</v>
      </c>
      <c r="L12" s="262">
        <f t="shared" si="3"/>
        <v>13.258080664586119</v>
      </c>
      <c r="M12" s="262">
        <f>N11</f>
        <v>123.06975223391326</v>
      </c>
      <c r="N12" s="262">
        <f t="shared" si="4"/>
        <v>109.81167156932715</v>
      </c>
      <c r="O12" s="262"/>
      <c r="P12" s="262"/>
      <c r="Q12" s="265"/>
      <c r="R12" s="353"/>
      <c r="S12" s="9"/>
      <c r="T12" s="149" t="s">
        <v>220</v>
      </c>
      <c r="U12" s="147">
        <v>17100</v>
      </c>
      <c r="V12" s="147">
        <v>17100</v>
      </c>
      <c r="W12" s="147">
        <v>26900</v>
      </c>
      <c r="X12" s="147">
        <v>26900</v>
      </c>
    </row>
    <row r="13" spans="1:24" s="1" customFormat="1" ht="12.75" customHeight="1">
      <c r="A13" s="256"/>
      <c r="B13" s="235" t="s">
        <v>264</v>
      </c>
      <c r="C13" s="236" t="s">
        <v>18</v>
      </c>
      <c r="D13" s="236" t="s">
        <v>265</v>
      </c>
      <c r="E13" s="258">
        <v>500</v>
      </c>
      <c r="F13" s="258">
        <v>2800</v>
      </c>
      <c r="G13" s="258">
        <f>H24</f>
        <v>15674</v>
      </c>
      <c r="H13" s="258">
        <f t="shared" si="0"/>
        <v>16964</v>
      </c>
      <c r="I13" s="259">
        <f t="shared" si="5"/>
        <v>100</v>
      </c>
      <c r="J13" s="260">
        <f t="shared" si="1"/>
        <v>1.0060765850399755</v>
      </c>
      <c r="K13" s="261">
        <f t="shared" si="2"/>
        <v>3.0626299316859678</v>
      </c>
      <c r="L13" s="262">
        <f t="shared" si="3"/>
        <v>8.5753638087207094</v>
      </c>
      <c r="M13" s="262">
        <f>N12</f>
        <v>109.81167156932715</v>
      </c>
      <c r="N13" s="262">
        <f t="shared" si="4"/>
        <v>101.23630776060644</v>
      </c>
      <c r="O13" s="262"/>
      <c r="P13" s="262"/>
      <c r="Q13" s="265"/>
      <c r="R13" s="353"/>
      <c r="S13" s="9"/>
      <c r="T13" s="149" t="s">
        <v>221</v>
      </c>
      <c r="U13" s="147">
        <v>7600</v>
      </c>
      <c r="V13" s="147">
        <v>7600</v>
      </c>
      <c r="W13" s="147">
        <v>7600</v>
      </c>
      <c r="X13" s="147">
        <v>7600</v>
      </c>
    </row>
    <row r="14" spans="1:24" s="1" customFormat="1" ht="12.75" customHeight="1">
      <c r="A14" s="256"/>
      <c r="B14" s="233" t="s">
        <v>265</v>
      </c>
      <c r="C14" s="236" t="s">
        <v>18</v>
      </c>
      <c r="D14" s="232" t="s">
        <v>266</v>
      </c>
      <c r="E14" s="258">
        <v>500</v>
      </c>
      <c r="F14" s="258">
        <f>2675+4910-2800</f>
        <v>4785</v>
      </c>
      <c r="G14" s="258">
        <f>U38</f>
        <v>2262</v>
      </c>
      <c r="H14" s="258">
        <f t="shared" si="0"/>
        <v>14702</v>
      </c>
      <c r="I14" s="259">
        <f t="shared" si="5"/>
        <v>100</v>
      </c>
      <c r="J14" s="260">
        <f t="shared" si="1"/>
        <v>0.87204992288458916</v>
      </c>
      <c r="K14" s="261">
        <f t="shared" si="2"/>
        <v>2.3502475504425804</v>
      </c>
      <c r="L14" s="262">
        <f t="shared" si="3"/>
        <v>11.245934528867746</v>
      </c>
      <c r="M14" s="262">
        <f>N13</f>
        <v>101.23630776060644</v>
      </c>
      <c r="N14" s="262">
        <f t="shared" si="4"/>
        <v>89.990373231738687</v>
      </c>
      <c r="O14" s="262"/>
      <c r="P14" s="262"/>
      <c r="Q14" s="265"/>
      <c r="R14" s="353"/>
      <c r="S14" s="160"/>
      <c r="T14" s="149" t="s">
        <v>253</v>
      </c>
      <c r="U14" s="147">
        <v>49700</v>
      </c>
      <c r="V14" s="147">
        <v>49700</v>
      </c>
      <c r="W14" s="147">
        <v>49700</v>
      </c>
      <c r="X14" s="147">
        <v>49700</v>
      </c>
    </row>
    <row r="15" spans="1:24" s="1" customFormat="1" ht="12.75" customHeight="1">
      <c r="A15" s="256"/>
      <c r="B15" s="233" t="s">
        <v>266</v>
      </c>
      <c r="C15" s="236" t="s">
        <v>18</v>
      </c>
      <c r="D15" s="232" t="s">
        <v>29</v>
      </c>
      <c r="E15" s="258">
        <v>800</v>
      </c>
      <c r="F15" s="258">
        <v>3282.92</v>
      </c>
      <c r="G15" s="258">
        <f>H16</f>
        <v>7600</v>
      </c>
      <c r="H15" s="258">
        <f t="shared" si="0"/>
        <v>7102</v>
      </c>
      <c r="I15" s="259">
        <f t="shared" si="5"/>
        <v>110</v>
      </c>
      <c r="J15" s="260">
        <f t="shared" si="1"/>
        <v>0.16470388551460402</v>
      </c>
      <c r="K15" s="261">
        <f t="shared" si="2"/>
        <v>5.1985315888442372E-2</v>
      </c>
      <c r="L15" s="262">
        <f t="shared" si="3"/>
        <v>0.17066363323648523</v>
      </c>
      <c r="M15" s="262">
        <f>N14</f>
        <v>89.990373231738687</v>
      </c>
      <c r="N15" s="262">
        <f t="shared" si="4"/>
        <v>89.8197095985022</v>
      </c>
      <c r="O15" s="262">
        <f>IF($D15="","",VLOOKUP($D15,용수공급량!$A$31:$E$45,5,FALSE))</f>
        <v>85.6</v>
      </c>
      <c r="P15" s="262">
        <f>N15-O15</f>
        <v>4.2197095985022059</v>
      </c>
      <c r="Q15" s="265"/>
      <c r="R15" s="353"/>
      <c r="S15" s="160"/>
      <c r="T15" s="149" t="s">
        <v>21</v>
      </c>
      <c r="U15" s="147">
        <f>SUM(U7:U14)</f>
        <v>285200</v>
      </c>
      <c r="V15" s="147">
        <f>SUM(V7:V14)</f>
        <v>285200</v>
      </c>
      <c r="W15" s="147">
        <f>SUM(W7:W14)</f>
        <v>285200</v>
      </c>
      <c r="X15" s="147">
        <f>SUM(X7:X14)</f>
        <v>285200</v>
      </c>
    </row>
    <row r="16" spans="1:24" s="1" customFormat="1" ht="12.75" customHeight="1">
      <c r="A16" s="256"/>
      <c r="B16" s="233" t="s">
        <v>266</v>
      </c>
      <c r="C16" s="236" t="s">
        <v>18</v>
      </c>
      <c r="D16" s="232" t="s">
        <v>221</v>
      </c>
      <c r="E16" s="258">
        <v>500</v>
      </c>
      <c r="F16" s="258"/>
      <c r="G16" s="258"/>
      <c r="H16" s="258">
        <f>U24</f>
        <v>7600</v>
      </c>
      <c r="I16" s="259">
        <f t="shared" si="5"/>
        <v>100</v>
      </c>
      <c r="J16" s="260">
        <f t="shared" si="1"/>
        <v>0.45109195808748886</v>
      </c>
      <c r="K16" s="261">
        <f t="shared" si="2"/>
        <v>0.69338170792140519</v>
      </c>
      <c r="L16" s="262">
        <f t="shared" si="3"/>
        <v>0</v>
      </c>
      <c r="M16" s="262">
        <f>M15</f>
        <v>89.990373231738687</v>
      </c>
      <c r="N16" s="262">
        <f t="shared" si="4"/>
        <v>89.990373231738687</v>
      </c>
      <c r="O16" s="262"/>
      <c r="P16" s="262"/>
      <c r="Q16" s="265"/>
      <c r="R16" s="353"/>
      <c r="S16" s="160"/>
      <c r="T16" s="10"/>
      <c r="U16" s="151"/>
      <c r="V16" s="151"/>
      <c r="W16" s="151"/>
      <c r="X16" s="151"/>
    </row>
    <row r="17" spans="1:25" s="1" customFormat="1" ht="12.75" customHeight="1">
      <c r="A17" s="256"/>
      <c r="B17" s="233"/>
      <c r="C17" s="236"/>
      <c r="D17" s="232"/>
      <c r="E17" s="258"/>
      <c r="F17" s="258"/>
      <c r="G17" s="258"/>
      <c r="H17" s="258"/>
      <c r="I17" s="259"/>
      <c r="J17" s="260"/>
      <c r="K17" s="261"/>
      <c r="L17" s="262"/>
      <c r="M17" s="262"/>
      <c r="N17" s="262"/>
      <c r="O17" s="262"/>
      <c r="P17" s="262"/>
      <c r="Q17" s="265"/>
      <c r="R17" s="353"/>
      <c r="S17" s="9"/>
      <c r="T17" s="171" t="s">
        <v>255</v>
      </c>
    </row>
    <row r="18" spans="1:25" s="1" customFormat="1" ht="12.75" customHeight="1">
      <c r="A18" s="256"/>
      <c r="B18" s="233" t="s">
        <v>260</v>
      </c>
      <c r="C18" s="236" t="s">
        <v>18</v>
      </c>
      <c r="D18" s="232" t="s">
        <v>241</v>
      </c>
      <c r="E18" s="258">
        <v>300</v>
      </c>
      <c r="F18" s="258">
        <v>2213.2199999999998</v>
      </c>
      <c r="G18" s="258"/>
      <c r="H18" s="258">
        <f>U35+U41</f>
        <v>3125</v>
      </c>
      <c r="I18" s="259">
        <f t="shared" ref="I18:I25" si="6">IF(E18&lt;0,0,IF(E18&lt;=600,100,IF(AND(600&lt;E18,E18&lt;1000),110,IF(E18&gt;=1000,120,""))))</f>
        <v>100</v>
      </c>
      <c r="J18" s="260">
        <f>0.84935*I18*(E18/1000/4)^0.63*(K18/1000)^0.54</f>
        <v>0.51563288504685389</v>
      </c>
      <c r="K18" s="261">
        <f>10.666*(I18^(-1.85))*((E18/1000)^(-4.87))*((H18/(24*60*60))^1.85)*1000</f>
        <v>1.6119188921897729</v>
      </c>
      <c r="L18" s="262">
        <f>K18*F18/1000</f>
        <v>3.5675311305722488</v>
      </c>
      <c r="M18" s="262">
        <f>M7</f>
        <v>57.863999999999997</v>
      </c>
      <c r="N18" s="262">
        <f>M18-L18</f>
        <v>54.296468869427748</v>
      </c>
      <c r="O18" s="262"/>
      <c r="P18" s="262"/>
      <c r="Q18" s="265"/>
      <c r="R18" s="353"/>
      <c r="S18" s="9"/>
      <c r="T18" s="171" t="s">
        <v>256</v>
      </c>
    </row>
    <row r="19" spans="1:25" s="1" customFormat="1" ht="12.75" customHeight="1">
      <c r="A19" s="256"/>
      <c r="B19" s="233" t="s">
        <v>241</v>
      </c>
      <c r="C19" s="236" t="s">
        <v>18</v>
      </c>
      <c r="D19" s="232" t="s">
        <v>224</v>
      </c>
      <c r="E19" s="258">
        <v>300</v>
      </c>
      <c r="F19" s="258">
        <v>351.15</v>
      </c>
      <c r="G19" s="258">
        <f>U41</f>
        <v>435</v>
      </c>
      <c r="H19" s="258">
        <f>H18-G19</f>
        <v>2690</v>
      </c>
      <c r="I19" s="259">
        <f t="shared" si="6"/>
        <v>100</v>
      </c>
      <c r="J19" s="260">
        <f>0.84935*I19*(E19/1000/4)^0.63*(K19/1000)^0.54</f>
        <v>0.44392332350005398</v>
      </c>
      <c r="K19" s="261">
        <f>10.666*(I19^(-1.85))*((E19/1000)^(-4.87))*((H19/(24*60*60))^1.85)*1000</f>
        <v>1.2215531368590788</v>
      </c>
      <c r="L19" s="262">
        <f>K19*F19/1000</f>
        <v>0.42894838400806551</v>
      </c>
      <c r="M19" s="262">
        <f>N18</f>
        <v>54.296468869427748</v>
      </c>
      <c r="N19" s="262">
        <f>M19-L19</f>
        <v>53.867520485419682</v>
      </c>
      <c r="O19" s="262">
        <f>IF($D19="","",VLOOKUP($D19,용수공급량!$A$31:$E$45,5,FALSE))</f>
        <v>50</v>
      </c>
      <c r="P19" s="262">
        <f>N19-O19</f>
        <v>3.8675204854196821</v>
      </c>
      <c r="Q19" s="265"/>
      <c r="R19" s="353"/>
      <c r="S19" s="9"/>
      <c r="T19" s="171" t="s">
        <v>277</v>
      </c>
      <c r="Y19" s="1" t="s">
        <v>257</v>
      </c>
    </row>
    <row r="20" spans="1:25" s="1" customFormat="1" ht="12.75" customHeight="1">
      <c r="A20" s="256"/>
      <c r="B20" s="233"/>
      <c r="C20" s="236"/>
      <c r="D20" s="232"/>
      <c r="E20" s="258"/>
      <c r="F20" s="258"/>
      <c r="G20" s="258"/>
      <c r="H20" s="258"/>
      <c r="I20" s="259"/>
      <c r="J20" s="260"/>
      <c r="K20" s="261"/>
      <c r="L20" s="262"/>
      <c r="M20" s="262"/>
      <c r="N20" s="262"/>
      <c r="O20" s="262"/>
      <c r="P20" s="262"/>
      <c r="Q20" s="265"/>
      <c r="R20" s="353"/>
      <c r="S20" s="9"/>
      <c r="T20" s="161" t="s">
        <v>258</v>
      </c>
      <c r="U20" s="146">
        <v>2015</v>
      </c>
      <c r="V20" s="146">
        <v>2020</v>
      </c>
      <c r="W20" s="146">
        <v>2025</v>
      </c>
      <c r="X20" s="146">
        <v>2030</v>
      </c>
      <c r="Y20" s="146">
        <v>2035</v>
      </c>
    </row>
    <row r="21" spans="1:25" s="1" customFormat="1" ht="12.75" customHeight="1">
      <c r="A21" s="256"/>
      <c r="B21" s="233" t="s">
        <v>261</v>
      </c>
      <c r="C21" s="236" t="s">
        <v>18</v>
      </c>
      <c r="D21" s="232" t="s">
        <v>272</v>
      </c>
      <c r="E21" s="258">
        <v>250</v>
      </c>
      <c r="F21" s="258">
        <v>3376.61</v>
      </c>
      <c r="G21" s="258"/>
      <c r="H21" s="258">
        <f>U34</f>
        <v>2489</v>
      </c>
      <c r="I21" s="259">
        <f t="shared" si="6"/>
        <v>100</v>
      </c>
      <c r="J21" s="260">
        <f>0.84935*I21*(E21/1000/4)^0.63*(K21/1000)^0.54</f>
        <v>0.5915084635377692</v>
      </c>
      <c r="K21" s="261">
        <f>10.666*(I21^(-1.85))*((E21/1000)^(-4.87))*((H21/(24*60*60))^1.85)*1000</f>
        <v>2.5711615936294003</v>
      </c>
      <c r="L21" s="262">
        <f>K21*F21/1000</f>
        <v>8.68180994866497</v>
      </c>
      <c r="M21" s="262">
        <f>M11</f>
        <v>129.96244928403678</v>
      </c>
      <c r="N21" s="262">
        <f>M21-L21</f>
        <v>121.2806393353718</v>
      </c>
      <c r="O21" s="262"/>
      <c r="P21" s="262"/>
      <c r="Q21" s="265">
        <v>10</v>
      </c>
      <c r="R21" s="353"/>
      <c r="S21" s="9"/>
      <c r="T21" s="146" t="s">
        <v>223</v>
      </c>
      <c r="U21" s="150">
        <f>SUM(U22:U46)</f>
        <v>223068</v>
      </c>
      <c r="V21" s="150">
        <f>SUM(V22:V46)</f>
        <v>253642</v>
      </c>
      <c r="W21" s="150">
        <f>SUM(W22:W46)</f>
        <v>276656</v>
      </c>
      <c r="X21" s="150">
        <f>SUM(X22:X46)</f>
        <v>276591</v>
      </c>
      <c r="Y21" s="150">
        <f>SUM(Y22:Y46)</f>
        <v>276247</v>
      </c>
    </row>
    <row r="22" spans="1:25" s="1" customFormat="1" ht="12.75" customHeight="1">
      <c r="A22" s="256"/>
      <c r="B22" s="233" t="s">
        <v>272</v>
      </c>
      <c r="C22" s="236" t="s">
        <v>18</v>
      </c>
      <c r="D22" s="232" t="s">
        <v>225</v>
      </c>
      <c r="E22" s="258">
        <v>250</v>
      </c>
      <c r="F22" s="258">
        <v>965.25</v>
      </c>
      <c r="G22" s="258"/>
      <c r="H22" s="258">
        <f>H21-G22</f>
        <v>2489</v>
      </c>
      <c r="I22" s="259">
        <f t="shared" si="6"/>
        <v>100</v>
      </c>
      <c r="J22" s="260">
        <f>0.84935*I22*(E22/1000/4)^0.63*(K22/1000)^0.54</f>
        <v>0.5915084635377692</v>
      </c>
      <c r="K22" s="261">
        <f>10.666*(I22^(-1.85))*((E22/1000)^(-4.87))*((H22/(24*60*60))^1.85)*1000</f>
        <v>2.5711615936294003</v>
      </c>
      <c r="L22" s="262">
        <f>K22*F22/1000</f>
        <v>2.4818137282507786</v>
      </c>
      <c r="M22" s="262">
        <f>N21+Q21</f>
        <v>131.2806393353718</v>
      </c>
      <c r="N22" s="262">
        <f>M22-L22</f>
        <v>128.79882560712102</v>
      </c>
      <c r="O22" s="262">
        <f>IF($D22="","",VLOOKUP($D22,용수공급량!$A$31:$E$45,5,FALSE))</f>
        <v>105.1</v>
      </c>
      <c r="P22" s="262">
        <f>N22-O22</f>
        <v>23.698825607121023</v>
      </c>
      <c r="Q22" s="265"/>
      <c r="R22" s="353"/>
      <c r="S22" s="9"/>
      <c r="T22" s="148" t="s">
        <v>218</v>
      </c>
      <c r="U22" s="150">
        <f t="shared" ref="U22:W23" si="7">V8</f>
        <v>80700</v>
      </c>
      <c r="V22" s="150">
        <f t="shared" si="7"/>
        <v>80700</v>
      </c>
      <c r="W22" s="150">
        <f t="shared" si="7"/>
        <v>80700</v>
      </c>
      <c r="X22" s="150">
        <f t="shared" ref="X22:Y25" si="8">W22</f>
        <v>80700</v>
      </c>
      <c r="Y22" s="150">
        <f t="shared" si="8"/>
        <v>80700</v>
      </c>
    </row>
    <row r="23" spans="1:25" s="1" customFormat="1" ht="12.75" customHeight="1">
      <c r="A23" s="256"/>
      <c r="B23" s="233"/>
      <c r="C23" s="236"/>
      <c r="D23" s="232"/>
      <c r="E23" s="258"/>
      <c r="F23" s="258"/>
      <c r="G23" s="258"/>
      <c r="H23" s="258"/>
      <c r="I23" s="259"/>
      <c r="J23" s="260"/>
      <c r="K23" s="261"/>
      <c r="L23" s="262"/>
      <c r="M23" s="262"/>
      <c r="N23" s="262"/>
      <c r="O23" s="262"/>
      <c r="P23" s="262"/>
      <c r="Q23" s="265"/>
      <c r="R23" s="353"/>
      <c r="S23" s="9"/>
      <c r="T23" s="149" t="s">
        <v>219</v>
      </c>
      <c r="U23" s="150">
        <f t="shared" si="7"/>
        <v>47700</v>
      </c>
      <c r="V23" s="150">
        <f t="shared" si="7"/>
        <v>47700</v>
      </c>
      <c r="W23" s="150">
        <f t="shared" si="7"/>
        <v>47700</v>
      </c>
      <c r="X23" s="150">
        <f t="shared" si="8"/>
        <v>47700</v>
      </c>
      <c r="Y23" s="150">
        <f t="shared" si="8"/>
        <v>47700</v>
      </c>
    </row>
    <row r="24" spans="1:25" s="1" customFormat="1" ht="12.75" customHeight="1">
      <c r="A24" s="256"/>
      <c r="B24" s="233" t="s">
        <v>306</v>
      </c>
      <c r="C24" s="236" t="s">
        <v>18</v>
      </c>
      <c r="D24" s="232" t="s">
        <v>300</v>
      </c>
      <c r="E24" s="258">
        <v>500</v>
      </c>
      <c r="F24" s="258">
        <v>494.65</v>
      </c>
      <c r="G24" s="258"/>
      <c r="H24" s="258">
        <f>U32+U33</f>
        <v>15674</v>
      </c>
      <c r="I24" s="259">
        <f t="shared" si="6"/>
        <v>100</v>
      </c>
      <c r="J24" s="260">
        <f>0.84935*I24*(E24/1000/4)^0.63*(K24/1000)^0.54</f>
        <v>0.92964463778279904</v>
      </c>
      <c r="K24" s="261">
        <f>10.666*(I24^(-1.85))*((E24/1000)^(-4.87))*((H24/(24*60*60))^1.85)*1000</f>
        <v>2.6457569348797656</v>
      </c>
      <c r="L24" s="262">
        <f>K24*F24/1000</f>
        <v>1.3087236678382761</v>
      </c>
      <c r="M24" s="262">
        <f>M13</f>
        <v>109.81167156932715</v>
      </c>
      <c r="N24" s="262">
        <f>M24-L24</f>
        <v>108.50294790148887</v>
      </c>
      <c r="O24" s="262">
        <f>IF($D24="","",VLOOKUP($D24,용수공급량!$A$31:$E$45,5,FALSE))</f>
        <v>87.2</v>
      </c>
      <c r="P24" s="262">
        <f>N24-O24</f>
        <v>21.302947901488864</v>
      </c>
      <c r="Q24" s="265"/>
      <c r="R24" s="353"/>
      <c r="S24" s="9"/>
      <c r="T24" s="149" t="s">
        <v>221</v>
      </c>
      <c r="U24" s="150">
        <f t="shared" ref="U24:W25" si="9">V13</f>
        <v>7600</v>
      </c>
      <c r="V24" s="150">
        <f t="shared" si="9"/>
        <v>7600</v>
      </c>
      <c r="W24" s="150">
        <f t="shared" si="9"/>
        <v>7600</v>
      </c>
      <c r="X24" s="150">
        <f t="shared" si="8"/>
        <v>7600</v>
      </c>
      <c r="Y24" s="150">
        <f t="shared" si="8"/>
        <v>7600</v>
      </c>
    </row>
    <row r="25" spans="1:25" s="1" customFormat="1" ht="12.75" customHeight="1">
      <c r="A25" s="256"/>
      <c r="B25" s="233" t="s">
        <v>300</v>
      </c>
      <c r="C25" s="236" t="s">
        <v>18</v>
      </c>
      <c r="D25" s="232" t="s">
        <v>301</v>
      </c>
      <c r="E25" s="258">
        <v>400</v>
      </c>
      <c r="F25" s="258">
        <v>2005.43</v>
      </c>
      <c r="G25" s="258"/>
      <c r="H25" s="258">
        <f>H24-G25</f>
        <v>15674</v>
      </c>
      <c r="I25" s="259">
        <f t="shared" si="6"/>
        <v>100</v>
      </c>
      <c r="J25" s="260">
        <f>0.84935*I25*(E25/1000/4)^0.63*(K25/1000)^0.54</f>
        <v>1.4525049216678045</v>
      </c>
      <c r="K25" s="261">
        <f>10.666*(I25^(-1.85))*((E25/1000)^(-4.87))*((H25/(24*60*60))^1.85)*1000</f>
        <v>7.8433520079932117</v>
      </c>
      <c r="L25" s="262">
        <f>K25*F25/1000</f>
        <v>15.729293417389826</v>
      </c>
      <c r="M25" s="262">
        <f>N24</f>
        <v>108.50294790148887</v>
      </c>
      <c r="N25" s="262">
        <f>M25-L25</f>
        <v>92.77365448409904</v>
      </c>
      <c r="O25" s="262">
        <f>IF($D25="","",VLOOKUP($D25,용수공급량!$A$31:$E$45,5,FALSE))</f>
        <v>75</v>
      </c>
      <c r="P25" s="262">
        <f>N25-O25</f>
        <v>17.77365448409904</v>
      </c>
      <c r="Q25" s="265"/>
      <c r="R25" s="353"/>
      <c r="S25" s="9"/>
      <c r="T25" s="149" t="s">
        <v>253</v>
      </c>
      <c r="U25" s="150">
        <f t="shared" si="9"/>
        <v>49700</v>
      </c>
      <c r="V25" s="150">
        <f t="shared" si="9"/>
        <v>49700</v>
      </c>
      <c r="W25" s="150">
        <f t="shared" si="9"/>
        <v>49700</v>
      </c>
      <c r="X25" s="150">
        <f t="shared" si="8"/>
        <v>49700</v>
      </c>
      <c r="Y25" s="150">
        <f t="shared" si="8"/>
        <v>49700</v>
      </c>
    </row>
    <row r="26" spans="1:25" s="1" customFormat="1" ht="12.75" customHeight="1">
      <c r="A26" s="256"/>
      <c r="B26" s="233"/>
      <c r="C26" s="236"/>
      <c r="D26" s="232"/>
      <c r="E26" s="258"/>
      <c r="F26" s="258"/>
      <c r="G26" s="258"/>
      <c r="H26" s="258"/>
      <c r="I26" s="259"/>
      <c r="J26" s="260"/>
      <c r="K26" s="261"/>
      <c r="L26" s="262"/>
      <c r="M26" s="262"/>
      <c r="N26" s="262"/>
      <c r="O26" s="262"/>
      <c r="P26" s="262"/>
      <c r="Q26" s="265"/>
      <c r="R26" s="353"/>
      <c r="S26" s="293" t="s">
        <v>220</v>
      </c>
      <c r="T26" s="173" t="s">
        <v>231</v>
      </c>
      <c r="U26" s="150">
        <f>용수공급량!C4</f>
        <v>435</v>
      </c>
      <c r="V26" s="150">
        <f>용수공급량!F4</f>
        <v>474</v>
      </c>
      <c r="W26" s="150">
        <f>용수공급량!I4</f>
        <v>616</v>
      </c>
      <c r="X26" s="150">
        <f>용수공급량!L4</f>
        <v>683</v>
      </c>
      <c r="Y26" s="150">
        <f>용수공급량!O4</f>
        <v>661</v>
      </c>
    </row>
    <row r="27" spans="1:25" s="1" customFormat="1" ht="12.75" customHeight="1">
      <c r="A27" s="256"/>
      <c r="B27" s="233" t="s">
        <v>51</v>
      </c>
      <c r="C27" s="236" t="s">
        <v>18</v>
      </c>
      <c r="D27" s="236" t="s">
        <v>267</v>
      </c>
      <c r="E27" s="258">
        <v>1350</v>
      </c>
      <c r="F27" s="258">
        <f>3552.3+2591.6</f>
        <v>6143.9</v>
      </c>
      <c r="G27" s="258"/>
      <c r="H27" s="258">
        <f>U22+U23+U25+U26+U27+U28+U29+U30+U31+U42</f>
        <v>182443</v>
      </c>
      <c r="I27" s="259">
        <f t="shared" si="5"/>
        <v>120</v>
      </c>
      <c r="J27" s="260">
        <f t="shared" ref="J27:J34" si="10">0.84935*I27*(E27/1000/4)^0.63*(K27/1000)^0.54</f>
        <v>1.4812771020189184</v>
      </c>
      <c r="K27" s="261">
        <f t="shared" ref="K27:K34" si="11">10.666*(I27^(-1.85))*((E27/1000)^(-4.87))*((H27/(24*60*60))^1.85)*1000</f>
        <v>1.4038662298120879</v>
      </c>
      <c r="L27" s="262">
        <f t="shared" ref="L27:L34" si="12">K27*F27/1000</f>
        <v>8.6252137293424855</v>
      </c>
      <c r="M27" s="262">
        <f>M10</f>
        <v>132.82132242120127</v>
      </c>
      <c r="N27" s="262">
        <f t="shared" ref="N27:N34" si="13">M27-L27</f>
        <v>124.19610869185878</v>
      </c>
      <c r="O27" s="262"/>
      <c r="P27" s="262"/>
      <c r="Q27" s="265"/>
      <c r="R27" s="353"/>
      <c r="S27" s="293"/>
      <c r="T27" s="173" t="s">
        <v>234</v>
      </c>
      <c r="U27" s="150">
        <f>용수공급량!C5</f>
        <v>466</v>
      </c>
      <c r="V27" s="150">
        <f>용수공급량!F5</f>
        <v>486</v>
      </c>
      <c r="W27" s="150">
        <f>용수공급량!I5</f>
        <v>561</v>
      </c>
      <c r="X27" s="150">
        <f>용수공급량!L5</f>
        <v>539</v>
      </c>
      <c r="Y27" s="150">
        <f>용수공급량!O5</f>
        <v>525</v>
      </c>
    </row>
    <row r="28" spans="1:25" s="1" customFormat="1" ht="12.75" customHeight="1">
      <c r="A28" s="256"/>
      <c r="B28" s="233" t="s">
        <v>267</v>
      </c>
      <c r="C28" s="236" t="s">
        <v>18</v>
      </c>
      <c r="D28" s="232" t="s">
        <v>268</v>
      </c>
      <c r="E28" s="258">
        <v>1350</v>
      </c>
      <c r="F28" s="258">
        <v>893.1</v>
      </c>
      <c r="G28" s="258">
        <f>H36</f>
        <v>2909</v>
      </c>
      <c r="H28" s="258">
        <f>H27-G28</f>
        <v>179534</v>
      </c>
      <c r="I28" s="259">
        <f t="shared" si="5"/>
        <v>120</v>
      </c>
      <c r="J28" s="260">
        <f t="shared" si="10"/>
        <v>1.4576820035085185</v>
      </c>
      <c r="K28" s="261">
        <f t="shared" si="11"/>
        <v>1.3627362415840294</v>
      </c>
      <c r="L28" s="262">
        <f t="shared" si="12"/>
        <v>1.2170597373586969</v>
      </c>
      <c r="M28" s="262">
        <f>N27</f>
        <v>124.19610869185878</v>
      </c>
      <c r="N28" s="262">
        <f t="shared" si="13"/>
        <v>122.97904895450009</v>
      </c>
      <c r="O28" s="262"/>
      <c r="P28" s="262"/>
      <c r="Q28" s="265"/>
      <c r="R28" s="353"/>
      <c r="S28" s="293"/>
      <c r="T28" s="173" t="s">
        <v>235</v>
      </c>
      <c r="U28" s="150">
        <f>용수공급량!C6</f>
        <v>105</v>
      </c>
      <c r="V28" s="150">
        <f>용수공급량!F6</f>
        <v>1301</v>
      </c>
      <c r="W28" s="150">
        <f>용수공급량!I6</f>
        <v>2497</v>
      </c>
      <c r="X28" s="150">
        <f>용수공급량!L6</f>
        <v>2497</v>
      </c>
      <c r="Y28" s="150">
        <f>용수공급량!O6</f>
        <v>2497</v>
      </c>
    </row>
    <row r="29" spans="1:25" s="1" customFormat="1" ht="12.75" customHeight="1">
      <c r="A29" s="256"/>
      <c r="B29" s="233" t="s">
        <v>268</v>
      </c>
      <c r="C29" s="236" t="s">
        <v>18</v>
      </c>
      <c r="D29" s="232" t="s">
        <v>269</v>
      </c>
      <c r="E29" s="258">
        <v>1350</v>
      </c>
      <c r="F29" s="258">
        <v>4268</v>
      </c>
      <c r="G29" s="258">
        <f>H41</f>
        <v>428</v>
      </c>
      <c r="H29" s="258">
        <f>H28-G29</f>
        <v>179106</v>
      </c>
      <c r="I29" s="259">
        <f t="shared" si="5"/>
        <v>120</v>
      </c>
      <c r="J29" s="260">
        <f t="shared" si="10"/>
        <v>1.4542104340391659</v>
      </c>
      <c r="K29" s="261">
        <f t="shared" si="11"/>
        <v>1.3567322468461558</v>
      </c>
      <c r="L29" s="262">
        <f t="shared" si="12"/>
        <v>5.7905332295393928</v>
      </c>
      <c r="M29" s="262">
        <f>N28</f>
        <v>122.97904895450009</v>
      </c>
      <c r="N29" s="262">
        <f t="shared" si="13"/>
        <v>117.18851572496069</v>
      </c>
      <c r="O29" s="262"/>
      <c r="P29" s="262"/>
      <c r="Q29" s="265"/>
      <c r="R29" s="353"/>
      <c r="S29" s="293"/>
      <c r="T29" s="173" t="s">
        <v>275</v>
      </c>
      <c r="U29" s="150">
        <f>용수공급량!C7</f>
        <v>428</v>
      </c>
      <c r="V29" s="150">
        <f>용수공급량!F7</f>
        <v>333</v>
      </c>
      <c r="W29" s="150">
        <f>용수공급량!I7</f>
        <v>0</v>
      </c>
      <c r="X29" s="150">
        <f>용수공급량!L7</f>
        <v>0</v>
      </c>
      <c r="Y29" s="150">
        <f>용수공급량!O7</f>
        <v>0</v>
      </c>
    </row>
    <row r="30" spans="1:25" s="1" customFormat="1" ht="12.75" customHeight="1">
      <c r="A30" s="256"/>
      <c r="B30" s="233" t="s">
        <v>269</v>
      </c>
      <c r="C30" s="236" t="s">
        <v>18</v>
      </c>
      <c r="D30" s="232" t="s">
        <v>270</v>
      </c>
      <c r="E30" s="258">
        <v>1350</v>
      </c>
      <c r="F30" s="258">
        <f>544.7+1082.9+3402.6</f>
        <v>5030.2</v>
      </c>
      <c r="G30" s="258">
        <f>H43</f>
        <v>435</v>
      </c>
      <c r="H30" s="258">
        <f>H29-G30</f>
        <v>178671</v>
      </c>
      <c r="I30" s="259">
        <f t="shared" si="5"/>
        <v>120</v>
      </c>
      <c r="J30" s="260">
        <f t="shared" si="10"/>
        <v>1.4506820780638914</v>
      </c>
      <c r="K30" s="261">
        <f t="shared" si="11"/>
        <v>1.3506425394070289</v>
      </c>
      <c r="L30" s="262">
        <f t="shared" si="12"/>
        <v>6.794002101725237</v>
      </c>
      <c r="M30" s="262">
        <f>N29</f>
        <v>117.18851572496069</v>
      </c>
      <c r="N30" s="262">
        <f t="shared" si="13"/>
        <v>110.39451362323545</v>
      </c>
      <c r="O30" s="262"/>
      <c r="P30" s="262"/>
      <c r="Q30" s="265"/>
      <c r="R30" s="353"/>
      <c r="S30" s="293"/>
      <c r="T30" s="173" t="s">
        <v>198</v>
      </c>
      <c r="U30" s="150">
        <f>용수공급량!C8</f>
        <v>1673</v>
      </c>
      <c r="V30" s="150">
        <f>용수공급량!F8</f>
        <v>878</v>
      </c>
      <c r="W30" s="150">
        <f>용수공급량!I8</f>
        <v>831</v>
      </c>
      <c r="X30" s="150">
        <f>용수공급량!L8</f>
        <v>795</v>
      </c>
      <c r="Y30" s="150">
        <f>용수공급량!O8</f>
        <v>769</v>
      </c>
    </row>
    <row r="31" spans="1:25" s="1" customFormat="1" ht="12.75" customHeight="1">
      <c r="A31" s="256"/>
      <c r="B31" s="233" t="s">
        <v>270</v>
      </c>
      <c r="C31" s="236" t="s">
        <v>18</v>
      </c>
      <c r="D31" s="232" t="s">
        <v>271</v>
      </c>
      <c r="E31" s="258">
        <v>150</v>
      </c>
      <c r="F31" s="258">
        <v>60</v>
      </c>
      <c r="G31" s="258">
        <f>H34</f>
        <v>178100</v>
      </c>
      <c r="H31" s="258">
        <f>H30-G31</f>
        <v>571</v>
      </c>
      <c r="I31" s="259">
        <f t="shared" si="5"/>
        <v>100</v>
      </c>
      <c r="J31" s="260">
        <f t="shared" si="10"/>
        <v>0.37745457438966384</v>
      </c>
      <c r="K31" s="261">
        <f t="shared" si="11"/>
        <v>2.0307830243779001</v>
      </c>
      <c r="L31" s="262">
        <f t="shared" si="12"/>
        <v>0.121846981462674</v>
      </c>
      <c r="M31" s="262">
        <f>N30</f>
        <v>110.39451362323545</v>
      </c>
      <c r="N31" s="262">
        <f t="shared" si="13"/>
        <v>110.27266664177279</v>
      </c>
      <c r="O31" s="262"/>
      <c r="P31" s="262"/>
      <c r="Q31" s="265"/>
      <c r="R31" s="353"/>
      <c r="S31" s="293"/>
      <c r="T31" s="173" t="s">
        <v>199</v>
      </c>
      <c r="U31" s="150">
        <f>용수공급량!C9</f>
        <v>1094</v>
      </c>
      <c r="V31" s="150">
        <f>용수공급량!F9</f>
        <v>896</v>
      </c>
      <c r="W31" s="150">
        <f>용수공급량!I9</f>
        <v>850</v>
      </c>
      <c r="X31" s="150">
        <f>용수공급량!L9</f>
        <v>813</v>
      </c>
      <c r="Y31" s="150">
        <f>용수공급량!O9</f>
        <v>791</v>
      </c>
    </row>
    <row r="32" spans="1:25" s="1" customFormat="1" ht="12.75" customHeight="1">
      <c r="A32" s="256"/>
      <c r="B32" s="233" t="s">
        <v>271</v>
      </c>
      <c r="C32" s="236" t="s">
        <v>18</v>
      </c>
      <c r="D32" s="232" t="s">
        <v>234</v>
      </c>
      <c r="E32" s="258">
        <v>100</v>
      </c>
      <c r="F32" s="258">
        <v>624.84</v>
      </c>
      <c r="G32" s="258">
        <f>U28</f>
        <v>105</v>
      </c>
      <c r="H32" s="258">
        <f>H31-G32</f>
        <v>466</v>
      </c>
      <c r="I32" s="259">
        <f t="shared" si="5"/>
        <v>100</v>
      </c>
      <c r="J32" s="260">
        <f t="shared" si="10"/>
        <v>0.69318642873556646</v>
      </c>
      <c r="K32" s="261">
        <f t="shared" si="11"/>
        <v>10.045350661637896</v>
      </c>
      <c r="L32" s="262">
        <f t="shared" si="12"/>
        <v>6.2767369074178232</v>
      </c>
      <c r="M32" s="262">
        <f>N31</f>
        <v>110.27266664177279</v>
      </c>
      <c r="N32" s="262">
        <f t="shared" si="13"/>
        <v>103.99592973435496</v>
      </c>
      <c r="O32" s="262">
        <f>IF($D32="","",VLOOKUP($D32,용수공급량!$A$31:$E$45,5,FALSE))</f>
        <v>78.7</v>
      </c>
      <c r="P32" s="262">
        <f>N32-O32</f>
        <v>25.295929734354957</v>
      </c>
      <c r="Q32" s="265"/>
      <c r="R32" s="348"/>
      <c r="S32" s="293"/>
      <c r="T32" s="173" t="s">
        <v>302</v>
      </c>
      <c r="U32" s="150">
        <f>용수공급량!C10</f>
        <v>15674</v>
      </c>
      <c r="V32" s="150">
        <f>용수공급량!F10</f>
        <v>15173</v>
      </c>
      <c r="W32" s="150">
        <f>용수공급량!I10</f>
        <v>7667</v>
      </c>
      <c r="X32" s="150">
        <f>용수공급량!L10</f>
        <v>7845</v>
      </c>
      <c r="Y32" s="150">
        <f>용수공급량!O10</f>
        <v>7871</v>
      </c>
    </row>
    <row r="33" spans="1:25" s="11" customFormat="1" ht="12.75" customHeight="1">
      <c r="A33" s="217"/>
      <c r="B33" s="233" t="s">
        <v>271</v>
      </c>
      <c r="C33" s="236" t="s">
        <v>18</v>
      </c>
      <c r="D33" s="232" t="s">
        <v>235</v>
      </c>
      <c r="E33" s="258">
        <v>150</v>
      </c>
      <c r="F33" s="258">
        <v>1703.78</v>
      </c>
      <c r="G33" s="258">
        <f>U27</f>
        <v>466</v>
      </c>
      <c r="H33" s="258">
        <f>H31-G33</f>
        <v>105</v>
      </c>
      <c r="I33" s="259">
        <f>IF(E33&lt;0,0,IF(E33&lt;=600,100,IF(AND(600&lt;E33,E33&lt;1000),110,IF(E33&gt;=1000,120,""))))</f>
        <v>100</v>
      </c>
      <c r="J33" s="260">
        <f t="shared" si="10"/>
        <v>6.9526974395291416E-2</v>
      </c>
      <c r="K33" s="261">
        <f t="shared" si="11"/>
        <v>8.8529279037805525E-2</v>
      </c>
      <c r="L33" s="262">
        <f t="shared" si="12"/>
        <v>0.1508344150390323</v>
      </c>
      <c r="M33" s="262">
        <f>N31</f>
        <v>110.27266664177279</v>
      </c>
      <c r="N33" s="262">
        <f t="shared" si="13"/>
        <v>110.12183222673376</v>
      </c>
      <c r="O33" s="262">
        <f>IF($D33="","",VLOOKUP($D33,용수공급량!$A$31:$E$45,5,FALSE))</f>
        <v>71.7</v>
      </c>
      <c r="P33" s="262">
        <f>N33-O33</f>
        <v>38.421832226733756</v>
      </c>
      <c r="Q33" s="265"/>
      <c r="R33" s="353"/>
      <c r="S33" s="293"/>
      <c r="T33" s="173" t="s">
        <v>303</v>
      </c>
      <c r="U33" s="150">
        <f>용수공급량!C11</f>
        <v>0</v>
      </c>
      <c r="V33" s="150">
        <f>용수공급량!F11</f>
        <v>0</v>
      </c>
      <c r="W33" s="150">
        <f>용수공급량!I11</f>
        <v>0</v>
      </c>
      <c r="X33" s="150">
        <f>용수공급량!L11</f>
        <v>0</v>
      </c>
      <c r="Y33" s="150">
        <f>용수공급량!O11</f>
        <v>0</v>
      </c>
    </row>
    <row r="34" spans="1:25" s="1" customFormat="1" ht="12.75" customHeight="1">
      <c r="A34" s="256"/>
      <c r="B34" s="233" t="s">
        <v>270</v>
      </c>
      <c r="C34" s="236" t="s">
        <v>18</v>
      </c>
      <c r="D34" s="232" t="s">
        <v>218</v>
      </c>
      <c r="E34" s="258">
        <v>1350</v>
      </c>
      <c r="F34" s="258">
        <v>1688.46</v>
      </c>
      <c r="G34" s="258"/>
      <c r="H34" s="258">
        <f>U22+U23+U25</f>
        <v>178100</v>
      </c>
      <c r="I34" s="259">
        <f>IF(E34&lt;0,0,IF(E34&lt;=600,100,IF(AND(600&lt;E34,E34&lt;1000),110,IF(E34&gt;=1000,120,""))))</f>
        <v>120</v>
      </c>
      <c r="J34" s="260">
        <f t="shared" si="10"/>
        <v>1.4460505908566359</v>
      </c>
      <c r="K34" s="261">
        <f t="shared" si="11"/>
        <v>1.3426680326840494</v>
      </c>
      <c r="L34" s="262">
        <f t="shared" si="12"/>
        <v>2.2670412664657102</v>
      </c>
      <c r="M34" s="262">
        <f>N30</f>
        <v>110.39451362323545</v>
      </c>
      <c r="N34" s="262">
        <f t="shared" si="13"/>
        <v>108.12747235676974</v>
      </c>
      <c r="O34" s="262"/>
      <c r="P34" s="262"/>
      <c r="Q34" s="265"/>
      <c r="R34" s="353"/>
      <c r="S34" s="293"/>
      <c r="T34" s="173" t="s">
        <v>202</v>
      </c>
      <c r="U34" s="150">
        <f>용수공급량!C12</f>
        <v>2489</v>
      </c>
      <c r="V34" s="150">
        <f>용수공급량!F12</f>
        <v>2961</v>
      </c>
      <c r="W34" s="150">
        <f>용수공급량!I12</f>
        <v>2949</v>
      </c>
      <c r="X34" s="150">
        <f>용수공급량!L12</f>
        <v>2830</v>
      </c>
      <c r="Y34" s="150">
        <f>용수공급량!O12</f>
        <v>2752</v>
      </c>
    </row>
    <row r="35" spans="1:25" s="1" customFormat="1" ht="12.75" customHeight="1">
      <c r="A35" s="256"/>
      <c r="B35" s="233"/>
      <c r="C35" s="236"/>
      <c r="D35" s="232"/>
      <c r="E35" s="258"/>
      <c r="F35" s="258"/>
      <c r="G35" s="258"/>
      <c r="H35" s="258"/>
      <c r="I35" s="259"/>
      <c r="J35" s="260"/>
      <c r="K35" s="261"/>
      <c r="L35" s="262"/>
      <c r="M35" s="262"/>
      <c r="N35" s="262"/>
      <c r="O35" s="262"/>
      <c r="P35" s="262"/>
      <c r="Q35" s="265"/>
      <c r="R35" s="353"/>
      <c r="S35" s="293"/>
      <c r="T35" s="173" t="s">
        <v>203</v>
      </c>
      <c r="U35" s="150">
        <f>용수공급량!C13</f>
        <v>2690</v>
      </c>
      <c r="V35" s="150">
        <f>용수공급량!F13</f>
        <v>2582</v>
      </c>
      <c r="W35" s="150">
        <f>용수공급량!I13</f>
        <v>2433</v>
      </c>
      <c r="X35" s="150">
        <f>용수공급량!L13</f>
        <v>2321</v>
      </c>
      <c r="Y35" s="150">
        <f>용수공급량!O13</f>
        <v>2247</v>
      </c>
    </row>
    <row r="36" spans="1:25" s="1" customFormat="1" ht="12.75" customHeight="1">
      <c r="A36" s="256"/>
      <c r="B36" s="233" t="s">
        <v>267</v>
      </c>
      <c r="C36" s="236" t="s">
        <v>18</v>
      </c>
      <c r="D36" s="232" t="s">
        <v>242</v>
      </c>
      <c r="E36" s="258">
        <v>250</v>
      </c>
      <c r="F36" s="258">
        <v>1500</v>
      </c>
      <c r="G36" s="258"/>
      <c r="H36" s="258">
        <f>U30+U31+U42</f>
        <v>2909</v>
      </c>
      <c r="I36" s="259">
        <f t="shared" si="5"/>
        <v>100</v>
      </c>
      <c r="J36" s="260">
        <f t="shared" ref="J36:J41" si="14">0.84935*I36*(E36/1000/4)^0.63*(K36/1000)^0.54</f>
        <v>0.69121327268750576</v>
      </c>
      <c r="K36" s="261">
        <f t="shared" ref="K36:K41" si="15">10.666*(I36^(-1.85))*((E36/1000)^(-4.87))*((H36/(24*60*60))^1.85)*1000</f>
        <v>3.430908989508787</v>
      </c>
      <c r="L36" s="262">
        <f t="shared" ref="L36:L41" si="16">K36*F36/1000</f>
        <v>5.1463634842631807</v>
      </c>
      <c r="M36" s="262">
        <f>M28</f>
        <v>124.19610869185878</v>
      </c>
      <c r="N36" s="262">
        <f t="shared" ref="N36:N41" si="17">M36-L36</f>
        <v>119.04974520759561</v>
      </c>
      <c r="O36" s="262"/>
      <c r="P36" s="262"/>
      <c r="Q36" s="265"/>
      <c r="R36" s="353"/>
      <c r="S36" s="293"/>
      <c r="T36" s="173" t="s">
        <v>24</v>
      </c>
      <c r="U36" s="150">
        <f>용수공급량!C14</f>
        <v>7102</v>
      </c>
      <c r="V36" s="150">
        <f>용수공급량!F14</f>
        <v>35426</v>
      </c>
      <c r="W36" s="150">
        <f>용수공급량!I14</f>
        <v>58333</v>
      </c>
      <c r="X36" s="150">
        <f>용수공급량!L14</f>
        <v>58233</v>
      </c>
      <c r="Y36" s="150">
        <f>용수공급량!O14</f>
        <v>58164</v>
      </c>
    </row>
    <row r="37" spans="1:25" s="3" customFormat="1" ht="12.75" customHeight="1">
      <c r="A37" s="207"/>
      <c r="B37" s="233" t="s">
        <v>242</v>
      </c>
      <c r="C37" s="236" t="s">
        <v>18</v>
      </c>
      <c r="D37" s="232" t="s">
        <v>273</v>
      </c>
      <c r="E37" s="258">
        <v>250</v>
      </c>
      <c r="F37" s="258">
        <f>1980.58-1500</f>
        <v>480.57999999999993</v>
      </c>
      <c r="G37" s="258">
        <f>U42</f>
        <v>142</v>
      </c>
      <c r="H37" s="258">
        <f>H36-G37</f>
        <v>2767</v>
      </c>
      <c r="I37" s="259">
        <f t="shared" si="5"/>
        <v>100</v>
      </c>
      <c r="J37" s="260">
        <f t="shared" si="14"/>
        <v>0.6575052748856165</v>
      </c>
      <c r="K37" s="261">
        <f t="shared" si="15"/>
        <v>3.1275211689239866</v>
      </c>
      <c r="L37" s="262">
        <f t="shared" si="16"/>
        <v>1.5030241233614894</v>
      </c>
      <c r="M37" s="262">
        <f>N36</f>
        <v>119.04974520759561</v>
      </c>
      <c r="N37" s="262">
        <f t="shared" si="17"/>
        <v>117.54672108423412</v>
      </c>
      <c r="O37" s="262"/>
      <c r="P37" s="262"/>
      <c r="Q37" s="265"/>
      <c r="R37" s="350"/>
      <c r="S37" s="293"/>
      <c r="T37" s="173" t="s">
        <v>237</v>
      </c>
      <c r="U37" s="150">
        <f>용수공급량!C15</f>
        <v>1498</v>
      </c>
      <c r="V37" s="150">
        <f>용수공급량!F15</f>
        <v>0</v>
      </c>
      <c r="W37" s="150">
        <f>용수공급량!I15</f>
        <v>0</v>
      </c>
      <c r="X37" s="150">
        <f>용수공급량!L15</f>
        <v>0</v>
      </c>
      <c r="Y37" s="150">
        <f>용수공급량!O15</f>
        <v>0</v>
      </c>
    </row>
    <row r="38" spans="1:25" s="3" customFormat="1" ht="12.75" customHeight="1">
      <c r="A38" s="207"/>
      <c r="B38" s="233" t="s">
        <v>273</v>
      </c>
      <c r="C38" s="236" t="s">
        <v>18</v>
      </c>
      <c r="D38" s="236" t="s">
        <v>228</v>
      </c>
      <c r="E38" s="258">
        <v>200</v>
      </c>
      <c r="F38" s="258">
        <v>77.959999999999994</v>
      </c>
      <c r="G38" s="258">
        <f>U31</f>
        <v>1094</v>
      </c>
      <c r="H38" s="258">
        <f>H37-G38</f>
        <v>1673</v>
      </c>
      <c r="I38" s="259">
        <f t="shared" si="5"/>
        <v>100</v>
      </c>
      <c r="J38" s="260">
        <f t="shared" si="14"/>
        <v>0.6214485519391626</v>
      </c>
      <c r="K38" s="261">
        <f t="shared" si="15"/>
        <v>3.6551278098910363</v>
      </c>
      <c r="L38" s="262">
        <f t="shared" si="16"/>
        <v>0.28495376405910516</v>
      </c>
      <c r="M38" s="262">
        <f>N37</f>
        <v>117.54672108423412</v>
      </c>
      <c r="N38" s="262">
        <f t="shared" si="17"/>
        <v>117.26176732017501</v>
      </c>
      <c r="O38" s="262">
        <f>IF($D38="","",VLOOKUP($D38,용수공급량!$A$31:$E$45,5,FALSE))</f>
        <v>86.5</v>
      </c>
      <c r="P38" s="262">
        <f>N38-O38</f>
        <v>30.761767320175011</v>
      </c>
      <c r="Q38" s="265"/>
      <c r="R38" s="350"/>
      <c r="S38" s="293"/>
      <c r="T38" s="173" t="s">
        <v>238</v>
      </c>
      <c r="U38" s="150">
        <f>용수공급량!C16</f>
        <v>2262</v>
      </c>
      <c r="V38" s="150">
        <f>용수공급량!F16</f>
        <v>2007</v>
      </c>
      <c r="W38" s="150">
        <f>용수공급량!I16</f>
        <v>0</v>
      </c>
      <c r="X38" s="150">
        <f>용수공급량!L16</f>
        <v>0</v>
      </c>
      <c r="Y38" s="150">
        <f>용수공급량!O16</f>
        <v>0</v>
      </c>
    </row>
    <row r="39" spans="1:25" s="3" customFormat="1" ht="12.75" customHeight="1">
      <c r="A39" s="207"/>
      <c r="B39" s="233" t="s">
        <v>273</v>
      </c>
      <c r="C39" s="236" t="s">
        <v>18</v>
      </c>
      <c r="D39" s="232" t="s">
        <v>229</v>
      </c>
      <c r="E39" s="258">
        <v>250</v>
      </c>
      <c r="F39" s="258">
        <v>7179.1</v>
      </c>
      <c r="G39" s="258">
        <f>U30</f>
        <v>1673</v>
      </c>
      <c r="H39" s="258">
        <f>H37-G39</f>
        <v>1094</v>
      </c>
      <c r="I39" s="259">
        <f t="shared" si="5"/>
        <v>100</v>
      </c>
      <c r="J39" s="260">
        <f t="shared" si="14"/>
        <v>0.26020185959694297</v>
      </c>
      <c r="K39" s="261">
        <f t="shared" si="15"/>
        <v>0.5619081862411105</v>
      </c>
      <c r="L39" s="262">
        <f t="shared" si="16"/>
        <v>4.0339950598435568</v>
      </c>
      <c r="M39" s="262">
        <f>N37</f>
        <v>117.54672108423412</v>
      </c>
      <c r="N39" s="262">
        <f t="shared" si="17"/>
        <v>113.51272602439056</v>
      </c>
      <c r="O39" s="262">
        <f>IF($D39="","",VLOOKUP($D39,용수공급량!$A$31:$E$45,5,FALSE))</f>
        <v>83</v>
      </c>
      <c r="P39" s="262">
        <f>N39-O39</f>
        <v>30.51272602439056</v>
      </c>
      <c r="Q39" s="265"/>
      <c r="R39" s="351"/>
      <c r="S39" s="293"/>
      <c r="T39" s="173" t="s">
        <v>239</v>
      </c>
      <c r="U39" s="150">
        <f>용수공급량!C17</f>
        <v>354</v>
      </c>
      <c r="V39" s="150">
        <f>용수공급량!F17</f>
        <v>352</v>
      </c>
      <c r="W39" s="150">
        <f>용수공급량!I17</f>
        <v>348</v>
      </c>
      <c r="X39" s="150">
        <f>용수공급량!L17</f>
        <v>346</v>
      </c>
      <c r="Y39" s="150">
        <f>용수공급량!O17</f>
        <v>344</v>
      </c>
    </row>
    <row r="40" spans="1:25" s="1" customFormat="1" ht="12.75" customHeight="1">
      <c r="A40" s="256"/>
      <c r="B40" s="233"/>
      <c r="C40" s="236"/>
      <c r="D40" s="232"/>
      <c r="E40" s="258"/>
      <c r="F40" s="258"/>
      <c r="G40" s="258"/>
      <c r="H40" s="258"/>
      <c r="I40" s="259"/>
      <c r="J40" s="260"/>
      <c r="K40" s="261"/>
      <c r="L40" s="262"/>
      <c r="M40" s="262"/>
      <c r="N40" s="262"/>
      <c r="O40" s="262"/>
      <c r="P40" s="262"/>
      <c r="Q40" s="265"/>
      <c r="R40" s="352"/>
      <c r="S40" s="293"/>
      <c r="T40" s="173" t="s">
        <v>262</v>
      </c>
      <c r="U40" s="150">
        <f>용수공급량!C18</f>
        <v>521</v>
      </c>
      <c r="V40" s="150">
        <f>용수공급량!F18</f>
        <v>514</v>
      </c>
      <c r="W40" s="150">
        <f>용수공급량!I18</f>
        <v>503</v>
      </c>
      <c r="X40" s="150">
        <f>용수공급량!L18</f>
        <v>496</v>
      </c>
      <c r="Y40" s="150">
        <f>용수공급량!O18</f>
        <v>491</v>
      </c>
    </row>
    <row r="41" spans="1:25" s="1" customFormat="1" ht="12.75" customHeight="1">
      <c r="A41" s="256"/>
      <c r="B41" s="233" t="s">
        <v>268</v>
      </c>
      <c r="C41" s="236" t="s">
        <v>18</v>
      </c>
      <c r="D41" s="232" t="s">
        <v>275</v>
      </c>
      <c r="E41" s="258">
        <v>150</v>
      </c>
      <c r="F41" s="258">
        <v>1353.17</v>
      </c>
      <c r="G41" s="258"/>
      <c r="H41" s="258">
        <f>U29</f>
        <v>428</v>
      </c>
      <c r="I41" s="259">
        <f t="shared" si="5"/>
        <v>100</v>
      </c>
      <c r="J41" s="260">
        <f t="shared" si="14"/>
        <v>0.28300724008232575</v>
      </c>
      <c r="K41" s="261">
        <f t="shared" si="15"/>
        <v>1.1914002772688594</v>
      </c>
      <c r="L41" s="262">
        <f t="shared" si="16"/>
        <v>1.6121671131919026</v>
      </c>
      <c r="M41" s="262">
        <f>M29</f>
        <v>122.97904895450009</v>
      </c>
      <c r="N41" s="262">
        <f t="shared" si="17"/>
        <v>121.36688184130819</v>
      </c>
      <c r="O41" s="262">
        <f>IF($D41="","",VLOOKUP($D41,용수공급량!$A$31:$E$45,5,FALSE))</f>
        <v>86.7</v>
      </c>
      <c r="P41" s="262">
        <f>N41-O41</f>
        <v>34.666881841308182</v>
      </c>
      <c r="Q41" s="265"/>
      <c r="R41" s="353"/>
      <c r="S41" s="293"/>
      <c r="T41" s="173" t="s">
        <v>241</v>
      </c>
      <c r="U41" s="150">
        <f>용수공급량!C19</f>
        <v>435</v>
      </c>
      <c r="V41" s="150">
        <f>용수공급량!F19</f>
        <v>419</v>
      </c>
      <c r="W41" s="150">
        <f>용수공급량!I19</f>
        <v>394</v>
      </c>
      <c r="X41" s="150">
        <f>용수공급량!L19</f>
        <v>376</v>
      </c>
      <c r="Y41" s="150">
        <f>용수공급량!O19</f>
        <v>364</v>
      </c>
    </row>
    <row r="42" spans="1:25" s="1" customFormat="1" ht="12.75" customHeight="1">
      <c r="A42" s="256"/>
      <c r="B42" s="233"/>
      <c r="C42" s="236"/>
      <c r="D42" s="232"/>
      <c r="E42" s="258"/>
      <c r="F42" s="258"/>
      <c r="G42" s="258"/>
      <c r="H42" s="258"/>
      <c r="I42" s="259"/>
      <c r="J42" s="260"/>
      <c r="K42" s="261"/>
      <c r="L42" s="262"/>
      <c r="M42" s="262"/>
      <c r="N42" s="262"/>
      <c r="O42" s="262"/>
      <c r="P42" s="262"/>
      <c r="Q42" s="265"/>
      <c r="R42" s="353"/>
      <c r="S42" s="293"/>
      <c r="T42" s="173" t="s">
        <v>242</v>
      </c>
      <c r="U42" s="150">
        <f>용수공급량!C20</f>
        <v>142</v>
      </c>
      <c r="V42" s="150">
        <f>용수공급량!F20</f>
        <v>0</v>
      </c>
      <c r="W42" s="150">
        <f>용수공급량!I20</f>
        <v>0</v>
      </c>
      <c r="X42" s="150">
        <f>용수공급량!L20</f>
        <v>0</v>
      </c>
      <c r="Y42" s="150">
        <f>용수공급량!O20</f>
        <v>0</v>
      </c>
    </row>
    <row r="43" spans="1:25" s="1" customFormat="1" ht="12.75" customHeight="1">
      <c r="A43" s="256"/>
      <c r="B43" s="233" t="s">
        <v>269</v>
      </c>
      <c r="C43" s="236" t="s">
        <v>18</v>
      </c>
      <c r="D43" s="232" t="s">
        <v>231</v>
      </c>
      <c r="E43" s="258">
        <v>150</v>
      </c>
      <c r="F43" s="258">
        <v>441.27</v>
      </c>
      <c r="G43" s="258"/>
      <c r="H43" s="258">
        <f>U26</f>
        <v>435</v>
      </c>
      <c r="I43" s="259">
        <f t="shared" si="5"/>
        <v>100</v>
      </c>
      <c r="J43" s="260">
        <f>0.84935*I43*(E43/1000/4)^0.63*(K43/1000)^0.54</f>
        <v>0.28763119693633998</v>
      </c>
      <c r="K43" s="261">
        <f>10.666*(I43^(-1.85))*((E43/1000)^(-4.87))*((H43/(24*60*60))^1.85)*1000</f>
        <v>1.2276988513898972</v>
      </c>
      <c r="L43" s="262">
        <f>K43*F43/1000</f>
        <v>0.54174667215281991</v>
      </c>
      <c r="M43" s="262">
        <f>M30</f>
        <v>117.18851572496069</v>
      </c>
      <c r="N43" s="262">
        <f>M43-L43</f>
        <v>116.64676905280787</v>
      </c>
      <c r="O43" s="262">
        <f>IF($D43="","",VLOOKUP($D43,용수공급량!$A$31:$E$45,5,FALSE))</f>
        <v>67</v>
      </c>
      <c r="P43" s="262">
        <f>N43-O43</f>
        <v>49.646769052807869</v>
      </c>
      <c r="Q43" s="265"/>
      <c r="R43" s="353"/>
      <c r="S43" s="293"/>
      <c r="T43" s="173" t="s">
        <v>236</v>
      </c>
      <c r="U43" s="150">
        <f>용수공급량!C21</f>
        <v>0</v>
      </c>
      <c r="V43" s="150">
        <f>용수공급량!F21</f>
        <v>0</v>
      </c>
      <c r="W43" s="150">
        <f>용수공급량!I21</f>
        <v>8363</v>
      </c>
      <c r="X43" s="150">
        <f>용수공급량!L21</f>
        <v>8617</v>
      </c>
      <c r="Y43" s="150">
        <f>용수공급량!O21</f>
        <v>8647</v>
      </c>
    </row>
    <row r="44" spans="1:25" s="1" customFormat="1" ht="12.75" customHeight="1">
      <c r="A44" s="256"/>
      <c r="B44" s="233"/>
      <c r="C44" s="236"/>
      <c r="D44" s="232"/>
      <c r="E44" s="258"/>
      <c r="F44" s="258"/>
      <c r="G44" s="258"/>
      <c r="H44" s="258"/>
      <c r="I44" s="259"/>
      <c r="J44" s="260"/>
      <c r="K44" s="261"/>
      <c r="L44" s="262"/>
      <c r="M44" s="262"/>
      <c r="N44" s="262"/>
      <c r="O44" s="262"/>
      <c r="P44" s="262"/>
      <c r="Q44" s="265"/>
      <c r="R44" s="353"/>
      <c r="S44" s="293"/>
      <c r="T44" s="173" t="s">
        <v>233</v>
      </c>
      <c r="U44" s="150">
        <f>용수공급량!C22</f>
        <v>0</v>
      </c>
      <c r="V44" s="150">
        <f>용수공급량!F22</f>
        <v>215</v>
      </c>
      <c r="W44" s="150">
        <f>용수공급량!I22</f>
        <v>429</v>
      </c>
      <c r="X44" s="150">
        <f>용수공급량!L22</f>
        <v>429</v>
      </c>
      <c r="Y44" s="150">
        <f>용수공급량!O22</f>
        <v>429</v>
      </c>
    </row>
    <row r="45" spans="1:25" s="11" customFormat="1" ht="12.75" customHeight="1">
      <c r="A45" s="256"/>
      <c r="B45" s="228"/>
      <c r="C45" s="234"/>
      <c r="D45" s="237"/>
      <c r="E45" s="266"/>
      <c r="F45" s="266"/>
      <c r="G45" s="266"/>
      <c r="H45" s="266"/>
      <c r="I45" s="267"/>
      <c r="J45" s="268"/>
      <c r="K45" s="269"/>
      <c r="L45" s="270"/>
      <c r="M45" s="270"/>
      <c r="N45" s="270"/>
      <c r="O45" s="270"/>
      <c r="P45" s="270"/>
      <c r="Q45" s="271"/>
      <c r="R45" s="353"/>
      <c r="S45" s="293"/>
      <c r="T45" s="173" t="s">
        <v>276</v>
      </c>
      <c r="U45" s="150">
        <f>용수공급량!C23</f>
        <v>0</v>
      </c>
      <c r="V45" s="150">
        <f>용수공급량!F23</f>
        <v>2332</v>
      </c>
      <c r="W45" s="150">
        <f>용수공급량!I23</f>
        <v>2581</v>
      </c>
      <c r="X45" s="150">
        <f>용수공급량!L23</f>
        <v>2522</v>
      </c>
      <c r="Y45" s="150">
        <f>용수공급량!O23</f>
        <v>2481</v>
      </c>
    </row>
    <row r="46" spans="1:25" s="1" customFormat="1" ht="12.75" hidden="1" customHeight="1" outlineLevel="1">
      <c r="A46" s="256"/>
      <c r="B46" s="218"/>
      <c r="C46" s="219"/>
      <c r="D46" s="220"/>
      <c r="E46" s="221"/>
      <c r="F46" s="222"/>
      <c r="G46" s="221"/>
      <c r="H46" s="221"/>
      <c r="I46" s="223"/>
      <c r="J46" s="224"/>
      <c r="K46" s="225"/>
      <c r="L46" s="226"/>
      <c r="M46" s="226"/>
      <c r="N46" s="226"/>
      <c r="O46" s="226"/>
      <c r="P46" s="226"/>
      <c r="Q46" s="227"/>
      <c r="R46" s="353"/>
      <c r="S46" s="293"/>
      <c r="T46" s="173" t="s">
        <v>232</v>
      </c>
      <c r="U46" s="150">
        <f>용수공급량!C24</f>
        <v>0</v>
      </c>
      <c r="V46" s="150">
        <f>용수공급량!F24</f>
        <v>1593</v>
      </c>
      <c r="W46" s="150">
        <f>용수공급량!I24</f>
        <v>1601</v>
      </c>
      <c r="X46" s="150">
        <f>용수공급량!L24</f>
        <v>1549</v>
      </c>
      <c r="Y46" s="150">
        <f>용수공급량!O24</f>
        <v>1514</v>
      </c>
    </row>
    <row r="47" spans="1:25" s="1" customFormat="1" ht="12.75" hidden="1" customHeight="1" outlineLevel="1">
      <c r="A47" s="256"/>
      <c r="B47" s="218"/>
      <c r="C47" s="219"/>
      <c r="D47" s="220"/>
      <c r="E47" s="221"/>
      <c r="F47" s="222"/>
      <c r="G47" s="221"/>
      <c r="H47" s="221"/>
      <c r="I47" s="223"/>
      <c r="J47" s="224"/>
      <c r="K47" s="225"/>
      <c r="L47" s="226"/>
      <c r="M47" s="226"/>
      <c r="N47" s="226"/>
      <c r="O47" s="226"/>
      <c r="P47" s="226"/>
      <c r="Q47" s="227"/>
      <c r="R47" s="353"/>
      <c r="S47" s="9"/>
      <c r="T47" s="174"/>
      <c r="U47" s="172"/>
      <c r="V47" s="172"/>
      <c r="W47" s="172"/>
      <c r="X47" s="172"/>
      <c r="Y47" s="172"/>
    </row>
    <row r="48" spans="1:25" s="1" customFormat="1" ht="12.75" hidden="1" customHeight="1" outlineLevel="1">
      <c r="A48" s="256"/>
      <c r="B48" s="218"/>
      <c r="C48" s="219"/>
      <c r="D48" s="220"/>
      <c r="E48" s="221"/>
      <c r="F48" s="222"/>
      <c r="G48" s="221"/>
      <c r="H48" s="221"/>
      <c r="I48" s="223"/>
      <c r="J48" s="224"/>
      <c r="K48" s="225"/>
      <c r="L48" s="226"/>
      <c r="M48" s="226"/>
      <c r="N48" s="226"/>
      <c r="O48" s="226"/>
      <c r="P48" s="226"/>
      <c r="Q48" s="227"/>
      <c r="R48" s="353"/>
      <c r="S48" s="9"/>
      <c r="T48" s="174"/>
      <c r="U48" s="172"/>
      <c r="V48" s="172"/>
      <c r="W48" s="172"/>
      <c r="X48" s="172"/>
      <c r="Y48" s="172"/>
    </row>
    <row r="49" spans="1:25" s="1" customFormat="1" ht="12.75" hidden="1" customHeight="1" outlineLevel="1">
      <c r="A49" s="256"/>
      <c r="B49" s="218"/>
      <c r="C49" s="219"/>
      <c r="D49" s="220"/>
      <c r="E49" s="221"/>
      <c r="F49" s="222"/>
      <c r="G49" s="221"/>
      <c r="H49" s="221"/>
      <c r="I49" s="223"/>
      <c r="J49" s="224"/>
      <c r="K49" s="225"/>
      <c r="L49" s="226"/>
      <c r="M49" s="226"/>
      <c r="N49" s="226"/>
      <c r="O49" s="226"/>
      <c r="P49" s="226"/>
      <c r="Q49" s="227"/>
      <c r="R49" s="353"/>
      <c r="S49" s="9"/>
      <c r="T49" s="174"/>
      <c r="U49" s="172"/>
      <c r="V49" s="172"/>
      <c r="W49" s="172"/>
      <c r="X49" s="172"/>
      <c r="Y49" s="172"/>
    </row>
    <row r="50" spans="1:25" s="1" customFormat="1" ht="12.75" hidden="1" customHeight="1" outlineLevel="1">
      <c r="A50" s="256"/>
      <c r="B50" s="218"/>
      <c r="C50" s="219"/>
      <c r="D50" s="220"/>
      <c r="E50" s="221"/>
      <c r="F50" s="222"/>
      <c r="G50" s="221"/>
      <c r="H50" s="221"/>
      <c r="I50" s="223"/>
      <c r="J50" s="224"/>
      <c r="K50" s="225"/>
      <c r="L50" s="226"/>
      <c r="M50" s="226"/>
      <c r="N50" s="226"/>
      <c r="O50" s="226"/>
      <c r="P50" s="226"/>
      <c r="Q50" s="227"/>
      <c r="R50" s="353"/>
      <c r="S50" s="9"/>
      <c r="T50" s="174"/>
      <c r="U50" s="172"/>
      <c r="V50" s="172"/>
      <c r="W50" s="172"/>
      <c r="X50" s="172"/>
      <c r="Y50" s="172"/>
    </row>
    <row r="51" spans="1:25" s="1" customFormat="1" ht="12.75" hidden="1" customHeight="1" outlineLevel="1">
      <c r="A51" s="256"/>
      <c r="B51" s="218"/>
      <c r="C51" s="219"/>
      <c r="D51" s="220"/>
      <c r="E51" s="221"/>
      <c r="F51" s="222"/>
      <c r="G51" s="221"/>
      <c r="H51" s="221"/>
      <c r="I51" s="223"/>
      <c r="J51" s="224"/>
      <c r="K51" s="225"/>
      <c r="L51" s="226"/>
      <c r="M51" s="226"/>
      <c r="N51" s="226"/>
      <c r="O51" s="226"/>
      <c r="P51" s="226"/>
      <c r="Q51" s="227"/>
      <c r="R51" s="353"/>
      <c r="S51" s="9"/>
      <c r="T51" s="174"/>
      <c r="U51" s="172"/>
      <c r="V51" s="172"/>
      <c r="W51" s="172"/>
      <c r="X51" s="172"/>
      <c r="Y51" s="172"/>
    </row>
    <row r="52" spans="1:25" s="1" customFormat="1" ht="12.75" hidden="1" customHeight="1" outlineLevel="1">
      <c r="A52" s="256"/>
      <c r="B52" s="218"/>
      <c r="C52" s="219"/>
      <c r="D52" s="220"/>
      <c r="E52" s="221"/>
      <c r="F52" s="222"/>
      <c r="G52" s="221"/>
      <c r="H52" s="221"/>
      <c r="I52" s="223"/>
      <c r="J52" s="224"/>
      <c r="K52" s="225"/>
      <c r="L52" s="226"/>
      <c r="M52" s="226"/>
      <c r="N52" s="226"/>
      <c r="O52" s="226"/>
      <c r="P52" s="226"/>
      <c r="Q52" s="227"/>
      <c r="R52" s="353"/>
      <c r="S52" s="9"/>
      <c r="T52" s="174"/>
      <c r="U52" s="172"/>
      <c r="V52" s="172"/>
      <c r="W52" s="172"/>
      <c r="X52" s="172"/>
      <c r="Y52" s="172"/>
    </row>
    <row r="53" spans="1:25" s="1" customFormat="1" ht="12.75" hidden="1" customHeight="1" outlineLevel="1">
      <c r="A53" s="256"/>
      <c r="B53" s="218"/>
      <c r="C53" s="219"/>
      <c r="D53" s="220"/>
      <c r="E53" s="221"/>
      <c r="F53" s="222"/>
      <c r="G53" s="221"/>
      <c r="H53" s="221"/>
      <c r="I53" s="223"/>
      <c r="J53" s="224"/>
      <c r="K53" s="225"/>
      <c r="L53" s="226"/>
      <c r="M53" s="226"/>
      <c r="N53" s="226"/>
      <c r="O53" s="226"/>
      <c r="P53" s="226"/>
      <c r="Q53" s="227"/>
      <c r="R53" s="353"/>
      <c r="S53" s="9"/>
      <c r="T53" s="174"/>
      <c r="U53" s="172"/>
      <c r="V53" s="172"/>
      <c r="W53" s="172"/>
      <c r="X53" s="172"/>
      <c r="Y53" s="172"/>
    </row>
    <row r="54" spans="1:25" s="1" customFormat="1" ht="12.75" hidden="1" customHeight="1" outlineLevel="1">
      <c r="A54" s="256"/>
      <c r="B54" s="218"/>
      <c r="C54" s="219"/>
      <c r="D54" s="220"/>
      <c r="E54" s="221"/>
      <c r="F54" s="222"/>
      <c r="G54" s="221"/>
      <c r="H54" s="221"/>
      <c r="I54" s="223"/>
      <c r="J54" s="224"/>
      <c r="K54" s="225"/>
      <c r="L54" s="226"/>
      <c r="M54" s="226"/>
      <c r="N54" s="226"/>
      <c r="O54" s="226"/>
      <c r="P54" s="226"/>
      <c r="Q54" s="227"/>
      <c r="R54" s="353"/>
      <c r="S54" s="9"/>
      <c r="T54" s="174"/>
      <c r="U54" s="172"/>
      <c r="V54" s="172"/>
      <c r="W54" s="172"/>
      <c r="X54" s="172"/>
      <c r="Y54" s="172"/>
    </row>
    <row r="55" spans="1:25" s="1" customFormat="1" ht="12.75" hidden="1" customHeight="1" outlineLevel="1">
      <c r="A55" s="256"/>
      <c r="B55" s="218"/>
      <c r="C55" s="219"/>
      <c r="D55" s="220"/>
      <c r="E55" s="221"/>
      <c r="F55" s="222"/>
      <c r="G55" s="221"/>
      <c r="H55" s="221"/>
      <c r="I55" s="223"/>
      <c r="J55" s="224"/>
      <c r="K55" s="225"/>
      <c r="L55" s="226"/>
      <c r="M55" s="226"/>
      <c r="N55" s="226"/>
      <c r="O55" s="226"/>
      <c r="P55" s="226"/>
      <c r="Q55" s="227"/>
      <c r="R55" s="353"/>
      <c r="S55" s="9"/>
      <c r="T55" s="174"/>
      <c r="U55" s="172"/>
      <c r="V55" s="172"/>
      <c r="W55" s="172"/>
      <c r="X55" s="172"/>
      <c r="Y55" s="172"/>
    </row>
    <row r="56" spans="1:25" s="1" customFormat="1" ht="12.75" hidden="1" customHeight="1" outlineLevel="1">
      <c r="A56" s="256"/>
      <c r="B56" s="218"/>
      <c r="C56" s="219"/>
      <c r="D56" s="220"/>
      <c r="E56" s="221"/>
      <c r="F56" s="222"/>
      <c r="G56" s="221"/>
      <c r="H56" s="221"/>
      <c r="I56" s="223"/>
      <c r="J56" s="224"/>
      <c r="K56" s="225"/>
      <c r="L56" s="226"/>
      <c r="M56" s="226"/>
      <c r="N56" s="226"/>
      <c r="O56" s="226"/>
      <c r="P56" s="226"/>
      <c r="Q56" s="227"/>
      <c r="R56" s="353"/>
      <c r="S56" s="9"/>
      <c r="T56" s="174"/>
      <c r="U56" s="172"/>
      <c r="V56" s="172"/>
      <c r="W56" s="172"/>
      <c r="X56" s="172"/>
      <c r="Y56" s="172"/>
    </row>
    <row r="57" spans="1:25" s="1" customFormat="1" ht="12.75" hidden="1" customHeight="1" outlineLevel="1">
      <c r="A57" s="256"/>
      <c r="B57" s="218"/>
      <c r="C57" s="219"/>
      <c r="D57" s="220"/>
      <c r="E57" s="221"/>
      <c r="F57" s="222"/>
      <c r="G57" s="221"/>
      <c r="H57" s="221"/>
      <c r="I57" s="223"/>
      <c r="J57" s="224"/>
      <c r="K57" s="225"/>
      <c r="L57" s="226"/>
      <c r="M57" s="226"/>
      <c r="N57" s="226"/>
      <c r="O57" s="226"/>
      <c r="P57" s="226"/>
      <c r="Q57" s="227"/>
      <c r="R57" s="353"/>
      <c r="S57" s="9"/>
      <c r="T57" s="174"/>
      <c r="U57" s="172"/>
      <c r="V57" s="172"/>
      <c r="W57" s="172"/>
      <c r="X57" s="172"/>
      <c r="Y57" s="172"/>
    </row>
    <row r="58" spans="1:25" s="1" customFormat="1" ht="12.75" hidden="1" customHeight="1" outlineLevel="1">
      <c r="A58" s="256"/>
      <c r="B58" s="218"/>
      <c r="C58" s="219"/>
      <c r="D58" s="220"/>
      <c r="E58" s="221"/>
      <c r="F58" s="222"/>
      <c r="G58" s="221"/>
      <c r="H58" s="221"/>
      <c r="I58" s="223"/>
      <c r="J58" s="224"/>
      <c r="K58" s="225"/>
      <c r="L58" s="226"/>
      <c r="M58" s="226"/>
      <c r="N58" s="226"/>
      <c r="O58" s="226"/>
      <c r="P58" s="226"/>
      <c r="Q58" s="227"/>
      <c r="R58" s="353"/>
      <c r="S58" s="9"/>
      <c r="T58" s="174"/>
      <c r="U58" s="172"/>
      <c r="V58" s="172"/>
      <c r="W58" s="172"/>
      <c r="X58" s="172"/>
      <c r="Y58" s="172"/>
    </row>
    <row r="59" spans="1:25" s="1" customFormat="1" ht="12.75" hidden="1" customHeight="1" outlineLevel="1">
      <c r="A59" s="256"/>
      <c r="B59" s="218"/>
      <c r="C59" s="219"/>
      <c r="D59" s="220"/>
      <c r="E59" s="221"/>
      <c r="F59" s="222"/>
      <c r="G59" s="221"/>
      <c r="H59" s="221"/>
      <c r="I59" s="223"/>
      <c r="J59" s="224"/>
      <c r="K59" s="225"/>
      <c r="L59" s="226"/>
      <c r="M59" s="226"/>
      <c r="N59" s="226"/>
      <c r="O59" s="226"/>
      <c r="P59" s="226"/>
      <c r="Q59" s="227"/>
      <c r="R59" s="353"/>
      <c r="S59" s="9"/>
      <c r="T59" s="174"/>
      <c r="U59" s="172"/>
      <c r="V59" s="172"/>
      <c r="W59" s="172"/>
      <c r="X59" s="172"/>
      <c r="Y59" s="172"/>
    </row>
    <row r="60" spans="1:25" s="1" customFormat="1" ht="12.75" hidden="1" customHeight="1" outlineLevel="1">
      <c r="A60" s="256"/>
      <c r="B60" s="218"/>
      <c r="C60" s="219"/>
      <c r="D60" s="220"/>
      <c r="E60" s="221"/>
      <c r="F60" s="222"/>
      <c r="G60" s="221"/>
      <c r="H60" s="221"/>
      <c r="I60" s="223"/>
      <c r="J60" s="224"/>
      <c r="K60" s="225"/>
      <c r="L60" s="226"/>
      <c r="M60" s="226"/>
      <c r="N60" s="226"/>
      <c r="O60" s="226"/>
      <c r="P60" s="226"/>
      <c r="Q60" s="227"/>
      <c r="R60" s="353"/>
      <c r="S60" s="9"/>
      <c r="T60" s="174"/>
      <c r="U60" s="172"/>
      <c r="V60" s="172"/>
      <c r="W60" s="172"/>
      <c r="X60" s="172"/>
      <c r="Y60" s="172"/>
    </row>
    <row r="61" spans="1:25" s="1" customFormat="1" ht="12.75" hidden="1" customHeight="1" outlineLevel="1">
      <c r="A61" s="256"/>
      <c r="B61" s="218"/>
      <c r="C61" s="219"/>
      <c r="D61" s="220"/>
      <c r="E61" s="221"/>
      <c r="F61" s="222"/>
      <c r="G61" s="221"/>
      <c r="H61" s="221"/>
      <c r="I61" s="223"/>
      <c r="J61" s="224"/>
      <c r="K61" s="225"/>
      <c r="L61" s="226"/>
      <c r="M61" s="226"/>
      <c r="N61" s="226"/>
      <c r="O61" s="226"/>
      <c r="P61" s="226"/>
      <c r="Q61" s="227"/>
      <c r="R61" s="353"/>
      <c r="S61" s="9"/>
      <c r="T61" s="174"/>
      <c r="U61" s="172"/>
      <c r="V61" s="172"/>
      <c r="W61" s="172"/>
      <c r="X61" s="172"/>
      <c r="Y61" s="172"/>
    </row>
    <row r="62" spans="1:25" s="1" customFormat="1" ht="12.75" hidden="1" customHeight="1" outlineLevel="1">
      <c r="A62" s="256"/>
      <c r="B62" s="218"/>
      <c r="C62" s="219"/>
      <c r="D62" s="220"/>
      <c r="E62" s="221"/>
      <c r="F62" s="222"/>
      <c r="G62" s="221"/>
      <c r="H62" s="221"/>
      <c r="I62" s="223"/>
      <c r="J62" s="224"/>
      <c r="K62" s="225"/>
      <c r="L62" s="226"/>
      <c r="M62" s="226"/>
      <c r="N62" s="226"/>
      <c r="O62" s="226"/>
      <c r="P62" s="226"/>
      <c r="Q62" s="227"/>
      <c r="R62" s="353"/>
      <c r="S62" s="9"/>
      <c r="T62" s="174"/>
      <c r="U62" s="172"/>
      <c r="V62" s="172"/>
      <c r="W62" s="172"/>
      <c r="X62" s="172"/>
      <c r="Y62" s="172"/>
    </row>
    <row r="63" spans="1:25" s="1" customFormat="1" ht="12.75" hidden="1" customHeight="1" outlineLevel="1">
      <c r="A63" s="256"/>
      <c r="B63" s="218"/>
      <c r="C63" s="219"/>
      <c r="D63" s="220"/>
      <c r="E63" s="221"/>
      <c r="F63" s="222"/>
      <c r="G63" s="221"/>
      <c r="H63" s="221"/>
      <c r="I63" s="223"/>
      <c r="J63" s="224"/>
      <c r="K63" s="225"/>
      <c r="L63" s="226"/>
      <c r="M63" s="226"/>
      <c r="N63" s="226"/>
      <c r="O63" s="226"/>
      <c r="P63" s="226"/>
      <c r="Q63" s="227"/>
      <c r="R63" s="353"/>
      <c r="S63" s="9"/>
      <c r="T63" s="174"/>
      <c r="U63" s="172"/>
      <c r="V63" s="172"/>
      <c r="W63" s="172"/>
      <c r="X63" s="172"/>
      <c r="Y63" s="172"/>
    </row>
    <row r="64" spans="1:25" s="1" customFormat="1" ht="12.75" hidden="1" customHeight="1" outlineLevel="1">
      <c r="A64" s="256"/>
      <c r="B64" s="218"/>
      <c r="C64" s="219"/>
      <c r="D64" s="220"/>
      <c r="E64" s="221"/>
      <c r="F64" s="222"/>
      <c r="G64" s="221"/>
      <c r="H64" s="221"/>
      <c r="I64" s="223"/>
      <c r="J64" s="224"/>
      <c r="K64" s="225"/>
      <c r="L64" s="226"/>
      <c r="M64" s="226"/>
      <c r="N64" s="226"/>
      <c r="O64" s="226"/>
      <c r="P64" s="226"/>
      <c r="Q64" s="227"/>
      <c r="R64" s="353"/>
      <c r="S64" s="9"/>
      <c r="T64" s="174"/>
      <c r="U64" s="172"/>
      <c r="V64" s="172"/>
      <c r="W64" s="172"/>
      <c r="X64" s="172"/>
      <c r="Y64" s="172"/>
    </row>
    <row r="65" spans="1:25" s="1" customFormat="1" ht="12.75" hidden="1" customHeight="1" outlineLevel="1">
      <c r="A65" s="256"/>
      <c r="B65" s="218"/>
      <c r="C65" s="219"/>
      <c r="D65" s="220"/>
      <c r="E65" s="221"/>
      <c r="F65" s="222"/>
      <c r="G65" s="221"/>
      <c r="H65" s="221"/>
      <c r="I65" s="223"/>
      <c r="J65" s="224"/>
      <c r="K65" s="225"/>
      <c r="L65" s="226"/>
      <c r="M65" s="226"/>
      <c r="N65" s="226"/>
      <c r="O65" s="226"/>
      <c r="P65" s="226"/>
      <c r="Q65" s="227"/>
      <c r="R65" s="353"/>
      <c r="S65" s="9"/>
      <c r="T65" s="174"/>
      <c r="U65" s="172"/>
      <c r="V65" s="172"/>
      <c r="W65" s="172"/>
      <c r="X65" s="172"/>
      <c r="Y65" s="172"/>
    </row>
    <row r="66" spans="1:25" s="1" customFormat="1" ht="12.75" hidden="1" customHeight="1" outlineLevel="1">
      <c r="A66" s="256"/>
      <c r="B66" s="218"/>
      <c r="C66" s="219"/>
      <c r="D66" s="220"/>
      <c r="E66" s="221"/>
      <c r="F66" s="222"/>
      <c r="G66" s="221"/>
      <c r="H66" s="221"/>
      <c r="I66" s="223"/>
      <c r="J66" s="224"/>
      <c r="K66" s="225"/>
      <c r="L66" s="226"/>
      <c r="M66" s="226"/>
      <c r="N66" s="226"/>
      <c r="O66" s="226"/>
      <c r="P66" s="226"/>
      <c r="Q66" s="227"/>
      <c r="R66" s="353"/>
      <c r="S66" s="9"/>
      <c r="T66" s="174"/>
      <c r="U66" s="172"/>
      <c r="V66" s="172"/>
      <c r="W66" s="172"/>
      <c r="X66" s="172"/>
      <c r="Y66" s="172"/>
    </row>
    <row r="67" spans="1:25" s="1" customFormat="1" ht="12.75" hidden="1" customHeight="1" outlineLevel="1">
      <c r="A67" s="256"/>
      <c r="B67" s="218"/>
      <c r="C67" s="219"/>
      <c r="D67" s="220"/>
      <c r="E67" s="221"/>
      <c r="F67" s="222"/>
      <c r="G67" s="221"/>
      <c r="H67" s="221"/>
      <c r="I67" s="223"/>
      <c r="J67" s="224"/>
      <c r="K67" s="225"/>
      <c r="L67" s="226"/>
      <c r="M67" s="226"/>
      <c r="N67" s="226"/>
      <c r="O67" s="226"/>
      <c r="P67" s="226"/>
      <c r="Q67" s="227"/>
      <c r="R67" s="353"/>
      <c r="S67" s="9"/>
      <c r="T67" s="174"/>
      <c r="U67" s="172"/>
      <c r="V67" s="172"/>
      <c r="W67" s="172"/>
      <c r="X67" s="172"/>
      <c r="Y67" s="172"/>
    </row>
    <row r="68" spans="1:25" s="1" customFormat="1" ht="12.75" hidden="1" customHeight="1" outlineLevel="1">
      <c r="A68" s="256"/>
      <c r="B68" s="218"/>
      <c r="C68" s="219"/>
      <c r="D68" s="220"/>
      <c r="E68" s="221"/>
      <c r="F68" s="222"/>
      <c r="G68" s="221"/>
      <c r="H68" s="221"/>
      <c r="I68" s="223"/>
      <c r="J68" s="224"/>
      <c r="K68" s="225"/>
      <c r="L68" s="226"/>
      <c r="M68" s="226"/>
      <c r="N68" s="226"/>
      <c r="O68" s="226"/>
      <c r="P68" s="226"/>
      <c r="Q68" s="227"/>
      <c r="R68" s="353"/>
      <c r="S68" s="9"/>
      <c r="T68" s="174"/>
      <c r="U68" s="172"/>
      <c r="V68" s="172"/>
      <c r="W68" s="172"/>
      <c r="X68" s="172"/>
      <c r="Y68" s="172"/>
    </row>
    <row r="69" spans="1:25" s="1" customFormat="1" ht="12.75" hidden="1" customHeight="1" outlineLevel="1">
      <c r="A69" s="256"/>
      <c r="B69" s="218"/>
      <c r="C69" s="219"/>
      <c r="D69" s="220"/>
      <c r="E69" s="221"/>
      <c r="F69" s="222"/>
      <c r="G69" s="221"/>
      <c r="H69" s="221"/>
      <c r="I69" s="223"/>
      <c r="J69" s="224"/>
      <c r="K69" s="225"/>
      <c r="L69" s="226"/>
      <c r="M69" s="226"/>
      <c r="N69" s="226"/>
      <c r="O69" s="226"/>
      <c r="P69" s="226"/>
      <c r="Q69" s="227"/>
      <c r="R69" s="353"/>
      <c r="S69" s="9"/>
      <c r="T69" s="174"/>
      <c r="U69" s="172"/>
      <c r="V69" s="172"/>
      <c r="W69" s="172"/>
      <c r="X69" s="172"/>
      <c r="Y69" s="172"/>
    </row>
    <row r="70" spans="1:25" s="1" customFormat="1" ht="12.75" hidden="1" customHeight="1" outlineLevel="1">
      <c r="A70" s="256"/>
      <c r="B70" s="218"/>
      <c r="C70" s="219"/>
      <c r="D70" s="220"/>
      <c r="E70" s="221"/>
      <c r="F70" s="222"/>
      <c r="G70" s="221"/>
      <c r="H70" s="221"/>
      <c r="I70" s="223"/>
      <c r="J70" s="224"/>
      <c r="K70" s="225"/>
      <c r="L70" s="226"/>
      <c r="M70" s="226"/>
      <c r="N70" s="226"/>
      <c r="O70" s="226"/>
      <c r="P70" s="226"/>
      <c r="Q70" s="227"/>
      <c r="R70" s="353"/>
      <c r="S70" s="9"/>
      <c r="T70" s="174"/>
      <c r="U70" s="172"/>
      <c r="V70" s="172"/>
      <c r="W70" s="172"/>
      <c r="X70" s="172"/>
      <c r="Y70" s="172"/>
    </row>
    <row r="71" spans="1:25" s="1" customFormat="1" ht="12.75" hidden="1" customHeight="1" outlineLevel="1">
      <c r="A71" s="256"/>
      <c r="B71" s="218"/>
      <c r="C71" s="219"/>
      <c r="D71" s="220"/>
      <c r="E71" s="221"/>
      <c r="F71" s="222"/>
      <c r="G71" s="221"/>
      <c r="H71" s="221"/>
      <c r="I71" s="223"/>
      <c r="J71" s="224"/>
      <c r="K71" s="225"/>
      <c r="L71" s="226"/>
      <c r="M71" s="226"/>
      <c r="N71" s="226"/>
      <c r="O71" s="226"/>
      <c r="P71" s="226"/>
      <c r="Q71" s="227"/>
      <c r="R71" s="353"/>
      <c r="S71" s="9"/>
      <c r="T71" s="174"/>
      <c r="U71" s="172"/>
      <c r="V71" s="172"/>
      <c r="W71" s="172"/>
      <c r="X71" s="172"/>
      <c r="Y71" s="172"/>
    </row>
    <row r="72" spans="1:25" s="1" customFormat="1" ht="12.75" hidden="1" customHeight="1" outlineLevel="1">
      <c r="A72" s="256"/>
      <c r="B72" s="218"/>
      <c r="C72" s="219"/>
      <c r="D72" s="220"/>
      <c r="E72" s="221"/>
      <c r="F72" s="222"/>
      <c r="G72" s="221"/>
      <c r="H72" s="221"/>
      <c r="I72" s="223"/>
      <c r="J72" s="224"/>
      <c r="K72" s="225"/>
      <c r="L72" s="226"/>
      <c r="M72" s="226"/>
      <c r="N72" s="226"/>
      <c r="O72" s="226"/>
      <c r="P72" s="226"/>
      <c r="Q72" s="227"/>
      <c r="R72" s="353"/>
      <c r="S72" s="9"/>
      <c r="T72" s="174"/>
      <c r="U72" s="172"/>
      <c r="V72" s="172"/>
      <c r="W72" s="172"/>
      <c r="X72" s="172"/>
      <c r="Y72" s="172"/>
    </row>
    <row r="73" spans="1:25" s="1" customFormat="1" ht="12.75" hidden="1" customHeight="1" outlineLevel="1">
      <c r="A73" s="256"/>
      <c r="B73" s="218"/>
      <c r="C73" s="219"/>
      <c r="D73" s="220"/>
      <c r="E73" s="221"/>
      <c r="F73" s="222"/>
      <c r="G73" s="221"/>
      <c r="H73" s="221"/>
      <c r="I73" s="223"/>
      <c r="J73" s="224"/>
      <c r="K73" s="225"/>
      <c r="L73" s="226"/>
      <c r="M73" s="226"/>
      <c r="N73" s="226"/>
      <c r="O73" s="226"/>
      <c r="P73" s="226"/>
      <c r="Q73" s="227"/>
      <c r="R73" s="353"/>
      <c r="S73" s="9"/>
      <c r="T73" s="174"/>
      <c r="U73" s="172"/>
      <c r="V73" s="172"/>
      <c r="W73" s="172"/>
      <c r="X73" s="172"/>
      <c r="Y73" s="172"/>
    </row>
    <row r="74" spans="1:25" s="1" customFormat="1" ht="12.75" hidden="1" customHeight="1" outlineLevel="1">
      <c r="A74" s="256"/>
      <c r="B74" s="218"/>
      <c r="C74" s="219"/>
      <c r="D74" s="220"/>
      <c r="E74" s="221"/>
      <c r="F74" s="222"/>
      <c r="G74" s="221"/>
      <c r="H74" s="221"/>
      <c r="I74" s="223"/>
      <c r="J74" s="224"/>
      <c r="K74" s="225"/>
      <c r="L74" s="226"/>
      <c r="M74" s="226"/>
      <c r="N74" s="226"/>
      <c r="O74" s="226"/>
      <c r="P74" s="226"/>
      <c r="Q74" s="227"/>
      <c r="R74" s="353"/>
      <c r="S74" s="9"/>
      <c r="T74" s="174"/>
      <c r="U74" s="172"/>
      <c r="V74" s="172"/>
      <c r="W74" s="172"/>
      <c r="X74" s="172"/>
      <c r="Y74" s="172"/>
    </row>
    <row r="75" spans="1:25" s="1" customFormat="1" ht="12.75" hidden="1" customHeight="1" outlineLevel="1">
      <c r="A75" s="256"/>
      <c r="B75" s="218"/>
      <c r="C75" s="219"/>
      <c r="D75" s="220"/>
      <c r="E75" s="221"/>
      <c r="F75" s="222"/>
      <c r="G75" s="221"/>
      <c r="H75" s="221"/>
      <c r="I75" s="223"/>
      <c r="J75" s="224"/>
      <c r="K75" s="225"/>
      <c r="L75" s="226"/>
      <c r="M75" s="226"/>
      <c r="N75" s="226"/>
      <c r="O75" s="226"/>
      <c r="P75" s="226"/>
      <c r="Q75" s="227"/>
      <c r="R75" s="353"/>
      <c r="S75" s="9"/>
      <c r="T75" s="174"/>
      <c r="U75" s="172"/>
      <c r="V75" s="172"/>
      <c r="W75" s="172"/>
      <c r="X75" s="172"/>
      <c r="Y75" s="172"/>
    </row>
    <row r="76" spans="1:25" s="1" customFormat="1" ht="12.75" hidden="1" customHeight="1" outlineLevel="1">
      <c r="A76" s="256"/>
      <c r="B76" s="218"/>
      <c r="C76" s="219"/>
      <c r="D76" s="220"/>
      <c r="E76" s="221"/>
      <c r="F76" s="222"/>
      <c r="G76" s="221"/>
      <c r="H76" s="221"/>
      <c r="I76" s="223"/>
      <c r="J76" s="224"/>
      <c r="K76" s="225"/>
      <c r="L76" s="226"/>
      <c r="M76" s="226"/>
      <c r="N76" s="226"/>
      <c r="O76" s="226"/>
      <c r="P76" s="226"/>
      <c r="Q76" s="227"/>
      <c r="R76" s="353"/>
      <c r="S76" s="9"/>
      <c r="T76" s="174"/>
      <c r="U76" s="172"/>
      <c r="V76" s="172"/>
      <c r="W76" s="172"/>
      <c r="X76" s="172"/>
      <c r="Y76" s="172"/>
    </row>
    <row r="77" spans="1:25" s="1" customFormat="1" ht="15" customHeight="1" collapsed="1">
      <c r="A77" s="256"/>
      <c r="B77" s="241" t="s">
        <v>248</v>
      </c>
      <c r="C77" s="242"/>
      <c r="D77" s="242"/>
      <c r="E77" s="243"/>
      <c r="F77" s="244"/>
      <c r="G77" s="245"/>
      <c r="H77" s="246"/>
      <c r="I77" s="247"/>
      <c r="J77" s="248"/>
      <c r="K77" s="248"/>
      <c r="L77" s="248"/>
      <c r="M77" s="248"/>
      <c r="N77" s="248"/>
      <c r="O77" s="248"/>
      <c r="P77" s="248"/>
      <c r="Q77" s="248"/>
      <c r="R77" s="353"/>
      <c r="S77" s="9"/>
      <c r="T77" s="174"/>
      <c r="U77" s="172"/>
      <c r="V77" s="172"/>
      <c r="W77" s="172"/>
      <c r="X77" s="172"/>
      <c r="Y77" s="172"/>
    </row>
    <row r="78" spans="1:25" s="1" customFormat="1" ht="11.25" customHeight="1">
      <c r="A78" s="256"/>
      <c r="B78" s="294" t="s">
        <v>0</v>
      </c>
      <c r="C78" s="295"/>
      <c r="D78" s="295"/>
      <c r="E78" s="273" t="s">
        <v>1</v>
      </c>
      <c r="F78" s="249" t="s">
        <v>2</v>
      </c>
      <c r="G78" s="273" t="s">
        <v>3</v>
      </c>
      <c r="H78" s="273" t="s">
        <v>4</v>
      </c>
      <c r="I78" s="273" t="s">
        <v>5</v>
      </c>
      <c r="J78" s="273" t="s">
        <v>6</v>
      </c>
      <c r="K78" s="273" t="s">
        <v>7</v>
      </c>
      <c r="L78" s="273" t="s">
        <v>8</v>
      </c>
      <c r="M78" s="295" t="s">
        <v>197</v>
      </c>
      <c r="N78" s="295"/>
      <c r="O78" s="273" t="s">
        <v>196</v>
      </c>
      <c r="P78" s="273" t="s">
        <v>19</v>
      </c>
      <c r="Q78" s="250" t="s">
        <v>9</v>
      </c>
      <c r="R78" s="353"/>
      <c r="S78" s="9"/>
      <c r="T78" s="174"/>
      <c r="U78" s="172"/>
      <c r="V78" s="172"/>
      <c r="W78" s="172"/>
      <c r="X78" s="172"/>
      <c r="Y78" s="172"/>
    </row>
    <row r="79" spans="1:25" s="1" customFormat="1" ht="11.25" customHeight="1">
      <c r="A79" s="256"/>
      <c r="B79" s="296"/>
      <c r="C79" s="297"/>
      <c r="D79" s="297"/>
      <c r="E79" s="274" t="s">
        <v>10</v>
      </c>
      <c r="F79" s="251" t="s">
        <v>11</v>
      </c>
      <c r="G79" s="274" t="s">
        <v>12</v>
      </c>
      <c r="H79" s="274" t="s">
        <v>12</v>
      </c>
      <c r="I79" s="274" t="s">
        <v>13</v>
      </c>
      <c r="J79" s="274" t="s">
        <v>14</v>
      </c>
      <c r="K79" s="274" t="s">
        <v>20</v>
      </c>
      <c r="L79" s="274" t="s">
        <v>11</v>
      </c>
      <c r="M79" s="274" t="s">
        <v>16</v>
      </c>
      <c r="N79" s="274" t="s">
        <v>17</v>
      </c>
      <c r="O79" s="274"/>
      <c r="P79" s="274"/>
      <c r="Q79" s="252"/>
      <c r="R79" s="353"/>
      <c r="S79" s="9"/>
      <c r="T79" s="174"/>
      <c r="U79" s="172"/>
      <c r="V79" s="172"/>
      <c r="W79" s="172"/>
      <c r="X79" s="172"/>
      <c r="Y79" s="172"/>
    </row>
    <row r="80" spans="1:25" s="1" customFormat="1" ht="11.25" customHeight="1">
      <c r="A80" s="256"/>
      <c r="B80" s="238" t="s">
        <v>246</v>
      </c>
      <c r="C80" s="253"/>
      <c r="D80" s="253"/>
      <c r="E80" s="253"/>
      <c r="F80" s="254"/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Q80" s="255"/>
      <c r="R80" s="353"/>
      <c r="S80" s="9"/>
      <c r="T80" s="174"/>
      <c r="U80" s="172"/>
      <c r="V80" s="172"/>
      <c r="W80" s="172"/>
      <c r="X80" s="172"/>
      <c r="Y80" s="172"/>
    </row>
    <row r="81" spans="1:25" s="1" customFormat="1" ht="11.25" customHeight="1">
      <c r="A81" s="256"/>
      <c r="B81" s="229" t="s">
        <v>259</v>
      </c>
      <c r="C81" s="262"/>
      <c r="D81" s="230"/>
      <c r="E81" s="257">
        <v>1500</v>
      </c>
      <c r="F81" s="257"/>
      <c r="G81" s="258"/>
      <c r="H81" s="258">
        <f>W21-W36</f>
        <v>218323</v>
      </c>
      <c r="I81" s="259"/>
      <c r="J81" s="260"/>
      <c r="K81" s="261"/>
      <c r="L81" s="262"/>
      <c r="M81" s="263"/>
      <c r="N81" s="264"/>
      <c r="O81" s="262"/>
      <c r="P81" s="262">
        <v>57.863999999999997</v>
      </c>
      <c r="Q81" s="265"/>
      <c r="R81" s="353"/>
      <c r="S81" s="9"/>
      <c r="T81" s="174"/>
      <c r="U81" s="172"/>
      <c r="V81" s="172"/>
      <c r="W81" s="172"/>
      <c r="X81" s="172"/>
      <c r="Y81" s="172"/>
    </row>
    <row r="82" spans="1:25" s="1" customFormat="1" ht="11.25" customHeight="1">
      <c r="A82" s="256"/>
      <c r="B82" s="233" t="s">
        <v>260</v>
      </c>
      <c r="C82" s="236" t="s">
        <v>18</v>
      </c>
      <c r="D82" s="232" t="s">
        <v>262</v>
      </c>
      <c r="E82" s="258">
        <v>1500</v>
      </c>
      <c r="F82" s="258">
        <v>1382.1</v>
      </c>
      <c r="G82" s="258">
        <f>H92</f>
        <v>2827</v>
      </c>
      <c r="H82" s="258">
        <f t="shared" ref="H82:H89" si="18">H81-G82</f>
        <v>215496</v>
      </c>
      <c r="I82" s="259">
        <f t="shared" ref="I82:I90" si="19">IF(E82&lt;0,0,IF(E82&lt;=600,100,IF(AND(600&lt;E82,E82&lt;1000),110,IF(E82&gt;=1000,120,""))))</f>
        <v>120</v>
      </c>
      <c r="J82" s="260">
        <f t="shared" ref="J82:J90" si="20">0.84935*I82*(E82/1000/4)^0.63*(K82/1000)^0.54</f>
        <v>1.4170010633144439</v>
      </c>
      <c r="K82" s="261">
        <f t="shared" ref="K82:K90" si="21">10.666*(I82^(-1.85))*((E82/1000)^(-4.87))*((H82/(24*60*60))^1.85)*1000</f>
        <v>1.1435731856421014</v>
      </c>
      <c r="L82" s="262">
        <f t="shared" ref="L82:L90" si="22">K82*F82/1000</f>
        <v>1.5805324998759485</v>
      </c>
      <c r="M82" s="262">
        <f>P81</f>
        <v>57.863999999999997</v>
      </c>
      <c r="N82" s="262">
        <f t="shared" ref="N82:N90" si="23">M82-L82</f>
        <v>56.283467500124047</v>
      </c>
      <c r="O82" s="262"/>
      <c r="P82" s="262"/>
      <c r="Q82" s="265"/>
      <c r="R82" s="353"/>
      <c r="S82" s="9"/>
      <c r="T82" s="174"/>
      <c r="U82" s="172"/>
      <c r="V82" s="172"/>
      <c r="W82" s="172"/>
      <c r="X82" s="172"/>
      <c r="Y82" s="172"/>
    </row>
    <row r="83" spans="1:25" s="1" customFormat="1" ht="11.25" customHeight="1">
      <c r="A83" s="256"/>
      <c r="B83" s="233" t="s">
        <v>262</v>
      </c>
      <c r="C83" s="236" t="s">
        <v>18</v>
      </c>
      <c r="D83" s="232" t="s">
        <v>239</v>
      </c>
      <c r="E83" s="258">
        <v>1500</v>
      </c>
      <c r="F83" s="258">
        <v>2731.6</v>
      </c>
      <c r="G83" s="258">
        <f>W40</f>
        <v>503</v>
      </c>
      <c r="H83" s="258">
        <f t="shared" si="18"/>
        <v>214993</v>
      </c>
      <c r="I83" s="259">
        <f t="shared" si="19"/>
        <v>120</v>
      </c>
      <c r="J83" s="260">
        <f t="shared" si="20"/>
        <v>1.4136968738401017</v>
      </c>
      <c r="K83" s="261">
        <f t="shared" si="21"/>
        <v>1.1386399328153869</v>
      </c>
      <c r="L83" s="262">
        <f t="shared" si="22"/>
        <v>3.1103088404785106</v>
      </c>
      <c r="M83" s="262">
        <f>N82</f>
        <v>56.283467500124047</v>
      </c>
      <c r="N83" s="262">
        <f t="shared" si="23"/>
        <v>53.173158659645537</v>
      </c>
      <c r="O83" s="262"/>
      <c r="P83" s="262"/>
      <c r="Q83" s="265"/>
      <c r="R83" s="353"/>
      <c r="S83" s="9"/>
      <c r="T83" s="174"/>
      <c r="U83" s="172"/>
      <c r="V83" s="172"/>
      <c r="W83" s="172"/>
      <c r="X83" s="172"/>
      <c r="Y83" s="172"/>
    </row>
    <row r="84" spans="1:25" s="1" customFormat="1" ht="11.25" customHeight="1">
      <c r="A84" s="256"/>
      <c r="B84" s="233" t="s">
        <v>239</v>
      </c>
      <c r="C84" s="236" t="s">
        <v>18</v>
      </c>
      <c r="D84" s="231" t="s">
        <v>51</v>
      </c>
      <c r="E84" s="258">
        <v>1500</v>
      </c>
      <c r="F84" s="258">
        <v>1841.9</v>
      </c>
      <c r="G84" s="258">
        <f>W39</f>
        <v>348</v>
      </c>
      <c r="H84" s="258">
        <f t="shared" si="18"/>
        <v>214645</v>
      </c>
      <c r="I84" s="259">
        <f t="shared" si="19"/>
        <v>120</v>
      </c>
      <c r="J84" s="260">
        <f t="shared" si="20"/>
        <v>1.4114108694419876</v>
      </c>
      <c r="K84" s="261">
        <f t="shared" si="21"/>
        <v>1.1352326030098077</v>
      </c>
      <c r="L84" s="262">
        <f t="shared" si="22"/>
        <v>2.0909849314837645</v>
      </c>
      <c r="M84" s="262">
        <f>N83</f>
        <v>53.173158659645537</v>
      </c>
      <c r="N84" s="262">
        <f t="shared" si="23"/>
        <v>51.08217372816177</v>
      </c>
      <c r="O84" s="262"/>
      <c r="P84" s="262"/>
      <c r="Q84" s="265"/>
      <c r="R84" s="353"/>
      <c r="S84" s="9"/>
      <c r="T84" s="174"/>
      <c r="U84" s="172"/>
      <c r="V84" s="172"/>
      <c r="W84" s="172"/>
      <c r="X84" s="172"/>
      <c r="Y84" s="172"/>
    </row>
    <row r="85" spans="1:25" s="1" customFormat="1" ht="11.25" customHeight="1">
      <c r="A85" s="256"/>
      <c r="B85" s="233" t="s">
        <v>51</v>
      </c>
      <c r="C85" s="236" t="s">
        <v>18</v>
      </c>
      <c r="D85" s="232" t="s">
        <v>261</v>
      </c>
      <c r="E85" s="258">
        <v>600</v>
      </c>
      <c r="F85" s="258">
        <v>546.20000000000005</v>
      </c>
      <c r="G85" s="258">
        <f>H103</f>
        <v>188066</v>
      </c>
      <c r="H85" s="258">
        <f t="shared" si="18"/>
        <v>26579</v>
      </c>
      <c r="I85" s="259">
        <f t="shared" si="19"/>
        <v>100</v>
      </c>
      <c r="J85" s="260">
        <f t="shared" si="20"/>
        <v>1.094207654875007</v>
      </c>
      <c r="K85" s="261">
        <f t="shared" si="21"/>
        <v>2.8923513309201918</v>
      </c>
      <c r="L85" s="262">
        <f t="shared" si="22"/>
        <v>1.579802296948609</v>
      </c>
      <c r="M85" s="262">
        <f>N84+Q85</f>
        <v>133.08217372816176</v>
      </c>
      <c r="N85" s="262">
        <f t="shared" si="23"/>
        <v>131.50237143121316</v>
      </c>
      <c r="O85" s="262"/>
      <c r="P85" s="262"/>
      <c r="Q85" s="265">
        <v>82</v>
      </c>
      <c r="R85" s="353"/>
      <c r="S85" s="9"/>
      <c r="T85" s="174"/>
      <c r="U85" s="172"/>
      <c r="V85" s="172"/>
      <c r="W85" s="172"/>
      <c r="X85" s="172"/>
      <c r="Y85" s="172"/>
    </row>
    <row r="86" spans="1:25" s="1" customFormat="1" ht="11.25" customHeight="1">
      <c r="A86" s="256"/>
      <c r="B86" s="235" t="s">
        <v>261</v>
      </c>
      <c r="C86" s="236" t="s">
        <v>18</v>
      </c>
      <c r="D86" s="232" t="s">
        <v>264</v>
      </c>
      <c r="E86" s="258">
        <v>600</v>
      </c>
      <c r="F86" s="258">
        <v>4634.8</v>
      </c>
      <c r="G86" s="258">
        <f>H95</f>
        <v>2949</v>
      </c>
      <c r="H86" s="258">
        <f t="shared" si="18"/>
        <v>23630</v>
      </c>
      <c r="I86" s="259">
        <f t="shared" si="19"/>
        <v>100</v>
      </c>
      <c r="J86" s="260">
        <f t="shared" si="20"/>
        <v>0.97291726010093549</v>
      </c>
      <c r="K86" s="261">
        <f t="shared" si="21"/>
        <v>2.3268181962004029</v>
      </c>
      <c r="L86" s="262">
        <f t="shared" si="22"/>
        <v>10.784336975749628</v>
      </c>
      <c r="M86" s="262">
        <f>N85</f>
        <v>131.50237143121316</v>
      </c>
      <c r="N86" s="262">
        <f t="shared" si="23"/>
        <v>120.71803445546354</v>
      </c>
      <c r="O86" s="262"/>
      <c r="P86" s="262"/>
      <c r="Q86" s="265"/>
      <c r="R86" s="353"/>
      <c r="S86" s="9"/>
      <c r="T86" s="174"/>
      <c r="U86" s="172"/>
      <c r="V86" s="172"/>
      <c r="W86" s="172"/>
      <c r="X86" s="172"/>
      <c r="Y86" s="172"/>
    </row>
    <row r="87" spans="1:25" s="1" customFormat="1" ht="11.25" customHeight="1">
      <c r="A87" s="256"/>
      <c r="B87" s="235" t="s">
        <v>264</v>
      </c>
      <c r="C87" s="236" t="s">
        <v>18</v>
      </c>
      <c r="D87" s="236" t="s">
        <v>278</v>
      </c>
      <c r="E87" s="258">
        <v>500</v>
      </c>
      <c r="F87" s="258">
        <v>2672.1</v>
      </c>
      <c r="G87" s="258">
        <f>H98</f>
        <v>7667</v>
      </c>
      <c r="H87" s="258">
        <f>H86-G87</f>
        <v>15963</v>
      </c>
      <c r="I87" s="259">
        <f t="shared" si="19"/>
        <v>100</v>
      </c>
      <c r="J87" s="260">
        <f t="shared" si="20"/>
        <v>0.9467682931172462</v>
      </c>
      <c r="K87" s="261">
        <f t="shared" si="21"/>
        <v>2.7367119268199502</v>
      </c>
      <c r="L87" s="262">
        <f t="shared" si="22"/>
        <v>7.3127679396555889</v>
      </c>
      <c r="M87" s="262">
        <f>N86</f>
        <v>120.71803445546354</v>
      </c>
      <c r="N87" s="262">
        <f t="shared" si="23"/>
        <v>113.40526651580795</v>
      </c>
      <c r="O87" s="262"/>
      <c r="P87" s="262"/>
      <c r="Q87" s="265"/>
      <c r="R87" s="353" t="s">
        <v>283</v>
      </c>
      <c r="S87" s="9"/>
      <c r="T87" s="174"/>
      <c r="U87" s="172"/>
      <c r="V87" s="172"/>
      <c r="W87" s="172"/>
      <c r="X87" s="172"/>
      <c r="Y87" s="172"/>
    </row>
    <row r="88" spans="1:25" s="1" customFormat="1" ht="11.25" customHeight="1">
      <c r="A88" s="256"/>
      <c r="B88" s="233" t="s">
        <v>278</v>
      </c>
      <c r="C88" s="236" t="s">
        <v>18</v>
      </c>
      <c r="D88" s="232" t="s">
        <v>266</v>
      </c>
      <c r="E88" s="258">
        <v>500</v>
      </c>
      <c r="F88" s="258">
        <v>4912.67</v>
      </c>
      <c r="G88" s="258">
        <f>H101</f>
        <v>8363</v>
      </c>
      <c r="H88" s="258">
        <f>H87-G88</f>
        <v>7600</v>
      </c>
      <c r="I88" s="259">
        <f t="shared" si="19"/>
        <v>100</v>
      </c>
      <c r="J88" s="260">
        <f t="shared" si="20"/>
        <v>0.45109195808748886</v>
      </c>
      <c r="K88" s="261">
        <f t="shared" si="21"/>
        <v>0.69338170792140519</v>
      </c>
      <c r="L88" s="262">
        <f t="shared" si="22"/>
        <v>3.4063555150542499</v>
      </c>
      <c r="M88" s="262">
        <f>N87</f>
        <v>113.40526651580795</v>
      </c>
      <c r="N88" s="262">
        <f t="shared" si="23"/>
        <v>109.99891100075371</v>
      </c>
      <c r="O88" s="262"/>
      <c r="P88" s="262"/>
      <c r="Q88" s="265"/>
      <c r="R88" s="353"/>
      <c r="S88" s="9"/>
      <c r="T88" s="174"/>
      <c r="U88" s="172"/>
      <c r="V88" s="172"/>
      <c r="W88" s="172"/>
      <c r="X88" s="172"/>
      <c r="Y88" s="172"/>
    </row>
    <row r="89" spans="1:25" s="1" customFormat="1" ht="11.25" customHeight="1">
      <c r="A89" s="256"/>
      <c r="B89" s="233" t="s">
        <v>266</v>
      </c>
      <c r="C89" s="236" t="s">
        <v>18</v>
      </c>
      <c r="D89" s="232" t="s">
        <v>29</v>
      </c>
      <c r="E89" s="258">
        <v>800</v>
      </c>
      <c r="F89" s="258">
        <v>3282.92</v>
      </c>
      <c r="G89" s="258">
        <f>H90</f>
        <v>7600</v>
      </c>
      <c r="H89" s="258">
        <f t="shared" si="18"/>
        <v>0</v>
      </c>
      <c r="I89" s="259">
        <f t="shared" si="19"/>
        <v>110</v>
      </c>
      <c r="J89" s="260">
        <f t="shared" si="20"/>
        <v>0</v>
      </c>
      <c r="K89" s="261">
        <f t="shared" si="21"/>
        <v>0</v>
      </c>
      <c r="L89" s="262">
        <f t="shared" si="22"/>
        <v>0</v>
      </c>
      <c r="M89" s="262">
        <f>N88</f>
        <v>109.99891100075371</v>
      </c>
      <c r="N89" s="262">
        <f t="shared" si="23"/>
        <v>109.99891100075371</v>
      </c>
      <c r="O89" s="262">
        <f>IF($D89="","",VLOOKUP($D89,용수공급량!$A$31:$E$45,5,FALSE))</f>
        <v>85.6</v>
      </c>
      <c r="P89" s="262">
        <f>N89-O89</f>
        <v>24.398911000753714</v>
      </c>
      <c r="Q89" s="265" t="s">
        <v>282</v>
      </c>
      <c r="R89" s="353"/>
      <c r="S89" s="9"/>
      <c r="T89" s="174"/>
      <c r="U89" s="172"/>
      <c r="V89" s="172"/>
      <c r="W89" s="172"/>
      <c r="X89" s="172"/>
      <c r="Y89" s="172"/>
    </row>
    <row r="90" spans="1:25" s="1" customFormat="1" ht="11.25" customHeight="1">
      <c r="A90" s="256"/>
      <c r="B90" s="233" t="s">
        <v>266</v>
      </c>
      <c r="C90" s="236" t="s">
        <v>18</v>
      </c>
      <c r="D90" s="232" t="s">
        <v>221</v>
      </c>
      <c r="E90" s="258">
        <v>500</v>
      </c>
      <c r="F90" s="258">
        <v>4241.2299999999996</v>
      </c>
      <c r="G90" s="258"/>
      <c r="H90" s="258">
        <f>W24</f>
        <v>7600</v>
      </c>
      <c r="I90" s="259">
        <f t="shared" si="19"/>
        <v>100</v>
      </c>
      <c r="J90" s="260">
        <f t="shared" si="20"/>
        <v>0.45109195808748886</v>
      </c>
      <c r="K90" s="261">
        <f t="shared" si="21"/>
        <v>0.69338170792140519</v>
      </c>
      <c r="L90" s="262">
        <f t="shared" si="22"/>
        <v>2.9407913010875011</v>
      </c>
      <c r="M90" s="262">
        <f>M89</f>
        <v>109.99891100075371</v>
      </c>
      <c r="N90" s="262">
        <f t="shared" si="23"/>
        <v>107.05811969966621</v>
      </c>
      <c r="O90" s="262"/>
      <c r="P90" s="262"/>
      <c r="Q90" s="265"/>
      <c r="R90" s="353"/>
      <c r="S90" s="9"/>
      <c r="T90" s="174"/>
      <c r="U90" s="172"/>
      <c r="V90" s="172"/>
      <c r="W90" s="172"/>
      <c r="X90" s="172"/>
      <c r="Y90" s="172"/>
    </row>
    <row r="91" spans="1:25" s="1" customFormat="1" ht="11.25" customHeight="1">
      <c r="A91" s="256"/>
      <c r="B91" s="233"/>
      <c r="C91" s="236"/>
      <c r="D91" s="232"/>
      <c r="E91" s="258"/>
      <c r="F91" s="258"/>
      <c r="G91" s="258"/>
      <c r="H91" s="258"/>
      <c r="I91" s="259"/>
      <c r="J91" s="260"/>
      <c r="K91" s="261"/>
      <c r="L91" s="262"/>
      <c r="M91" s="262"/>
      <c r="N91" s="262"/>
      <c r="O91" s="262"/>
      <c r="P91" s="262"/>
      <c r="Q91" s="265"/>
      <c r="R91" s="353"/>
      <c r="S91" s="9"/>
      <c r="T91" s="174"/>
      <c r="U91" s="172"/>
      <c r="V91" s="172"/>
      <c r="W91" s="172"/>
      <c r="X91" s="172"/>
      <c r="Y91" s="172"/>
    </row>
    <row r="92" spans="1:25" s="1" customFormat="1" ht="11.25" customHeight="1">
      <c r="A92" s="256"/>
      <c r="B92" s="233" t="s">
        <v>260</v>
      </c>
      <c r="C92" s="236" t="s">
        <v>18</v>
      </c>
      <c r="D92" s="232" t="s">
        <v>241</v>
      </c>
      <c r="E92" s="258">
        <v>300</v>
      </c>
      <c r="F92" s="258">
        <v>2213.2199999999998</v>
      </c>
      <c r="G92" s="258"/>
      <c r="H92" s="258">
        <f>W35+W41</f>
        <v>2827</v>
      </c>
      <c r="I92" s="259">
        <f>IF(E92&lt;0,0,IF(E92&lt;=600,100,IF(AND(600&lt;E92,E92&lt;1000),110,IF(E92&gt;=1000,120,""))))</f>
        <v>100</v>
      </c>
      <c r="J92" s="260">
        <f>0.84935*I92*(E92/1000/4)^0.63*(K92/1000)^0.54</f>
        <v>0.46650888346880315</v>
      </c>
      <c r="K92" s="261">
        <f>10.666*(I92^(-1.85))*((E92/1000)^(-4.87))*((H92/(24*60*60))^1.85)*1000</f>
        <v>1.3391320088874046</v>
      </c>
      <c r="L92" s="262">
        <f>K92*F92/1000</f>
        <v>2.9637937447097813</v>
      </c>
      <c r="M92" s="262">
        <f>M82</f>
        <v>57.863999999999997</v>
      </c>
      <c r="N92" s="262">
        <f>M92-L92</f>
        <v>54.900206255290215</v>
      </c>
      <c r="O92" s="262"/>
      <c r="P92" s="262"/>
      <c r="Q92" s="265"/>
      <c r="R92" s="353"/>
      <c r="S92" s="9"/>
      <c r="T92" s="174"/>
      <c r="U92" s="172"/>
      <c r="V92" s="172"/>
      <c r="W92" s="172"/>
      <c r="X92" s="172"/>
      <c r="Y92" s="172"/>
    </row>
    <row r="93" spans="1:25" s="1" customFormat="1" ht="11.25" customHeight="1">
      <c r="A93" s="256"/>
      <c r="B93" s="233" t="s">
        <v>241</v>
      </c>
      <c r="C93" s="236" t="s">
        <v>18</v>
      </c>
      <c r="D93" s="232" t="s">
        <v>224</v>
      </c>
      <c r="E93" s="258">
        <v>300</v>
      </c>
      <c r="F93" s="258">
        <v>351.15</v>
      </c>
      <c r="G93" s="258">
        <f>W41</f>
        <v>394</v>
      </c>
      <c r="H93" s="258">
        <f>H92-G93</f>
        <v>2433</v>
      </c>
      <c r="I93" s="259">
        <f>IF(E93&lt;0,0,IF(E93&lt;=600,100,IF(AND(600&lt;E93,E93&lt;1000),110,IF(E93&gt;=1000,120,""))))</f>
        <v>100</v>
      </c>
      <c r="J93" s="260">
        <f>0.84935*I93*(E93/1000/4)^0.63*(K93/1000)^0.54</f>
        <v>0.40155163848074993</v>
      </c>
      <c r="K93" s="261">
        <f>10.666*(I93^(-1.85))*((E93/1000)^(-4.87))*((H93/(24*60*60))^1.85)*1000</f>
        <v>1.0144567747500104</v>
      </c>
      <c r="L93" s="262">
        <f>K93*F93/1000</f>
        <v>0.35622649645346616</v>
      </c>
      <c r="M93" s="262">
        <f>N92</f>
        <v>54.900206255290215</v>
      </c>
      <c r="N93" s="262">
        <f>M93-L93</f>
        <v>54.543979758836748</v>
      </c>
      <c r="O93" s="262">
        <f>IF($D93="","",VLOOKUP($D93,용수공급량!$A$31:$E$45,5,FALSE))</f>
        <v>50</v>
      </c>
      <c r="P93" s="262">
        <f>N93-O93</f>
        <v>4.5439797588367483</v>
      </c>
      <c r="Q93" s="265"/>
      <c r="R93" s="353"/>
      <c r="S93" s="9"/>
      <c r="T93" s="174"/>
      <c r="U93" s="172"/>
      <c r="V93" s="172"/>
      <c r="W93" s="172"/>
      <c r="X93" s="172"/>
      <c r="Y93" s="172"/>
    </row>
    <row r="94" spans="1:25" s="1" customFormat="1" ht="11.25" customHeight="1">
      <c r="A94" s="256"/>
      <c r="B94" s="233"/>
      <c r="C94" s="236"/>
      <c r="D94" s="232"/>
      <c r="E94" s="258"/>
      <c r="F94" s="258"/>
      <c r="G94" s="258"/>
      <c r="H94" s="258"/>
      <c r="I94" s="259"/>
      <c r="J94" s="260"/>
      <c r="K94" s="261"/>
      <c r="L94" s="262"/>
      <c r="M94" s="262"/>
      <c r="N94" s="262"/>
      <c r="O94" s="262"/>
      <c r="P94" s="262"/>
      <c r="Q94" s="265"/>
      <c r="R94" s="353"/>
      <c r="S94" s="9"/>
      <c r="T94" s="174"/>
      <c r="U94" s="172"/>
      <c r="V94" s="172"/>
      <c r="W94" s="172"/>
      <c r="X94" s="172"/>
      <c r="Y94" s="172"/>
    </row>
    <row r="95" spans="1:25" s="1" customFormat="1" ht="11.25" customHeight="1">
      <c r="A95" s="256"/>
      <c r="B95" s="233" t="s">
        <v>261</v>
      </c>
      <c r="C95" s="236" t="s">
        <v>18</v>
      </c>
      <c r="D95" s="232" t="s">
        <v>272</v>
      </c>
      <c r="E95" s="258">
        <v>250</v>
      </c>
      <c r="F95" s="258">
        <v>3376.61</v>
      </c>
      <c r="G95" s="258"/>
      <c r="H95" s="258">
        <f>W34</f>
        <v>2949</v>
      </c>
      <c r="I95" s="259">
        <f>IF(E95&lt;0,0,IF(E95&lt;=600,100,IF(AND(600&lt;E95,E95&lt;1000),110,IF(E95&gt;=1000,120,""))))</f>
        <v>100</v>
      </c>
      <c r="J95" s="260">
        <f>0.84935*I95*(E95/1000/4)^0.63*(K95/1000)^0.54</f>
        <v>0.70070818273990099</v>
      </c>
      <c r="K95" s="261">
        <f>10.666*(I95^(-1.85))*((E95/1000)^(-4.87))*((H95/(24*60*60))^1.85)*1000</f>
        <v>3.5186951528737542</v>
      </c>
      <c r="L95" s="262">
        <f>K95*F95/1000</f>
        <v>11.881261240145047</v>
      </c>
      <c r="M95" s="262">
        <f>M86</f>
        <v>131.50237143121316</v>
      </c>
      <c r="N95" s="262">
        <f>M95-L95</f>
        <v>119.62111019106811</v>
      </c>
      <c r="O95" s="262"/>
      <c r="P95" s="262"/>
      <c r="Q95" s="265">
        <v>10</v>
      </c>
      <c r="R95" s="353"/>
      <c r="S95" s="9"/>
      <c r="T95" s="174"/>
      <c r="U95" s="172"/>
      <c r="V95" s="172"/>
      <c r="W95" s="172"/>
      <c r="X95" s="172"/>
      <c r="Y95" s="172"/>
    </row>
    <row r="96" spans="1:25" s="1" customFormat="1" ht="11.25" customHeight="1">
      <c r="A96" s="256"/>
      <c r="B96" s="233" t="s">
        <v>272</v>
      </c>
      <c r="C96" s="236" t="s">
        <v>18</v>
      </c>
      <c r="D96" s="232" t="s">
        <v>225</v>
      </c>
      <c r="E96" s="258">
        <v>250</v>
      </c>
      <c r="F96" s="258">
        <v>965.25</v>
      </c>
      <c r="G96" s="258"/>
      <c r="H96" s="258">
        <f>H95-G96</f>
        <v>2949</v>
      </c>
      <c r="I96" s="259">
        <f>IF(E96&lt;0,0,IF(E96&lt;=600,100,IF(AND(600&lt;E96,E96&lt;1000),110,IF(E96&gt;=1000,120,""))))</f>
        <v>100</v>
      </c>
      <c r="J96" s="260">
        <f>0.84935*I96*(E96/1000/4)^0.63*(K96/1000)^0.54</f>
        <v>0.70070818273990099</v>
      </c>
      <c r="K96" s="261">
        <f>10.666*(I96^(-1.85))*((E96/1000)^(-4.87))*((H96/(24*60*60))^1.85)*1000</f>
        <v>3.5186951528737542</v>
      </c>
      <c r="L96" s="262">
        <f>K96*F96/1000</f>
        <v>3.3964204963113911</v>
      </c>
      <c r="M96" s="262">
        <f>N95+Q95</f>
        <v>129.62111019106811</v>
      </c>
      <c r="N96" s="262">
        <f>M96-L96</f>
        <v>126.22468969475672</v>
      </c>
      <c r="O96" s="262">
        <f>IF($D96="","",VLOOKUP($D96,용수공급량!$A$31:$E$45,5,FALSE))</f>
        <v>105.1</v>
      </c>
      <c r="P96" s="262">
        <f>N96-O96</f>
        <v>21.124689694756725</v>
      </c>
      <c r="Q96" s="265"/>
      <c r="R96" s="353"/>
      <c r="S96" s="9"/>
      <c r="T96" s="174"/>
      <c r="U96" s="172"/>
      <c r="V96" s="172"/>
      <c r="W96" s="172"/>
      <c r="X96" s="172"/>
      <c r="Y96" s="172"/>
    </row>
    <row r="97" spans="1:25" s="1" customFormat="1" ht="11.25" customHeight="1">
      <c r="A97" s="256"/>
      <c r="B97" s="233"/>
      <c r="C97" s="236"/>
      <c r="D97" s="232"/>
      <c r="E97" s="258"/>
      <c r="F97" s="258"/>
      <c r="G97" s="258"/>
      <c r="H97" s="258"/>
      <c r="I97" s="259"/>
      <c r="J97" s="260"/>
      <c r="K97" s="261"/>
      <c r="L97" s="262"/>
      <c r="M97" s="262"/>
      <c r="N97" s="262"/>
      <c r="O97" s="262"/>
      <c r="P97" s="262"/>
      <c r="Q97" s="265"/>
      <c r="R97" s="353"/>
      <c r="S97" s="9"/>
      <c r="T97" s="174"/>
      <c r="U97" s="172"/>
      <c r="V97" s="172"/>
      <c r="W97" s="172"/>
      <c r="X97" s="172"/>
      <c r="Y97" s="172"/>
    </row>
    <row r="98" spans="1:25" s="1" customFormat="1" ht="11.25" customHeight="1">
      <c r="A98" s="256"/>
      <c r="B98" s="233" t="s">
        <v>308</v>
      </c>
      <c r="C98" s="236" t="s">
        <v>18</v>
      </c>
      <c r="D98" s="232" t="s">
        <v>300</v>
      </c>
      <c r="E98" s="258">
        <v>500</v>
      </c>
      <c r="F98" s="258">
        <v>494.65</v>
      </c>
      <c r="G98" s="258"/>
      <c r="H98" s="258">
        <f>W32+W33</f>
        <v>7667</v>
      </c>
      <c r="I98" s="259">
        <f>IF(E98&lt;0,0,IF(E98&lt;=600,100,IF(AND(600&lt;E98,E98&lt;1000),110,IF(E98&gt;=1000,120,""))))</f>
        <v>100</v>
      </c>
      <c r="J98" s="260">
        <f>0.84935*I98*(E98/1000/4)^0.63*(K98/1000)^0.54</f>
        <v>0.4550646956313234</v>
      </c>
      <c r="K98" s="261">
        <f>10.666*(I98^(-1.85))*((E98/1000)^(-4.87))*((H98/(24*60*60))^1.85)*1000</f>
        <v>0.70473256724892364</v>
      </c>
      <c r="L98" s="262">
        <f>K98*F98/1000</f>
        <v>0.34859596438968005</v>
      </c>
      <c r="M98" s="262">
        <f>M87</f>
        <v>120.71803445546354</v>
      </c>
      <c r="N98" s="262">
        <f>M98-L98</f>
        <v>120.36943849107386</v>
      </c>
      <c r="O98" s="262">
        <f>IF($D98="","",VLOOKUP($D98,용수공급량!$A$31:$E$45,5,FALSE))</f>
        <v>87.2</v>
      </c>
      <c r="P98" s="262">
        <f>N98-O98</f>
        <v>33.169438491073862</v>
      </c>
      <c r="Q98" s="265"/>
      <c r="R98" s="353"/>
      <c r="S98" s="9"/>
      <c r="T98" s="174"/>
      <c r="U98" s="172"/>
      <c r="V98" s="172"/>
      <c r="W98" s="172"/>
      <c r="X98" s="172"/>
      <c r="Y98" s="172"/>
    </row>
    <row r="99" spans="1:25" s="1" customFormat="1" ht="11.25" customHeight="1">
      <c r="A99" s="256"/>
      <c r="B99" s="233" t="s">
        <v>300</v>
      </c>
      <c r="C99" s="236" t="s">
        <v>18</v>
      </c>
      <c r="D99" s="232" t="s">
        <v>301</v>
      </c>
      <c r="E99" s="258">
        <v>400</v>
      </c>
      <c r="F99" s="258">
        <v>2005.43</v>
      </c>
      <c r="G99" s="258"/>
      <c r="H99" s="258">
        <f>H98-G99</f>
        <v>7667</v>
      </c>
      <c r="I99" s="259">
        <f>IF(E99&lt;0,0,IF(E99&lt;=600,100,IF(AND(600&lt;E99,E99&lt;1000),110,IF(E99&gt;=1000,120,""))))</f>
        <v>100</v>
      </c>
      <c r="J99" s="260">
        <f>0.84935*I99*(E99/1000/4)^0.63*(K99/1000)^0.54</f>
        <v>0.71100685489694571</v>
      </c>
      <c r="K99" s="261">
        <f>10.666*(I99^(-1.85))*((E99/1000)^(-4.87))*((H99/(24*60*60))^1.85)*1000</f>
        <v>2.0891811804629166</v>
      </c>
      <c r="L99" s="262">
        <f>K99*F99/1000</f>
        <v>4.1897066147357469</v>
      </c>
      <c r="M99" s="262">
        <f>N98</f>
        <v>120.36943849107386</v>
      </c>
      <c r="N99" s="262">
        <f>M99-L99</f>
        <v>116.17973187633812</v>
      </c>
      <c r="O99" s="262">
        <f>IF($D99="","",VLOOKUP($D99,용수공급량!$A$31:$E$45,5,FALSE))</f>
        <v>75</v>
      </c>
      <c r="P99" s="262">
        <f>N99-O99</f>
        <v>41.179731876338124</v>
      </c>
      <c r="Q99" s="265"/>
      <c r="R99" s="353"/>
      <c r="S99" s="9"/>
      <c r="T99" s="174"/>
      <c r="U99" s="172"/>
      <c r="V99" s="172"/>
      <c r="W99" s="172"/>
      <c r="X99" s="172"/>
      <c r="Y99" s="172"/>
    </row>
    <row r="100" spans="1:25" s="1" customFormat="1" ht="11.25" customHeight="1">
      <c r="A100" s="256"/>
      <c r="B100" s="233"/>
      <c r="C100" s="236"/>
      <c r="D100" s="232"/>
      <c r="E100" s="258"/>
      <c r="F100" s="258"/>
      <c r="G100" s="258"/>
      <c r="H100" s="258"/>
      <c r="I100" s="259"/>
      <c r="J100" s="260"/>
      <c r="K100" s="261"/>
      <c r="L100" s="262"/>
      <c r="M100" s="262"/>
      <c r="N100" s="262"/>
      <c r="O100" s="262"/>
      <c r="P100" s="262"/>
      <c r="Q100" s="265"/>
      <c r="R100" s="353"/>
      <c r="S100" s="9"/>
      <c r="T100" s="174"/>
      <c r="U100" s="172"/>
      <c r="V100" s="172"/>
      <c r="W100" s="172"/>
      <c r="X100" s="172"/>
      <c r="Y100" s="172"/>
    </row>
    <row r="101" spans="1:25" s="1" customFormat="1" ht="11.25" customHeight="1">
      <c r="A101" s="256"/>
      <c r="B101" s="233" t="s">
        <v>278</v>
      </c>
      <c r="C101" s="236" t="s">
        <v>18</v>
      </c>
      <c r="D101" s="232" t="s">
        <v>307</v>
      </c>
      <c r="E101" s="258">
        <v>500</v>
      </c>
      <c r="F101" s="258">
        <v>1703.73</v>
      </c>
      <c r="G101" s="258"/>
      <c r="H101" s="258">
        <f>W43</f>
        <v>8363</v>
      </c>
      <c r="I101" s="259">
        <f>IF(E101&lt;0,0,IF(E101&lt;=600,100,IF(AND(600&lt;E101,E101&lt;1000),110,IF(E101&gt;=1000,120,""))))</f>
        <v>100</v>
      </c>
      <c r="J101" s="260">
        <f>0.84935*I101*(E101/1000/4)^0.63*(K101/1000)^0.54</f>
        <v>0.49633173069583109</v>
      </c>
      <c r="K101" s="261">
        <f>10.666*(I101^(-1.85))*((E101/1000)^(-4.87))*((H101/(24*60*60))^1.85)*1000</f>
        <v>0.82763169430249861</v>
      </c>
      <c r="L101" s="262">
        <f>K101*F101/1000</f>
        <v>1.4100609465339959</v>
      </c>
      <c r="M101" s="262">
        <f>M88</f>
        <v>113.40526651580795</v>
      </c>
      <c r="N101" s="262">
        <f>M101-L101</f>
        <v>111.99520556927395</v>
      </c>
      <c r="O101" s="262">
        <f>IF($D101="","",VLOOKUP($D101,용수공급량!$A$31:$E$45,5,FALSE))</f>
        <v>106</v>
      </c>
      <c r="P101" s="262">
        <f>N101-O101</f>
        <v>5.9952055692739492</v>
      </c>
      <c r="Q101" s="265"/>
      <c r="R101" s="353"/>
      <c r="S101" s="9"/>
      <c r="T101" s="174"/>
      <c r="U101" s="172"/>
      <c r="V101" s="172"/>
      <c r="W101" s="172"/>
      <c r="X101" s="172"/>
      <c r="Y101" s="172"/>
    </row>
    <row r="102" spans="1:25" s="1" customFormat="1" ht="11.25" customHeight="1">
      <c r="A102" s="256"/>
      <c r="B102" s="233"/>
      <c r="C102" s="236"/>
      <c r="D102" s="232"/>
      <c r="E102" s="258"/>
      <c r="F102" s="258"/>
      <c r="G102" s="258"/>
      <c r="H102" s="258"/>
      <c r="I102" s="259"/>
      <c r="J102" s="260"/>
      <c r="K102" s="261"/>
      <c r="L102" s="262"/>
      <c r="M102" s="262"/>
      <c r="N102" s="262"/>
      <c r="O102" s="262"/>
      <c r="P102" s="262"/>
      <c r="Q102" s="265"/>
      <c r="R102" s="353"/>
      <c r="S102" s="9"/>
      <c r="T102" s="174"/>
      <c r="U102" s="172"/>
      <c r="V102" s="172"/>
      <c r="W102" s="172"/>
      <c r="X102" s="172"/>
      <c r="Y102" s="172"/>
    </row>
    <row r="103" spans="1:25" s="1" customFormat="1" ht="11.25" customHeight="1">
      <c r="A103" s="256"/>
      <c r="B103" s="233" t="s">
        <v>51</v>
      </c>
      <c r="C103" s="236" t="s">
        <v>18</v>
      </c>
      <c r="D103" s="236" t="s">
        <v>279</v>
      </c>
      <c r="E103" s="258">
        <v>1350</v>
      </c>
      <c r="F103" s="258">
        <v>3552.3</v>
      </c>
      <c r="G103" s="258"/>
      <c r="H103" s="258">
        <f>W22+W23+W25+W26+W27+W28+W29+W30+W31+W44+W45+W46</f>
        <v>188066</v>
      </c>
      <c r="I103" s="259">
        <f t="shared" ref="I103:I113" si="24">IF(E103&lt;0,0,IF(E103&lt;=600,100,IF(AND(600&lt;E103,E103&lt;1000),110,IF(E103&gt;=1000,120,""))))</f>
        <v>120</v>
      </c>
      <c r="J103" s="260">
        <f t="shared" ref="J103:J113" si="25">0.84935*I103*(E103/1000/4)^0.63*(K103/1000)^0.54</f>
        <v>1.5268845793944898</v>
      </c>
      <c r="K103" s="261">
        <f t="shared" ref="K103:K113" si="26">10.666*(I103^(-1.85))*((E103/1000)^(-4.87))*((H103/(24*60*60))^1.85)*1000</f>
        <v>1.484958887783139</v>
      </c>
      <c r="L103" s="262">
        <f t="shared" ref="L103:L113" si="27">K103*F103/1000</f>
        <v>5.2750194570720454</v>
      </c>
      <c r="M103" s="262">
        <f>M85</f>
        <v>133.08217372816176</v>
      </c>
      <c r="N103" s="262">
        <f t="shared" ref="N103:N113" si="28">M103-L103</f>
        <v>127.80715427108971</v>
      </c>
      <c r="O103" s="262"/>
      <c r="P103" s="262"/>
      <c r="Q103" s="265"/>
      <c r="R103" s="353"/>
      <c r="S103" s="9"/>
      <c r="T103" s="174"/>
      <c r="U103" s="172"/>
      <c r="V103" s="172"/>
      <c r="W103" s="172"/>
      <c r="X103" s="172"/>
      <c r="Y103" s="172"/>
    </row>
    <row r="104" spans="1:25" s="1" customFormat="1" ht="11.25" customHeight="1">
      <c r="A104" s="256"/>
      <c r="B104" s="233" t="s">
        <v>279</v>
      </c>
      <c r="C104" s="236" t="s">
        <v>18</v>
      </c>
      <c r="D104" s="236" t="s">
        <v>267</v>
      </c>
      <c r="E104" s="258">
        <v>1350</v>
      </c>
      <c r="F104" s="258">
        <v>2591.6</v>
      </c>
      <c r="G104" s="258">
        <f>H115</f>
        <v>2581</v>
      </c>
      <c r="H104" s="258">
        <f t="shared" ref="H104:H111" si="29">H103-G104</f>
        <v>185485</v>
      </c>
      <c r="I104" s="259">
        <f>IF(E104&lt;0,0,IF(E104&lt;=600,100,IF(AND(600&lt;E104,E104&lt;1000),110,IF(E104&gt;=1000,120,""))))</f>
        <v>120</v>
      </c>
      <c r="J104" s="260">
        <f>0.84935*I104*(E104/1000/4)^0.63*(K104/1000)^0.54</f>
        <v>1.5059505703230223</v>
      </c>
      <c r="K104" s="261">
        <f>10.666*(I104^(-1.85))*((E104/1000)^(-4.87))*((H104/(24*60*60))^1.85)*1000</f>
        <v>1.4474769865526091</v>
      </c>
      <c r="L104" s="262">
        <f>K104*F104/1000</f>
        <v>3.751281358349742</v>
      </c>
      <c r="M104" s="262">
        <f t="shared" ref="M104:M109" si="30">N103</f>
        <v>127.80715427108971</v>
      </c>
      <c r="N104" s="262">
        <f>M104-L104</f>
        <v>124.05587291273997</v>
      </c>
      <c r="O104" s="262"/>
      <c r="P104" s="262"/>
      <c r="Q104" s="265"/>
      <c r="R104" s="353"/>
      <c r="S104" s="9"/>
      <c r="T104" s="174"/>
      <c r="U104" s="172"/>
      <c r="V104" s="172"/>
      <c r="W104" s="172"/>
      <c r="X104" s="172"/>
      <c r="Y104" s="172"/>
    </row>
    <row r="105" spans="1:25" s="1" customFormat="1" ht="11.25" customHeight="1">
      <c r="A105" s="256"/>
      <c r="B105" s="233" t="s">
        <v>267</v>
      </c>
      <c r="C105" s="236" t="s">
        <v>18</v>
      </c>
      <c r="D105" s="232" t="s">
        <v>268</v>
      </c>
      <c r="E105" s="258">
        <v>1350</v>
      </c>
      <c r="F105" s="258">
        <v>893.1</v>
      </c>
      <c r="G105" s="258">
        <f>H117</f>
        <v>1681</v>
      </c>
      <c r="H105" s="258">
        <f t="shared" si="29"/>
        <v>183804</v>
      </c>
      <c r="I105" s="259">
        <f t="shared" si="24"/>
        <v>120</v>
      </c>
      <c r="J105" s="260">
        <f t="shared" si="25"/>
        <v>1.4923161368092348</v>
      </c>
      <c r="K105" s="261">
        <f t="shared" si="26"/>
        <v>1.4233020374666896</v>
      </c>
      <c r="L105" s="262">
        <f t="shared" si="27"/>
        <v>1.2711510496615006</v>
      </c>
      <c r="M105" s="262">
        <f t="shared" si="30"/>
        <v>124.05587291273997</v>
      </c>
      <c r="N105" s="262">
        <f t="shared" si="28"/>
        <v>122.78472186307847</v>
      </c>
      <c r="O105" s="262"/>
      <c r="P105" s="262"/>
      <c r="Q105" s="265"/>
      <c r="R105" s="353"/>
      <c r="S105" s="9"/>
      <c r="T105" s="174"/>
      <c r="U105" s="172"/>
      <c r="V105" s="172"/>
      <c r="W105" s="172"/>
      <c r="X105" s="172"/>
      <c r="Y105" s="172"/>
    </row>
    <row r="106" spans="1:25" s="1" customFormat="1" ht="11.25" customHeight="1">
      <c r="A106" s="256"/>
      <c r="B106" s="233" t="s">
        <v>268</v>
      </c>
      <c r="C106" s="236" t="s">
        <v>18</v>
      </c>
      <c r="D106" s="232" t="s">
        <v>269</v>
      </c>
      <c r="E106" s="258">
        <v>1350</v>
      </c>
      <c r="F106" s="258">
        <v>4268</v>
      </c>
      <c r="G106" s="258">
        <f>H121</f>
        <v>0</v>
      </c>
      <c r="H106" s="258">
        <f t="shared" si="29"/>
        <v>183804</v>
      </c>
      <c r="I106" s="259">
        <f t="shared" si="24"/>
        <v>120</v>
      </c>
      <c r="J106" s="260">
        <f t="shared" si="25"/>
        <v>1.4923161368092348</v>
      </c>
      <c r="K106" s="261">
        <f t="shared" si="26"/>
        <v>1.4233020374666896</v>
      </c>
      <c r="L106" s="262">
        <f t="shared" si="27"/>
        <v>6.0746530959078306</v>
      </c>
      <c r="M106" s="262">
        <f t="shared" si="30"/>
        <v>122.78472186307847</v>
      </c>
      <c r="N106" s="262">
        <f t="shared" si="28"/>
        <v>116.71006876717064</v>
      </c>
      <c r="O106" s="262"/>
      <c r="P106" s="262"/>
      <c r="Q106" s="265"/>
      <c r="R106" s="353"/>
      <c r="S106" s="9"/>
      <c r="T106" s="174"/>
      <c r="U106" s="172"/>
      <c r="V106" s="172"/>
      <c r="W106" s="172"/>
      <c r="X106" s="172"/>
      <c r="Y106" s="172"/>
    </row>
    <row r="107" spans="1:25" s="1" customFormat="1" ht="11.25" customHeight="1">
      <c r="A107" s="256"/>
      <c r="B107" s="233" t="s">
        <v>269</v>
      </c>
      <c r="C107" s="236" t="s">
        <v>18</v>
      </c>
      <c r="D107" s="232" t="s">
        <v>280</v>
      </c>
      <c r="E107" s="258">
        <v>1350</v>
      </c>
      <c r="F107" s="258">
        <v>544.70000000000005</v>
      </c>
      <c r="G107" s="258">
        <f>H123</f>
        <v>616</v>
      </c>
      <c r="H107" s="258">
        <f t="shared" si="29"/>
        <v>183188</v>
      </c>
      <c r="I107" s="259">
        <f t="shared" si="24"/>
        <v>120</v>
      </c>
      <c r="J107" s="260">
        <f t="shared" si="25"/>
        <v>1.4873197873601962</v>
      </c>
      <c r="K107" s="261">
        <f t="shared" si="26"/>
        <v>1.4144900184864659</v>
      </c>
      <c r="L107" s="262">
        <f t="shared" si="27"/>
        <v>0.7704727130695781</v>
      </c>
      <c r="M107" s="262">
        <f t="shared" si="30"/>
        <v>116.71006876717064</v>
      </c>
      <c r="N107" s="262">
        <f t="shared" si="28"/>
        <v>115.93959605410106</v>
      </c>
      <c r="O107" s="262"/>
      <c r="P107" s="262"/>
      <c r="Q107" s="265"/>
      <c r="R107" s="353"/>
      <c r="S107" s="9"/>
      <c r="T107" s="174"/>
      <c r="U107" s="172"/>
      <c r="V107" s="172"/>
      <c r="W107" s="172"/>
      <c r="X107" s="172"/>
      <c r="Y107" s="172"/>
    </row>
    <row r="108" spans="1:25" s="1" customFormat="1" ht="11.25" customHeight="1">
      <c r="A108" s="256"/>
      <c r="B108" s="233" t="s">
        <v>280</v>
      </c>
      <c r="C108" s="236" t="s">
        <v>18</v>
      </c>
      <c r="D108" s="232" t="s">
        <v>281</v>
      </c>
      <c r="E108" s="258">
        <v>1350</v>
      </c>
      <c r="F108" s="258">
        <v>1082.9000000000001</v>
      </c>
      <c r="G108" s="258">
        <f>H125</f>
        <v>1601</v>
      </c>
      <c r="H108" s="258">
        <f t="shared" si="29"/>
        <v>181587</v>
      </c>
      <c r="I108" s="259">
        <f>IF(E108&lt;0,0,IF(E108&lt;=600,100,IF(AND(600&lt;E108,E108&lt;1000),110,IF(E108&gt;=1000,120,""))))</f>
        <v>120</v>
      </c>
      <c r="J108" s="260">
        <f>0.84935*I108*(E108/1000/4)^0.63*(K108/1000)^0.54</f>
        <v>1.4743340666467519</v>
      </c>
      <c r="K108" s="261">
        <f>10.666*(I108^(-1.85))*((E108/1000)^(-4.87))*((H108/(24*60*60))^1.85)*1000</f>
        <v>1.3917050154684356</v>
      </c>
      <c r="L108" s="262">
        <f>K108*F108/1000</f>
        <v>1.5070773612507689</v>
      </c>
      <c r="M108" s="262">
        <f t="shared" si="30"/>
        <v>115.93959605410106</v>
      </c>
      <c r="N108" s="262">
        <f>M108-L108</f>
        <v>114.43251869285029</v>
      </c>
      <c r="O108" s="262"/>
      <c r="P108" s="262"/>
      <c r="Q108" s="265"/>
      <c r="R108" s="353"/>
      <c r="S108" s="9"/>
      <c r="T108" s="174"/>
      <c r="U108" s="172"/>
      <c r="V108" s="172"/>
      <c r="W108" s="172"/>
      <c r="X108" s="172"/>
      <c r="Y108" s="172"/>
    </row>
    <row r="109" spans="1:25" s="1" customFormat="1" ht="11.25" customHeight="1">
      <c r="A109" s="256"/>
      <c r="B109" s="233" t="s">
        <v>281</v>
      </c>
      <c r="C109" s="236" t="s">
        <v>18</v>
      </c>
      <c r="D109" s="232" t="s">
        <v>270</v>
      </c>
      <c r="E109" s="258">
        <v>1350</v>
      </c>
      <c r="F109" s="258">
        <v>3402.6</v>
      </c>
      <c r="G109" s="258">
        <f>H127</f>
        <v>429</v>
      </c>
      <c r="H109" s="258">
        <f t="shared" si="29"/>
        <v>181158</v>
      </c>
      <c r="I109" s="259">
        <f>IF(E109&lt;0,0,IF(E109&lt;=600,100,IF(AND(600&lt;E109,E109&lt;1000),110,IF(E109&gt;=1000,120,""))))</f>
        <v>120</v>
      </c>
      <c r="J109" s="260">
        <f>0.84935*I109*(E109/1000/4)^0.63*(K109/1000)^0.54</f>
        <v>1.4708544256358429</v>
      </c>
      <c r="K109" s="261">
        <f>10.666*(I109^(-1.85))*((E109/1000)^(-4.87))*((H109/(24*60*60))^1.85)*1000</f>
        <v>1.3856284927065212</v>
      </c>
      <c r="L109" s="262">
        <f>K109*F109/1000</f>
        <v>4.7147395092832092</v>
      </c>
      <c r="M109" s="262">
        <f t="shared" si="30"/>
        <v>114.43251869285029</v>
      </c>
      <c r="N109" s="262">
        <f>M109-L109</f>
        <v>109.71777918356709</v>
      </c>
      <c r="O109" s="262"/>
      <c r="P109" s="262"/>
      <c r="Q109" s="265"/>
      <c r="R109" s="353"/>
      <c r="S109" s="9"/>
      <c r="T109" s="174"/>
      <c r="U109" s="172"/>
      <c r="V109" s="172"/>
      <c r="W109" s="172"/>
      <c r="X109" s="172"/>
      <c r="Y109" s="172"/>
    </row>
    <row r="110" spans="1:25" s="1" customFormat="1" ht="11.25" customHeight="1">
      <c r="A110" s="256"/>
      <c r="B110" s="233" t="s">
        <v>270</v>
      </c>
      <c r="C110" s="236" t="s">
        <v>18</v>
      </c>
      <c r="D110" s="232" t="s">
        <v>271</v>
      </c>
      <c r="E110" s="258">
        <v>150</v>
      </c>
      <c r="F110" s="258">
        <v>59.74</v>
      </c>
      <c r="G110" s="258">
        <f>H113</f>
        <v>178100</v>
      </c>
      <c r="H110" s="258">
        <f t="shared" si="29"/>
        <v>3058</v>
      </c>
      <c r="I110" s="259">
        <f t="shared" si="24"/>
        <v>100</v>
      </c>
      <c r="J110" s="260">
        <f t="shared" si="25"/>
        <v>2.0180748236782242</v>
      </c>
      <c r="K110" s="261">
        <f t="shared" si="26"/>
        <v>45.284133719327698</v>
      </c>
      <c r="L110" s="262">
        <f t="shared" si="27"/>
        <v>2.705274148392637</v>
      </c>
      <c r="M110" s="262">
        <f>N107</f>
        <v>115.93959605410106</v>
      </c>
      <c r="N110" s="262">
        <f t="shared" si="28"/>
        <v>113.23432190570843</v>
      </c>
      <c r="O110" s="262"/>
      <c r="P110" s="262"/>
      <c r="Q110" s="265"/>
      <c r="R110" s="353" t="s">
        <v>284</v>
      </c>
      <c r="S110" s="9"/>
      <c r="T110" s="174"/>
      <c r="U110" s="172"/>
      <c r="V110" s="172"/>
      <c r="W110" s="172"/>
      <c r="X110" s="172"/>
      <c r="Y110" s="172"/>
    </row>
    <row r="111" spans="1:25" s="1" customFormat="1" ht="11.25" customHeight="1">
      <c r="A111" s="256"/>
      <c r="B111" s="233" t="s">
        <v>271</v>
      </c>
      <c r="C111" s="236" t="s">
        <v>18</v>
      </c>
      <c r="D111" s="232" t="s">
        <v>234</v>
      </c>
      <c r="E111" s="258">
        <v>100</v>
      </c>
      <c r="F111" s="258">
        <v>624.84</v>
      </c>
      <c r="G111" s="258">
        <f>W28</f>
        <v>2497</v>
      </c>
      <c r="H111" s="258">
        <f t="shared" si="29"/>
        <v>561</v>
      </c>
      <c r="I111" s="259">
        <f t="shared" si="24"/>
        <v>100</v>
      </c>
      <c r="J111" s="260">
        <f t="shared" si="25"/>
        <v>0.83434644357278021</v>
      </c>
      <c r="K111" s="261">
        <f t="shared" si="26"/>
        <v>14.158995674599762</v>
      </c>
      <c r="L111" s="262">
        <f t="shared" si="27"/>
        <v>8.8471068573169163</v>
      </c>
      <c r="M111" s="262">
        <f>N110</f>
        <v>113.23432190570843</v>
      </c>
      <c r="N111" s="262">
        <f t="shared" si="28"/>
        <v>104.38721504839151</v>
      </c>
      <c r="O111" s="262">
        <f>IF($D111="","",VLOOKUP($D111,용수공급량!$A$31:$E$45,5,FALSE))</f>
        <v>78.7</v>
      </c>
      <c r="P111" s="262">
        <f>N111-O111</f>
        <v>25.687215048391508</v>
      </c>
      <c r="Q111" s="265"/>
      <c r="R111" s="353"/>
      <c r="S111" s="9"/>
      <c r="T111" s="174"/>
      <c r="U111" s="172"/>
      <c r="V111" s="172"/>
      <c r="W111" s="172"/>
      <c r="X111" s="172"/>
      <c r="Y111" s="172"/>
    </row>
    <row r="112" spans="1:25" s="1" customFormat="1" ht="11.25" customHeight="1">
      <c r="A112" s="256"/>
      <c r="B112" s="233" t="s">
        <v>271</v>
      </c>
      <c r="C112" s="236" t="s">
        <v>18</v>
      </c>
      <c r="D112" s="232" t="s">
        <v>235</v>
      </c>
      <c r="E112" s="258">
        <v>150</v>
      </c>
      <c r="F112" s="258">
        <v>1703.78</v>
      </c>
      <c r="G112" s="258">
        <f>W27</f>
        <v>561</v>
      </c>
      <c r="H112" s="258">
        <f>H110-G112</f>
        <v>2497</v>
      </c>
      <c r="I112" s="259">
        <f t="shared" si="24"/>
        <v>100</v>
      </c>
      <c r="J112" s="260">
        <f t="shared" si="25"/>
        <v>1.6481864698494808</v>
      </c>
      <c r="K112" s="261">
        <f t="shared" si="26"/>
        <v>31.12511949981312</v>
      </c>
      <c r="L112" s="262">
        <f t="shared" si="27"/>
        <v>53.030356101391597</v>
      </c>
      <c r="M112" s="262">
        <f>N110</f>
        <v>113.23432190570843</v>
      </c>
      <c r="N112" s="262">
        <f t="shared" si="28"/>
        <v>60.20396580431683</v>
      </c>
      <c r="O112" s="262">
        <f>IF($D112="","",VLOOKUP($D112,용수공급량!$A$31:$E$45,5,FALSE))</f>
        <v>71.7</v>
      </c>
      <c r="P112" s="262">
        <f>N112-O112</f>
        <v>-11.496034195683173</v>
      </c>
      <c r="Q112" s="265"/>
      <c r="R112" s="353" t="s">
        <v>284</v>
      </c>
      <c r="S112" s="9"/>
      <c r="T112" s="174"/>
      <c r="U112" s="172"/>
      <c r="V112" s="172"/>
      <c r="W112" s="172"/>
      <c r="X112" s="172"/>
      <c r="Y112" s="172"/>
    </row>
    <row r="113" spans="1:25" s="1" customFormat="1" ht="11.25" customHeight="1">
      <c r="A113" s="256"/>
      <c r="B113" s="233" t="s">
        <v>270</v>
      </c>
      <c r="C113" s="236" t="s">
        <v>18</v>
      </c>
      <c r="D113" s="232" t="s">
        <v>218</v>
      </c>
      <c r="E113" s="258">
        <v>1350</v>
      </c>
      <c r="F113" s="258">
        <v>1688.46</v>
      </c>
      <c r="G113" s="258"/>
      <c r="H113" s="258">
        <f>W22+W23+W25</f>
        <v>178100</v>
      </c>
      <c r="I113" s="259">
        <f t="shared" si="24"/>
        <v>120</v>
      </c>
      <c r="J113" s="260">
        <f t="shared" si="25"/>
        <v>1.4460505908566359</v>
      </c>
      <c r="K113" s="261">
        <f t="shared" si="26"/>
        <v>1.3426680326840494</v>
      </c>
      <c r="L113" s="262">
        <f t="shared" si="27"/>
        <v>2.2670412664657102</v>
      </c>
      <c r="M113" s="262">
        <f>N109</f>
        <v>109.71777918356709</v>
      </c>
      <c r="N113" s="262">
        <f t="shared" si="28"/>
        <v>107.45073791710138</v>
      </c>
      <c r="O113" s="262"/>
      <c r="P113" s="262"/>
      <c r="Q113" s="265"/>
      <c r="R113" s="353"/>
      <c r="S113" s="9"/>
      <c r="T113" s="174"/>
      <c r="U113" s="172"/>
      <c r="V113" s="172"/>
      <c r="W113" s="172"/>
      <c r="X113" s="172"/>
      <c r="Y113" s="172"/>
    </row>
    <row r="114" spans="1:25" s="1" customFormat="1" ht="11.25" customHeight="1">
      <c r="A114" s="256"/>
      <c r="B114" s="233"/>
      <c r="C114" s="236"/>
      <c r="D114" s="232"/>
      <c r="E114" s="258"/>
      <c r="F114" s="258"/>
      <c r="G114" s="258"/>
      <c r="H114" s="258"/>
      <c r="I114" s="259"/>
      <c r="J114" s="260"/>
      <c r="K114" s="261"/>
      <c r="L114" s="262"/>
      <c r="M114" s="262"/>
      <c r="N114" s="262"/>
      <c r="O114" s="262"/>
      <c r="P114" s="262"/>
      <c r="Q114" s="265"/>
      <c r="R114" s="353"/>
      <c r="S114" s="9"/>
      <c r="T114" s="174"/>
      <c r="U114" s="172"/>
      <c r="V114" s="172"/>
      <c r="W114" s="172"/>
      <c r="X114" s="172"/>
      <c r="Y114" s="172"/>
    </row>
    <row r="115" spans="1:25" s="1" customFormat="1" ht="11.25" customHeight="1">
      <c r="A115" s="256"/>
      <c r="B115" s="233" t="s">
        <v>279</v>
      </c>
      <c r="C115" s="236" t="s">
        <v>18</v>
      </c>
      <c r="D115" s="236" t="s">
        <v>276</v>
      </c>
      <c r="E115" s="258">
        <v>1350</v>
      </c>
      <c r="F115" s="258">
        <v>30</v>
      </c>
      <c r="G115" s="258"/>
      <c r="H115" s="258">
        <f>W45</f>
        <v>2581</v>
      </c>
      <c r="I115" s="259">
        <f>IF(E115&lt;0,0,IF(E115&lt;=600,100,IF(AND(600&lt;E115,E115&lt;1000),110,IF(E115&gt;=1000,120,""))))</f>
        <v>120</v>
      </c>
      <c r="J115" s="260">
        <f>0.84935*I115*(E115/1000/4)^0.63*(K115/1000)^0.54</f>
        <v>2.1044879735655019E-2</v>
      </c>
      <c r="K115" s="261">
        <f>10.666*(I115^(-1.85))*((E115/1000)^(-4.87))*((H115/(24*60*60))^1.85)*1000</f>
        <v>5.3216732621960846E-4</v>
      </c>
      <c r="L115" s="262">
        <f>K115*F115/1000</f>
        <v>1.5965019786588252E-5</v>
      </c>
      <c r="M115" s="262">
        <f>M104</f>
        <v>127.80715427108971</v>
      </c>
      <c r="N115" s="262">
        <f>M115-L115</f>
        <v>127.80713830606993</v>
      </c>
      <c r="O115" s="262">
        <f>IF($D115="","",VLOOKUP($D115,용수공급량!$A$31:$E$45,5,FALSE))</f>
        <v>118.7</v>
      </c>
      <c r="P115" s="262">
        <f>N115-O115</f>
        <v>9.1071383060699276</v>
      </c>
      <c r="Q115" s="265"/>
      <c r="R115" s="353"/>
      <c r="S115" s="9"/>
      <c r="T115" s="174"/>
      <c r="U115" s="172"/>
      <c r="V115" s="172"/>
      <c r="W115" s="172"/>
      <c r="X115" s="172"/>
      <c r="Y115" s="172"/>
    </row>
    <row r="116" spans="1:25" s="1" customFormat="1" ht="11.25" customHeight="1">
      <c r="A116" s="256"/>
      <c r="B116" s="233"/>
      <c r="C116" s="236"/>
      <c r="D116" s="232"/>
      <c r="E116" s="258"/>
      <c r="F116" s="258"/>
      <c r="G116" s="258"/>
      <c r="H116" s="258"/>
      <c r="I116" s="259"/>
      <c r="J116" s="260"/>
      <c r="K116" s="261"/>
      <c r="L116" s="262"/>
      <c r="M116" s="262"/>
      <c r="N116" s="262"/>
      <c r="O116" s="262"/>
      <c r="P116" s="262"/>
      <c r="Q116" s="265"/>
      <c r="R116" s="353"/>
      <c r="S116" s="9"/>
      <c r="T116" s="174"/>
      <c r="U116" s="172"/>
      <c r="V116" s="172"/>
      <c r="W116" s="172"/>
      <c r="X116" s="172"/>
      <c r="Y116" s="172"/>
    </row>
    <row r="117" spans="1:25" s="1" customFormat="1" ht="11.25" customHeight="1">
      <c r="A117" s="256"/>
      <c r="B117" s="233" t="s">
        <v>267</v>
      </c>
      <c r="C117" s="236" t="s">
        <v>18</v>
      </c>
      <c r="D117" s="232" t="s">
        <v>273</v>
      </c>
      <c r="E117" s="258">
        <v>250</v>
      </c>
      <c r="F117" s="258">
        <v>1980.58</v>
      </c>
      <c r="G117" s="258"/>
      <c r="H117" s="258">
        <f>W30+W31</f>
        <v>1681</v>
      </c>
      <c r="I117" s="259">
        <f>IF(E117&lt;0,0,IF(E117&lt;=600,100,IF(AND(600&lt;E117,E117&lt;1000),110,IF(E117&gt;=1000,120,""))))</f>
        <v>100</v>
      </c>
      <c r="J117" s="260">
        <f>0.84935*I117*(E117/1000/4)^0.63*(K117/1000)^0.54</f>
        <v>0.39964486495232021</v>
      </c>
      <c r="K117" s="261">
        <f>10.666*(I117^(-1.85))*((E117/1000)^(-4.87))*((H117/(24*60*60))^1.85)*1000</f>
        <v>1.2438946026588673</v>
      </c>
      <c r="L117" s="262">
        <f>K117*F117/1000</f>
        <v>2.4636327721340994</v>
      </c>
      <c r="M117" s="262">
        <f>M105</f>
        <v>124.05587291273997</v>
      </c>
      <c r="N117" s="262">
        <f>M117-L117</f>
        <v>121.59224014060587</v>
      </c>
      <c r="O117" s="262"/>
      <c r="P117" s="262"/>
      <c r="Q117" s="265"/>
      <c r="R117" s="353"/>
      <c r="S117" s="9"/>
      <c r="T117" s="174"/>
      <c r="U117" s="172"/>
      <c r="V117" s="172"/>
      <c r="W117" s="172"/>
      <c r="X117" s="172"/>
      <c r="Y117" s="172"/>
    </row>
    <row r="118" spans="1:25" s="1" customFormat="1" ht="11.25" customHeight="1">
      <c r="A118" s="256"/>
      <c r="B118" s="233" t="s">
        <v>273</v>
      </c>
      <c r="C118" s="236" t="s">
        <v>18</v>
      </c>
      <c r="D118" s="236" t="s">
        <v>228</v>
      </c>
      <c r="E118" s="258">
        <v>200</v>
      </c>
      <c r="F118" s="258">
        <v>77.959999999999994</v>
      </c>
      <c r="G118" s="258">
        <f>W31</f>
        <v>850</v>
      </c>
      <c r="H118" s="258">
        <f>H117-G118</f>
        <v>831</v>
      </c>
      <c r="I118" s="259">
        <f>IF(E118&lt;0,0,IF(E118&lt;=600,100,IF(AND(600&lt;E118,E118&lt;1000),110,IF(E118&gt;=1000,120,""))))</f>
        <v>100</v>
      </c>
      <c r="J118" s="260">
        <f>0.84935*I118*(E118/1000/4)^0.63*(K118/1000)^0.54</f>
        <v>0.30889733263114477</v>
      </c>
      <c r="K118" s="261">
        <f>10.666*(I118^(-1.85))*((E118/1000)^(-4.87))*((H118/(24*60*60))^1.85)*1000</f>
        <v>1.0016061231901969</v>
      </c>
      <c r="L118" s="262">
        <f>K118*F118/1000</f>
        <v>7.8085213363907738E-2</v>
      </c>
      <c r="M118" s="262">
        <f>N117</f>
        <v>121.59224014060587</v>
      </c>
      <c r="N118" s="262">
        <f>M118-L118</f>
        <v>121.51415492724196</v>
      </c>
      <c r="O118" s="262">
        <f>IF($D118="","",VLOOKUP($D118,용수공급량!$A$31:$E$45,5,FALSE))</f>
        <v>86.5</v>
      </c>
      <c r="P118" s="262">
        <f>N118-O118</f>
        <v>35.014154927241961</v>
      </c>
      <c r="Q118" s="265"/>
      <c r="R118" s="353"/>
      <c r="S118" s="9"/>
      <c r="T118" s="174"/>
      <c r="U118" s="172"/>
      <c r="V118" s="172"/>
      <c r="W118" s="172"/>
      <c r="X118" s="172"/>
      <c r="Y118" s="172"/>
    </row>
    <row r="119" spans="1:25" s="1" customFormat="1" ht="11.25" customHeight="1">
      <c r="A119" s="256"/>
      <c r="B119" s="233" t="s">
        <v>273</v>
      </c>
      <c r="C119" s="236" t="s">
        <v>18</v>
      </c>
      <c r="D119" s="232" t="s">
        <v>229</v>
      </c>
      <c r="E119" s="258">
        <v>250</v>
      </c>
      <c r="F119" s="258">
        <v>7179.1</v>
      </c>
      <c r="G119" s="258">
        <f>W30</f>
        <v>831</v>
      </c>
      <c r="H119" s="258">
        <f>H117-G119</f>
        <v>850</v>
      </c>
      <c r="I119" s="259">
        <f>IF(E119&lt;0,0,IF(E119&lt;=600,100,IF(AND(600&lt;E119,E119&lt;1000),110,IF(E119&gt;=1000,120,""))))</f>
        <v>100</v>
      </c>
      <c r="J119" s="260">
        <f>0.84935*I119*(E119/1000/4)^0.63*(K119/1000)^0.54</f>
        <v>0.2022188322483798</v>
      </c>
      <c r="K119" s="261">
        <f>10.666*(I119^(-1.85))*((E119/1000)^(-4.87))*((H119/(24*60*60))^1.85)*1000</f>
        <v>0.35229649799757085</v>
      </c>
      <c r="L119" s="262">
        <f>K119*F119/1000</f>
        <v>2.5291717887743612</v>
      </c>
      <c r="M119" s="262">
        <f>N117</f>
        <v>121.59224014060587</v>
      </c>
      <c r="N119" s="262">
        <f>M119-L119</f>
        <v>119.0630683518315</v>
      </c>
      <c r="O119" s="262">
        <f>IF($D119="","",VLOOKUP($D119,용수공급량!$A$31:$E$45,5,FALSE))</f>
        <v>83</v>
      </c>
      <c r="P119" s="262">
        <f>N119-O119</f>
        <v>36.063068351831504</v>
      </c>
      <c r="Q119" s="265"/>
      <c r="R119" s="353"/>
      <c r="S119" s="9"/>
      <c r="T119" s="174"/>
      <c r="U119" s="172"/>
      <c r="V119" s="172"/>
      <c r="W119" s="172"/>
      <c r="X119" s="172"/>
      <c r="Y119" s="172"/>
    </row>
    <row r="120" spans="1:25" s="1" customFormat="1" ht="11.25" customHeight="1">
      <c r="A120" s="256"/>
      <c r="B120" s="233"/>
      <c r="C120" s="236"/>
      <c r="D120" s="232"/>
      <c r="E120" s="258"/>
      <c r="F120" s="258"/>
      <c r="G120" s="258"/>
      <c r="H120" s="258"/>
      <c r="I120" s="259"/>
      <c r="J120" s="260"/>
      <c r="K120" s="261"/>
      <c r="L120" s="262"/>
      <c r="M120" s="262"/>
      <c r="N120" s="262"/>
      <c r="O120" s="262"/>
      <c r="P120" s="262"/>
      <c r="Q120" s="265"/>
      <c r="R120" s="353"/>
      <c r="S120" s="9"/>
      <c r="T120" s="174"/>
      <c r="U120" s="172"/>
      <c r="V120" s="172"/>
      <c r="W120" s="172"/>
      <c r="X120" s="172"/>
      <c r="Y120" s="172"/>
    </row>
    <row r="121" spans="1:25" s="1" customFormat="1" ht="11.25" customHeight="1">
      <c r="A121" s="256"/>
      <c r="B121" s="233" t="s">
        <v>268</v>
      </c>
      <c r="C121" s="236" t="s">
        <v>18</v>
      </c>
      <c r="D121" s="232" t="s">
        <v>275</v>
      </c>
      <c r="E121" s="258">
        <v>150</v>
      </c>
      <c r="F121" s="258">
        <v>1353.17</v>
      </c>
      <c r="G121" s="258"/>
      <c r="H121" s="258">
        <f>W29</f>
        <v>0</v>
      </c>
      <c r="I121" s="259">
        <f>IF(E121&lt;0,0,IF(E121&lt;=600,100,IF(AND(600&lt;E121,E121&lt;1000),110,IF(E121&gt;=1000,120,""))))</f>
        <v>100</v>
      </c>
      <c r="J121" s="260">
        <f>0.84935*I121*(E121/1000/4)^0.63*(K121/1000)^0.54</f>
        <v>0</v>
      </c>
      <c r="K121" s="261">
        <f>10.666*(I121^(-1.85))*((E121/1000)^(-4.87))*((H121/(24*60*60))^1.85)*1000</f>
        <v>0</v>
      </c>
      <c r="L121" s="262">
        <f>K121*F121/1000</f>
        <v>0</v>
      </c>
      <c r="M121" s="262">
        <f>M106</f>
        <v>122.78472186307847</v>
      </c>
      <c r="N121" s="262">
        <f>M121-L121</f>
        <v>122.78472186307847</v>
      </c>
      <c r="O121" s="262">
        <f>IF($D121="","",VLOOKUP($D121,용수공급량!$A$31:$E$45,5,FALSE))</f>
        <v>86.7</v>
      </c>
      <c r="P121" s="262">
        <f>N121-O121</f>
        <v>36.084721863078471</v>
      </c>
      <c r="Q121" s="265"/>
      <c r="R121" s="353"/>
      <c r="S121" s="9"/>
      <c r="T121" s="174"/>
      <c r="U121" s="172"/>
      <c r="V121" s="172"/>
      <c r="W121" s="172"/>
      <c r="X121" s="172"/>
      <c r="Y121" s="172"/>
    </row>
    <row r="122" spans="1:25" s="1" customFormat="1" ht="11.25" customHeight="1">
      <c r="A122" s="256"/>
      <c r="B122" s="233"/>
      <c r="C122" s="236"/>
      <c r="D122" s="232"/>
      <c r="E122" s="258"/>
      <c r="F122" s="258"/>
      <c r="G122" s="258"/>
      <c r="H122" s="258"/>
      <c r="I122" s="259"/>
      <c r="J122" s="260"/>
      <c r="K122" s="261"/>
      <c r="L122" s="262"/>
      <c r="M122" s="262"/>
      <c r="N122" s="262"/>
      <c r="O122" s="262"/>
      <c r="P122" s="262"/>
      <c r="Q122" s="265"/>
      <c r="R122" s="353"/>
      <c r="S122" s="9"/>
      <c r="T122" s="174"/>
      <c r="U122" s="172"/>
      <c r="V122" s="172"/>
      <c r="W122" s="172"/>
      <c r="X122" s="172"/>
      <c r="Y122" s="172"/>
    </row>
    <row r="123" spans="1:25" s="1" customFormat="1" ht="11.25" customHeight="1">
      <c r="A123" s="256"/>
      <c r="B123" s="233" t="s">
        <v>269</v>
      </c>
      <c r="C123" s="236" t="s">
        <v>18</v>
      </c>
      <c r="D123" s="232" t="s">
        <v>231</v>
      </c>
      <c r="E123" s="258">
        <v>150</v>
      </c>
      <c r="F123" s="258">
        <v>441.27</v>
      </c>
      <c r="G123" s="258"/>
      <c r="H123" s="258">
        <f>W26</f>
        <v>616</v>
      </c>
      <c r="I123" s="259">
        <f>IF(E123&lt;0,0,IF(E123&lt;=600,100,IF(AND(600&lt;E123,E123&lt;1000),110,IF(E123&gt;=1000,120,""))))</f>
        <v>100</v>
      </c>
      <c r="J123" s="260">
        <f>0.84935*I123*(E123/1000/4)^0.63*(K123/1000)^0.54</f>
        <v>0.40717054405179998</v>
      </c>
      <c r="K123" s="261">
        <f>10.666*(I123^(-1.85))*((E123/1000)^(-4.87))*((H123/(24*60*60))^1.85)*1000</f>
        <v>2.3367434911503762</v>
      </c>
      <c r="L123" s="262">
        <f>K123*F123/1000</f>
        <v>1.0311348003399263</v>
      </c>
      <c r="M123" s="262">
        <f>M107</f>
        <v>116.71006876717064</v>
      </c>
      <c r="N123" s="262">
        <f>M123-L123</f>
        <v>115.67893396683071</v>
      </c>
      <c r="O123" s="262">
        <f>IF($D123="","",VLOOKUP($D123,용수공급량!$A$31:$E$45,5,FALSE))</f>
        <v>67</v>
      </c>
      <c r="P123" s="262">
        <f>N123-O123</f>
        <v>48.678933966830712</v>
      </c>
      <c r="Q123" s="265"/>
      <c r="R123" s="353"/>
      <c r="S123" s="9"/>
      <c r="T123" s="174"/>
      <c r="U123" s="172"/>
      <c r="V123" s="172"/>
      <c r="W123" s="172"/>
      <c r="X123" s="172"/>
      <c r="Y123" s="172"/>
    </row>
    <row r="124" spans="1:25" s="1" customFormat="1" ht="11.25" customHeight="1">
      <c r="A124" s="256"/>
      <c r="B124" s="233"/>
      <c r="C124" s="236"/>
      <c r="D124" s="232"/>
      <c r="E124" s="258"/>
      <c r="F124" s="258"/>
      <c r="G124" s="258"/>
      <c r="H124" s="258"/>
      <c r="I124" s="259"/>
      <c r="J124" s="260"/>
      <c r="K124" s="261"/>
      <c r="L124" s="262"/>
      <c r="M124" s="262"/>
      <c r="N124" s="262"/>
      <c r="O124" s="262"/>
      <c r="P124" s="262"/>
      <c r="Q124" s="265"/>
      <c r="R124" s="353"/>
      <c r="S124" s="9"/>
      <c r="T124" s="174"/>
      <c r="U124" s="172"/>
      <c r="V124" s="172"/>
      <c r="W124" s="172"/>
      <c r="X124" s="172"/>
      <c r="Y124" s="172"/>
    </row>
    <row r="125" spans="1:25" s="1" customFormat="1" ht="11.25" customHeight="1">
      <c r="A125" s="256"/>
      <c r="B125" s="233" t="s">
        <v>309</v>
      </c>
      <c r="C125" s="236" t="s">
        <v>18</v>
      </c>
      <c r="D125" s="232" t="s">
        <v>232</v>
      </c>
      <c r="E125" s="258">
        <v>300</v>
      </c>
      <c r="F125" s="258">
        <v>6140.22</v>
      </c>
      <c r="G125" s="258"/>
      <c r="H125" s="258">
        <f>W46</f>
        <v>1601</v>
      </c>
      <c r="I125" s="259">
        <f>IF(E125&lt;0,0,IF(E125&lt;=600,100,IF(AND(600&lt;E125,E125&lt;1000),110,IF(E125&gt;=1000,120,""))))</f>
        <v>100</v>
      </c>
      <c r="J125" s="260">
        <f>0.84935*I125*(E125/1000/4)^0.63*(K125/1000)^0.54</f>
        <v>0.26434577656085034</v>
      </c>
      <c r="K125" s="261">
        <f>10.666*(I125^(-1.85))*((E125/1000)^(-4.87))*((H125/(24*60*60))^1.85)*1000</f>
        <v>0.46772933556844554</v>
      </c>
      <c r="L125" s="262">
        <f>K125*F125/1000</f>
        <v>2.8719610208440809</v>
      </c>
      <c r="M125" s="262">
        <f>M108</f>
        <v>115.93959605410106</v>
      </c>
      <c r="N125" s="262">
        <f>M125-L125</f>
        <v>113.06763503325698</v>
      </c>
      <c r="O125" s="262">
        <f>IF($D125="","",VLOOKUP($D125,용수공급량!$A$31:$E$45,5,FALSE))</f>
        <v>86.7</v>
      </c>
      <c r="P125" s="262">
        <f>N125-O125</f>
        <v>26.367635033256974</v>
      </c>
      <c r="Q125" s="265"/>
      <c r="R125" s="353"/>
      <c r="S125" s="9"/>
      <c r="T125" s="174"/>
      <c r="U125" s="172"/>
      <c r="V125" s="172"/>
      <c r="W125" s="172"/>
      <c r="X125" s="172"/>
      <c r="Y125" s="172"/>
    </row>
    <row r="126" spans="1:25" s="1" customFormat="1" ht="11.25" customHeight="1">
      <c r="A126" s="256"/>
      <c r="B126" s="233"/>
      <c r="C126" s="236"/>
      <c r="D126" s="232"/>
      <c r="E126" s="258"/>
      <c r="F126" s="258"/>
      <c r="G126" s="258"/>
      <c r="H126" s="258"/>
      <c r="I126" s="259"/>
      <c r="J126" s="260"/>
      <c r="K126" s="261"/>
      <c r="L126" s="262"/>
      <c r="M126" s="262"/>
      <c r="N126" s="262"/>
      <c r="O126" s="262"/>
      <c r="P126" s="262"/>
      <c r="Q126" s="265"/>
      <c r="R126" s="353"/>
      <c r="S126" s="9"/>
      <c r="T126" s="174"/>
      <c r="U126" s="172"/>
      <c r="V126" s="172"/>
      <c r="W126" s="172"/>
      <c r="X126" s="172"/>
      <c r="Y126" s="172"/>
    </row>
    <row r="127" spans="1:25" s="1" customFormat="1" ht="11.25" customHeight="1">
      <c r="A127" s="256"/>
      <c r="B127" s="233" t="s">
        <v>281</v>
      </c>
      <c r="C127" s="236" t="s">
        <v>18</v>
      </c>
      <c r="D127" s="232" t="s">
        <v>233</v>
      </c>
      <c r="E127" s="258">
        <v>200</v>
      </c>
      <c r="F127" s="258">
        <v>1055.28</v>
      </c>
      <c r="G127" s="258"/>
      <c r="H127" s="258">
        <f>W44</f>
        <v>429</v>
      </c>
      <c r="I127" s="259">
        <f>IF(E127&lt;0,0,IF(E127&lt;=600,100,IF(AND(600&lt;E127,E127&lt;1000),110,IF(E127&gt;=1000,120,""))))</f>
        <v>100</v>
      </c>
      <c r="J127" s="260">
        <f>0.84935*I127*(E127/1000/4)^0.63*(K127/1000)^0.54</f>
        <v>0.15957232405140712</v>
      </c>
      <c r="K127" s="261">
        <f>10.666*(I127^(-1.85))*((E127/1000)^(-4.87))*((H127/(24*60*60))^1.85)*1000</f>
        <v>0.2947684972784535</v>
      </c>
      <c r="L127" s="262">
        <f>K127*F127/1000</f>
        <v>0.3110632998080064</v>
      </c>
      <c r="M127" s="262">
        <f>M109</f>
        <v>114.43251869285029</v>
      </c>
      <c r="N127" s="262">
        <f>M127-L127</f>
        <v>114.12145539304228</v>
      </c>
      <c r="O127" s="262">
        <f>IF($D127="","",VLOOKUP($D127,용수공급량!$A$31:$E$45,5,FALSE))</f>
        <v>98.5</v>
      </c>
      <c r="P127" s="262">
        <f>N127-O127</f>
        <v>15.621455393042282</v>
      </c>
      <c r="Q127" s="265"/>
      <c r="R127" s="353"/>
      <c r="S127" s="9"/>
      <c r="T127" s="174"/>
      <c r="U127" s="172"/>
      <c r="V127" s="172"/>
      <c r="W127" s="172"/>
      <c r="X127" s="172"/>
      <c r="Y127" s="172"/>
    </row>
    <row r="128" spans="1:25" s="1" customFormat="1" ht="11.25" customHeight="1">
      <c r="A128" s="256"/>
      <c r="B128" s="228"/>
      <c r="C128" s="276"/>
      <c r="D128" s="277"/>
      <c r="E128" s="266"/>
      <c r="F128" s="266"/>
      <c r="G128" s="266"/>
      <c r="H128" s="266"/>
      <c r="I128" s="267"/>
      <c r="J128" s="268"/>
      <c r="K128" s="269"/>
      <c r="L128" s="270"/>
      <c r="M128" s="270"/>
      <c r="N128" s="270"/>
      <c r="O128" s="270"/>
      <c r="P128" s="270"/>
      <c r="Q128" s="271"/>
      <c r="R128" s="353"/>
      <c r="S128" s="9"/>
      <c r="T128" s="174"/>
      <c r="U128" s="172"/>
      <c r="V128" s="172"/>
      <c r="W128" s="172"/>
      <c r="X128" s="172"/>
      <c r="Y128" s="172"/>
    </row>
    <row r="129" spans="1:25" s="1" customFormat="1" ht="12.75" hidden="1" customHeight="1">
      <c r="A129" s="256"/>
      <c r="B129" s="218"/>
      <c r="C129" s="278"/>
      <c r="D129" s="218"/>
      <c r="E129" s="221"/>
      <c r="F129" s="221"/>
      <c r="G129" s="221"/>
      <c r="H129" s="221"/>
      <c r="I129" s="223"/>
      <c r="J129" s="224"/>
      <c r="K129" s="225"/>
      <c r="L129" s="226"/>
      <c r="M129" s="226"/>
      <c r="N129" s="226"/>
      <c r="O129" s="226"/>
      <c r="P129" s="226"/>
      <c r="Q129" s="227"/>
      <c r="R129" s="353"/>
      <c r="S129" s="9"/>
      <c r="T129" s="174"/>
      <c r="U129" s="172"/>
      <c r="V129" s="172"/>
      <c r="W129" s="172"/>
      <c r="X129" s="172"/>
      <c r="Y129" s="172"/>
    </row>
    <row r="130" spans="1:25" s="1" customFormat="1" ht="12.75" hidden="1" customHeight="1">
      <c r="A130" s="256"/>
      <c r="B130" s="218"/>
      <c r="C130" s="219"/>
      <c r="D130" s="220"/>
      <c r="E130" s="221"/>
      <c r="F130" s="221"/>
      <c r="G130" s="221"/>
      <c r="H130" s="221"/>
      <c r="I130" s="223"/>
      <c r="J130" s="224"/>
      <c r="K130" s="225"/>
      <c r="L130" s="226"/>
      <c r="M130" s="226"/>
      <c r="N130" s="226"/>
      <c r="O130" s="226"/>
      <c r="P130" s="226"/>
      <c r="Q130" s="227"/>
      <c r="R130" s="353"/>
      <c r="S130" s="9"/>
      <c r="T130" s="174"/>
      <c r="U130" s="172"/>
      <c r="V130" s="172"/>
      <c r="W130" s="172"/>
      <c r="X130" s="172"/>
      <c r="Y130" s="172"/>
    </row>
    <row r="131" spans="1:25" s="1" customFormat="1" ht="12.75" hidden="1" customHeight="1">
      <c r="A131" s="256"/>
      <c r="B131" s="218"/>
      <c r="C131" s="219"/>
      <c r="D131" s="220"/>
      <c r="E131" s="221"/>
      <c r="F131" s="222"/>
      <c r="G131" s="221"/>
      <c r="H131" s="221"/>
      <c r="I131" s="223"/>
      <c r="J131" s="224"/>
      <c r="K131" s="225"/>
      <c r="L131" s="226"/>
      <c r="M131" s="226"/>
      <c r="N131" s="226"/>
      <c r="O131" s="226"/>
      <c r="P131" s="226"/>
      <c r="Q131" s="227"/>
      <c r="R131" s="353"/>
      <c r="S131" s="9"/>
      <c r="T131" s="174"/>
      <c r="U131" s="172"/>
      <c r="V131" s="172"/>
      <c r="W131" s="172"/>
      <c r="X131" s="172"/>
      <c r="Y131" s="172"/>
    </row>
    <row r="132" spans="1:25" s="1" customFormat="1" ht="12.75" hidden="1" customHeight="1">
      <c r="A132" s="256"/>
      <c r="B132" s="218"/>
      <c r="C132" s="219"/>
      <c r="D132" s="220"/>
      <c r="E132" s="221"/>
      <c r="F132" s="222"/>
      <c r="G132" s="221"/>
      <c r="H132" s="221"/>
      <c r="I132" s="223"/>
      <c r="J132" s="224"/>
      <c r="K132" s="225"/>
      <c r="L132" s="226"/>
      <c r="M132" s="226"/>
      <c r="N132" s="226"/>
      <c r="O132" s="226"/>
      <c r="P132" s="226"/>
      <c r="Q132" s="227"/>
      <c r="R132" s="353"/>
      <c r="S132" s="9"/>
      <c r="T132" s="174"/>
      <c r="U132" s="172"/>
      <c r="V132" s="172"/>
      <c r="W132" s="172"/>
      <c r="X132" s="172"/>
      <c r="Y132" s="172"/>
    </row>
    <row r="133" spans="1:25" s="1" customFormat="1" ht="12.75" hidden="1" customHeight="1">
      <c r="A133" s="256"/>
      <c r="B133" s="218"/>
      <c r="C133" s="219"/>
      <c r="D133" s="220"/>
      <c r="E133" s="221"/>
      <c r="F133" s="222"/>
      <c r="G133" s="221"/>
      <c r="H133" s="221"/>
      <c r="I133" s="223"/>
      <c r="J133" s="224"/>
      <c r="K133" s="225"/>
      <c r="L133" s="226"/>
      <c r="M133" s="226"/>
      <c r="N133" s="226"/>
      <c r="O133" s="226"/>
      <c r="P133" s="226"/>
      <c r="Q133" s="227"/>
      <c r="R133" s="353"/>
      <c r="S133" s="9"/>
      <c r="T133" s="174"/>
      <c r="U133" s="172"/>
      <c r="V133" s="172"/>
      <c r="W133" s="172"/>
      <c r="X133" s="172"/>
      <c r="Y133" s="172"/>
    </row>
    <row r="134" spans="1:25" s="1" customFormat="1" ht="12.75" hidden="1" customHeight="1">
      <c r="A134" s="256"/>
      <c r="B134" s="218"/>
      <c r="C134" s="219"/>
      <c r="D134" s="220"/>
      <c r="E134" s="221"/>
      <c r="F134" s="222"/>
      <c r="G134" s="221"/>
      <c r="H134" s="221"/>
      <c r="I134" s="223"/>
      <c r="J134" s="224"/>
      <c r="K134" s="225"/>
      <c r="L134" s="226"/>
      <c r="M134" s="226"/>
      <c r="N134" s="226"/>
      <c r="O134" s="226"/>
      <c r="P134" s="226"/>
      <c r="Q134" s="227"/>
      <c r="R134" s="353"/>
      <c r="S134" s="9"/>
      <c r="T134" s="174"/>
      <c r="U134" s="172"/>
      <c r="V134" s="172"/>
      <c r="W134" s="172"/>
      <c r="X134" s="172"/>
      <c r="Y134" s="172"/>
    </row>
    <row r="135" spans="1:25" s="1" customFormat="1" ht="12.75" hidden="1" customHeight="1">
      <c r="A135" s="256"/>
      <c r="B135" s="218"/>
      <c r="C135" s="219"/>
      <c r="D135" s="220"/>
      <c r="E135" s="221"/>
      <c r="F135" s="222"/>
      <c r="G135" s="221"/>
      <c r="H135" s="221"/>
      <c r="I135" s="223"/>
      <c r="J135" s="224"/>
      <c r="K135" s="225"/>
      <c r="L135" s="226"/>
      <c r="M135" s="226"/>
      <c r="N135" s="226"/>
      <c r="O135" s="226"/>
      <c r="P135" s="226"/>
      <c r="Q135" s="227"/>
      <c r="R135" s="353"/>
      <c r="S135" s="9"/>
      <c r="T135" s="174"/>
      <c r="U135" s="172"/>
      <c r="V135" s="172"/>
      <c r="W135" s="172"/>
      <c r="X135" s="172"/>
      <c r="Y135" s="172"/>
    </row>
    <row r="136" spans="1:25" s="1" customFormat="1" ht="12.75" hidden="1" customHeight="1">
      <c r="A136" s="256"/>
      <c r="B136" s="218"/>
      <c r="C136" s="219"/>
      <c r="D136" s="220"/>
      <c r="E136" s="221"/>
      <c r="F136" s="222"/>
      <c r="G136" s="221"/>
      <c r="H136" s="221"/>
      <c r="I136" s="223"/>
      <c r="J136" s="224"/>
      <c r="K136" s="225"/>
      <c r="L136" s="226"/>
      <c r="M136" s="226"/>
      <c r="N136" s="226"/>
      <c r="O136" s="226"/>
      <c r="P136" s="226"/>
      <c r="Q136" s="227"/>
      <c r="R136" s="353"/>
      <c r="S136" s="9"/>
      <c r="T136" s="174"/>
      <c r="U136" s="172"/>
      <c r="V136" s="172"/>
      <c r="W136" s="172"/>
      <c r="X136" s="172"/>
      <c r="Y136" s="172"/>
    </row>
    <row r="137" spans="1:25" s="1" customFormat="1" ht="12.75" hidden="1" customHeight="1">
      <c r="A137" s="256"/>
      <c r="B137" s="218"/>
      <c r="C137" s="219"/>
      <c r="D137" s="220"/>
      <c r="E137" s="221"/>
      <c r="F137" s="222"/>
      <c r="G137" s="221"/>
      <c r="H137" s="221"/>
      <c r="I137" s="223"/>
      <c r="J137" s="224"/>
      <c r="K137" s="225"/>
      <c r="L137" s="226"/>
      <c r="M137" s="226"/>
      <c r="N137" s="226"/>
      <c r="O137" s="226"/>
      <c r="P137" s="226"/>
      <c r="Q137" s="227"/>
      <c r="R137" s="353"/>
      <c r="S137" s="9"/>
      <c r="T137" s="174"/>
      <c r="U137" s="172"/>
      <c r="V137" s="172"/>
      <c r="W137" s="172"/>
      <c r="X137" s="172"/>
      <c r="Y137" s="172"/>
    </row>
    <row r="138" spans="1:25" s="1" customFormat="1" ht="12.75" hidden="1" customHeight="1">
      <c r="A138" s="256"/>
      <c r="B138" s="218"/>
      <c r="C138" s="219"/>
      <c r="D138" s="220"/>
      <c r="E138" s="221"/>
      <c r="F138" s="222"/>
      <c r="G138" s="221"/>
      <c r="H138" s="221"/>
      <c r="I138" s="223"/>
      <c r="J138" s="224"/>
      <c r="K138" s="225"/>
      <c r="L138" s="226"/>
      <c r="M138" s="226"/>
      <c r="N138" s="226"/>
      <c r="O138" s="226"/>
      <c r="P138" s="226"/>
      <c r="Q138" s="227"/>
      <c r="R138" s="353"/>
      <c r="S138" s="9"/>
      <c r="T138" s="174"/>
      <c r="U138" s="172"/>
      <c r="V138" s="172"/>
      <c r="W138" s="172"/>
      <c r="X138" s="172"/>
      <c r="Y138" s="172"/>
    </row>
    <row r="139" spans="1:25" s="1" customFormat="1" ht="12.75" hidden="1" customHeight="1">
      <c r="A139" s="256"/>
      <c r="B139" s="218"/>
      <c r="C139" s="219"/>
      <c r="D139" s="220"/>
      <c r="E139" s="221"/>
      <c r="F139" s="222"/>
      <c r="G139" s="221"/>
      <c r="H139" s="221"/>
      <c r="I139" s="223"/>
      <c r="J139" s="224"/>
      <c r="K139" s="225"/>
      <c r="L139" s="226"/>
      <c r="M139" s="226"/>
      <c r="N139" s="226"/>
      <c r="O139" s="226"/>
      <c r="P139" s="226"/>
      <c r="Q139" s="227"/>
      <c r="R139" s="353"/>
      <c r="S139" s="9"/>
      <c r="T139" s="174"/>
      <c r="U139" s="172"/>
      <c r="V139" s="172"/>
      <c r="W139" s="172"/>
      <c r="X139" s="172"/>
      <c r="Y139" s="172"/>
    </row>
    <row r="140" spans="1:25" s="1" customFormat="1" ht="12.75" hidden="1" customHeight="1">
      <c r="A140" s="256"/>
      <c r="B140" s="218"/>
      <c r="C140" s="219"/>
      <c r="D140" s="220"/>
      <c r="E140" s="221"/>
      <c r="F140" s="222"/>
      <c r="G140" s="221"/>
      <c r="H140" s="221"/>
      <c r="I140" s="223"/>
      <c r="J140" s="224"/>
      <c r="K140" s="225"/>
      <c r="L140" s="226"/>
      <c r="M140" s="226"/>
      <c r="N140" s="226"/>
      <c r="O140" s="226"/>
      <c r="P140" s="226"/>
      <c r="Q140" s="227"/>
      <c r="R140" s="353"/>
      <c r="S140" s="9"/>
      <c r="T140" s="174"/>
      <c r="U140" s="172"/>
      <c r="V140" s="172"/>
      <c r="W140" s="172"/>
      <c r="X140" s="172"/>
      <c r="Y140" s="172"/>
    </row>
    <row r="141" spans="1:25" s="1" customFormat="1" ht="12.75" hidden="1" customHeight="1">
      <c r="A141" s="256"/>
      <c r="B141" s="218"/>
      <c r="C141" s="219"/>
      <c r="D141" s="220"/>
      <c r="E141" s="221"/>
      <c r="F141" s="222"/>
      <c r="G141" s="221"/>
      <c r="H141" s="221"/>
      <c r="I141" s="223"/>
      <c r="J141" s="224"/>
      <c r="K141" s="225"/>
      <c r="L141" s="226"/>
      <c r="M141" s="226"/>
      <c r="N141" s="226"/>
      <c r="O141" s="226"/>
      <c r="P141" s="226"/>
      <c r="Q141" s="227"/>
      <c r="R141" s="353"/>
      <c r="S141" s="9"/>
      <c r="T141" s="174"/>
      <c r="U141" s="172"/>
      <c r="V141" s="172"/>
      <c r="W141" s="172"/>
      <c r="X141" s="172"/>
      <c r="Y141" s="172"/>
    </row>
    <row r="142" spans="1:25" s="1" customFormat="1" ht="12.75" hidden="1" customHeight="1">
      <c r="A142" s="256"/>
      <c r="B142" s="218"/>
      <c r="C142" s="219"/>
      <c r="D142" s="220"/>
      <c r="E142" s="221"/>
      <c r="F142" s="222"/>
      <c r="G142" s="221"/>
      <c r="H142" s="221"/>
      <c r="I142" s="223"/>
      <c r="J142" s="224"/>
      <c r="K142" s="225"/>
      <c r="L142" s="226"/>
      <c r="M142" s="226"/>
      <c r="N142" s="226"/>
      <c r="O142" s="226"/>
      <c r="P142" s="226"/>
      <c r="Q142" s="227"/>
      <c r="R142" s="353"/>
      <c r="S142" s="9"/>
      <c r="T142" s="174"/>
      <c r="U142" s="172"/>
      <c r="V142" s="172"/>
      <c r="W142" s="172"/>
      <c r="X142" s="172"/>
      <c r="Y142" s="172"/>
    </row>
    <row r="143" spans="1:25" s="1" customFormat="1" ht="12.75" hidden="1" customHeight="1">
      <c r="A143" s="256"/>
      <c r="B143" s="218"/>
      <c r="C143" s="219"/>
      <c r="D143" s="220"/>
      <c r="E143" s="221"/>
      <c r="F143" s="222"/>
      <c r="G143" s="221"/>
      <c r="H143" s="221"/>
      <c r="I143" s="223"/>
      <c r="J143" s="224"/>
      <c r="K143" s="225"/>
      <c r="L143" s="226"/>
      <c r="M143" s="226"/>
      <c r="N143" s="226"/>
      <c r="O143" s="226"/>
      <c r="P143" s="226"/>
      <c r="Q143" s="227"/>
      <c r="R143" s="353"/>
      <c r="S143" s="9"/>
      <c r="T143" s="174"/>
      <c r="U143" s="172"/>
      <c r="V143" s="172"/>
      <c r="W143" s="172"/>
      <c r="X143" s="172"/>
      <c r="Y143" s="172"/>
    </row>
    <row r="144" spans="1:25" s="1" customFormat="1" ht="12.75" hidden="1" customHeight="1">
      <c r="A144" s="256"/>
      <c r="B144" s="218"/>
      <c r="C144" s="219"/>
      <c r="D144" s="220"/>
      <c r="E144" s="221"/>
      <c r="F144" s="222"/>
      <c r="G144" s="221"/>
      <c r="H144" s="221"/>
      <c r="I144" s="223"/>
      <c r="J144" s="224"/>
      <c r="K144" s="225"/>
      <c r="L144" s="226"/>
      <c r="M144" s="226"/>
      <c r="N144" s="226"/>
      <c r="O144" s="226"/>
      <c r="P144" s="226"/>
      <c r="Q144" s="227"/>
      <c r="R144" s="353"/>
      <c r="S144" s="9"/>
      <c r="T144" s="174"/>
      <c r="U144" s="172"/>
      <c r="V144" s="172"/>
      <c r="W144" s="172"/>
      <c r="X144" s="172"/>
      <c r="Y144" s="172"/>
    </row>
    <row r="145" spans="1:25" s="1" customFormat="1" ht="12.75" hidden="1" customHeight="1">
      <c r="A145" s="256"/>
      <c r="B145" s="218"/>
      <c r="C145" s="219"/>
      <c r="D145" s="220"/>
      <c r="E145" s="221"/>
      <c r="F145" s="222"/>
      <c r="G145" s="221"/>
      <c r="H145" s="221"/>
      <c r="I145" s="223"/>
      <c r="J145" s="224"/>
      <c r="K145" s="225"/>
      <c r="L145" s="226"/>
      <c r="M145" s="226"/>
      <c r="N145" s="226"/>
      <c r="O145" s="226"/>
      <c r="P145" s="226"/>
      <c r="Q145" s="227"/>
      <c r="R145" s="353"/>
      <c r="S145" s="9"/>
      <c r="T145" s="174"/>
      <c r="U145" s="172"/>
      <c r="V145" s="172"/>
      <c r="W145" s="172"/>
      <c r="X145" s="172"/>
      <c r="Y145" s="172"/>
    </row>
    <row r="146" spans="1:25" s="1" customFormat="1" ht="12.75" hidden="1" customHeight="1">
      <c r="A146" s="256"/>
      <c r="B146" s="218"/>
      <c r="C146" s="219"/>
      <c r="D146" s="220"/>
      <c r="E146" s="221"/>
      <c r="F146" s="222"/>
      <c r="G146" s="221"/>
      <c r="H146" s="221"/>
      <c r="I146" s="223"/>
      <c r="J146" s="224"/>
      <c r="K146" s="225"/>
      <c r="L146" s="226"/>
      <c r="M146" s="226"/>
      <c r="N146" s="226"/>
      <c r="O146" s="226"/>
      <c r="P146" s="226"/>
      <c r="Q146" s="227"/>
      <c r="R146" s="353"/>
      <c r="S146" s="9"/>
      <c r="T146" s="174"/>
      <c r="U146" s="172"/>
      <c r="V146" s="172"/>
      <c r="W146" s="172"/>
      <c r="X146" s="172"/>
      <c r="Y146" s="172"/>
    </row>
    <row r="147" spans="1:25" s="1" customFormat="1" ht="12.75" hidden="1" customHeight="1">
      <c r="A147" s="256"/>
      <c r="B147" s="218"/>
      <c r="C147" s="219"/>
      <c r="D147" s="220"/>
      <c r="E147" s="221"/>
      <c r="F147" s="222"/>
      <c r="G147" s="221"/>
      <c r="H147" s="221"/>
      <c r="I147" s="223"/>
      <c r="J147" s="224"/>
      <c r="K147" s="225"/>
      <c r="L147" s="226"/>
      <c r="M147" s="226"/>
      <c r="N147" s="226"/>
      <c r="O147" s="226"/>
      <c r="P147" s="226"/>
      <c r="Q147" s="227"/>
      <c r="R147" s="353"/>
      <c r="S147" s="9"/>
      <c r="T147" s="174"/>
      <c r="U147" s="172"/>
      <c r="V147" s="172"/>
      <c r="W147" s="172"/>
      <c r="X147" s="172"/>
      <c r="Y147" s="172"/>
    </row>
    <row r="148" spans="1:25" s="1" customFormat="1" ht="12.75" hidden="1" customHeight="1">
      <c r="A148" s="256"/>
      <c r="B148" s="218"/>
      <c r="C148" s="219"/>
      <c r="D148" s="220"/>
      <c r="E148" s="221"/>
      <c r="F148" s="222"/>
      <c r="G148" s="221"/>
      <c r="H148" s="221"/>
      <c r="I148" s="223"/>
      <c r="J148" s="224"/>
      <c r="K148" s="225"/>
      <c r="L148" s="226"/>
      <c r="M148" s="226"/>
      <c r="N148" s="226"/>
      <c r="O148" s="226"/>
      <c r="P148" s="226"/>
      <c r="Q148" s="227"/>
      <c r="R148" s="353"/>
      <c r="S148" s="9"/>
      <c r="T148" s="174"/>
      <c r="U148" s="172"/>
      <c r="V148" s="172"/>
      <c r="W148" s="172"/>
      <c r="X148" s="172"/>
      <c r="Y148" s="172"/>
    </row>
    <row r="149" spans="1:25" s="1" customFormat="1" ht="12.75" hidden="1" customHeight="1">
      <c r="A149" s="256"/>
      <c r="B149" s="218"/>
      <c r="C149" s="219"/>
      <c r="D149" s="220"/>
      <c r="E149" s="221"/>
      <c r="F149" s="222"/>
      <c r="G149" s="221"/>
      <c r="H149" s="221"/>
      <c r="I149" s="223"/>
      <c r="J149" s="224"/>
      <c r="K149" s="225"/>
      <c r="L149" s="226"/>
      <c r="M149" s="226"/>
      <c r="N149" s="226"/>
      <c r="O149" s="226"/>
      <c r="P149" s="226"/>
      <c r="Q149" s="227"/>
      <c r="R149" s="353"/>
      <c r="S149" s="9"/>
      <c r="T149" s="174"/>
      <c r="U149" s="172"/>
      <c r="V149" s="172"/>
      <c r="W149" s="172"/>
      <c r="X149" s="172"/>
      <c r="Y149" s="172"/>
    </row>
    <row r="150" spans="1:25" s="1" customFormat="1" ht="12.75" hidden="1" customHeight="1">
      <c r="A150" s="256"/>
      <c r="B150" s="218"/>
      <c r="C150" s="219"/>
      <c r="D150" s="220"/>
      <c r="E150" s="221"/>
      <c r="F150" s="222"/>
      <c r="G150" s="221"/>
      <c r="H150" s="221"/>
      <c r="I150" s="223"/>
      <c r="J150" s="224"/>
      <c r="K150" s="225"/>
      <c r="L150" s="226"/>
      <c r="M150" s="226"/>
      <c r="N150" s="226"/>
      <c r="O150" s="226"/>
      <c r="P150" s="226"/>
      <c r="Q150" s="227"/>
      <c r="R150" s="353"/>
      <c r="S150" s="9"/>
      <c r="T150" s="174"/>
      <c r="U150" s="172"/>
      <c r="V150" s="172"/>
      <c r="W150" s="172"/>
      <c r="X150" s="172"/>
      <c r="Y150" s="172"/>
    </row>
    <row r="151" spans="1:25" s="1" customFormat="1" ht="12.75" hidden="1" customHeight="1">
      <c r="A151" s="256"/>
      <c r="B151" s="218"/>
      <c r="C151" s="219"/>
      <c r="D151" s="220"/>
      <c r="E151" s="221"/>
      <c r="F151" s="222"/>
      <c r="G151" s="221"/>
      <c r="H151" s="221"/>
      <c r="I151" s="223"/>
      <c r="J151" s="224"/>
      <c r="K151" s="225"/>
      <c r="L151" s="226"/>
      <c r="M151" s="226"/>
      <c r="N151" s="226"/>
      <c r="O151" s="226"/>
      <c r="P151" s="226"/>
      <c r="Q151" s="227"/>
      <c r="R151" s="353"/>
      <c r="S151" s="9"/>
      <c r="T151" s="174"/>
      <c r="U151" s="172"/>
      <c r="V151" s="172"/>
      <c r="W151" s="172"/>
      <c r="X151" s="172"/>
      <c r="Y151" s="172"/>
    </row>
    <row r="152" spans="1:25" s="1" customFormat="1" ht="12.75" hidden="1" customHeight="1">
      <c r="A152" s="256"/>
      <c r="B152" s="218"/>
      <c r="C152" s="219"/>
      <c r="D152" s="220"/>
      <c r="E152" s="221"/>
      <c r="F152" s="222"/>
      <c r="G152" s="221"/>
      <c r="H152" s="221"/>
      <c r="I152" s="223"/>
      <c r="J152" s="224"/>
      <c r="K152" s="225"/>
      <c r="L152" s="226"/>
      <c r="M152" s="226"/>
      <c r="N152" s="226"/>
      <c r="O152" s="226"/>
      <c r="P152" s="226"/>
      <c r="Q152" s="227"/>
      <c r="R152" s="353"/>
      <c r="S152" s="9"/>
      <c r="T152" s="174"/>
      <c r="U152" s="172"/>
      <c r="V152" s="172"/>
      <c r="W152" s="172"/>
      <c r="X152" s="172"/>
      <c r="Y152" s="172"/>
    </row>
    <row r="153" spans="1:25">
      <c r="T153" s="1"/>
    </row>
    <row r="154" spans="1:25">
      <c r="T154" s="1"/>
    </row>
    <row r="155" spans="1:25">
      <c r="T155" s="1"/>
    </row>
    <row r="156" spans="1:25">
      <c r="T156" s="1"/>
    </row>
    <row r="157" spans="1:25">
      <c r="T157" s="1"/>
    </row>
    <row r="158" spans="1:25">
      <c r="T158" s="1"/>
    </row>
    <row r="159" spans="1:25">
      <c r="T159" s="1"/>
    </row>
    <row r="160" spans="1:25">
      <c r="T160" s="1"/>
    </row>
    <row r="161" spans="20:20">
      <c r="T161" s="1"/>
    </row>
    <row r="162" spans="20:20">
      <c r="T162" s="1"/>
    </row>
    <row r="163" spans="20:20">
      <c r="T163" s="1"/>
    </row>
  </sheetData>
  <mergeCells count="7">
    <mergeCell ref="U5:X5"/>
    <mergeCell ref="S26:S46"/>
    <mergeCell ref="B3:D4"/>
    <mergeCell ref="M3:N3"/>
    <mergeCell ref="B78:D79"/>
    <mergeCell ref="M78:N78"/>
    <mergeCell ref="T5:T6"/>
  </mergeCells>
  <phoneticPr fontId="7" type="noConversion"/>
  <printOptions horizontalCentered="1"/>
  <pageMargins left="0.59055118110236227" right="0.59055118110236227" top="0.62992125984251968" bottom="0.47244094488188981" header="0.51181102362204722" footer="0.39370078740157483"/>
  <pageSetup paperSize="9" scale="85" fitToHeight="0" orientation="landscape" r:id="rId1"/>
  <headerFooter alignWithMargins="0"/>
  <rowBreaks count="3" manualBreakCount="3">
    <brk id="45" max="16383" man="1"/>
    <brk id="76" max="16383" man="1"/>
    <brk id="12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Y161"/>
  <sheetViews>
    <sheetView showGridLines="0" view="pageBreakPreview" topLeftCell="A30" zoomScaleSheetLayoutView="100" workbookViewId="0">
      <selection activeCell="S92" sqref="S92"/>
    </sheetView>
  </sheetViews>
  <sheetFormatPr defaultRowHeight="14.25" outlineLevelRow="1"/>
  <cols>
    <col min="1" max="1" width="1.44140625" style="203" customWidth="1"/>
    <col min="2" max="2" width="22.77734375" style="205" customWidth="1"/>
    <col min="3" max="3" width="3.88671875" style="205" customWidth="1"/>
    <col min="4" max="4" width="21.109375" style="205" customWidth="1"/>
    <col min="5" max="5" width="5.44140625" style="203" customWidth="1"/>
    <col min="6" max="6" width="7.5546875" style="206" customWidth="1"/>
    <col min="7" max="8" width="6.33203125" style="203" customWidth="1"/>
    <col min="9" max="9" width="6.33203125" style="205" customWidth="1"/>
    <col min="10" max="14" width="6.33203125" style="203" customWidth="1"/>
    <col min="15" max="15" width="7.6640625" style="203" customWidth="1"/>
    <col min="16" max="16" width="6.33203125" style="203" customWidth="1"/>
    <col min="17" max="17" width="9.44140625" style="203" customWidth="1"/>
    <col min="18" max="19" width="13.88671875" style="2" customWidth="1"/>
    <col min="20" max="20" width="14" style="2" customWidth="1"/>
    <col min="21" max="24" width="7.109375" style="2" bestFit="1" customWidth="1"/>
    <col min="25" max="16384" width="8.88671875" style="2"/>
  </cols>
  <sheetData>
    <row r="1" spans="1:24" ht="17.25" customHeight="1">
      <c r="B1" s="204" t="s">
        <v>310</v>
      </c>
    </row>
    <row r="2" spans="1:24" s="3" customFormat="1" ht="16.5" customHeight="1">
      <c r="A2" s="207"/>
      <c r="B2" s="208" t="s">
        <v>247</v>
      </c>
      <c r="C2" s="209"/>
      <c r="D2" s="209"/>
      <c r="E2" s="210"/>
      <c r="F2" s="211"/>
      <c r="G2" s="212"/>
      <c r="H2" s="213"/>
      <c r="I2" s="214"/>
      <c r="J2" s="215"/>
      <c r="K2" s="215"/>
      <c r="L2" s="215"/>
      <c r="M2" s="215"/>
      <c r="N2" s="215"/>
      <c r="O2" s="215"/>
      <c r="P2" s="215"/>
      <c r="Q2" s="215"/>
      <c r="R2" s="5"/>
      <c r="S2" s="5"/>
      <c r="T2" s="4"/>
    </row>
    <row r="3" spans="1:24" s="3" customFormat="1" ht="12.95" customHeight="1">
      <c r="A3" s="207"/>
      <c r="B3" s="294" t="s">
        <v>0</v>
      </c>
      <c r="C3" s="295"/>
      <c r="D3" s="295"/>
      <c r="E3" s="240" t="s">
        <v>1</v>
      </c>
      <c r="F3" s="249" t="s">
        <v>2</v>
      </c>
      <c r="G3" s="240" t="s">
        <v>3</v>
      </c>
      <c r="H3" s="240" t="s">
        <v>4</v>
      </c>
      <c r="I3" s="240" t="s">
        <v>5</v>
      </c>
      <c r="J3" s="240" t="s">
        <v>6</v>
      </c>
      <c r="K3" s="240" t="s">
        <v>7</v>
      </c>
      <c r="L3" s="240" t="s">
        <v>8</v>
      </c>
      <c r="M3" s="295" t="s">
        <v>197</v>
      </c>
      <c r="N3" s="295"/>
      <c r="O3" s="240" t="s">
        <v>196</v>
      </c>
      <c r="P3" s="240" t="s">
        <v>19</v>
      </c>
      <c r="Q3" s="250" t="s">
        <v>9</v>
      </c>
      <c r="R3" s="6"/>
      <c r="S3" s="6"/>
    </row>
    <row r="4" spans="1:24" s="3" customFormat="1" ht="12.95" customHeight="1">
      <c r="A4" s="207"/>
      <c r="B4" s="296"/>
      <c r="C4" s="297"/>
      <c r="D4" s="297"/>
      <c r="E4" s="239" t="s">
        <v>10</v>
      </c>
      <c r="F4" s="251" t="s">
        <v>11</v>
      </c>
      <c r="G4" s="239" t="s">
        <v>12</v>
      </c>
      <c r="H4" s="239" t="s">
        <v>12</v>
      </c>
      <c r="I4" s="239" t="s">
        <v>13</v>
      </c>
      <c r="J4" s="239" t="s">
        <v>14</v>
      </c>
      <c r="K4" s="239" t="s">
        <v>20</v>
      </c>
      <c r="L4" s="239" t="s">
        <v>11</v>
      </c>
      <c r="M4" s="239" t="s">
        <v>16</v>
      </c>
      <c r="N4" s="239" t="s">
        <v>17</v>
      </c>
      <c r="O4" s="239"/>
      <c r="P4" s="239"/>
      <c r="Q4" s="252"/>
      <c r="R4" s="6"/>
      <c r="S4" s="6"/>
      <c r="T4" s="171" t="s">
        <v>254</v>
      </c>
      <c r="X4" s="3" t="s">
        <v>257</v>
      </c>
    </row>
    <row r="5" spans="1:24" s="3" customFormat="1" ht="12.95" customHeight="1">
      <c r="A5" s="207"/>
      <c r="B5" s="238" t="s">
        <v>246</v>
      </c>
      <c r="C5" s="253"/>
      <c r="D5" s="253"/>
      <c r="E5" s="253"/>
      <c r="F5" s="254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5"/>
      <c r="R5" s="7"/>
      <c r="S5" s="7"/>
      <c r="T5" s="292" t="s">
        <v>222</v>
      </c>
      <c r="U5" s="292" t="s">
        <v>249</v>
      </c>
      <c r="V5" s="292"/>
      <c r="W5" s="292"/>
      <c r="X5" s="292"/>
    </row>
    <row r="6" spans="1:24" s="1" customFormat="1" ht="12.95" customHeight="1">
      <c r="A6" s="216"/>
      <c r="B6" s="229" t="s">
        <v>259</v>
      </c>
      <c r="C6" s="262"/>
      <c r="D6" s="230"/>
      <c r="E6" s="257">
        <v>1500</v>
      </c>
      <c r="F6" s="281"/>
      <c r="G6" s="258"/>
      <c r="H6" s="258">
        <f>U21</f>
        <v>223068</v>
      </c>
      <c r="I6" s="259"/>
      <c r="J6" s="260"/>
      <c r="K6" s="261"/>
      <c r="L6" s="262"/>
      <c r="M6" s="263"/>
      <c r="N6" s="264"/>
      <c r="O6" s="262"/>
      <c r="P6" s="262">
        <v>57.863999999999997</v>
      </c>
      <c r="Q6" s="265"/>
      <c r="R6" s="8"/>
      <c r="S6" s="8"/>
      <c r="T6" s="292"/>
      <c r="U6" s="146">
        <v>2012</v>
      </c>
      <c r="V6" s="146">
        <v>2015</v>
      </c>
      <c r="W6" s="146">
        <v>2020</v>
      </c>
      <c r="X6" s="146">
        <v>2025</v>
      </c>
    </row>
    <row r="7" spans="1:24" s="1" customFormat="1" ht="12.95" customHeight="1">
      <c r="A7" s="216"/>
      <c r="B7" s="233" t="s">
        <v>260</v>
      </c>
      <c r="C7" s="236" t="s">
        <v>18</v>
      </c>
      <c r="D7" s="232" t="s">
        <v>262</v>
      </c>
      <c r="E7" s="258">
        <v>1500</v>
      </c>
      <c r="F7" s="275">
        <v>1382.1</v>
      </c>
      <c r="G7" s="258">
        <f>H18</f>
        <v>3125</v>
      </c>
      <c r="H7" s="258">
        <f t="shared" ref="H7:H15" si="0">H6-G7</f>
        <v>219943</v>
      </c>
      <c r="I7" s="259">
        <f>IF(E7&lt;0,0,IF(E7&lt;=600,100,IF(AND(600&lt;E7,E7&lt;1000),110,IF(E7&gt;=1000,120,""))))</f>
        <v>120</v>
      </c>
      <c r="J7" s="260">
        <f t="shared" ref="J7:J15" si="1">0.84935*I7*(E7/1000/4)^0.63*(K7/1000)^0.54</f>
        <v>1.446212917893122</v>
      </c>
      <c r="K7" s="261">
        <f t="shared" ref="K7:K15" si="2">10.666*(I7^(-1.85))*((E7/1000)^(-4.87))*((H7/(24*60*60))^1.85)*1000</f>
        <v>1.187613665598064</v>
      </c>
      <c r="L7" s="262">
        <f t="shared" ref="L7:L15" si="3">K7*F7/1000</f>
        <v>1.6414008472230841</v>
      </c>
      <c r="M7" s="262">
        <f>P6</f>
        <v>57.863999999999997</v>
      </c>
      <c r="N7" s="262">
        <f t="shared" ref="N7:N15" si="4">M7-L7</f>
        <v>56.222599152776915</v>
      </c>
      <c r="O7" s="262"/>
      <c r="P7" s="262"/>
      <c r="Q7" s="265"/>
      <c r="R7" s="9"/>
      <c r="S7" s="9"/>
      <c r="T7" s="146" t="s">
        <v>250</v>
      </c>
      <c r="U7" s="147">
        <v>69600</v>
      </c>
      <c r="V7" s="150">
        <v>69600</v>
      </c>
      <c r="W7" s="150">
        <v>60600</v>
      </c>
      <c r="X7" s="150">
        <v>60600</v>
      </c>
    </row>
    <row r="8" spans="1:24" s="1" customFormat="1" ht="12.95" customHeight="1">
      <c r="A8" s="216"/>
      <c r="B8" s="233" t="s">
        <v>262</v>
      </c>
      <c r="C8" s="236" t="s">
        <v>18</v>
      </c>
      <c r="D8" s="232" t="s">
        <v>239</v>
      </c>
      <c r="E8" s="258">
        <v>1500</v>
      </c>
      <c r="F8" s="275">
        <v>2731.6</v>
      </c>
      <c r="G8" s="258">
        <f>U40</f>
        <v>521</v>
      </c>
      <c r="H8" s="258">
        <f t="shared" si="0"/>
        <v>219422</v>
      </c>
      <c r="I8" s="259">
        <f>IF(E8&lt;0,0,IF(E8&lt;=600,100,IF(AND(600&lt;E8,E8&lt;1000),110,IF(E8&gt;=1000,120,""))))</f>
        <v>120</v>
      </c>
      <c r="J8" s="260">
        <f t="shared" si="1"/>
        <v>1.4427905568926735</v>
      </c>
      <c r="K8" s="261">
        <f t="shared" si="2"/>
        <v>1.1824144598921127</v>
      </c>
      <c r="L8" s="262">
        <f t="shared" si="3"/>
        <v>3.2298833386412946</v>
      </c>
      <c r="M8" s="262">
        <f>N7</f>
        <v>56.222599152776915</v>
      </c>
      <c r="N8" s="262">
        <f t="shared" si="4"/>
        <v>52.992715814135622</v>
      </c>
      <c r="O8" s="262"/>
      <c r="P8" s="262"/>
      <c r="Q8" s="265"/>
      <c r="R8" s="9"/>
      <c r="S8" s="9"/>
      <c r="T8" s="148" t="s">
        <v>218</v>
      </c>
      <c r="U8" s="147">
        <v>80700</v>
      </c>
      <c r="V8" s="150">
        <v>80700</v>
      </c>
      <c r="W8" s="150">
        <v>80700</v>
      </c>
      <c r="X8" s="150">
        <v>80700</v>
      </c>
    </row>
    <row r="9" spans="1:24" s="1" customFormat="1" ht="12.95" customHeight="1">
      <c r="A9" s="216"/>
      <c r="B9" s="233" t="s">
        <v>239</v>
      </c>
      <c r="C9" s="236" t="s">
        <v>18</v>
      </c>
      <c r="D9" s="231" t="s">
        <v>51</v>
      </c>
      <c r="E9" s="258">
        <v>1500</v>
      </c>
      <c r="F9" s="275">
        <v>1841.9</v>
      </c>
      <c r="G9" s="258">
        <f>U39</f>
        <v>354</v>
      </c>
      <c r="H9" s="258">
        <f t="shared" si="0"/>
        <v>219068</v>
      </c>
      <c r="I9" s="259">
        <f>IF(E9&lt;0,0,IF(E9&lt;=600,100,IF(AND(600&lt;E9,E9&lt;1000),110,IF(E9&gt;=1000,120,""))))</f>
        <v>120</v>
      </c>
      <c r="J9" s="260">
        <f t="shared" si="1"/>
        <v>1.4404651860497553</v>
      </c>
      <c r="K9" s="261">
        <f t="shared" si="2"/>
        <v>1.1788877750878606</v>
      </c>
      <c r="L9" s="262">
        <f t="shared" si="3"/>
        <v>2.1713933929343305</v>
      </c>
      <c r="M9" s="262">
        <f>N8</f>
        <v>52.992715814135622</v>
      </c>
      <c r="N9" s="262">
        <f t="shared" si="4"/>
        <v>50.821322421201288</v>
      </c>
      <c r="O9" s="262"/>
      <c r="P9" s="262"/>
      <c r="Q9" s="265"/>
      <c r="R9" s="9"/>
      <c r="S9" s="160"/>
      <c r="T9" s="149" t="s">
        <v>219</v>
      </c>
      <c r="U9" s="147">
        <v>47700</v>
      </c>
      <c r="V9" s="147">
        <v>47700</v>
      </c>
      <c r="W9" s="147">
        <v>47700</v>
      </c>
      <c r="X9" s="147">
        <v>47700</v>
      </c>
    </row>
    <row r="10" spans="1:24" s="1" customFormat="1" ht="12.95" customHeight="1">
      <c r="A10" s="216"/>
      <c r="B10" s="233" t="s">
        <v>51</v>
      </c>
      <c r="C10" s="236" t="s">
        <v>18</v>
      </c>
      <c r="D10" s="232" t="s">
        <v>261</v>
      </c>
      <c r="E10" s="258">
        <v>600</v>
      </c>
      <c r="F10" s="275">
        <v>546.20000000000005</v>
      </c>
      <c r="G10" s="258">
        <f>H27</f>
        <v>182443</v>
      </c>
      <c r="H10" s="258">
        <f t="shared" si="0"/>
        <v>36625</v>
      </c>
      <c r="I10" s="259">
        <f>IF(E10&lt;0,0,IF(E10&lt;=600,100,IF(AND(600&lt;E10,E10&lt;1000),110,IF(E10&gt;=1000,120,""))))</f>
        <v>100</v>
      </c>
      <c r="J10" s="260">
        <f t="shared" si="1"/>
        <v>1.507299329324838</v>
      </c>
      <c r="K10" s="261">
        <f t="shared" si="2"/>
        <v>5.2341141288255173</v>
      </c>
      <c r="L10" s="262">
        <f t="shared" si="3"/>
        <v>2.8588731371644975</v>
      </c>
      <c r="M10" s="262">
        <f>N9+Q10</f>
        <v>132.82132242120127</v>
      </c>
      <c r="N10" s="262">
        <f t="shared" si="4"/>
        <v>129.96244928403678</v>
      </c>
      <c r="O10" s="262"/>
      <c r="P10" s="262"/>
      <c r="Q10" s="265">
        <v>82</v>
      </c>
      <c r="R10" s="9"/>
      <c r="S10" s="160"/>
      <c r="T10" s="149" t="s">
        <v>251</v>
      </c>
      <c r="U10" s="147">
        <v>6800</v>
      </c>
      <c r="V10" s="147">
        <v>6800</v>
      </c>
      <c r="W10" s="147">
        <v>3700</v>
      </c>
      <c r="X10" s="147">
        <v>3700</v>
      </c>
    </row>
    <row r="11" spans="1:24" s="1" customFormat="1" ht="12.95" customHeight="1">
      <c r="A11" s="216"/>
      <c r="B11" s="235" t="s">
        <v>261</v>
      </c>
      <c r="C11" s="236" t="s">
        <v>18</v>
      </c>
      <c r="D11" s="232" t="s">
        <v>263</v>
      </c>
      <c r="E11" s="258">
        <v>600</v>
      </c>
      <c r="F11" s="275">
        <v>1500</v>
      </c>
      <c r="G11" s="258">
        <f>H21</f>
        <v>2489</v>
      </c>
      <c r="H11" s="258">
        <f t="shared" si="0"/>
        <v>34136</v>
      </c>
      <c r="I11" s="259">
        <f t="shared" ref="I11:I43" si="5">IF(E11&lt;0,0,IF(E11&lt;=600,100,IF(AND(600&lt;E11,E11&lt;1000),110,IF(E11&gt;=1000,120,""))))</f>
        <v>100</v>
      </c>
      <c r="J11" s="260">
        <f t="shared" si="1"/>
        <v>1.404963583106756</v>
      </c>
      <c r="K11" s="261">
        <f t="shared" si="2"/>
        <v>4.5951313667490137</v>
      </c>
      <c r="L11" s="262">
        <f t="shared" si="3"/>
        <v>6.8926970501235214</v>
      </c>
      <c r="M11" s="262">
        <f>N10</f>
        <v>129.96244928403678</v>
      </c>
      <c r="N11" s="262">
        <f t="shared" si="4"/>
        <v>123.06975223391326</v>
      </c>
      <c r="O11" s="262"/>
      <c r="P11" s="262"/>
      <c r="Q11" s="265"/>
      <c r="R11" s="9"/>
      <c r="S11" s="160"/>
      <c r="T11" s="149" t="s">
        <v>252</v>
      </c>
      <c r="U11" s="147">
        <v>6000</v>
      </c>
      <c r="V11" s="147">
        <v>6000</v>
      </c>
      <c r="W11" s="147">
        <v>8300</v>
      </c>
      <c r="X11" s="147">
        <v>8300</v>
      </c>
    </row>
    <row r="12" spans="1:24" s="1" customFormat="1" ht="12.95" customHeight="1">
      <c r="A12" s="216"/>
      <c r="B12" s="233" t="s">
        <v>263</v>
      </c>
      <c r="C12" s="236" t="s">
        <v>18</v>
      </c>
      <c r="D12" s="232" t="s">
        <v>264</v>
      </c>
      <c r="E12" s="258">
        <v>600</v>
      </c>
      <c r="F12" s="275">
        <f>4635-1500</f>
        <v>3135</v>
      </c>
      <c r="G12" s="258">
        <f>U37</f>
        <v>1498</v>
      </c>
      <c r="H12" s="258">
        <f t="shared" si="0"/>
        <v>32638</v>
      </c>
      <c r="I12" s="259">
        <f t="shared" si="5"/>
        <v>100</v>
      </c>
      <c r="J12" s="260">
        <f t="shared" si="1"/>
        <v>1.3433694409764534</v>
      </c>
      <c r="K12" s="261">
        <f t="shared" si="2"/>
        <v>4.22905284356814</v>
      </c>
      <c r="L12" s="262">
        <f t="shared" si="3"/>
        <v>13.258080664586119</v>
      </c>
      <c r="M12" s="262">
        <f>N11</f>
        <v>123.06975223391326</v>
      </c>
      <c r="N12" s="262">
        <f t="shared" si="4"/>
        <v>109.81167156932715</v>
      </c>
      <c r="O12" s="262"/>
      <c r="P12" s="262"/>
      <c r="Q12" s="265"/>
      <c r="R12" s="9"/>
      <c r="S12" s="9"/>
      <c r="T12" s="149" t="s">
        <v>220</v>
      </c>
      <c r="U12" s="147">
        <v>17100</v>
      </c>
      <c r="V12" s="147">
        <v>17100</v>
      </c>
      <c r="W12" s="147">
        <v>26900</v>
      </c>
      <c r="X12" s="147">
        <v>26900</v>
      </c>
    </row>
    <row r="13" spans="1:24" s="1" customFormat="1" ht="12.95" customHeight="1">
      <c r="A13" s="216"/>
      <c r="B13" s="235" t="s">
        <v>264</v>
      </c>
      <c r="C13" s="236" t="s">
        <v>18</v>
      </c>
      <c r="D13" s="236" t="s">
        <v>265</v>
      </c>
      <c r="E13" s="258">
        <v>500</v>
      </c>
      <c r="F13" s="275">
        <v>2800</v>
      </c>
      <c r="G13" s="258">
        <f>H24</f>
        <v>15674</v>
      </c>
      <c r="H13" s="258">
        <f t="shared" si="0"/>
        <v>16964</v>
      </c>
      <c r="I13" s="259">
        <f t="shared" si="5"/>
        <v>100</v>
      </c>
      <c r="J13" s="260">
        <f t="shared" si="1"/>
        <v>1.0060765850399755</v>
      </c>
      <c r="K13" s="261">
        <f t="shared" si="2"/>
        <v>3.0626299316859678</v>
      </c>
      <c r="L13" s="262">
        <f t="shared" si="3"/>
        <v>8.5753638087207094</v>
      </c>
      <c r="M13" s="262">
        <f>N12</f>
        <v>109.81167156932715</v>
      </c>
      <c r="N13" s="262">
        <f t="shared" si="4"/>
        <v>101.23630776060644</v>
      </c>
      <c r="O13" s="262"/>
      <c r="P13" s="262"/>
      <c r="Q13" s="265"/>
      <c r="R13" s="9"/>
      <c r="S13" s="9"/>
      <c r="T13" s="149" t="s">
        <v>221</v>
      </c>
      <c r="U13" s="147">
        <v>7600</v>
      </c>
      <c r="V13" s="147">
        <v>7600</v>
      </c>
      <c r="W13" s="147">
        <v>7600</v>
      </c>
      <c r="X13" s="147">
        <v>7600</v>
      </c>
    </row>
    <row r="14" spans="1:24" s="1" customFormat="1" ht="12.95" customHeight="1">
      <c r="A14" s="216"/>
      <c r="B14" s="233" t="s">
        <v>265</v>
      </c>
      <c r="C14" s="236" t="s">
        <v>18</v>
      </c>
      <c r="D14" s="232" t="s">
        <v>266</v>
      </c>
      <c r="E14" s="258">
        <v>500</v>
      </c>
      <c r="F14" s="275">
        <f>2675+4910-2800</f>
        <v>4785</v>
      </c>
      <c r="G14" s="258">
        <f>U38</f>
        <v>2262</v>
      </c>
      <c r="H14" s="258">
        <f t="shared" si="0"/>
        <v>14702</v>
      </c>
      <c r="I14" s="259">
        <f t="shared" si="5"/>
        <v>100</v>
      </c>
      <c r="J14" s="260">
        <f t="shared" si="1"/>
        <v>0.87204992288458916</v>
      </c>
      <c r="K14" s="261">
        <f t="shared" si="2"/>
        <v>2.3502475504425804</v>
      </c>
      <c r="L14" s="262">
        <f t="shared" si="3"/>
        <v>11.245934528867746</v>
      </c>
      <c r="M14" s="262">
        <f>N13</f>
        <v>101.23630776060644</v>
      </c>
      <c r="N14" s="262">
        <f t="shared" si="4"/>
        <v>89.990373231738687</v>
      </c>
      <c r="O14" s="262"/>
      <c r="P14" s="262"/>
      <c r="Q14" s="265"/>
      <c r="R14" s="9"/>
      <c r="S14" s="160"/>
      <c r="T14" s="149" t="s">
        <v>253</v>
      </c>
      <c r="U14" s="147">
        <v>49700</v>
      </c>
      <c r="V14" s="147">
        <v>49700</v>
      </c>
      <c r="W14" s="147">
        <v>49700</v>
      </c>
      <c r="X14" s="147">
        <v>49700</v>
      </c>
    </row>
    <row r="15" spans="1:24" s="1" customFormat="1" ht="12.95" customHeight="1">
      <c r="A15" s="216"/>
      <c r="B15" s="233" t="s">
        <v>266</v>
      </c>
      <c r="C15" s="236" t="s">
        <v>18</v>
      </c>
      <c r="D15" s="232" t="s">
        <v>29</v>
      </c>
      <c r="E15" s="258">
        <v>800</v>
      </c>
      <c r="F15" s="275">
        <v>3282.92</v>
      </c>
      <c r="G15" s="258">
        <f>H16</f>
        <v>7600</v>
      </c>
      <c r="H15" s="258">
        <f t="shared" si="0"/>
        <v>7102</v>
      </c>
      <c r="I15" s="259">
        <f t="shared" si="5"/>
        <v>110</v>
      </c>
      <c r="J15" s="260">
        <f t="shared" si="1"/>
        <v>0.16470388551460402</v>
      </c>
      <c r="K15" s="261">
        <f t="shared" si="2"/>
        <v>5.1985315888442372E-2</v>
      </c>
      <c r="L15" s="262">
        <f t="shared" si="3"/>
        <v>0.17066363323648523</v>
      </c>
      <c r="M15" s="262">
        <f>N14</f>
        <v>89.990373231738687</v>
      </c>
      <c r="N15" s="262">
        <f t="shared" si="4"/>
        <v>89.8197095985022</v>
      </c>
      <c r="O15" s="262">
        <f>IF($D15="","",VLOOKUP($D15,용수공급량!$A$31:$E$45,5,FALSE))</f>
        <v>85.6</v>
      </c>
      <c r="P15" s="262">
        <f>N15-O15</f>
        <v>4.2197095985022059</v>
      </c>
      <c r="Q15" s="265"/>
      <c r="R15" s="9"/>
      <c r="S15" s="160"/>
      <c r="T15" s="149" t="s">
        <v>21</v>
      </c>
      <c r="U15" s="147">
        <f>SUM(U7:U14)</f>
        <v>285200</v>
      </c>
      <c r="V15" s="147">
        <f>SUM(V7:V14)</f>
        <v>285200</v>
      </c>
      <c r="W15" s="147">
        <f>SUM(W7:W14)</f>
        <v>285200</v>
      </c>
      <c r="X15" s="147">
        <f>SUM(X7:X14)</f>
        <v>285200</v>
      </c>
    </row>
    <row r="16" spans="1:24" s="1" customFormat="1" ht="12.95" customHeight="1">
      <c r="A16" s="216"/>
      <c r="B16" s="233" t="s">
        <v>266</v>
      </c>
      <c r="C16" s="236" t="s">
        <v>18</v>
      </c>
      <c r="D16" s="232" t="s">
        <v>221</v>
      </c>
      <c r="E16" s="258">
        <v>500</v>
      </c>
      <c r="F16" s="275"/>
      <c r="G16" s="258"/>
      <c r="H16" s="258">
        <f>U24</f>
        <v>7600</v>
      </c>
      <c r="I16" s="259">
        <f t="shared" ref="I16" si="6">IF(E16&lt;0,0,IF(E16&lt;=600,100,IF(AND(600&lt;E16,E16&lt;1000),110,IF(E16&gt;=1000,120,""))))</f>
        <v>100</v>
      </c>
      <c r="J16" s="260">
        <f t="shared" ref="J16" si="7">0.84935*I16*(E16/1000/4)^0.63*(K16/1000)^0.54</f>
        <v>0.45109195808748886</v>
      </c>
      <c r="K16" s="261">
        <f t="shared" ref="K16" si="8">10.666*(I16^(-1.85))*((E16/1000)^(-4.87))*((H16/(24*60*60))^1.85)*1000</f>
        <v>0.69338170792140519</v>
      </c>
      <c r="L16" s="262">
        <f t="shared" ref="L16" si="9">K16*F16/1000</f>
        <v>0</v>
      </c>
      <c r="M16" s="262">
        <f>M15</f>
        <v>89.990373231738687</v>
      </c>
      <c r="N16" s="262">
        <f t="shared" ref="N16" si="10">M16-L16</f>
        <v>89.990373231738687</v>
      </c>
      <c r="O16" s="262"/>
      <c r="P16" s="262"/>
      <c r="Q16" s="265"/>
      <c r="R16" s="9"/>
      <c r="S16" s="160"/>
      <c r="T16" s="10"/>
      <c r="U16" s="151"/>
      <c r="V16" s="151"/>
      <c r="W16" s="151"/>
      <c r="X16" s="151"/>
    </row>
    <row r="17" spans="1:25" s="1" customFormat="1" ht="12.95" customHeight="1">
      <c r="A17" s="216"/>
      <c r="B17" s="233"/>
      <c r="C17" s="236"/>
      <c r="D17" s="232"/>
      <c r="E17" s="258"/>
      <c r="F17" s="275"/>
      <c r="G17" s="258"/>
      <c r="H17" s="258"/>
      <c r="I17" s="259"/>
      <c r="J17" s="260"/>
      <c r="K17" s="261"/>
      <c r="L17" s="262"/>
      <c r="M17" s="262"/>
      <c r="N17" s="262"/>
      <c r="O17" s="262"/>
      <c r="P17" s="262"/>
      <c r="Q17" s="265"/>
      <c r="R17" s="9"/>
      <c r="S17" s="9"/>
      <c r="T17" s="171" t="s">
        <v>255</v>
      </c>
    </row>
    <row r="18" spans="1:25" s="1" customFormat="1" ht="12.95" customHeight="1">
      <c r="A18" s="216"/>
      <c r="B18" s="233" t="s">
        <v>260</v>
      </c>
      <c r="C18" s="236" t="s">
        <v>18</v>
      </c>
      <c r="D18" s="232" t="s">
        <v>241</v>
      </c>
      <c r="E18" s="258">
        <v>300</v>
      </c>
      <c r="F18" s="275">
        <v>2213.2199999999998</v>
      </c>
      <c r="G18" s="258"/>
      <c r="H18" s="258">
        <f>U35+U41</f>
        <v>3125</v>
      </c>
      <c r="I18" s="259">
        <f t="shared" ref="I18:I25" si="11">IF(E18&lt;0,0,IF(E18&lt;=600,100,IF(AND(600&lt;E18,E18&lt;1000),110,IF(E18&gt;=1000,120,""))))</f>
        <v>100</v>
      </c>
      <c r="J18" s="260">
        <f>0.84935*I18*(E18/1000/4)^0.63*(K18/1000)^0.54</f>
        <v>0.51563288504685389</v>
      </c>
      <c r="K18" s="261">
        <f>10.666*(I18^(-1.85))*((E18/1000)^(-4.87))*((H18/(24*60*60))^1.85)*1000</f>
        <v>1.6119188921897729</v>
      </c>
      <c r="L18" s="262">
        <f>K18*F18/1000</f>
        <v>3.5675311305722488</v>
      </c>
      <c r="M18" s="262">
        <f>M7</f>
        <v>57.863999999999997</v>
      </c>
      <c r="N18" s="262">
        <f>M18-L18</f>
        <v>54.296468869427748</v>
      </c>
      <c r="O18" s="262"/>
      <c r="P18" s="262"/>
      <c r="Q18" s="265"/>
      <c r="R18" s="9"/>
      <c r="S18" s="9"/>
      <c r="T18" s="171" t="s">
        <v>256</v>
      </c>
    </row>
    <row r="19" spans="1:25" s="1" customFormat="1" ht="12.95" customHeight="1">
      <c r="A19" s="216"/>
      <c r="B19" s="233" t="s">
        <v>241</v>
      </c>
      <c r="C19" s="236" t="s">
        <v>18</v>
      </c>
      <c r="D19" s="232" t="s">
        <v>224</v>
      </c>
      <c r="E19" s="258">
        <v>300</v>
      </c>
      <c r="F19" s="275">
        <v>351.15</v>
      </c>
      <c r="G19" s="258">
        <f>U41</f>
        <v>435</v>
      </c>
      <c r="H19" s="258">
        <f>H18-G19</f>
        <v>2690</v>
      </c>
      <c r="I19" s="259">
        <f t="shared" si="11"/>
        <v>100</v>
      </c>
      <c r="J19" s="260">
        <f>0.84935*I19*(E19/1000/4)^0.63*(K19/1000)^0.54</f>
        <v>0.44392332350005398</v>
      </c>
      <c r="K19" s="261">
        <f>10.666*(I19^(-1.85))*((E19/1000)^(-4.87))*((H19/(24*60*60))^1.85)*1000</f>
        <v>1.2215531368590788</v>
      </c>
      <c r="L19" s="262">
        <f>K19*F19/1000</f>
        <v>0.42894838400806551</v>
      </c>
      <c r="M19" s="262">
        <f>N18</f>
        <v>54.296468869427748</v>
      </c>
      <c r="N19" s="262">
        <f>M19-L19</f>
        <v>53.867520485419682</v>
      </c>
      <c r="O19" s="262">
        <f>IF($D19="","",VLOOKUP($D19,용수공급량!$A$31:$E$45,5,FALSE))</f>
        <v>50</v>
      </c>
      <c r="P19" s="262">
        <f>N19-O19</f>
        <v>3.8675204854196821</v>
      </c>
      <c r="Q19" s="265"/>
      <c r="R19" s="9"/>
      <c r="S19" s="9"/>
      <c r="T19" s="171" t="s">
        <v>277</v>
      </c>
      <c r="Y19" s="1" t="s">
        <v>257</v>
      </c>
    </row>
    <row r="20" spans="1:25" s="1" customFormat="1" ht="12.95" customHeight="1">
      <c r="A20" s="216"/>
      <c r="B20" s="233"/>
      <c r="C20" s="236"/>
      <c r="D20" s="232"/>
      <c r="E20" s="258"/>
      <c r="F20" s="275"/>
      <c r="G20" s="258"/>
      <c r="H20" s="258"/>
      <c r="I20" s="259"/>
      <c r="J20" s="260"/>
      <c r="K20" s="261"/>
      <c r="L20" s="262"/>
      <c r="M20" s="262"/>
      <c r="N20" s="262"/>
      <c r="O20" s="262"/>
      <c r="P20" s="262"/>
      <c r="Q20" s="265"/>
      <c r="R20" s="9"/>
      <c r="S20" s="9"/>
      <c r="T20" s="161" t="s">
        <v>222</v>
      </c>
      <c r="U20" s="146">
        <v>2015</v>
      </c>
      <c r="V20" s="146">
        <v>2020</v>
      </c>
      <c r="W20" s="146">
        <v>2025</v>
      </c>
      <c r="X20" s="146">
        <v>2030</v>
      </c>
      <c r="Y20" s="146">
        <v>2035</v>
      </c>
    </row>
    <row r="21" spans="1:25" s="1" customFormat="1" ht="12.95" customHeight="1">
      <c r="A21" s="216"/>
      <c r="B21" s="233" t="s">
        <v>261</v>
      </c>
      <c r="C21" s="236" t="s">
        <v>18</v>
      </c>
      <c r="D21" s="232" t="s">
        <v>272</v>
      </c>
      <c r="E21" s="258">
        <v>250</v>
      </c>
      <c r="F21" s="275">
        <v>3376.61</v>
      </c>
      <c r="G21" s="258"/>
      <c r="H21" s="258">
        <f>U34</f>
        <v>2489</v>
      </c>
      <c r="I21" s="259">
        <f t="shared" si="11"/>
        <v>100</v>
      </c>
      <c r="J21" s="260">
        <f>0.84935*I21*(E21/1000/4)^0.63*(K21/1000)^0.54</f>
        <v>0.5915084635377692</v>
      </c>
      <c r="K21" s="261">
        <f>10.666*(I21^(-1.85))*((E21/1000)^(-4.87))*((H21/(24*60*60))^1.85)*1000</f>
        <v>2.5711615936294003</v>
      </c>
      <c r="L21" s="262">
        <f>K21*F21/1000</f>
        <v>8.68180994866497</v>
      </c>
      <c r="M21" s="262">
        <f>M11</f>
        <v>129.96244928403678</v>
      </c>
      <c r="N21" s="262">
        <f>M21-L21</f>
        <v>121.2806393353718</v>
      </c>
      <c r="O21" s="262"/>
      <c r="P21" s="262"/>
      <c r="Q21" s="265">
        <v>10</v>
      </c>
      <c r="R21" s="9"/>
      <c r="S21" s="9"/>
      <c r="T21" s="146" t="s">
        <v>223</v>
      </c>
      <c r="U21" s="150">
        <f>SUM(U22:U46)</f>
        <v>223068</v>
      </c>
      <c r="V21" s="150">
        <f>SUM(V22:V46)</f>
        <v>253642</v>
      </c>
      <c r="W21" s="150">
        <f>SUM(W22:W46)</f>
        <v>276656</v>
      </c>
      <c r="X21" s="150">
        <f>SUM(X22:X46)</f>
        <v>276591</v>
      </c>
      <c r="Y21" s="150">
        <f>SUM(Y22:Y46)</f>
        <v>276247</v>
      </c>
    </row>
    <row r="22" spans="1:25" s="1" customFormat="1" ht="12.95" customHeight="1">
      <c r="A22" s="216"/>
      <c r="B22" s="233" t="s">
        <v>272</v>
      </c>
      <c r="C22" s="236" t="s">
        <v>18</v>
      </c>
      <c r="D22" s="232" t="s">
        <v>225</v>
      </c>
      <c r="E22" s="258">
        <v>250</v>
      </c>
      <c r="F22" s="275">
        <v>965.25</v>
      </c>
      <c r="G22" s="258"/>
      <c r="H22" s="258">
        <f>H21-G22</f>
        <v>2489</v>
      </c>
      <c r="I22" s="259">
        <f t="shared" si="11"/>
        <v>100</v>
      </c>
      <c r="J22" s="260">
        <f>0.84935*I22*(E22/1000/4)^0.63*(K22/1000)^0.54</f>
        <v>0.5915084635377692</v>
      </c>
      <c r="K22" s="261">
        <f>10.666*(I22^(-1.85))*((E22/1000)^(-4.87))*((H22/(24*60*60))^1.85)*1000</f>
        <v>2.5711615936294003</v>
      </c>
      <c r="L22" s="262">
        <f>K22*F22/1000</f>
        <v>2.4818137282507786</v>
      </c>
      <c r="M22" s="262">
        <f>N21+Q21</f>
        <v>131.2806393353718</v>
      </c>
      <c r="N22" s="262">
        <f>M22-L22</f>
        <v>128.79882560712102</v>
      </c>
      <c r="O22" s="262">
        <f>IF($D22="","",VLOOKUP($D22,용수공급량!$A$31:$E$45,5,FALSE))</f>
        <v>105.1</v>
      </c>
      <c r="P22" s="262">
        <f>N22-O22</f>
        <v>23.698825607121023</v>
      </c>
      <c r="Q22" s="265"/>
      <c r="R22" s="9"/>
      <c r="S22" s="9"/>
      <c r="T22" s="148" t="s">
        <v>218</v>
      </c>
      <c r="U22" s="150">
        <f t="shared" ref="U22:W23" si="12">V8</f>
        <v>80700</v>
      </c>
      <c r="V22" s="150">
        <f t="shared" si="12"/>
        <v>80700</v>
      </c>
      <c r="W22" s="150">
        <f t="shared" si="12"/>
        <v>80700</v>
      </c>
      <c r="X22" s="150">
        <f t="shared" ref="X22:Y25" si="13">W22</f>
        <v>80700</v>
      </c>
      <c r="Y22" s="150">
        <f t="shared" si="13"/>
        <v>80700</v>
      </c>
    </row>
    <row r="23" spans="1:25" s="1" customFormat="1" ht="12.95" customHeight="1">
      <c r="A23" s="216"/>
      <c r="B23" s="233"/>
      <c r="C23" s="236"/>
      <c r="D23" s="232"/>
      <c r="E23" s="258"/>
      <c r="F23" s="275"/>
      <c r="G23" s="258"/>
      <c r="H23" s="258"/>
      <c r="I23" s="259"/>
      <c r="J23" s="260"/>
      <c r="K23" s="261"/>
      <c r="L23" s="262"/>
      <c r="M23" s="262"/>
      <c r="N23" s="262"/>
      <c r="O23" s="262"/>
      <c r="P23" s="262"/>
      <c r="Q23" s="265"/>
      <c r="R23" s="9"/>
      <c r="S23" s="9"/>
      <c r="T23" s="149" t="s">
        <v>219</v>
      </c>
      <c r="U23" s="150">
        <f t="shared" si="12"/>
        <v>47700</v>
      </c>
      <c r="V23" s="150">
        <f t="shared" si="12"/>
        <v>47700</v>
      </c>
      <c r="W23" s="150">
        <f t="shared" si="12"/>
        <v>47700</v>
      </c>
      <c r="X23" s="150">
        <f t="shared" si="13"/>
        <v>47700</v>
      </c>
      <c r="Y23" s="150">
        <f t="shared" si="13"/>
        <v>47700</v>
      </c>
    </row>
    <row r="24" spans="1:25" s="1" customFormat="1" ht="12.95" customHeight="1">
      <c r="A24" s="216"/>
      <c r="B24" s="233" t="s">
        <v>306</v>
      </c>
      <c r="C24" s="236" t="s">
        <v>18</v>
      </c>
      <c r="D24" s="232" t="s">
        <v>300</v>
      </c>
      <c r="E24" s="258">
        <v>500</v>
      </c>
      <c r="F24" s="275">
        <v>494.65</v>
      </c>
      <c r="G24" s="258"/>
      <c r="H24" s="258">
        <f>U32+U33</f>
        <v>15674</v>
      </c>
      <c r="I24" s="259">
        <f t="shared" si="11"/>
        <v>100</v>
      </c>
      <c r="J24" s="260">
        <f>0.84935*I24*(E24/1000/4)^0.63*(K24/1000)^0.54</f>
        <v>0.92964463778279904</v>
      </c>
      <c r="K24" s="261">
        <f>10.666*(I24^(-1.85))*((E24/1000)^(-4.87))*((H24/(24*60*60))^1.85)*1000</f>
        <v>2.6457569348797656</v>
      </c>
      <c r="L24" s="262">
        <f>K24*F24/1000</f>
        <v>1.3087236678382761</v>
      </c>
      <c r="M24" s="262">
        <f>M13</f>
        <v>109.81167156932715</v>
      </c>
      <c r="N24" s="262">
        <f>M24-L24</f>
        <v>108.50294790148887</v>
      </c>
      <c r="O24" s="262">
        <f>IF($D24="","",VLOOKUP($D24,용수공급량!$A$31:$E$45,5,FALSE))</f>
        <v>87.2</v>
      </c>
      <c r="P24" s="262">
        <f>N24-O24</f>
        <v>21.302947901488864</v>
      </c>
      <c r="Q24" s="265"/>
      <c r="R24" s="9"/>
      <c r="S24" s="9"/>
      <c r="T24" s="149" t="s">
        <v>221</v>
      </c>
      <c r="U24" s="150">
        <f t="shared" ref="U24:W25" si="14">V13</f>
        <v>7600</v>
      </c>
      <c r="V24" s="150">
        <f t="shared" si="14"/>
        <v>7600</v>
      </c>
      <c r="W24" s="150">
        <f t="shared" si="14"/>
        <v>7600</v>
      </c>
      <c r="X24" s="150">
        <f t="shared" si="13"/>
        <v>7600</v>
      </c>
      <c r="Y24" s="150">
        <f t="shared" si="13"/>
        <v>7600</v>
      </c>
    </row>
    <row r="25" spans="1:25" s="1" customFormat="1" ht="12.95" customHeight="1">
      <c r="A25" s="216"/>
      <c r="B25" s="233" t="s">
        <v>300</v>
      </c>
      <c r="C25" s="236" t="s">
        <v>18</v>
      </c>
      <c r="D25" s="232" t="s">
        <v>301</v>
      </c>
      <c r="E25" s="258">
        <v>400</v>
      </c>
      <c r="F25" s="275">
        <v>2005.43</v>
      </c>
      <c r="G25" s="258"/>
      <c r="H25" s="258">
        <f>H24-G25</f>
        <v>15674</v>
      </c>
      <c r="I25" s="259">
        <f t="shared" si="11"/>
        <v>100</v>
      </c>
      <c r="J25" s="260">
        <f>0.84935*I25*(E25/1000/4)^0.63*(K25/1000)^0.54</f>
        <v>1.4525049216678045</v>
      </c>
      <c r="K25" s="261">
        <f>10.666*(I25^(-1.85))*((E25/1000)^(-4.87))*((H25/(24*60*60))^1.85)*1000</f>
        <v>7.8433520079932117</v>
      </c>
      <c r="L25" s="262">
        <f>K25*F25/1000</f>
        <v>15.729293417389826</v>
      </c>
      <c r="M25" s="262">
        <f>N24</f>
        <v>108.50294790148887</v>
      </c>
      <c r="N25" s="262">
        <f>M25-L25</f>
        <v>92.77365448409904</v>
      </c>
      <c r="O25" s="262">
        <f>IF($D25="","",VLOOKUP($D25,용수공급량!$A$31:$E$45,5,FALSE))</f>
        <v>75</v>
      </c>
      <c r="P25" s="262">
        <f>N25-O25</f>
        <v>17.77365448409904</v>
      </c>
      <c r="Q25" s="265"/>
      <c r="R25" s="9"/>
      <c r="S25" s="9"/>
      <c r="T25" s="149" t="s">
        <v>253</v>
      </c>
      <c r="U25" s="150">
        <f t="shared" si="14"/>
        <v>49700</v>
      </c>
      <c r="V25" s="150">
        <f t="shared" si="14"/>
        <v>49700</v>
      </c>
      <c r="W25" s="150">
        <f t="shared" si="14"/>
        <v>49700</v>
      </c>
      <c r="X25" s="150">
        <f t="shared" si="13"/>
        <v>49700</v>
      </c>
      <c r="Y25" s="150">
        <f t="shared" si="13"/>
        <v>49700</v>
      </c>
    </row>
    <row r="26" spans="1:25" s="1" customFormat="1" ht="12.95" customHeight="1">
      <c r="A26" s="216"/>
      <c r="B26" s="233"/>
      <c r="C26" s="236"/>
      <c r="D26" s="232"/>
      <c r="E26" s="258"/>
      <c r="F26" s="275"/>
      <c r="G26" s="258"/>
      <c r="H26" s="258"/>
      <c r="I26" s="259"/>
      <c r="J26" s="260"/>
      <c r="K26" s="261"/>
      <c r="L26" s="262"/>
      <c r="M26" s="262"/>
      <c r="N26" s="262"/>
      <c r="O26" s="262"/>
      <c r="P26" s="262"/>
      <c r="Q26" s="265"/>
      <c r="R26" s="9"/>
      <c r="S26" s="293" t="s">
        <v>220</v>
      </c>
      <c r="T26" s="173" t="s">
        <v>231</v>
      </c>
      <c r="U26" s="150">
        <f>용수공급량!C4</f>
        <v>435</v>
      </c>
      <c r="V26" s="150">
        <f>용수공급량!F4</f>
        <v>474</v>
      </c>
      <c r="W26" s="150">
        <f>용수공급량!I4</f>
        <v>616</v>
      </c>
      <c r="X26" s="150">
        <f>용수공급량!L4</f>
        <v>683</v>
      </c>
      <c r="Y26" s="150">
        <f>용수공급량!O4</f>
        <v>661</v>
      </c>
    </row>
    <row r="27" spans="1:25" s="1" customFormat="1" ht="12.95" customHeight="1">
      <c r="A27" s="216"/>
      <c r="B27" s="233" t="s">
        <v>51</v>
      </c>
      <c r="C27" s="236" t="s">
        <v>18</v>
      </c>
      <c r="D27" s="236" t="s">
        <v>267</v>
      </c>
      <c r="E27" s="258">
        <v>1350</v>
      </c>
      <c r="F27" s="275">
        <f>3552.3+2591.6</f>
        <v>6143.9</v>
      </c>
      <c r="G27" s="258"/>
      <c r="H27" s="258">
        <f>U22+U23+U25+U26+U27+U28+U29+U30+U31+U42</f>
        <v>182443</v>
      </c>
      <c r="I27" s="259">
        <f t="shared" si="5"/>
        <v>120</v>
      </c>
      <c r="J27" s="260">
        <f t="shared" ref="J27:J33" si="15">0.84935*I27*(E27/1000/4)^0.63*(K27/1000)^0.54</f>
        <v>1.4812771020189184</v>
      </c>
      <c r="K27" s="261">
        <f t="shared" ref="K27:K33" si="16">10.666*(I27^(-1.85))*((E27/1000)^(-4.87))*((H27/(24*60*60))^1.85)*1000</f>
        <v>1.4038662298120879</v>
      </c>
      <c r="L27" s="262">
        <f t="shared" ref="L27:L33" si="17">K27*F27/1000</f>
        <v>8.6252137293424855</v>
      </c>
      <c r="M27" s="262">
        <f>M10</f>
        <v>132.82132242120127</v>
      </c>
      <c r="N27" s="262">
        <f t="shared" ref="N27:N33" si="18">M27-L27</f>
        <v>124.19610869185878</v>
      </c>
      <c r="O27" s="262"/>
      <c r="P27" s="262"/>
      <c r="Q27" s="265"/>
      <c r="R27" s="9"/>
      <c r="S27" s="293"/>
      <c r="T27" s="173" t="s">
        <v>234</v>
      </c>
      <c r="U27" s="150">
        <f>용수공급량!C5</f>
        <v>466</v>
      </c>
      <c r="V27" s="150">
        <f>용수공급량!F5</f>
        <v>486</v>
      </c>
      <c r="W27" s="150">
        <f>용수공급량!I5</f>
        <v>561</v>
      </c>
      <c r="X27" s="150">
        <f>용수공급량!L5</f>
        <v>539</v>
      </c>
      <c r="Y27" s="150">
        <f>용수공급량!O5</f>
        <v>525</v>
      </c>
    </row>
    <row r="28" spans="1:25" s="1" customFormat="1" ht="12.95" customHeight="1">
      <c r="A28" s="216"/>
      <c r="B28" s="233" t="s">
        <v>267</v>
      </c>
      <c r="C28" s="236" t="s">
        <v>18</v>
      </c>
      <c r="D28" s="232" t="s">
        <v>268</v>
      </c>
      <c r="E28" s="258">
        <v>1350</v>
      </c>
      <c r="F28" s="275">
        <v>893.1</v>
      </c>
      <c r="G28" s="258">
        <f>H36</f>
        <v>2909</v>
      </c>
      <c r="H28" s="258">
        <f>H27-G28</f>
        <v>179534</v>
      </c>
      <c r="I28" s="259">
        <f t="shared" si="5"/>
        <v>120</v>
      </c>
      <c r="J28" s="260">
        <f t="shared" si="15"/>
        <v>1.4576820035085185</v>
      </c>
      <c r="K28" s="261">
        <f t="shared" si="16"/>
        <v>1.3627362415840294</v>
      </c>
      <c r="L28" s="262">
        <f t="shared" si="17"/>
        <v>1.2170597373586969</v>
      </c>
      <c r="M28" s="262">
        <f>N27</f>
        <v>124.19610869185878</v>
      </c>
      <c r="N28" s="262">
        <f t="shared" si="18"/>
        <v>122.97904895450009</v>
      </c>
      <c r="O28" s="262"/>
      <c r="P28" s="262"/>
      <c r="Q28" s="265"/>
      <c r="R28" s="9"/>
      <c r="S28" s="293"/>
      <c r="T28" s="173" t="s">
        <v>235</v>
      </c>
      <c r="U28" s="150">
        <f>용수공급량!C6</f>
        <v>105</v>
      </c>
      <c r="V28" s="150">
        <f>용수공급량!F6</f>
        <v>1301</v>
      </c>
      <c r="W28" s="150">
        <f>용수공급량!I6</f>
        <v>2497</v>
      </c>
      <c r="X28" s="150">
        <f>용수공급량!L6</f>
        <v>2497</v>
      </c>
      <c r="Y28" s="150">
        <f>용수공급량!O6</f>
        <v>2497</v>
      </c>
    </row>
    <row r="29" spans="1:25" s="1" customFormat="1" ht="12.95" customHeight="1">
      <c r="A29" s="216"/>
      <c r="B29" s="233" t="s">
        <v>268</v>
      </c>
      <c r="C29" s="236" t="s">
        <v>18</v>
      </c>
      <c r="D29" s="232" t="s">
        <v>269</v>
      </c>
      <c r="E29" s="258">
        <v>1350</v>
      </c>
      <c r="F29" s="275">
        <v>4268</v>
      </c>
      <c r="G29" s="258">
        <f>H41</f>
        <v>428</v>
      </c>
      <c r="H29" s="258">
        <f>H28-G29</f>
        <v>179106</v>
      </c>
      <c r="I29" s="259">
        <f t="shared" si="5"/>
        <v>120</v>
      </c>
      <c r="J29" s="260">
        <f t="shared" si="15"/>
        <v>1.4542104340391659</v>
      </c>
      <c r="K29" s="261">
        <f t="shared" si="16"/>
        <v>1.3567322468461558</v>
      </c>
      <c r="L29" s="262">
        <f t="shared" si="17"/>
        <v>5.7905332295393928</v>
      </c>
      <c r="M29" s="262">
        <f>N28</f>
        <v>122.97904895450009</v>
      </c>
      <c r="N29" s="262">
        <f t="shared" si="18"/>
        <v>117.18851572496069</v>
      </c>
      <c r="O29" s="262"/>
      <c r="P29" s="262"/>
      <c r="Q29" s="265"/>
      <c r="R29" s="9"/>
      <c r="S29" s="293"/>
      <c r="T29" s="173" t="s">
        <v>275</v>
      </c>
      <c r="U29" s="150">
        <f>용수공급량!C7</f>
        <v>428</v>
      </c>
      <c r="V29" s="150">
        <f>용수공급량!F7</f>
        <v>333</v>
      </c>
      <c r="W29" s="150">
        <f>용수공급량!I7</f>
        <v>0</v>
      </c>
      <c r="X29" s="150">
        <f>용수공급량!L7</f>
        <v>0</v>
      </c>
      <c r="Y29" s="150">
        <f>용수공급량!O7</f>
        <v>0</v>
      </c>
    </row>
    <row r="30" spans="1:25" s="1" customFormat="1" ht="12.95" customHeight="1">
      <c r="A30" s="216"/>
      <c r="B30" s="233" t="s">
        <v>269</v>
      </c>
      <c r="C30" s="236" t="s">
        <v>18</v>
      </c>
      <c r="D30" s="232" t="s">
        <v>270</v>
      </c>
      <c r="E30" s="258">
        <v>1350</v>
      </c>
      <c r="F30" s="275">
        <f>544.7+1082.9+3402.6</f>
        <v>5030.2</v>
      </c>
      <c r="G30" s="258">
        <f>H43</f>
        <v>435</v>
      </c>
      <c r="H30" s="258">
        <f>H29-G30</f>
        <v>178671</v>
      </c>
      <c r="I30" s="259">
        <f t="shared" si="5"/>
        <v>120</v>
      </c>
      <c r="J30" s="260">
        <f t="shared" si="15"/>
        <v>1.4506820780638914</v>
      </c>
      <c r="K30" s="261">
        <f t="shared" si="16"/>
        <v>1.3506425394070289</v>
      </c>
      <c r="L30" s="262">
        <f t="shared" si="17"/>
        <v>6.794002101725237</v>
      </c>
      <c r="M30" s="262">
        <f>N29</f>
        <v>117.18851572496069</v>
      </c>
      <c r="N30" s="262">
        <f t="shared" si="18"/>
        <v>110.39451362323545</v>
      </c>
      <c r="O30" s="262"/>
      <c r="P30" s="262"/>
      <c r="Q30" s="265"/>
      <c r="R30" s="9"/>
      <c r="S30" s="293"/>
      <c r="T30" s="173" t="s">
        <v>198</v>
      </c>
      <c r="U30" s="150">
        <f>용수공급량!C8</f>
        <v>1673</v>
      </c>
      <c r="V30" s="150">
        <f>용수공급량!F8</f>
        <v>878</v>
      </c>
      <c r="W30" s="150">
        <f>용수공급량!I8</f>
        <v>831</v>
      </c>
      <c r="X30" s="150">
        <f>용수공급량!L8</f>
        <v>795</v>
      </c>
      <c r="Y30" s="150">
        <f>용수공급량!O8</f>
        <v>769</v>
      </c>
    </row>
    <row r="31" spans="1:25" s="1" customFormat="1" ht="12.95" customHeight="1">
      <c r="A31" s="216"/>
      <c r="B31" s="233" t="s">
        <v>270</v>
      </c>
      <c r="C31" s="236" t="s">
        <v>18</v>
      </c>
      <c r="D31" s="232" t="s">
        <v>271</v>
      </c>
      <c r="E31" s="258">
        <v>150</v>
      </c>
      <c r="F31" s="275">
        <v>60</v>
      </c>
      <c r="G31" s="258">
        <f>H34</f>
        <v>178100</v>
      </c>
      <c r="H31" s="258">
        <f>H30-G31</f>
        <v>571</v>
      </c>
      <c r="I31" s="259">
        <f t="shared" si="5"/>
        <v>100</v>
      </c>
      <c r="J31" s="260">
        <f t="shared" si="15"/>
        <v>0.37745457438966384</v>
      </c>
      <c r="K31" s="261">
        <f t="shared" si="16"/>
        <v>2.0307830243779001</v>
      </c>
      <c r="L31" s="262">
        <f t="shared" si="17"/>
        <v>0.121846981462674</v>
      </c>
      <c r="M31" s="262">
        <f>N30</f>
        <v>110.39451362323545</v>
      </c>
      <c r="N31" s="262">
        <f t="shared" si="18"/>
        <v>110.27266664177279</v>
      </c>
      <c r="O31" s="262"/>
      <c r="P31" s="262"/>
      <c r="Q31" s="265"/>
      <c r="R31" s="9"/>
      <c r="S31" s="293"/>
      <c r="T31" s="173" t="s">
        <v>199</v>
      </c>
      <c r="U31" s="150">
        <f>용수공급량!C9</f>
        <v>1094</v>
      </c>
      <c r="V31" s="150">
        <f>용수공급량!F9</f>
        <v>896</v>
      </c>
      <c r="W31" s="150">
        <f>용수공급량!I9</f>
        <v>850</v>
      </c>
      <c r="X31" s="150">
        <f>용수공급량!L9</f>
        <v>813</v>
      </c>
      <c r="Y31" s="150">
        <f>용수공급량!O9</f>
        <v>791</v>
      </c>
    </row>
    <row r="32" spans="1:25" s="1" customFormat="1" ht="12.95" customHeight="1">
      <c r="A32" s="216"/>
      <c r="B32" s="233" t="s">
        <v>271</v>
      </c>
      <c r="C32" s="236" t="s">
        <v>18</v>
      </c>
      <c r="D32" s="232" t="s">
        <v>234</v>
      </c>
      <c r="E32" s="258">
        <v>100</v>
      </c>
      <c r="F32" s="275">
        <v>624.84</v>
      </c>
      <c r="G32" s="258">
        <f>U28</f>
        <v>105</v>
      </c>
      <c r="H32" s="258">
        <f>H31-G32</f>
        <v>466</v>
      </c>
      <c r="I32" s="259">
        <f t="shared" si="5"/>
        <v>100</v>
      </c>
      <c r="J32" s="260">
        <f t="shared" si="15"/>
        <v>0.69318642873556646</v>
      </c>
      <c r="K32" s="261">
        <f t="shared" si="16"/>
        <v>10.045350661637896</v>
      </c>
      <c r="L32" s="262">
        <f t="shared" si="17"/>
        <v>6.2767369074178232</v>
      </c>
      <c r="M32" s="262">
        <f>N31</f>
        <v>110.27266664177279</v>
      </c>
      <c r="N32" s="262">
        <f t="shared" si="18"/>
        <v>103.99592973435496</v>
      </c>
      <c r="O32" s="262">
        <f>IF($D32="","",VLOOKUP($D32,용수공급량!$A$31:$E$45,5,FALSE))</f>
        <v>78.7</v>
      </c>
      <c r="P32" s="262">
        <f>N32-O32</f>
        <v>25.295929734354957</v>
      </c>
      <c r="Q32" s="265"/>
      <c r="R32" s="2"/>
      <c r="S32" s="293"/>
      <c r="T32" s="173" t="s">
        <v>302</v>
      </c>
      <c r="U32" s="150">
        <f>용수공급량!C10</f>
        <v>15674</v>
      </c>
      <c r="V32" s="150">
        <f>용수공급량!F10</f>
        <v>15173</v>
      </c>
      <c r="W32" s="150">
        <f>용수공급량!I10</f>
        <v>7667</v>
      </c>
      <c r="X32" s="150">
        <f>용수공급량!L10</f>
        <v>7845</v>
      </c>
      <c r="Y32" s="150">
        <f>용수공급량!O10</f>
        <v>7871</v>
      </c>
    </row>
    <row r="33" spans="1:25" s="11" customFormat="1" ht="12.95" customHeight="1">
      <c r="A33" s="217"/>
      <c r="B33" s="233" t="s">
        <v>271</v>
      </c>
      <c r="C33" s="236" t="s">
        <v>18</v>
      </c>
      <c r="D33" s="232" t="s">
        <v>235</v>
      </c>
      <c r="E33" s="258">
        <v>150</v>
      </c>
      <c r="F33" s="275">
        <v>1703.78</v>
      </c>
      <c r="G33" s="258">
        <f>U27</f>
        <v>466</v>
      </c>
      <c r="H33" s="258">
        <f>H31-G33</f>
        <v>105</v>
      </c>
      <c r="I33" s="259">
        <f>IF(E33&lt;0,0,IF(E33&lt;=600,100,IF(AND(600&lt;E33,E33&lt;1000),110,IF(E33&gt;=1000,120,""))))</f>
        <v>100</v>
      </c>
      <c r="J33" s="260">
        <f t="shared" si="15"/>
        <v>6.9526974395291416E-2</v>
      </c>
      <c r="K33" s="261">
        <f t="shared" si="16"/>
        <v>8.8529279037805525E-2</v>
      </c>
      <c r="L33" s="262">
        <f t="shared" si="17"/>
        <v>0.1508344150390323</v>
      </c>
      <c r="M33" s="262">
        <f>N31</f>
        <v>110.27266664177279</v>
      </c>
      <c r="N33" s="262">
        <f t="shared" si="18"/>
        <v>110.12183222673376</v>
      </c>
      <c r="O33" s="262">
        <f>IF($D33="","",VLOOKUP($D33,용수공급량!$A$31:$E$45,5,FALSE))</f>
        <v>71.7</v>
      </c>
      <c r="P33" s="262">
        <f>N33-O33</f>
        <v>38.421832226733756</v>
      </c>
      <c r="Q33" s="265"/>
      <c r="R33" s="9"/>
      <c r="S33" s="293"/>
      <c r="T33" s="173" t="s">
        <v>303</v>
      </c>
      <c r="U33" s="150">
        <f>용수공급량!C11</f>
        <v>0</v>
      </c>
      <c r="V33" s="150">
        <f>용수공급량!F11</f>
        <v>0</v>
      </c>
      <c r="W33" s="150">
        <f>용수공급량!I11</f>
        <v>0</v>
      </c>
      <c r="X33" s="150">
        <f>용수공급량!L11</f>
        <v>0</v>
      </c>
      <c r="Y33" s="150">
        <f>용수공급량!O11</f>
        <v>0</v>
      </c>
    </row>
    <row r="34" spans="1:25" s="1" customFormat="1" ht="12.95" customHeight="1">
      <c r="A34" s="216"/>
      <c r="B34" s="233" t="s">
        <v>270</v>
      </c>
      <c r="C34" s="236" t="s">
        <v>18</v>
      </c>
      <c r="D34" s="232" t="s">
        <v>218</v>
      </c>
      <c r="E34" s="258">
        <v>1350</v>
      </c>
      <c r="F34" s="275">
        <v>1688.46</v>
      </c>
      <c r="G34" s="258"/>
      <c r="H34" s="258">
        <f>U22+U23+U25</f>
        <v>178100</v>
      </c>
      <c r="I34" s="259">
        <f>IF(E34&lt;0,0,IF(E34&lt;=600,100,IF(AND(600&lt;E34,E34&lt;1000),110,IF(E34&gt;=1000,120,""))))</f>
        <v>120</v>
      </c>
      <c r="J34" s="260">
        <f t="shared" ref="J34" si="19">0.84935*I34*(E34/1000/4)^0.63*(K34/1000)^0.54</f>
        <v>1.4460505908566359</v>
      </c>
      <c r="K34" s="261">
        <f t="shared" ref="K34" si="20">10.666*(I34^(-1.85))*((E34/1000)^(-4.87))*((H34/(24*60*60))^1.85)*1000</f>
        <v>1.3426680326840494</v>
      </c>
      <c r="L34" s="262">
        <f t="shared" ref="L34" si="21">K34*F34/1000</f>
        <v>2.2670412664657102</v>
      </c>
      <c r="M34" s="262">
        <f>N30</f>
        <v>110.39451362323545</v>
      </c>
      <c r="N34" s="262">
        <f t="shared" ref="N34" si="22">M34-L34</f>
        <v>108.12747235676974</v>
      </c>
      <c r="O34" s="262"/>
      <c r="P34" s="262"/>
      <c r="Q34" s="265"/>
      <c r="R34" s="9"/>
      <c r="S34" s="293"/>
      <c r="T34" s="173" t="s">
        <v>202</v>
      </c>
      <c r="U34" s="150">
        <f>용수공급량!C12</f>
        <v>2489</v>
      </c>
      <c r="V34" s="150">
        <f>용수공급량!F12</f>
        <v>2961</v>
      </c>
      <c r="W34" s="150">
        <f>용수공급량!I12</f>
        <v>2949</v>
      </c>
      <c r="X34" s="150">
        <f>용수공급량!L12</f>
        <v>2830</v>
      </c>
      <c r="Y34" s="150">
        <f>용수공급량!O12</f>
        <v>2752</v>
      </c>
    </row>
    <row r="35" spans="1:25" s="1" customFormat="1" ht="12.95" customHeight="1">
      <c r="A35" s="216"/>
      <c r="B35" s="233"/>
      <c r="C35" s="236"/>
      <c r="D35" s="232"/>
      <c r="E35" s="258"/>
      <c r="F35" s="275"/>
      <c r="G35" s="258"/>
      <c r="H35" s="258"/>
      <c r="I35" s="259"/>
      <c r="J35" s="260"/>
      <c r="K35" s="261"/>
      <c r="L35" s="262"/>
      <c r="M35" s="262"/>
      <c r="N35" s="262"/>
      <c r="O35" s="262"/>
      <c r="P35" s="262"/>
      <c r="Q35" s="265"/>
      <c r="R35" s="9"/>
      <c r="S35" s="293"/>
      <c r="T35" s="173" t="s">
        <v>203</v>
      </c>
      <c r="U35" s="150">
        <f>용수공급량!C13</f>
        <v>2690</v>
      </c>
      <c r="V35" s="150">
        <f>용수공급량!F13</f>
        <v>2582</v>
      </c>
      <c r="W35" s="150">
        <f>용수공급량!I13</f>
        <v>2433</v>
      </c>
      <c r="X35" s="150">
        <f>용수공급량!L13</f>
        <v>2321</v>
      </c>
      <c r="Y35" s="150">
        <f>용수공급량!O13</f>
        <v>2247</v>
      </c>
    </row>
    <row r="36" spans="1:25" s="1" customFormat="1" ht="12.95" customHeight="1">
      <c r="A36" s="216"/>
      <c r="B36" s="233" t="s">
        <v>267</v>
      </c>
      <c r="C36" s="236" t="s">
        <v>18</v>
      </c>
      <c r="D36" s="232" t="s">
        <v>242</v>
      </c>
      <c r="E36" s="258">
        <v>250</v>
      </c>
      <c r="F36" s="275">
        <v>1500</v>
      </c>
      <c r="G36" s="258"/>
      <c r="H36" s="258">
        <f>U30+U31+U42</f>
        <v>2909</v>
      </c>
      <c r="I36" s="259">
        <f t="shared" si="5"/>
        <v>100</v>
      </c>
      <c r="J36" s="260">
        <f t="shared" ref="J36:J41" si="23">0.84935*I36*(E36/1000/4)^0.63*(K36/1000)^0.54</f>
        <v>0.69121327268750576</v>
      </c>
      <c r="K36" s="261">
        <f t="shared" ref="K36:K41" si="24">10.666*(I36^(-1.85))*((E36/1000)^(-4.87))*((H36/(24*60*60))^1.85)*1000</f>
        <v>3.430908989508787</v>
      </c>
      <c r="L36" s="262">
        <f t="shared" ref="L36:L41" si="25">K36*F36/1000</f>
        <v>5.1463634842631807</v>
      </c>
      <c r="M36" s="262">
        <f>M28</f>
        <v>124.19610869185878</v>
      </c>
      <c r="N36" s="262">
        <f t="shared" ref="N36:N41" si="26">M36-L36</f>
        <v>119.04974520759561</v>
      </c>
      <c r="O36" s="262"/>
      <c r="P36" s="262"/>
      <c r="Q36" s="265"/>
      <c r="R36" s="9"/>
      <c r="S36" s="293"/>
      <c r="T36" s="173" t="s">
        <v>24</v>
      </c>
      <c r="U36" s="150">
        <f>용수공급량!C14</f>
        <v>7102</v>
      </c>
      <c r="V36" s="150">
        <f>용수공급량!F14</f>
        <v>35426</v>
      </c>
      <c r="W36" s="150">
        <f>용수공급량!I14</f>
        <v>58333</v>
      </c>
      <c r="X36" s="150">
        <f>용수공급량!L14</f>
        <v>58233</v>
      </c>
      <c r="Y36" s="150">
        <f>용수공급량!O14</f>
        <v>58164</v>
      </c>
    </row>
    <row r="37" spans="1:25" s="3" customFormat="1" ht="12.95" customHeight="1">
      <c r="A37" s="207"/>
      <c r="B37" s="233" t="s">
        <v>242</v>
      </c>
      <c r="C37" s="236" t="s">
        <v>18</v>
      </c>
      <c r="D37" s="232" t="s">
        <v>273</v>
      </c>
      <c r="E37" s="258">
        <v>250</v>
      </c>
      <c r="F37" s="275">
        <f>1980.58-1500</f>
        <v>480.57999999999993</v>
      </c>
      <c r="G37" s="258">
        <f>U42</f>
        <v>142</v>
      </c>
      <c r="H37" s="258">
        <f>H36-G37</f>
        <v>2767</v>
      </c>
      <c r="I37" s="259">
        <f t="shared" si="5"/>
        <v>100</v>
      </c>
      <c r="J37" s="260">
        <f t="shared" si="23"/>
        <v>0.6575052748856165</v>
      </c>
      <c r="K37" s="261">
        <f t="shared" si="24"/>
        <v>3.1275211689239866</v>
      </c>
      <c r="L37" s="262">
        <f t="shared" si="25"/>
        <v>1.5030241233614894</v>
      </c>
      <c r="M37" s="262">
        <f>N36</f>
        <v>119.04974520759561</v>
      </c>
      <c r="N37" s="262">
        <f t="shared" si="26"/>
        <v>117.54672108423412</v>
      </c>
      <c r="O37" s="262"/>
      <c r="P37" s="262"/>
      <c r="Q37" s="265"/>
      <c r="R37" s="6"/>
      <c r="S37" s="293"/>
      <c r="T37" s="173" t="s">
        <v>237</v>
      </c>
      <c r="U37" s="150">
        <f>용수공급량!C15</f>
        <v>1498</v>
      </c>
      <c r="V37" s="150">
        <f>용수공급량!F15</f>
        <v>0</v>
      </c>
      <c r="W37" s="150">
        <f>용수공급량!I15</f>
        <v>0</v>
      </c>
      <c r="X37" s="150">
        <f>용수공급량!L15</f>
        <v>0</v>
      </c>
      <c r="Y37" s="150">
        <f>용수공급량!O15</f>
        <v>0</v>
      </c>
    </row>
    <row r="38" spans="1:25" s="3" customFormat="1" ht="12.95" customHeight="1">
      <c r="A38" s="207"/>
      <c r="B38" s="233" t="s">
        <v>273</v>
      </c>
      <c r="C38" s="236" t="s">
        <v>18</v>
      </c>
      <c r="D38" s="236" t="s">
        <v>228</v>
      </c>
      <c r="E38" s="258">
        <v>200</v>
      </c>
      <c r="F38" s="275">
        <v>77.959999999999994</v>
      </c>
      <c r="G38" s="258">
        <f>U31</f>
        <v>1094</v>
      </c>
      <c r="H38" s="258">
        <f>H37-G38</f>
        <v>1673</v>
      </c>
      <c r="I38" s="259">
        <f t="shared" si="5"/>
        <v>100</v>
      </c>
      <c r="J38" s="260">
        <f t="shared" si="23"/>
        <v>0.6214485519391626</v>
      </c>
      <c r="K38" s="261">
        <f t="shared" si="24"/>
        <v>3.6551278098910363</v>
      </c>
      <c r="L38" s="262">
        <f t="shared" si="25"/>
        <v>0.28495376405910516</v>
      </c>
      <c r="M38" s="262">
        <f>N37</f>
        <v>117.54672108423412</v>
      </c>
      <c r="N38" s="262">
        <f t="shared" si="26"/>
        <v>117.26176732017501</v>
      </c>
      <c r="O38" s="262">
        <f>IF($D38="","",VLOOKUP($D38,용수공급량!$A$31:$E$45,5,FALSE))</f>
        <v>86.5</v>
      </c>
      <c r="P38" s="262">
        <f>N38-O38</f>
        <v>30.761767320175011</v>
      </c>
      <c r="Q38" s="265"/>
      <c r="R38" s="6"/>
      <c r="S38" s="293"/>
      <c r="T38" s="173" t="s">
        <v>238</v>
      </c>
      <c r="U38" s="150">
        <f>용수공급량!C16</f>
        <v>2262</v>
      </c>
      <c r="V38" s="150">
        <f>용수공급량!F16</f>
        <v>2007</v>
      </c>
      <c r="W38" s="150">
        <f>용수공급량!I16</f>
        <v>0</v>
      </c>
      <c r="X38" s="150">
        <f>용수공급량!L16</f>
        <v>0</v>
      </c>
      <c r="Y38" s="150">
        <f>용수공급량!O16</f>
        <v>0</v>
      </c>
    </row>
    <row r="39" spans="1:25" s="3" customFormat="1" ht="12.95" customHeight="1">
      <c r="A39" s="207"/>
      <c r="B39" s="233" t="s">
        <v>273</v>
      </c>
      <c r="C39" s="236" t="s">
        <v>18</v>
      </c>
      <c r="D39" s="232" t="s">
        <v>229</v>
      </c>
      <c r="E39" s="258">
        <v>250</v>
      </c>
      <c r="F39" s="275">
        <v>7179.1</v>
      </c>
      <c r="G39" s="258">
        <f>U30</f>
        <v>1673</v>
      </c>
      <c r="H39" s="258">
        <f>H37-G39</f>
        <v>1094</v>
      </c>
      <c r="I39" s="259">
        <f t="shared" si="5"/>
        <v>100</v>
      </c>
      <c r="J39" s="260">
        <f t="shared" si="23"/>
        <v>0.26020185959694297</v>
      </c>
      <c r="K39" s="261">
        <f t="shared" si="24"/>
        <v>0.5619081862411105</v>
      </c>
      <c r="L39" s="262">
        <f t="shared" si="25"/>
        <v>4.0339950598435568</v>
      </c>
      <c r="M39" s="262">
        <f>N37</f>
        <v>117.54672108423412</v>
      </c>
      <c r="N39" s="262">
        <f t="shared" si="26"/>
        <v>113.51272602439056</v>
      </c>
      <c r="O39" s="262">
        <f>IF($D39="","",VLOOKUP($D39,용수공급량!$A$31:$E$45,5,FALSE))</f>
        <v>83</v>
      </c>
      <c r="P39" s="262">
        <f>N39-O39</f>
        <v>30.51272602439056</v>
      </c>
      <c r="Q39" s="265"/>
      <c r="R39" s="7"/>
      <c r="S39" s="293"/>
      <c r="T39" s="173" t="s">
        <v>239</v>
      </c>
      <c r="U39" s="150">
        <f>용수공급량!C17</f>
        <v>354</v>
      </c>
      <c r="V39" s="150">
        <f>용수공급량!F17</f>
        <v>352</v>
      </c>
      <c r="W39" s="150">
        <f>용수공급량!I17</f>
        <v>348</v>
      </c>
      <c r="X39" s="150">
        <f>용수공급량!L17</f>
        <v>346</v>
      </c>
      <c r="Y39" s="150">
        <f>용수공급량!O17</f>
        <v>344</v>
      </c>
    </row>
    <row r="40" spans="1:25" s="1" customFormat="1" ht="12.95" customHeight="1">
      <c r="A40" s="216"/>
      <c r="B40" s="233"/>
      <c r="C40" s="236"/>
      <c r="D40" s="232"/>
      <c r="E40" s="258"/>
      <c r="F40" s="275"/>
      <c r="G40" s="258"/>
      <c r="H40" s="258"/>
      <c r="I40" s="259"/>
      <c r="J40" s="260"/>
      <c r="K40" s="261"/>
      <c r="L40" s="262"/>
      <c r="M40" s="262"/>
      <c r="N40" s="262"/>
      <c r="O40" s="262"/>
      <c r="P40" s="262"/>
      <c r="Q40" s="265"/>
      <c r="R40" s="8"/>
      <c r="S40" s="293"/>
      <c r="T40" s="173" t="s">
        <v>262</v>
      </c>
      <c r="U40" s="150">
        <f>용수공급량!C18</f>
        <v>521</v>
      </c>
      <c r="V40" s="150">
        <f>용수공급량!F18</f>
        <v>514</v>
      </c>
      <c r="W40" s="150">
        <f>용수공급량!I18</f>
        <v>503</v>
      </c>
      <c r="X40" s="150">
        <f>용수공급량!L18</f>
        <v>496</v>
      </c>
      <c r="Y40" s="150">
        <f>용수공급량!O18</f>
        <v>491</v>
      </c>
    </row>
    <row r="41" spans="1:25" s="1" customFormat="1" ht="12.95" customHeight="1">
      <c r="A41" s="216"/>
      <c r="B41" s="233" t="s">
        <v>268</v>
      </c>
      <c r="C41" s="236" t="s">
        <v>18</v>
      </c>
      <c r="D41" s="232" t="s">
        <v>275</v>
      </c>
      <c r="E41" s="258">
        <v>150</v>
      </c>
      <c r="F41" s="275">
        <v>1353.17</v>
      </c>
      <c r="G41" s="258"/>
      <c r="H41" s="258">
        <f>U29</f>
        <v>428</v>
      </c>
      <c r="I41" s="259">
        <f t="shared" si="5"/>
        <v>100</v>
      </c>
      <c r="J41" s="260">
        <f t="shared" si="23"/>
        <v>0.28300724008232575</v>
      </c>
      <c r="K41" s="261">
        <f t="shared" si="24"/>
        <v>1.1914002772688594</v>
      </c>
      <c r="L41" s="262">
        <f t="shared" si="25"/>
        <v>1.6121671131919026</v>
      </c>
      <c r="M41" s="262">
        <f>M29</f>
        <v>122.97904895450009</v>
      </c>
      <c r="N41" s="262">
        <f t="shared" si="26"/>
        <v>121.36688184130819</v>
      </c>
      <c r="O41" s="262">
        <f>IF($D41="","",VLOOKUP($D41,용수공급량!$A$31:$E$45,5,FALSE))</f>
        <v>86.7</v>
      </c>
      <c r="P41" s="262">
        <f>N41-O41</f>
        <v>34.666881841308182</v>
      </c>
      <c r="Q41" s="265"/>
      <c r="R41" s="9"/>
      <c r="S41" s="293"/>
      <c r="T41" s="173" t="s">
        <v>241</v>
      </c>
      <c r="U41" s="150">
        <f>용수공급량!C19</f>
        <v>435</v>
      </c>
      <c r="V41" s="150">
        <f>용수공급량!F19</f>
        <v>419</v>
      </c>
      <c r="W41" s="150">
        <f>용수공급량!I19</f>
        <v>394</v>
      </c>
      <c r="X41" s="150">
        <f>용수공급량!L19</f>
        <v>376</v>
      </c>
      <c r="Y41" s="150">
        <f>용수공급량!O19</f>
        <v>364</v>
      </c>
    </row>
    <row r="42" spans="1:25" s="1" customFormat="1" ht="12.95" customHeight="1">
      <c r="A42" s="216"/>
      <c r="B42" s="233"/>
      <c r="C42" s="236"/>
      <c r="D42" s="232"/>
      <c r="E42" s="258"/>
      <c r="F42" s="275"/>
      <c r="G42" s="258"/>
      <c r="H42" s="258"/>
      <c r="I42" s="259"/>
      <c r="J42" s="260"/>
      <c r="K42" s="261"/>
      <c r="L42" s="262"/>
      <c r="M42" s="262"/>
      <c r="N42" s="262"/>
      <c r="O42" s="262"/>
      <c r="P42" s="262"/>
      <c r="Q42" s="265"/>
      <c r="R42" s="9"/>
      <c r="S42" s="293"/>
      <c r="T42" s="173" t="s">
        <v>242</v>
      </c>
      <c r="U42" s="150">
        <f>용수공급량!C20</f>
        <v>142</v>
      </c>
      <c r="V42" s="150">
        <f>용수공급량!F20</f>
        <v>0</v>
      </c>
      <c r="W42" s="150">
        <f>용수공급량!I20</f>
        <v>0</v>
      </c>
      <c r="X42" s="150">
        <f>용수공급량!L20</f>
        <v>0</v>
      </c>
      <c r="Y42" s="150">
        <f>용수공급량!O20</f>
        <v>0</v>
      </c>
    </row>
    <row r="43" spans="1:25" s="1" customFormat="1" ht="12.95" customHeight="1">
      <c r="A43" s="216"/>
      <c r="B43" s="233" t="s">
        <v>269</v>
      </c>
      <c r="C43" s="236" t="s">
        <v>18</v>
      </c>
      <c r="D43" s="232" t="s">
        <v>231</v>
      </c>
      <c r="E43" s="258">
        <v>150</v>
      </c>
      <c r="F43" s="275">
        <v>441.27</v>
      </c>
      <c r="G43" s="258"/>
      <c r="H43" s="258">
        <f>U26</f>
        <v>435</v>
      </c>
      <c r="I43" s="259">
        <f t="shared" si="5"/>
        <v>100</v>
      </c>
      <c r="J43" s="260">
        <f>0.84935*I43*(E43/1000/4)^0.63*(K43/1000)^0.54</f>
        <v>0.28763119693633998</v>
      </c>
      <c r="K43" s="261">
        <f>10.666*(I43^(-1.85))*((E43/1000)^(-4.87))*((H43/(24*60*60))^1.85)*1000</f>
        <v>1.2276988513898972</v>
      </c>
      <c r="L43" s="262">
        <f>K43*F43/1000</f>
        <v>0.54174667215281991</v>
      </c>
      <c r="M43" s="262">
        <f>M30</f>
        <v>117.18851572496069</v>
      </c>
      <c r="N43" s="262">
        <f>M43-L43</f>
        <v>116.64676905280787</v>
      </c>
      <c r="O43" s="262">
        <f>IF($D43="","",VLOOKUP($D43,용수공급량!$A$31:$E$45,5,FALSE))</f>
        <v>67</v>
      </c>
      <c r="P43" s="262">
        <f>N43-O43</f>
        <v>49.646769052807869</v>
      </c>
      <c r="Q43" s="265"/>
      <c r="R43" s="9"/>
      <c r="S43" s="293"/>
      <c r="T43" s="173" t="s">
        <v>236</v>
      </c>
      <c r="U43" s="150">
        <f>용수공급량!C21</f>
        <v>0</v>
      </c>
      <c r="V43" s="150">
        <f>용수공급량!F21</f>
        <v>0</v>
      </c>
      <c r="W43" s="150">
        <f>용수공급량!I21</f>
        <v>8363</v>
      </c>
      <c r="X43" s="150">
        <f>용수공급량!L21</f>
        <v>8617</v>
      </c>
      <c r="Y43" s="150">
        <f>용수공급량!O21</f>
        <v>8647</v>
      </c>
    </row>
    <row r="44" spans="1:25" s="1" customFormat="1" ht="12.95" customHeight="1">
      <c r="A44" s="216"/>
      <c r="B44" s="233"/>
      <c r="C44" s="236"/>
      <c r="D44" s="232"/>
      <c r="E44" s="258"/>
      <c r="F44" s="275"/>
      <c r="G44" s="258"/>
      <c r="H44" s="258"/>
      <c r="I44" s="259"/>
      <c r="J44" s="260"/>
      <c r="K44" s="261"/>
      <c r="L44" s="262"/>
      <c r="M44" s="262"/>
      <c r="N44" s="262"/>
      <c r="O44" s="262"/>
      <c r="P44" s="262"/>
      <c r="Q44" s="265"/>
      <c r="R44" s="9"/>
      <c r="S44" s="293"/>
      <c r="T44" s="173" t="s">
        <v>233</v>
      </c>
      <c r="U44" s="150">
        <f>용수공급량!C22</f>
        <v>0</v>
      </c>
      <c r="V44" s="150">
        <f>용수공급량!F22</f>
        <v>215</v>
      </c>
      <c r="W44" s="150">
        <f>용수공급량!I22</f>
        <v>429</v>
      </c>
      <c r="X44" s="150">
        <f>용수공급량!L22</f>
        <v>429</v>
      </c>
      <c r="Y44" s="150">
        <f>용수공급량!O22</f>
        <v>429</v>
      </c>
    </row>
    <row r="45" spans="1:25" s="11" customFormat="1" ht="12.95" customHeight="1">
      <c r="A45" s="216"/>
      <c r="B45" s="228"/>
      <c r="C45" s="234"/>
      <c r="D45" s="237"/>
      <c r="E45" s="266"/>
      <c r="F45" s="280"/>
      <c r="G45" s="266"/>
      <c r="H45" s="266"/>
      <c r="I45" s="267"/>
      <c r="J45" s="268"/>
      <c r="K45" s="269"/>
      <c r="L45" s="270"/>
      <c r="M45" s="270"/>
      <c r="N45" s="270"/>
      <c r="O45" s="270"/>
      <c r="P45" s="270"/>
      <c r="Q45" s="271"/>
      <c r="R45" s="9"/>
      <c r="S45" s="293"/>
      <c r="T45" s="173" t="s">
        <v>276</v>
      </c>
      <c r="U45" s="150">
        <f>용수공급량!C23</f>
        <v>0</v>
      </c>
      <c r="V45" s="150">
        <f>용수공급량!F23</f>
        <v>2332</v>
      </c>
      <c r="W45" s="150">
        <f>용수공급량!I23</f>
        <v>2581</v>
      </c>
      <c r="X45" s="150">
        <f>용수공급량!L23</f>
        <v>2522</v>
      </c>
      <c r="Y45" s="150">
        <f>용수공급량!O23</f>
        <v>2481</v>
      </c>
    </row>
    <row r="46" spans="1:25" s="1" customFormat="1" ht="15.6" hidden="1" customHeight="1" outlineLevel="1">
      <c r="A46" s="216"/>
      <c r="B46" s="218"/>
      <c r="C46" s="219"/>
      <c r="D46" s="220"/>
      <c r="E46" s="221"/>
      <c r="F46" s="222"/>
      <c r="G46" s="221"/>
      <c r="H46" s="221"/>
      <c r="I46" s="223"/>
      <c r="J46" s="224"/>
      <c r="K46" s="225"/>
      <c r="L46" s="226"/>
      <c r="M46" s="226"/>
      <c r="N46" s="226"/>
      <c r="O46" s="226"/>
      <c r="P46" s="226"/>
      <c r="Q46" s="227"/>
      <c r="R46" s="9"/>
      <c r="S46" s="293"/>
      <c r="T46" s="173" t="s">
        <v>232</v>
      </c>
      <c r="U46" s="150">
        <f>용수공급량!C24</f>
        <v>0</v>
      </c>
      <c r="V46" s="150">
        <f>용수공급량!F24</f>
        <v>1593</v>
      </c>
      <c r="W46" s="150">
        <f>용수공급량!I24</f>
        <v>1601</v>
      </c>
      <c r="X46" s="150">
        <f>용수공급량!L24</f>
        <v>1549</v>
      </c>
      <c r="Y46" s="150">
        <f>용수공급량!O24</f>
        <v>1514</v>
      </c>
    </row>
    <row r="47" spans="1:25" s="1" customFormat="1" ht="15.6" hidden="1" customHeight="1" outlineLevel="1">
      <c r="A47" s="216"/>
      <c r="B47" s="218"/>
      <c r="C47" s="219"/>
      <c r="D47" s="220"/>
      <c r="E47" s="221"/>
      <c r="F47" s="222"/>
      <c r="G47" s="221"/>
      <c r="H47" s="221"/>
      <c r="I47" s="223"/>
      <c r="J47" s="224"/>
      <c r="K47" s="225"/>
      <c r="L47" s="226"/>
      <c r="M47" s="226"/>
      <c r="N47" s="226"/>
      <c r="O47" s="226"/>
      <c r="P47" s="226"/>
      <c r="Q47" s="227"/>
      <c r="R47" s="9"/>
      <c r="S47" s="9"/>
      <c r="T47" s="174"/>
      <c r="U47" s="172"/>
      <c r="V47" s="172"/>
      <c r="W47" s="172"/>
      <c r="X47" s="172"/>
      <c r="Y47" s="172"/>
    </row>
    <row r="48" spans="1:25" s="1" customFormat="1" ht="15.6" hidden="1" customHeight="1" outlineLevel="1">
      <c r="A48" s="216"/>
      <c r="B48" s="218"/>
      <c r="C48" s="219"/>
      <c r="D48" s="220"/>
      <c r="E48" s="221"/>
      <c r="F48" s="222"/>
      <c r="G48" s="221"/>
      <c r="H48" s="221"/>
      <c r="I48" s="223"/>
      <c r="J48" s="224"/>
      <c r="K48" s="225"/>
      <c r="L48" s="226"/>
      <c r="M48" s="226"/>
      <c r="N48" s="226"/>
      <c r="O48" s="226"/>
      <c r="P48" s="226"/>
      <c r="Q48" s="227"/>
      <c r="R48" s="9"/>
      <c r="S48" s="9"/>
      <c r="T48" s="174"/>
      <c r="U48" s="172"/>
      <c r="V48" s="172"/>
      <c r="W48" s="172"/>
      <c r="X48" s="172"/>
      <c r="Y48" s="172"/>
    </row>
    <row r="49" spans="1:25" s="1" customFormat="1" ht="15.6" hidden="1" customHeight="1" outlineLevel="1">
      <c r="A49" s="216"/>
      <c r="B49" s="218"/>
      <c r="C49" s="219"/>
      <c r="D49" s="220"/>
      <c r="E49" s="221"/>
      <c r="F49" s="222"/>
      <c r="G49" s="221"/>
      <c r="H49" s="221"/>
      <c r="I49" s="223"/>
      <c r="J49" s="224"/>
      <c r="K49" s="225"/>
      <c r="L49" s="226"/>
      <c r="M49" s="226"/>
      <c r="N49" s="226"/>
      <c r="O49" s="226"/>
      <c r="P49" s="226"/>
      <c r="Q49" s="227"/>
      <c r="R49" s="9"/>
      <c r="S49" s="9"/>
      <c r="T49" s="174"/>
      <c r="U49" s="172"/>
      <c r="V49" s="172"/>
      <c r="W49" s="172"/>
      <c r="X49" s="172"/>
      <c r="Y49" s="172"/>
    </row>
    <row r="50" spans="1:25" s="1" customFormat="1" ht="15.6" hidden="1" customHeight="1" outlineLevel="1">
      <c r="A50" s="216"/>
      <c r="B50" s="218"/>
      <c r="C50" s="219"/>
      <c r="D50" s="220"/>
      <c r="E50" s="221"/>
      <c r="F50" s="222"/>
      <c r="G50" s="221"/>
      <c r="H50" s="221"/>
      <c r="I50" s="223"/>
      <c r="J50" s="224"/>
      <c r="K50" s="225"/>
      <c r="L50" s="226"/>
      <c r="M50" s="226"/>
      <c r="N50" s="226"/>
      <c r="O50" s="226"/>
      <c r="P50" s="226"/>
      <c r="Q50" s="227"/>
      <c r="R50" s="9"/>
      <c r="S50" s="9"/>
      <c r="T50" s="174"/>
      <c r="U50" s="172"/>
      <c r="V50" s="172"/>
      <c r="W50" s="172"/>
      <c r="X50" s="172"/>
      <c r="Y50" s="172"/>
    </row>
    <row r="51" spans="1:25" s="1" customFormat="1" ht="15.6" hidden="1" customHeight="1" outlineLevel="1">
      <c r="A51" s="216"/>
      <c r="B51" s="218"/>
      <c r="C51" s="219"/>
      <c r="D51" s="220"/>
      <c r="E51" s="221"/>
      <c r="F51" s="222"/>
      <c r="G51" s="221"/>
      <c r="H51" s="221"/>
      <c r="I51" s="223"/>
      <c r="J51" s="224"/>
      <c r="K51" s="225"/>
      <c r="L51" s="226"/>
      <c r="M51" s="226"/>
      <c r="N51" s="226"/>
      <c r="O51" s="226"/>
      <c r="P51" s="226"/>
      <c r="Q51" s="227"/>
      <c r="R51" s="9"/>
      <c r="S51" s="9"/>
      <c r="T51" s="174"/>
      <c r="U51" s="172"/>
      <c r="V51" s="172"/>
      <c r="W51" s="172"/>
      <c r="X51" s="172"/>
      <c r="Y51" s="172"/>
    </row>
    <row r="52" spans="1:25" s="1" customFormat="1" ht="15.6" hidden="1" customHeight="1" outlineLevel="1">
      <c r="A52" s="216"/>
      <c r="B52" s="218"/>
      <c r="C52" s="219"/>
      <c r="D52" s="220"/>
      <c r="E52" s="221"/>
      <c r="F52" s="222"/>
      <c r="G52" s="221"/>
      <c r="H52" s="221"/>
      <c r="I52" s="223"/>
      <c r="J52" s="224"/>
      <c r="K52" s="225"/>
      <c r="L52" s="226"/>
      <c r="M52" s="226"/>
      <c r="N52" s="226"/>
      <c r="O52" s="226"/>
      <c r="P52" s="226"/>
      <c r="Q52" s="227"/>
      <c r="R52" s="9"/>
      <c r="S52" s="9"/>
      <c r="T52" s="174"/>
      <c r="U52" s="172"/>
      <c r="V52" s="172"/>
      <c r="W52" s="172"/>
      <c r="X52" s="172"/>
      <c r="Y52" s="172"/>
    </row>
    <row r="53" spans="1:25" s="1" customFormat="1" ht="15.6" hidden="1" customHeight="1" outlineLevel="1">
      <c r="A53" s="216"/>
      <c r="B53" s="218"/>
      <c r="C53" s="219"/>
      <c r="D53" s="220"/>
      <c r="E53" s="221"/>
      <c r="F53" s="222"/>
      <c r="G53" s="221"/>
      <c r="H53" s="221"/>
      <c r="I53" s="223"/>
      <c r="J53" s="224"/>
      <c r="K53" s="225"/>
      <c r="L53" s="226"/>
      <c r="M53" s="226"/>
      <c r="N53" s="226"/>
      <c r="O53" s="226"/>
      <c r="P53" s="226"/>
      <c r="Q53" s="227"/>
      <c r="R53" s="9"/>
      <c r="S53" s="9"/>
      <c r="T53" s="174"/>
      <c r="U53" s="172"/>
      <c r="V53" s="172"/>
      <c r="W53" s="172"/>
      <c r="X53" s="172"/>
      <c r="Y53" s="172"/>
    </row>
    <row r="54" spans="1:25" s="1" customFormat="1" ht="15.6" hidden="1" customHeight="1" outlineLevel="1">
      <c r="A54" s="216"/>
      <c r="B54" s="218"/>
      <c r="C54" s="219"/>
      <c r="D54" s="220"/>
      <c r="E54" s="221"/>
      <c r="F54" s="222"/>
      <c r="G54" s="221"/>
      <c r="H54" s="221"/>
      <c r="I54" s="223"/>
      <c r="J54" s="224"/>
      <c r="K54" s="225"/>
      <c r="L54" s="226"/>
      <c r="M54" s="226"/>
      <c r="N54" s="226"/>
      <c r="O54" s="226"/>
      <c r="P54" s="226"/>
      <c r="Q54" s="227"/>
      <c r="R54" s="9"/>
      <c r="S54" s="9"/>
      <c r="T54" s="174"/>
      <c r="U54" s="172"/>
      <c r="V54" s="172"/>
      <c r="W54" s="172"/>
      <c r="X54" s="172"/>
      <c r="Y54" s="172"/>
    </row>
    <row r="55" spans="1:25" s="1" customFormat="1" ht="15.6" hidden="1" customHeight="1" outlineLevel="1">
      <c r="A55" s="216"/>
      <c r="B55" s="218"/>
      <c r="C55" s="219"/>
      <c r="D55" s="220"/>
      <c r="E55" s="221"/>
      <c r="F55" s="222"/>
      <c r="G55" s="221"/>
      <c r="H55" s="221"/>
      <c r="I55" s="223"/>
      <c r="J55" s="224"/>
      <c r="K55" s="225"/>
      <c r="L55" s="226"/>
      <c r="M55" s="226"/>
      <c r="N55" s="226"/>
      <c r="O55" s="226"/>
      <c r="P55" s="226"/>
      <c r="Q55" s="227"/>
      <c r="R55" s="9"/>
      <c r="S55" s="9"/>
      <c r="T55" s="174"/>
      <c r="U55" s="172"/>
      <c r="V55" s="172"/>
      <c r="W55" s="172"/>
      <c r="X55" s="172"/>
      <c r="Y55" s="172"/>
    </row>
    <row r="56" spans="1:25" s="1" customFormat="1" ht="15.6" hidden="1" customHeight="1" outlineLevel="1">
      <c r="A56" s="216"/>
      <c r="B56" s="218"/>
      <c r="C56" s="219"/>
      <c r="D56" s="220"/>
      <c r="E56" s="221"/>
      <c r="F56" s="222"/>
      <c r="G56" s="221"/>
      <c r="H56" s="221"/>
      <c r="I56" s="223"/>
      <c r="J56" s="224"/>
      <c r="K56" s="225"/>
      <c r="L56" s="226"/>
      <c r="M56" s="226"/>
      <c r="N56" s="226"/>
      <c r="O56" s="226"/>
      <c r="P56" s="226"/>
      <c r="Q56" s="227"/>
      <c r="R56" s="9"/>
      <c r="S56" s="9"/>
      <c r="T56" s="174"/>
      <c r="U56" s="172"/>
      <c r="V56" s="172"/>
      <c r="W56" s="172"/>
      <c r="X56" s="172"/>
      <c r="Y56" s="172"/>
    </row>
    <row r="57" spans="1:25" s="1" customFormat="1" ht="15.6" hidden="1" customHeight="1" outlineLevel="1">
      <c r="A57" s="216"/>
      <c r="B57" s="218"/>
      <c r="C57" s="219"/>
      <c r="D57" s="220"/>
      <c r="E57" s="221"/>
      <c r="F57" s="222"/>
      <c r="G57" s="221"/>
      <c r="H57" s="221"/>
      <c r="I57" s="223"/>
      <c r="J57" s="224"/>
      <c r="K57" s="225"/>
      <c r="L57" s="226"/>
      <c r="M57" s="226"/>
      <c r="N57" s="226"/>
      <c r="O57" s="226"/>
      <c r="P57" s="226"/>
      <c r="Q57" s="227"/>
      <c r="R57" s="9"/>
      <c r="S57" s="9"/>
      <c r="T57" s="174"/>
      <c r="U57" s="172"/>
      <c r="V57" s="172"/>
      <c r="W57" s="172"/>
      <c r="X57" s="172"/>
      <c r="Y57" s="172"/>
    </row>
    <row r="58" spans="1:25" s="1" customFormat="1" ht="15.6" hidden="1" customHeight="1" outlineLevel="1">
      <c r="A58" s="216"/>
      <c r="B58" s="218"/>
      <c r="C58" s="219"/>
      <c r="D58" s="220"/>
      <c r="E58" s="221"/>
      <c r="F58" s="222"/>
      <c r="G58" s="221"/>
      <c r="H58" s="221"/>
      <c r="I58" s="223"/>
      <c r="J58" s="224"/>
      <c r="K58" s="225"/>
      <c r="L58" s="226"/>
      <c r="M58" s="226"/>
      <c r="N58" s="226"/>
      <c r="O58" s="226"/>
      <c r="P58" s="226"/>
      <c r="Q58" s="227"/>
      <c r="R58" s="9"/>
      <c r="S58" s="9"/>
      <c r="T58" s="174"/>
      <c r="U58" s="172"/>
      <c r="V58" s="172"/>
      <c r="W58" s="172"/>
      <c r="X58" s="172"/>
      <c r="Y58" s="172"/>
    </row>
    <row r="59" spans="1:25" s="1" customFormat="1" ht="15.6" hidden="1" customHeight="1" outlineLevel="1">
      <c r="A59" s="216"/>
      <c r="B59" s="218"/>
      <c r="C59" s="219"/>
      <c r="D59" s="220"/>
      <c r="E59" s="221"/>
      <c r="F59" s="222"/>
      <c r="G59" s="221"/>
      <c r="H59" s="221"/>
      <c r="I59" s="223"/>
      <c r="J59" s="224"/>
      <c r="K59" s="225"/>
      <c r="L59" s="226"/>
      <c r="M59" s="226"/>
      <c r="N59" s="226"/>
      <c r="O59" s="226"/>
      <c r="P59" s="226"/>
      <c r="Q59" s="227"/>
      <c r="R59" s="9"/>
      <c r="S59" s="9"/>
      <c r="T59" s="174"/>
      <c r="U59" s="172"/>
      <c r="V59" s="172"/>
      <c r="W59" s="172"/>
      <c r="X59" s="172"/>
      <c r="Y59" s="172"/>
    </row>
    <row r="60" spans="1:25" s="1" customFormat="1" ht="15.6" hidden="1" customHeight="1" outlineLevel="1">
      <c r="A60" s="216"/>
      <c r="B60" s="218"/>
      <c r="C60" s="219"/>
      <c r="D60" s="220"/>
      <c r="E60" s="221"/>
      <c r="F60" s="222"/>
      <c r="G60" s="221"/>
      <c r="H60" s="221"/>
      <c r="I60" s="223"/>
      <c r="J60" s="224"/>
      <c r="K60" s="225"/>
      <c r="L60" s="226"/>
      <c r="M60" s="226"/>
      <c r="N60" s="226"/>
      <c r="O60" s="226"/>
      <c r="P60" s="226"/>
      <c r="Q60" s="227"/>
      <c r="R60" s="9"/>
      <c r="S60" s="9"/>
      <c r="T60" s="174"/>
      <c r="U60" s="172"/>
      <c r="V60" s="172"/>
      <c r="W60" s="172"/>
      <c r="X60" s="172"/>
      <c r="Y60" s="172"/>
    </row>
    <row r="61" spans="1:25" s="1" customFormat="1" ht="15.6" hidden="1" customHeight="1" outlineLevel="1">
      <c r="A61" s="216"/>
      <c r="B61" s="218"/>
      <c r="C61" s="219"/>
      <c r="D61" s="220"/>
      <c r="E61" s="221"/>
      <c r="F61" s="222"/>
      <c r="G61" s="221"/>
      <c r="H61" s="221"/>
      <c r="I61" s="223"/>
      <c r="J61" s="224"/>
      <c r="K61" s="225"/>
      <c r="L61" s="226"/>
      <c r="M61" s="226"/>
      <c r="N61" s="226"/>
      <c r="O61" s="226"/>
      <c r="P61" s="226"/>
      <c r="Q61" s="227"/>
      <c r="R61" s="9"/>
      <c r="S61" s="9"/>
      <c r="T61" s="174"/>
      <c r="U61" s="172"/>
      <c r="V61" s="172"/>
      <c r="W61" s="172"/>
      <c r="X61" s="172"/>
      <c r="Y61" s="172"/>
    </row>
    <row r="62" spans="1:25" s="1" customFormat="1" ht="15.6" hidden="1" customHeight="1" outlineLevel="1">
      <c r="A62" s="216"/>
      <c r="B62" s="218"/>
      <c r="C62" s="219"/>
      <c r="D62" s="220"/>
      <c r="E62" s="221"/>
      <c r="F62" s="222"/>
      <c r="G62" s="221"/>
      <c r="H62" s="221"/>
      <c r="I62" s="223"/>
      <c r="J62" s="224"/>
      <c r="K62" s="225"/>
      <c r="L62" s="226"/>
      <c r="M62" s="226"/>
      <c r="N62" s="226"/>
      <c r="O62" s="226"/>
      <c r="P62" s="226"/>
      <c r="Q62" s="227"/>
      <c r="R62" s="9"/>
      <c r="S62" s="9"/>
      <c r="T62" s="174"/>
      <c r="U62" s="172"/>
      <c r="V62" s="172"/>
      <c r="W62" s="172"/>
      <c r="X62" s="172"/>
      <c r="Y62" s="172"/>
    </row>
    <row r="63" spans="1:25" s="1" customFormat="1" ht="15.6" hidden="1" customHeight="1" outlineLevel="1">
      <c r="A63" s="216"/>
      <c r="B63" s="218"/>
      <c r="C63" s="219"/>
      <c r="D63" s="220"/>
      <c r="E63" s="221"/>
      <c r="F63" s="222"/>
      <c r="G63" s="221"/>
      <c r="H63" s="221"/>
      <c r="I63" s="223"/>
      <c r="J63" s="224"/>
      <c r="K63" s="225"/>
      <c r="L63" s="226"/>
      <c r="M63" s="226"/>
      <c r="N63" s="226"/>
      <c r="O63" s="226"/>
      <c r="P63" s="226"/>
      <c r="Q63" s="227"/>
      <c r="R63" s="9"/>
      <c r="S63" s="9"/>
      <c r="T63" s="174"/>
      <c r="U63" s="172"/>
      <c r="V63" s="172"/>
      <c r="W63" s="172"/>
      <c r="X63" s="172"/>
      <c r="Y63" s="172"/>
    </row>
    <row r="64" spans="1:25" s="1" customFormat="1" ht="15.6" hidden="1" customHeight="1" outlineLevel="1">
      <c r="A64" s="216"/>
      <c r="B64" s="218"/>
      <c r="C64" s="219"/>
      <c r="D64" s="220"/>
      <c r="E64" s="221"/>
      <c r="F64" s="222"/>
      <c r="G64" s="221"/>
      <c r="H64" s="221"/>
      <c r="I64" s="223"/>
      <c r="J64" s="224"/>
      <c r="K64" s="225"/>
      <c r="L64" s="226"/>
      <c r="M64" s="226"/>
      <c r="N64" s="226"/>
      <c r="O64" s="226"/>
      <c r="P64" s="226"/>
      <c r="Q64" s="227"/>
      <c r="R64" s="9"/>
      <c r="S64" s="9"/>
      <c r="T64" s="174"/>
      <c r="U64" s="172"/>
      <c r="V64" s="172"/>
      <c r="W64" s="172"/>
      <c r="X64" s="172"/>
      <c r="Y64" s="172"/>
    </row>
    <row r="65" spans="1:25" s="1" customFormat="1" ht="15.6" hidden="1" customHeight="1" outlineLevel="1">
      <c r="A65" s="216"/>
      <c r="B65" s="218"/>
      <c r="C65" s="219"/>
      <c r="D65" s="220"/>
      <c r="E65" s="221"/>
      <c r="F65" s="222"/>
      <c r="G65" s="221"/>
      <c r="H65" s="221"/>
      <c r="I65" s="223"/>
      <c r="J65" s="224"/>
      <c r="K65" s="225"/>
      <c r="L65" s="226"/>
      <c r="M65" s="226"/>
      <c r="N65" s="226"/>
      <c r="O65" s="226"/>
      <c r="P65" s="226"/>
      <c r="Q65" s="227"/>
      <c r="R65" s="9"/>
      <c r="S65" s="9"/>
      <c r="T65" s="174"/>
      <c r="U65" s="172"/>
      <c r="V65" s="172"/>
      <c r="W65" s="172"/>
      <c r="X65" s="172"/>
      <c r="Y65" s="172"/>
    </row>
    <row r="66" spans="1:25" s="1" customFormat="1" ht="15.6" hidden="1" customHeight="1" outlineLevel="1">
      <c r="A66" s="216"/>
      <c r="B66" s="218"/>
      <c r="C66" s="219"/>
      <c r="D66" s="220"/>
      <c r="E66" s="221"/>
      <c r="F66" s="222"/>
      <c r="G66" s="221"/>
      <c r="H66" s="221"/>
      <c r="I66" s="223"/>
      <c r="J66" s="224"/>
      <c r="K66" s="225"/>
      <c r="L66" s="226"/>
      <c r="M66" s="226"/>
      <c r="N66" s="226"/>
      <c r="O66" s="226"/>
      <c r="P66" s="226"/>
      <c r="Q66" s="227"/>
      <c r="R66" s="9"/>
      <c r="S66" s="9"/>
      <c r="T66" s="174"/>
      <c r="U66" s="172"/>
      <c r="V66" s="172"/>
      <c r="W66" s="172"/>
      <c r="X66" s="172"/>
      <c r="Y66" s="172"/>
    </row>
    <row r="67" spans="1:25" s="1" customFormat="1" ht="15.6" hidden="1" customHeight="1" outlineLevel="1">
      <c r="A67" s="216"/>
      <c r="B67" s="218"/>
      <c r="C67" s="219"/>
      <c r="D67" s="220"/>
      <c r="E67" s="221"/>
      <c r="F67" s="222"/>
      <c r="G67" s="221"/>
      <c r="H67" s="221"/>
      <c r="I67" s="223"/>
      <c r="J67" s="224"/>
      <c r="K67" s="225"/>
      <c r="L67" s="226"/>
      <c r="M67" s="226"/>
      <c r="N67" s="226"/>
      <c r="O67" s="226"/>
      <c r="P67" s="226"/>
      <c r="Q67" s="227"/>
      <c r="R67" s="9"/>
      <c r="S67" s="9"/>
      <c r="T67" s="174"/>
      <c r="U67" s="172"/>
      <c r="V67" s="172"/>
      <c r="W67" s="172"/>
      <c r="X67" s="172"/>
      <c r="Y67" s="172"/>
    </row>
    <row r="68" spans="1:25" s="1" customFormat="1" ht="15.6" hidden="1" customHeight="1" outlineLevel="1">
      <c r="A68" s="216"/>
      <c r="B68" s="218"/>
      <c r="C68" s="219"/>
      <c r="D68" s="220"/>
      <c r="E68" s="221"/>
      <c r="F68" s="222"/>
      <c r="G68" s="221"/>
      <c r="H68" s="221"/>
      <c r="I68" s="223"/>
      <c r="J68" s="224"/>
      <c r="K68" s="225"/>
      <c r="L68" s="226"/>
      <c r="M68" s="226"/>
      <c r="N68" s="226"/>
      <c r="O68" s="226"/>
      <c r="P68" s="226"/>
      <c r="Q68" s="227"/>
      <c r="R68" s="9"/>
      <c r="S68" s="9"/>
      <c r="T68" s="174"/>
      <c r="U68" s="172"/>
      <c r="V68" s="172"/>
      <c r="W68" s="172"/>
      <c r="X68" s="172"/>
      <c r="Y68" s="172"/>
    </row>
    <row r="69" spans="1:25" s="1" customFormat="1" ht="15.6" hidden="1" customHeight="1" outlineLevel="1">
      <c r="A69" s="216"/>
      <c r="B69" s="218"/>
      <c r="C69" s="219"/>
      <c r="D69" s="220"/>
      <c r="E69" s="221"/>
      <c r="F69" s="222"/>
      <c r="G69" s="221"/>
      <c r="H69" s="221"/>
      <c r="I69" s="223"/>
      <c r="J69" s="224"/>
      <c r="K69" s="225"/>
      <c r="L69" s="226"/>
      <c r="M69" s="226"/>
      <c r="N69" s="226"/>
      <c r="O69" s="226"/>
      <c r="P69" s="226"/>
      <c r="Q69" s="227"/>
      <c r="R69" s="9"/>
      <c r="S69" s="9"/>
      <c r="T69" s="174"/>
      <c r="U69" s="172"/>
      <c r="V69" s="172"/>
      <c r="W69" s="172"/>
      <c r="X69" s="172"/>
      <c r="Y69" s="172"/>
    </row>
    <row r="70" spans="1:25" s="1" customFormat="1" ht="15.6" hidden="1" customHeight="1" outlineLevel="1">
      <c r="A70" s="216"/>
      <c r="B70" s="218"/>
      <c r="C70" s="219"/>
      <c r="D70" s="220"/>
      <c r="E70" s="221"/>
      <c r="F70" s="222"/>
      <c r="G70" s="221"/>
      <c r="H70" s="221"/>
      <c r="I70" s="223"/>
      <c r="J70" s="224"/>
      <c r="K70" s="225"/>
      <c r="L70" s="226"/>
      <c r="M70" s="226"/>
      <c r="N70" s="226"/>
      <c r="O70" s="226"/>
      <c r="P70" s="226"/>
      <c r="Q70" s="227"/>
      <c r="R70" s="9"/>
      <c r="S70" s="9"/>
      <c r="T70" s="174"/>
      <c r="U70" s="172"/>
      <c r="V70" s="172"/>
      <c r="W70" s="172"/>
      <c r="X70" s="172"/>
      <c r="Y70" s="172"/>
    </row>
    <row r="71" spans="1:25" s="1" customFormat="1" ht="15.6" hidden="1" customHeight="1" outlineLevel="1">
      <c r="A71" s="216"/>
      <c r="B71" s="218"/>
      <c r="C71" s="219"/>
      <c r="D71" s="220"/>
      <c r="E71" s="221"/>
      <c r="F71" s="222"/>
      <c r="G71" s="221"/>
      <c r="H71" s="221"/>
      <c r="I71" s="223"/>
      <c r="J71" s="224"/>
      <c r="K71" s="225"/>
      <c r="L71" s="226"/>
      <c r="M71" s="226"/>
      <c r="N71" s="226"/>
      <c r="O71" s="226"/>
      <c r="P71" s="226"/>
      <c r="Q71" s="227"/>
      <c r="R71" s="9"/>
      <c r="S71" s="9"/>
      <c r="T71" s="174"/>
      <c r="U71" s="172"/>
      <c r="V71" s="172"/>
      <c r="W71" s="172"/>
      <c r="X71" s="172"/>
      <c r="Y71" s="172"/>
    </row>
    <row r="72" spans="1:25" s="1" customFormat="1" ht="15.6" hidden="1" customHeight="1" outlineLevel="1">
      <c r="A72" s="216"/>
      <c r="B72" s="218"/>
      <c r="C72" s="219"/>
      <c r="D72" s="220"/>
      <c r="E72" s="221"/>
      <c r="F72" s="222"/>
      <c r="G72" s="221"/>
      <c r="H72" s="221"/>
      <c r="I72" s="223"/>
      <c r="J72" s="224"/>
      <c r="K72" s="225"/>
      <c r="L72" s="226"/>
      <c r="M72" s="226"/>
      <c r="N72" s="226"/>
      <c r="O72" s="226"/>
      <c r="P72" s="226"/>
      <c r="Q72" s="227"/>
      <c r="R72" s="9"/>
      <c r="S72" s="9"/>
      <c r="T72" s="174"/>
      <c r="U72" s="172"/>
      <c r="V72" s="172"/>
      <c r="W72" s="172"/>
      <c r="X72" s="172"/>
      <c r="Y72" s="172"/>
    </row>
    <row r="73" spans="1:25" s="1" customFormat="1" ht="15.6" hidden="1" customHeight="1" outlineLevel="1">
      <c r="A73" s="216"/>
      <c r="B73" s="218"/>
      <c r="C73" s="219"/>
      <c r="D73" s="220"/>
      <c r="E73" s="221"/>
      <c r="F73" s="222"/>
      <c r="G73" s="221"/>
      <c r="H73" s="221"/>
      <c r="I73" s="223"/>
      <c r="J73" s="224"/>
      <c r="K73" s="225"/>
      <c r="L73" s="226"/>
      <c r="M73" s="226"/>
      <c r="N73" s="226"/>
      <c r="O73" s="226"/>
      <c r="P73" s="226"/>
      <c r="Q73" s="227"/>
      <c r="R73" s="9"/>
      <c r="S73" s="9"/>
      <c r="T73" s="174"/>
      <c r="U73" s="172"/>
      <c r="V73" s="172"/>
      <c r="W73" s="172"/>
      <c r="X73" s="172"/>
      <c r="Y73" s="172"/>
    </row>
    <row r="74" spans="1:25" s="1" customFormat="1" ht="15.6" hidden="1" customHeight="1" outlineLevel="1">
      <c r="A74" s="216"/>
      <c r="B74" s="218"/>
      <c r="C74" s="219"/>
      <c r="D74" s="220"/>
      <c r="E74" s="221"/>
      <c r="F74" s="222"/>
      <c r="G74" s="221"/>
      <c r="H74" s="221"/>
      <c r="I74" s="223"/>
      <c r="J74" s="224"/>
      <c r="K74" s="225"/>
      <c r="L74" s="226"/>
      <c r="M74" s="226"/>
      <c r="N74" s="226"/>
      <c r="O74" s="226"/>
      <c r="P74" s="226"/>
      <c r="Q74" s="227"/>
      <c r="R74" s="9"/>
      <c r="S74" s="9"/>
      <c r="T74" s="174"/>
      <c r="U74" s="172"/>
      <c r="V74" s="172"/>
      <c r="W74" s="172"/>
      <c r="X74" s="172"/>
      <c r="Y74" s="172"/>
    </row>
    <row r="75" spans="1:25" s="1" customFormat="1" ht="15.6" hidden="1" customHeight="1" outlineLevel="1">
      <c r="A75" s="216"/>
      <c r="B75" s="218"/>
      <c r="C75" s="219"/>
      <c r="D75" s="220"/>
      <c r="E75" s="221"/>
      <c r="F75" s="222"/>
      <c r="G75" s="221"/>
      <c r="H75" s="221"/>
      <c r="I75" s="223"/>
      <c r="J75" s="224"/>
      <c r="K75" s="225"/>
      <c r="L75" s="226"/>
      <c r="M75" s="226"/>
      <c r="N75" s="226"/>
      <c r="O75" s="226"/>
      <c r="P75" s="226"/>
      <c r="Q75" s="227"/>
      <c r="R75" s="9"/>
      <c r="S75" s="9"/>
      <c r="T75" s="174"/>
      <c r="U75" s="172"/>
      <c r="V75" s="172"/>
      <c r="W75" s="172"/>
      <c r="X75" s="172"/>
      <c r="Y75" s="172"/>
    </row>
    <row r="76" spans="1:25" s="1" customFormat="1" ht="15.6" hidden="1" customHeight="1" outlineLevel="1">
      <c r="A76" s="216"/>
      <c r="B76" s="218"/>
      <c r="C76" s="219"/>
      <c r="D76" s="220"/>
      <c r="E76" s="221"/>
      <c r="F76" s="222"/>
      <c r="G76" s="221"/>
      <c r="H76" s="221"/>
      <c r="I76" s="223"/>
      <c r="J76" s="224"/>
      <c r="K76" s="225"/>
      <c r="L76" s="226"/>
      <c r="M76" s="226"/>
      <c r="N76" s="226"/>
      <c r="O76" s="226"/>
      <c r="P76" s="226"/>
      <c r="Q76" s="227"/>
      <c r="R76" s="9"/>
      <c r="S76" s="9"/>
      <c r="T76" s="174"/>
      <c r="U76" s="172"/>
      <c r="V76" s="172"/>
      <c r="W76" s="172"/>
      <c r="X76" s="172"/>
      <c r="Y76" s="172"/>
    </row>
    <row r="77" spans="1:25" s="1" customFormat="1" ht="15.6" customHeight="1" collapsed="1">
      <c r="A77" s="216"/>
      <c r="B77" s="208" t="s">
        <v>248</v>
      </c>
      <c r="C77" s="209"/>
      <c r="D77" s="209"/>
      <c r="E77" s="210"/>
      <c r="F77" s="211"/>
      <c r="G77" s="212"/>
      <c r="H77" s="213"/>
      <c r="I77" s="214"/>
      <c r="J77" s="215"/>
      <c r="K77" s="215"/>
      <c r="L77" s="215"/>
      <c r="M77" s="215"/>
      <c r="N77" s="215"/>
      <c r="O77" s="215"/>
      <c r="P77" s="215"/>
      <c r="Q77" s="215"/>
      <c r="R77" s="9"/>
      <c r="S77" s="9"/>
      <c r="T77" s="174"/>
      <c r="U77" s="172"/>
      <c r="V77" s="172"/>
      <c r="W77" s="172"/>
      <c r="X77" s="172"/>
      <c r="Y77" s="172"/>
    </row>
    <row r="78" spans="1:25" s="1" customFormat="1" ht="11.45" customHeight="1">
      <c r="A78" s="216"/>
      <c r="B78" s="294" t="s">
        <v>0</v>
      </c>
      <c r="C78" s="295"/>
      <c r="D78" s="295"/>
      <c r="E78" s="240" t="s">
        <v>1</v>
      </c>
      <c r="F78" s="249" t="s">
        <v>2</v>
      </c>
      <c r="G78" s="240" t="s">
        <v>3</v>
      </c>
      <c r="H78" s="240" t="s">
        <v>4</v>
      </c>
      <c r="I78" s="240" t="s">
        <v>5</v>
      </c>
      <c r="J78" s="240" t="s">
        <v>6</v>
      </c>
      <c r="K78" s="240" t="s">
        <v>7</v>
      </c>
      <c r="L78" s="240" t="s">
        <v>8</v>
      </c>
      <c r="M78" s="295" t="s">
        <v>197</v>
      </c>
      <c r="N78" s="295"/>
      <c r="O78" s="240" t="s">
        <v>196</v>
      </c>
      <c r="P78" s="240" t="s">
        <v>19</v>
      </c>
      <c r="Q78" s="250" t="s">
        <v>9</v>
      </c>
      <c r="R78" s="9"/>
      <c r="S78" s="9"/>
      <c r="T78" s="174"/>
      <c r="U78" s="172"/>
      <c r="V78" s="172"/>
      <c r="W78" s="172"/>
      <c r="X78" s="172"/>
      <c r="Y78" s="172"/>
    </row>
    <row r="79" spans="1:25" s="1" customFormat="1" ht="11.45" customHeight="1">
      <c r="A79" s="216"/>
      <c r="B79" s="296"/>
      <c r="C79" s="297"/>
      <c r="D79" s="297"/>
      <c r="E79" s="239" t="s">
        <v>10</v>
      </c>
      <c r="F79" s="251" t="s">
        <v>11</v>
      </c>
      <c r="G79" s="239" t="s">
        <v>12</v>
      </c>
      <c r="H79" s="239" t="s">
        <v>12</v>
      </c>
      <c r="I79" s="239" t="s">
        <v>13</v>
      </c>
      <c r="J79" s="239" t="s">
        <v>14</v>
      </c>
      <c r="K79" s="239" t="s">
        <v>20</v>
      </c>
      <c r="L79" s="239" t="s">
        <v>11</v>
      </c>
      <c r="M79" s="239" t="s">
        <v>16</v>
      </c>
      <c r="N79" s="239" t="s">
        <v>17</v>
      </c>
      <c r="O79" s="239"/>
      <c r="P79" s="239"/>
      <c r="Q79" s="252"/>
      <c r="R79" s="9"/>
      <c r="S79" s="9"/>
      <c r="T79" s="174"/>
      <c r="U79" s="172"/>
      <c r="V79" s="172"/>
      <c r="W79" s="172"/>
      <c r="X79" s="172"/>
      <c r="Y79" s="172"/>
    </row>
    <row r="80" spans="1:25" s="1" customFormat="1" ht="11.45" customHeight="1">
      <c r="A80" s="216"/>
      <c r="B80" s="238" t="s">
        <v>246</v>
      </c>
      <c r="C80" s="253"/>
      <c r="D80" s="253"/>
      <c r="E80" s="253"/>
      <c r="F80" s="279"/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Q80" s="255"/>
      <c r="R80" s="9"/>
      <c r="S80" s="9"/>
      <c r="T80" s="174"/>
      <c r="U80" s="172"/>
      <c r="V80" s="172"/>
      <c r="W80" s="172"/>
      <c r="X80" s="172"/>
      <c r="Y80" s="172"/>
    </row>
    <row r="81" spans="1:25" s="1" customFormat="1" ht="11.45" customHeight="1">
      <c r="A81" s="216"/>
      <c r="B81" s="229" t="s">
        <v>259</v>
      </c>
      <c r="C81" s="262"/>
      <c r="D81" s="230"/>
      <c r="E81" s="257">
        <v>1500</v>
      </c>
      <c r="F81" s="281"/>
      <c r="G81" s="258"/>
      <c r="H81" s="258">
        <f>W21-W36</f>
        <v>218323</v>
      </c>
      <c r="I81" s="259"/>
      <c r="J81" s="260"/>
      <c r="K81" s="261"/>
      <c r="L81" s="262"/>
      <c r="M81" s="263"/>
      <c r="N81" s="264"/>
      <c r="O81" s="262"/>
      <c r="P81" s="262">
        <v>57.863999999999997</v>
      </c>
      <c r="Q81" s="265"/>
      <c r="R81" s="9"/>
      <c r="S81" s="9"/>
      <c r="T81" s="174"/>
      <c r="U81" s="172"/>
      <c r="V81" s="172"/>
      <c r="W81" s="172"/>
      <c r="X81" s="172"/>
      <c r="Y81" s="172"/>
    </row>
    <row r="82" spans="1:25" s="1" customFormat="1" ht="11.45" customHeight="1">
      <c r="A82" s="216"/>
      <c r="B82" s="233" t="s">
        <v>260</v>
      </c>
      <c r="C82" s="236" t="s">
        <v>18</v>
      </c>
      <c r="D82" s="232" t="s">
        <v>262</v>
      </c>
      <c r="E82" s="258">
        <v>1500</v>
      </c>
      <c r="F82" s="275">
        <v>1382.1</v>
      </c>
      <c r="G82" s="258">
        <f>H92</f>
        <v>2827</v>
      </c>
      <c r="H82" s="258">
        <f t="shared" ref="H82:H89" si="27">H81-G82</f>
        <v>215496</v>
      </c>
      <c r="I82" s="259">
        <f t="shared" ref="I82:I89" si="28">IF(E82&lt;0,0,IF(E82&lt;=600,100,IF(AND(600&lt;E82,E82&lt;1000),110,IF(E82&gt;=1000,120,""))))</f>
        <v>120</v>
      </c>
      <c r="J82" s="260">
        <f t="shared" ref="J82:J89" si="29">0.84935*I82*(E82/1000/4)^0.63*(K82/1000)^0.54</f>
        <v>1.4170010633144439</v>
      </c>
      <c r="K82" s="261">
        <f t="shared" ref="K82:K89" si="30">10.666*(I82^(-1.85))*((E82/1000)^(-4.87))*((H82/(24*60*60))^1.85)*1000</f>
        <v>1.1435731856421014</v>
      </c>
      <c r="L82" s="262">
        <f t="shared" ref="L82:L89" si="31">K82*F82/1000</f>
        <v>1.5805324998759485</v>
      </c>
      <c r="M82" s="262">
        <f>P81</f>
        <v>57.863999999999997</v>
      </c>
      <c r="N82" s="262">
        <f t="shared" ref="N82:N89" si="32">M82-L82</f>
        <v>56.283467500124047</v>
      </c>
      <c r="O82" s="262"/>
      <c r="P82" s="262"/>
      <c r="Q82" s="265"/>
      <c r="R82" s="9"/>
      <c r="S82" s="9"/>
      <c r="T82" s="174"/>
      <c r="U82" s="172"/>
      <c r="V82" s="172"/>
      <c r="W82" s="172"/>
      <c r="X82" s="172"/>
      <c r="Y82" s="172"/>
    </row>
    <row r="83" spans="1:25" s="1" customFormat="1" ht="11.45" customHeight="1">
      <c r="A83" s="216"/>
      <c r="B83" s="233" t="s">
        <v>262</v>
      </c>
      <c r="C83" s="236" t="s">
        <v>18</v>
      </c>
      <c r="D83" s="232" t="s">
        <v>239</v>
      </c>
      <c r="E83" s="258">
        <v>1500</v>
      </c>
      <c r="F83" s="275">
        <v>2731.6</v>
      </c>
      <c r="G83" s="258">
        <f>W40</f>
        <v>503</v>
      </c>
      <c r="H83" s="258">
        <f t="shared" si="27"/>
        <v>214993</v>
      </c>
      <c r="I83" s="259">
        <f t="shared" si="28"/>
        <v>120</v>
      </c>
      <c r="J83" s="260">
        <f t="shared" si="29"/>
        <v>1.4136968738401017</v>
      </c>
      <c r="K83" s="261">
        <f t="shared" si="30"/>
        <v>1.1386399328153869</v>
      </c>
      <c r="L83" s="262">
        <f t="shared" si="31"/>
        <v>3.1103088404785106</v>
      </c>
      <c r="M83" s="262">
        <f>N82</f>
        <v>56.283467500124047</v>
      </c>
      <c r="N83" s="262">
        <f t="shared" si="32"/>
        <v>53.173158659645537</v>
      </c>
      <c r="O83" s="262"/>
      <c r="P83" s="262"/>
      <c r="Q83" s="265"/>
      <c r="R83" s="9"/>
      <c r="S83" s="9"/>
      <c r="T83" s="174"/>
      <c r="U83" s="172"/>
      <c r="V83" s="172"/>
      <c r="W83" s="172"/>
      <c r="X83" s="172"/>
      <c r="Y83" s="172"/>
    </row>
    <row r="84" spans="1:25" s="1" customFormat="1" ht="11.45" customHeight="1">
      <c r="A84" s="216"/>
      <c r="B84" s="233" t="s">
        <v>239</v>
      </c>
      <c r="C84" s="236" t="s">
        <v>18</v>
      </c>
      <c r="D84" s="231" t="s">
        <v>51</v>
      </c>
      <c r="E84" s="258">
        <v>1500</v>
      </c>
      <c r="F84" s="275">
        <v>1841.9</v>
      </c>
      <c r="G84" s="258">
        <f>W39</f>
        <v>348</v>
      </c>
      <c r="H84" s="258">
        <f t="shared" si="27"/>
        <v>214645</v>
      </c>
      <c r="I84" s="259">
        <f t="shared" si="28"/>
        <v>120</v>
      </c>
      <c r="J84" s="260">
        <f t="shared" si="29"/>
        <v>1.4114108694419876</v>
      </c>
      <c r="K84" s="261">
        <f t="shared" si="30"/>
        <v>1.1352326030098077</v>
      </c>
      <c r="L84" s="262">
        <f t="shared" si="31"/>
        <v>2.0909849314837645</v>
      </c>
      <c r="M84" s="262">
        <f>N83</f>
        <v>53.173158659645537</v>
      </c>
      <c r="N84" s="262">
        <f t="shared" si="32"/>
        <v>51.08217372816177</v>
      </c>
      <c r="O84" s="262"/>
      <c r="P84" s="262"/>
      <c r="Q84" s="265"/>
      <c r="R84" s="9"/>
      <c r="S84" s="9"/>
      <c r="T84" s="174"/>
      <c r="U84" s="172"/>
      <c r="V84" s="172"/>
      <c r="W84" s="172"/>
      <c r="X84" s="172"/>
      <c r="Y84" s="172"/>
    </row>
    <row r="85" spans="1:25" s="1" customFormat="1" ht="11.45" customHeight="1">
      <c r="A85" s="216"/>
      <c r="B85" s="233" t="s">
        <v>51</v>
      </c>
      <c r="C85" s="236" t="s">
        <v>18</v>
      </c>
      <c r="D85" s="232" t="s">
        <v>261</v>
      </c>
      <c r="E85" s="258">
        <v>600</v>
      </c>
      <c r="F85" s="275">
        <v>546.20000000000005</v>
      </c>
      <c r="G85" s="258">
        <f>H103</f>
        <v>188066</v>
      </c>
      <c r="H85" s="258">
        <f t="shared" si="27"/>
        <v>26579</v>
      </c>
      <c r="I85" s="259">
        <f t="shared" si="28"/>
        <v>100</v>
      </c>
      <c r="J85" s="260">
        <f t="shared" si="29"/>
        <v>1.094207654875007</v>
      </c>
      <c r="K85" s="261">
        <f t="shared" si="30"/>
        <v>2.8923513309201918</v>
      </c>
      <c r="L85" s="262">
        <f t="shared" si="31"/>
        <v>1.579802296948609</v>
      </c>
      <c r="M85" s="262">
        <f>N84+Q85</f>
        <v>133.08217372816176</v>
      </c>
      <c r="N85" s="262">
        <f t="shared" si="32"/>
        <v>131.50237143121316</v>
      </c>
      <c r="O85" s="262"/>
      <c r="P85" s="262"/>
      <c r="Q85" s="265">
        <v>82</v>
      </c>
      <c r="R85" s="9"/>
      <c r="S85" s="9"/>
      <c r="T85" s="174"/>
      <c r="U85" s="172"/>
      <c r="V85" s="172"/>
      <c r="W85" s="172"/>
      <c r="X85" s="172"/>
      <c r="Y85" s="172"/>
    </row>
    <row r="86" spans="1:25" s="1" customFormat="1" ht="11.45" customHeight="1">
      <c r="A86" s="216"/>
      <c r="B86" s="235" t="s">
        <v>261</v>
      </c>
      <c r="C86" s="236" t="s">
        <v>18</v>
      </c>
      <c r="D86" s="232" t="s">
        <v>264</v>
      </c>
      <c r="E86" s="258">
        <v>600</v>
      </c>
      <c r="F86" s="275">
        <v>4634.8</v>
      </c>
      <c r="G86" s="258">
        <f>H95</f>
        <v>2949</v>
      </c>
      <c r="H86" s="258">
        <f t="shared" si="27"/>
        <v>23630</v>
      </c>
      <c r="I86" s="259">
        <f t="shared" si="28"/>
        <v>100</v>
      </c>
      <c r="J86" s="260">
        <f t="shared" si="29"/>
        <v>0.97291726010093549</v>
      </c>
      <c r="K86" s="261">
        <f t="shared" si="30"/>
        <v>2.3268181962004029</v>
      </c>
      <c r="L86" s="262">
        <f t="shared" si="31"/>
        <v>10.784336975749628</v>
      </c>
      <c r="M86" s="262">
        <f>N85</f>
        <v>131.50237143121316</v>
      </c>
      <c r="N86" s="262">
        <f t="shared" si="32"/>
        <v>120.71803445546354</v>
      </c>
      <c r="O86" s="262"/>
      <c r="P86" s="262"/>
      <c r="Q86" s="265"/>
      <c r="R86" s="9"/>
      <c r="S86" s="9"/>
      <c r="T86" s="174"/>
      <c r="U86" s="172"/>
      <c r="V86" s="172"/>
      <c r="W86" s="172"/>
      <c r="X86" s="172"/>
      <c r="Y86" s="172"/>
    </row>
    <row r="87" spans="1:25" s="1" customFormat="1" ht="11.45" customHeight="1">
      <c r="A87" s="216"/>
      <c r="B87" s="235" t="s">
        <v>264</v>
      </c>
      <c r="C87" s="236" t="s">
        <v>18</v>
      </c>
      <c r="D87" s="236" t="s">
        <v>278</v>
      </c>
      <c r="E87" s="272">
        <v>600</v>
      </c>
      <c r="F87" s="275">
        <v>2672.1</v>
      </c>
      <c r="G87" s="258">
        <f>H98</f>
        <v>7667</v>
      </c>
      <c r="H87" s="258">
        <f>H86-G87</f>
        <v>15963</v>
      </c>
      <c r="I87" s="259">
        <f t="shared" si="28"/>
        <v>100</v>
      </c>
      <c r="J87" s="260">
        <f t="shared" si="29"/>
        <v>0.65750195625035546</v>
      </c>
      <c r="K87" s="261">
        <f t="shared" si="30"/>
        <v>1.1262023173372568</v>
      </c>
      <c r="L87" s="262">
        <f t="shared" si="31"/>
        <v>3.0093252121568841</v>
      </c>
      <c r="M87" s="262">
        <f>N86</f>
        <v>120.71803445546354</v>
      </c>
      <c r="N87" s="262">
        <f t="shared" si="32"/>
        <v>117.70870924330666</v>
      </c>
      <c r="O87" s="262"/>
      <c r="P87" s="262"/>
      <c r="Q87" s="265"/>
      <c r="R87" s="9"/>
      <c r="S87" s="9"/>
      <c r="T87" s="174"/>
      <c r="U87" s="172"/>
      <c r="V87" s="172"/>
      <c r="W87" s="172"/>
      <c r="X87" s="172"/>
      <c r="Y87" s="172"/>
    </row>
    <row r="88" spans="1:25" s="1" customFormat="1" ht="11.45" customHeight="1">
      <c r="A88" s="216"/>
      <c r="B88" s="233" t="s">
        <v>278</v>
      </c>
      <c r="C88" s="236" t="s">
        <v>18</v>
      </c>
      <c r="D88" s="232" t="s">
        <v>266</v>
      </c>
      <c r="E88" s="258">
        <v>500</v>
      </c>
      <c r="F88" s="275">
        <v>4912.67</v>
      </c>
      <c r="G88" s="258">
        <f>H101</f>
        <v>8363</v>
      </c>
      <c r="H88" s="258">
        <f>H87-G88</f>
        <v>7600</v>
      </c>
      <c r="I88" s="259">
        <f t="shared" si="28"/>
        <v>100</v>
      </c>
      <c r="J88" s="260">
        <f t="shared" si="29"/>
        <v>0.45109195808748886</v>
      </c>
      <c r="K88" s="261">
        <f t="shared" si="30"/>
        <v>0.69338170792140519</v>
      </c>
      <c r="L88" s="262">
        <f t="shared" si="31"/>
        <v>3.4063555150542499</v>
      </c>
      <c r="M88" s="262">
        <f>N87</f>
        <v>117.70870924330666</v>
      </c>
      <c r="N88" s="262">
        <f t="shared" si="32"/>
        <v>114.30235372825241</v>
      </c>
      <c r="O88" s="262"/>
      <c r="P88" s="262"/>
      <c r="Q88" s="265"/>
      <c r="R88" s="9"/>
      <c r="S88" s="9"/>
      <c r="T88" s="174"/>
      <c r="U88" s="172"/>
      <c r="V88" s="172"/>
      <c r="W88" s="172"/>
      <c r="X88" s="172"/>
      <c r="Y88" s="172"/>
    </row>
    <row r="89" spans="1:25" s="1" customFormat="1" ht="11.45" customHeight="1">
      <c r="A89" s="216"/>
      <c r="B89" s="233" t="s">
        <v>266</v>
      </c>
      <c r="C89" s="236" t="s">
        <v>18</v>
      </c>
      <c r="D89" s="232" t="s">
        <v>29</v>
      </c>
      <c r="E89" s="258">
        <v>800</v>
      </c>
      <c r="F89" s="275">
        <v>3282.92</v>
      </c>
      <c r="G89" s="258">
        <f>H90</f>
        <v>7600</v>
      </c>
      <c r="H89" s="258">
        <f t="shared" si="27"/>
        <v>0</v>
      </c>
      <c r="I89" s="259">
        <f t="shared" si="28"/>
        <v>110</v>
      </c>
      <c r="J89" s="260">
        <f t="shared" si="29"/>
        <v>0</v>
      </c>
      <c r="K89" s="261">
        <f t="shared" si="30"/>
        <v>0</v>
      </c>
      <c r="L89" s="262">
        <f t="shared" si="31"/>
        <v>0</v>
      </c>
      <c r="M89" s="262">
        <f>N88</f>
        <v>114.30235372825241</v>
      </c>
      <c r="N89" s="262">
        <f t="shared" si="32"/>
        <v>114.30235372825241</v>
      </c>
      <c r="O89" s="262">
        <f>IF($D89="","",VLOOKUP($D89,용수공급량!$A$31:$E$45,5,FALSE))</f>
        <v>85.6</v>
      </c>
      <c r="P89" s="262">
        <f>N89-O89</f>
        <v>28.702353728252419</v>
      </c>
      <c r="Q89" s="265" t="s">
        <v>282</v>
      </c>
      <c r="R89" s="9"/>
      <c r="S89" s="9"/>
      <c r="T89" s="174"/>
      <c r="U89" s="172"/>
      <c r="V89" s="172"/>
      <c r="W89" s="172"/>
      <c r="X89" s="172"/>
      <c r="Y89" s="172"/>
    </row>
    <row r="90" spans="1:25" s="1" customFormat="1" ht="11.45" customHeight="1">
      <c r="A90" s="216"/>
      <c r="B90" s="233" t="s">
        <v>266</v>
      </c>
      <c r="C90" s="236" t="s">
        <v>18</v>
      </c>
      <c r="D90" s="232" t="s">
        <v>221</v>
      </c>
      <c r="E90" s="258">
        <v>500</v>
      </c>
      <c r="F90" s="275">
        <v>4241.2299999999996</v>
      </c>
      <c r="G90" s="258"/>
      <c r="H90" s="258">
        <f>W24</f>
        <v>7600</v>
      </c>
      <c r="I90" s="259">
        <f t="shared" ref="I90" si="33">IF(E90&lt;0,0,IF(E90&lt;=600,100,IF(AND(600&lt;E90,E90&lt;1000),110,IF(E90&gt;=1000,120,""))))</f>
        <v>100</v>
      </c>
      <c r="J90" s="260">
        <f t="shared" ref="J90" si="34">0.84935*I90*(E90/1000/4)^0.63*(K90/1000)^0.54</f>
        <v>0.45109195808748886</v>
      </c>
      <c r="K90" s="261">
        <f t="shared" ref="K90" si="35">10.666*(I90^(-1.85))*((E90/1000)^(-4.87))*((H90/(24*60*60))^1.85)*1000</f>
        <v>0.69338170792140519</v>
      </c>
      <c r="L90" s="262">
        <f t="shared" ref="L90" si="36">K90*F90/1000</f>
        <v>2.9407913010875011</v>
      </c>
      <c r="M90" s="262">
        <f>M89</f>
        <v>114.30235372825241</v>
      </c>
      <c r="N90" s="262">
        <f t="shared" ref="N90" si="37">M90-L90</f>
        <v>111.36156242716491</v>
      </c>
      <c r="O90" s="262"/>
      <c r="P90" s="262"/>
      <c r="Q90" s="265"/>
      <c r="R90" s="9"/>
      <c r="S90" s="9"/>
      <c r="T90" s="174"/>
      <c r="U90" s="172"/>
      <c r="V90" s="172"/>
      <c r="W90" s="172"/>
      <c r="X90" s="172"/>
      <c r="Y90" s="172"/>
    </row>
    <row r="91" spans="1:25" s="1" customFormat="1" ht="11.45" customHeight="1">
      <c r="A91" s="216"/>
      <c r="B91" s="233"/>
      <c r="C91" s="236"/>
      <c r="D91" s="232"/>
      <c r="E91" s="258"/>
      <c r="F91" s="275"/>
      <c r="G91" s="258"/>
      <c r="H91" s="258"/>
      <c r="I91" s="259"/>
      <c r="J91" s="260"/>
      <c r="K91" s="261"/>
      <c r="L91" s="262"/>
      <c r="M91" s="262"/>
      <c r="N91" s="262"/>
      <c r="O91" s="262"/>
      <c r="P91" s="262"/>
      <c r="Q91" s="265"/>
      <c r="R91" s="9"/>
      <c r="S91" s="9"/>
      <c r="T91" s="174"/>
      <c r="U91" s="172"/>
      <c r="V91" s="172"/>
      <c r="W91" s="172"/>
      <c r="X91" s="172"/>
      <c r="Y91" s="172"/>
    </row>
    <row r="92" spans="1:25" s="1" customFormat="1" ht="11.45" customHeight="1">
      <c r="A92" s="216"/>
      <c r="B92" s="233" t="s">
        <v>260</v>
      </c>
      <c r="C92" s="236" t="s">
        <v>18</v>
      </c>
      <c r="D92" s="232" t="s">
        <v>241</v>
      </c>
      <c r="E92" s="258">
        <v>300</v>
      </c>
      <c r="F92" s="275">
        <v>2213.2199999999998</v>
      </c>
      <c r="G92" s="258"/>
      <c r="H92" s="258">
        <f>W35+W41</f>
        <v>2827</v>
      </c>
      <c r="I92" s="259">
        <f>IF(E92&lt;0,0,IF(E92&lt;=600,100,IF(AND(600&lt;E92,E92&lt;1000),110,IF(E92&gt;=1000,120,""))))</f>
        <v>100</v>
      </c>
      <c r="J92" s="260">
        <f>0.84935*I92*(E92/1000/4)^0.63*(K92/1000)^0.54</f>
        <v>0.46650888346880315</v>
      </c>
      <c r="K92" s="261">
        <f>10.666*(I92^(-1.85))*((E92/1000)^(-4.87))*((H92/(24*60*60))^1.85)*1000</f>
        <v>1.3391320088874046</v>
      </c>
      <c r="L92" s="262">
        <f>K92*F92/1000</f>
        <v>2.9637937447097813</v>
      </c>
      <c r="M92" s="262">
        <f>M82</f>
        <v>57.863999999999997</v>
      </c>
      <c r="N92" s="262">
        <f>M92-L92</f>
        <v>54.900206255290215</v>
      </c>
      <c r="O92" s="262"/>
      <c r="P92" s="262"/>
      <c r="Q92" s="265"/>
      <c r="R92" s="9"/>
      <c r="S92" s="9"/>
      <c r="T92" s="174"/>
      <c r="U92" s="172"/>
      <c r="V92" s="172"/>
      <c r="W92" s="172"/>
      <c r="X92" s="172"/>
      <c r="Y92" s="172"/>
    </row>
    <row r="93" spans="1:25" s="1" customFormat="1" ht="11.45" customHeight="1">
      <c r="A93" s="216"/>
      <c r="B93" s="233" t="s">
        <v>241</v>
      </c>
      <c r="C93" s="236" t="s">
        <v>18</v>
      </c>
      <c r="D93" s="232" t="s">
        <v>224</v>
      </c>
      <c r="E93" s="258">
        <v>300</v>
      </c>
      <c r="F93" s="275">
        <v>351.15</v>
      </c>
      <c r="G93" s="258">
        <f>W41</f>
        <v>394</v>
      </c>
      <c r="H93" s="258">
        <f>H92-G93</f>
        <v>2433</v>
      </c>
      <c r="I93" s="259">
        <f>IF(E93&lt;0,0,IF(E93&lt;=600,100,IF(AND(600&lt;E93,E93&lt;1000),110,IF(E93&gt;=1000,120,""))))</f>
        <v>100</v>
      </c>
      <c r="J93" s="260">
        <f>0.84935*I93*(E93/1000/4)^0.63*(K93/1000)^0.54</f>
        <v>0.40155163848074993</v>
      </c>
      <c r="K93" s="261">
        <f>10.666*(I93^(-1.85))*((E93/1000)^(-4.87))*((H93/(24*60*60))^1.85)*1000</f>
        <v>1.0144567747500104</v>
      </c>
      <c r="L93" s="262">
        <f>K93*F93/1000</f>
        <v>0.35622649645346616</v>
      </c>
      <c r="M93" s="262">
        <f>N92</f>
        <v>54.900206255290215</v>
      </c>
      <c r="N93" s="262">
        <f>M93-L93</f>
        <v>54.543979758836748</v>
      </c>
      <c r="O93" s="262">
        <f>IF($D93="","",VLOOKUP($D93,용수공급량!$A$31:$E$45,5,FALSE))</f>
        <v>50</v>
      </c>
      <c r="P93" s="262">
        <f>N93-O93</f>
        <v>4.5439797588367483</v>
      </c>
      <c r="Q93" s="265"/>
      <c r="R93" s="9"/>
      <c r="S93" s="9"/>
      <c r="T93" s="174"/>
      <c r="U93" s="172"/>
      <c r="V93" s="172"/>
      <c r="W93" s="172"/>
      <c r="X93" s="172"/>
      <c r="Y93" s="172"/>
    </row>
    <row r="94" spans="1:25" s="1" customFormat="1" ht="11.45" customHeight="1">
      <c r="A94" s="216"/>
      <c r="B94" s="233"/>
      <c r="C94" s="236"/>
      <c r="D94" s="232"/>
      <c r="E94" s="258"/>
      <c r="F94" s="275"/>
      <c r="G94" s="258"/>
      <c r="H94" s="258"/>
      <c r="I94" s="259"/>
      <c r="J94" s="260"/>
      <c r="K94" s="261"/>
      <c r="L94" s="262"/>
      <c r="M94" s="262"/>
      <c r="N94" s="262"/>
      <c r="O94" s="262"/>
      <c r="P94" s="262"/>
      <c r="Q94" s="265"/>
      <c r="R94" s="9"/>
      <c r="S94" s="9"/>
      <c r="T94" s="174"/>
      <c r="U94" s="172"/>
      <c r="V94" s="172"/>
      <c r="W94" s="172"/>
      <c r="X94" s="172"/>
      <c r="Y94" s="172"/>
    </row>
    <row r="95" spans="1:25" s="1" customFormat="1" ht="11.45" customHeight="1">
      <c r="A95" s="216"/>
      <c r="B95" s="233" t="s">
        <v>261</v>
      </c>
      <c r="C95" s="236" t="s">
        <v>18</v>
      </c>
      <c r="D95" s="232" t="s">
        <v>272</v>
      </c>
      <c r="E95" s="258">
        <v>250</v>
      </c>
      <c r="F95" s="275">
        <v>3376.61</v>
      </c>
      <c r="G95" s="258"/>
      <c r="H95" s="258">
        <f>W34</f>
        <v>2949</v>
      </c>
      <c r="I95" s="259">
        <f>IF(E95&lt;0,0,IF(E95&lt;=600,100,IF(AND(600&lt;E95,E95&lt;1000),110,IF(E95&gt;=1000,120,""))))</f>
        <v>100</v>
      </c>
      <c r="J95" s="260">
        <f>0.84935*I95*(E95/1000/4)^0.63*(K95/1000)^0.54</f>
        <v>0.70070818273990099</v>
      </c>
      <c r="K95" s="261">
        <f>10.666*(I95^(-1.85))*((E95/1000)^(-4.87))*((H95/(24*60*60))^1.85)*1000</f>
        <v>3.5186951528737542</v>
      </c>
      <c r="L95" s="262">
        <f>K95*F95/1000</f>
        <v>11.881261240145047</v>
      </c>
      <c r="M95" s="262">
        <f>M86</f>
        <v>131.50237143121316</v>
      </c>
      <c r="N95" s="262">
        <f>M95-L95</f>
        <v>119.62111019106811</v>
      </c>
      <c r="O95" s="262"/>
      <c r="P95" s="262"/>
      <c r="Q95" s="265">
        <v>10</v>
      </c>
      <c r="R95" s="9"/>
      <c r="S95" s="9"/>
      <c r="T95" s="174"/>
      <c r="U95" s="172"/>
      <c r="V95" s="172"/>
      <c r="W95" s="172"/>
      <c r="X95" s="172"/>
      <c r="Y95" s="172"/>
    </row>
    <row r="96" spans="1:25" s="1" customFormat="1" ht="11.45" customHeight="1">
      <c r="A96" s="216"/>
      <c r="B96" s="233" t="s">
        <v>272</v>
      </c>
      <c r="C96" s="236" t="s">
        <v>18</v>
      </c>
      <c r="D96" s="232" t="s">
        <v>225</v>
      </c>
      <c r="E96" s="258">
        <v>250</v>
      </c>
      <c r="F96" s="275">
        <v>965.25</v>
      </c>
      <c r="G96" s="258"/>
      <c r="H96" s="258">
        <f>H95-G96</f>
        <v>2949</v>
      </c>
      <c r="I96" s="259">
        <f>IF(E96&lt;0,0,IF(E96&lt;=600,100,IF(AND(600&lt;E96,E96&lt;1000),110,IF(E96&gt;=1000,120,""))))</f>
        <v>100</v>
      </c>
      <c r="J96" s="260">
        <f>0.84935*I96*(E96/1000/4)^0.63*(K96/1000)^0.54</f>
        <v>0.70070818273990099</v>
      </c>
      <c r="K96" s="261">
        <f>10.666*(I96^(-1.85))*((E96/1000)^(-4.87))*((H96/(24*60*60))^1.85)*1000</f>
        <v>3.5186951528737542</v>
      </c>
      <c r="L96" s="262">
        <f>K96*F96/1000</f>
        <v>3.3964204963113911</v>
      </c>
      <c r="M96" s="262">
        <f>N95+Q95</f>
        <v>129.62111019106811</v>
      </c>
      <c r="N96" s="262">
        <f>M96-L96</f>
        <v>126.22468969475672</v>
      </c>
      <c r="O96" s="262">
        <f>IF($D96="","",VLOOKUP($D96,용수공급량!$A$31:$E$45,5,FALSE))</f>
        <v>105.1</v>
      </c>
      <c r="P96" s="262">
        <f>N96-O96</f>
        <v>21.124689694756725</v>
      </c>
      <c r="Q96" s="265"/>
      <c r="R96" s="9"/>
      <c r="S96" s="9"/>
      <c r="T96" s="174"/>
      <c r="U96" s="172"/>
      <c r="V96" s="172"/>
      <c r="W96" s="172"/>
      <c r="X96" s="172"/>
      <c r="Y96" s="172"/>
    </row>
    <row r="97" spans="1:25" s="1" customFormat="1" ht="11.45" customHeight="1">
      <c r="A97" s="216"/>
      <c r="B97" s="233"/>
      <c r="C97" s="236"/>
      <c r="D97" s="232"/>
      <c r="E97" s="258"/>
      <c r="F97" s="275"/>
      <c r="G97" s="258"/>
      <c r="H97" s="258"/>
      <c r="I97" s="259"/>
      <c r="J97" s="260"/>
      <c r="K97" s="261"/>
      <c r="L97" s="262"/>
      <c r="M97" s="262"/>
      <c r="N97" s="262"/>
      <c r="O97" s="262"/>
      <c r="P97" s="262"/>
      <c r="Q97" s="265"/>
      <c r="R97" s="9"/>
      <c r="S97" s="9"/>
      <c r="T97" s="174"/>
      <c r="U97" s="172"/>
      <c r="V97" s="172"/>
      <c r="W97" s="172"/>
      <c r="X97" s="172"/>
      <c r="Y97" s="172"/>
    </row>
    <row r="98" spans="1:25" s="1" customFormat="1" ht="11.45" customHeight="1">
      <c r="A98" s="216"/>
      <c r="B98" s="233" t="s">
        <v>308</v>
      </c>
      <c r="C98" s="236" t="s">
        <v>18</v>
      </c>
      <c r="D98" s="232" t="s">
        <v>300</v>
      </c>
      <c r="E98" s="258">
        <v>500</v>
      </c>
      <c r="F98" s="275">
        <v>494.65</v>
      </c>
      <c r="G98" s="258"/>
      <c r="H98" s="258">
        <f>W32+W33</f>
        <v>7667</v>
      </c>
      <c r="I98" s="259">
        <f>IF(E98&lt;0,0,IF(E98&lt;=600,100,IF(AND(600&lt;E98,E98&lt;1000),110,IF(E98&gt;=1000,120,""))))</f>
        <v>100</v>
      </c>
      <c r="J98" s="260">
        <f>0.84935*I98*(E98/1000/4)^0.63*(K98/1000)^0.54</f>
        <v>0.4550646956313234</v>
      </c>
      <c r="K98" s="261">
        <f>10.666*(I98^(-1.85))*((E98/1000)^(-4.87))*((H98/(24*60*60))^1.85)*1000</f>
        <v>0.70473256724892364</v>
      </c>
      <c r="L98" s="262">
        <f>K98*F98/1000</f>
        <v>0.34859596438968005</v>
      </c>
      <c r="M98" s="262">
        <f>M87</f>
        <v>120.71803445546354</v>
      </c>
      <c r="N98" s="262">
        <f>M98-L98</f>
        <v>120.36943849107386</v>
      </c>
      <c r="O98" s="262">
        <f>IF($D98="","",VLOOKUP($D98,용수공급량!$A$31:$E$45,5,FALSE))</f>
        <v>87.2</v>
      </c>
      <c r="P98" s="262">
        <f>N98-O98</f>
        <v>33.169438491073862</v>
      </c>
      <c r="Q98" s="265"/>
      <c r="R98" s="9"/>
      <c r="S98" s="9"/>
      <c r="T98" s="174"/>
      <c r="U98" s="172"/>
      <c r="V98" s="172"/>
      <c r="W98" s="172"/>
      <c r="X98" s="172"/>
      <c r="Y98" s="172"/>
    </row>
    <row r="99" spans="1:25" s="1" customFormat="1" ht="11.45" customHeight="1">
      <c r="A99" s="216"/>
      <c r="B99" s="233" t="s">
        <v>300</v>
      </c>
      <c r="C99" s="236" t="s">
        <v>18</v>
      </c>
      <c r="D99" s="232" t="s">
        <v>301</v>
      </c>
      <c r="E99" s="258">
        <v>400</v>
      </c>
      <c r="F99" s="275">
        <v>2005.43</v>
      </c>
      <c r="G99" s="258"/>
      <c r="H99" s="258">
        <f>H98-G99</f>
        <v>7667</v>
      </c>
      <c r="I99" s="259">
        <f>IF(E99&lt;0,0,IF(E99&lt;=600,100,IF(AND(600&lt;E99,E99&lt;1000),110,IF(E99&gt;=1000,120,""))))</f>
        <v>100</v>
      </c>
      <c r="J99" s="260">
        <f>0.84935*I99*(E99/1000/4)^0.63*(K99/1000)^0.54</f>
        <v>0.71100685489694571</v>
      </c>
      <c r="K99" s="261">
        <f>10.666*(I99^(-1.85))*((E99/1000)^(-4.87))*((H99/(24*60*60))^1.85)*1000</f>
        <v>2.0891811804629166</v>
      </c>
      <c r="L99" s="262">
        <f>K99*F99/1000</f>
        <v>4.1897066147357469</v>
      </c>
      <c r="M99" s="262">
        <f>N98</f>
        <v>120.36943849107386</v>
      </c>
      <c r="N99" s="262">
        <f>M99-L99</f>
        <v>116.17973187633812</v>
      </c>
      <c r="O99" s="262">
        <f>IF($D99="","",VLOOKUP($D99,용수공급량!$A$31:$E$45,5,FALSE))</f>
        <v>75</v>
      </c>
      <c r="P99" s="262">
        <f>N99-O99</f>
        <v>41.179731876338124</v>
      </c>
      <c r="Q99" s="265"/>
      <c r="R99" s="9"/>
      <c r="S99" s="9"/>
      <c r="T99" s="174"/>
      <c r="U99" s="172"/>
      <c r="V99" s="172"/>
      <c r="W99" s="172"/>
      <c r="X99" s="172"/>
      <c r="Y99" s="172"/>
    </row>
    <row r="100" spans="1:25" s="1" customFormat="1" ht="11.45" customHeight="1">
      <c r="A100" s="216"/>
      <c r="B100" s="233"/>
      <c r="C100" s="236"/>
      <c r="D100" s="232"/>
      <c r="E100" s="258"/>
      <c r="F100" s="275"/>
      <c r="G100" s="258"/>
      <c r="H100" s="258"/>
      <c r="I100" s="259"/>
      <c r="J100" s="260"/>
      <c r="K100" s="261"/>
      <c r="L100" s="262"/>
      <c r="M100" s="262"/>
      <c r="N100" s="262"/>
      <c r="O100" s="262"/>
      <c r="P100" s="262"/>
      <c r="Q100" s="265"/>
      <c r="R100" s="9"/>
      <c r="S100" s="9"/>
      <c r="T100" s="174"/>
      <c r="U100" s="172"/>
      <c r="V100" s="172"/>
      <c r="W100" s="172"/>
      <c r="X100" s="172"/>
      <c r="Y100" s="172"/>
    </row>
    <row r="101" spans="1:25" s="1" customFormat="1" ht="11.45" customHeight="1">
      <c r="A101" s="216"/>
      <c r="B101" s="233" t="s">
        <v>278</v>
      </c>
      <c r="C101" s="236" t="s">
        <v>18</v>
      </c>
      <c r="D101" s="232" t="s">
        <v>307</v>
      </c>
      <c r="E101" s="258">
        <v>500</v>
      </c>
      <c r="F101" s="275">
        <v>1703.73</v>
      </c>
      <c r="G101" s="258"/>
      <c r="H101" s="258">
        <f>W43</f>
        <v>8363</v>
      </c>
      <c r="I101" s="259">
        <f>IF(E101&lt;0,0,IF(E101&lt;=600,100,IF(AND(600&lt;E101,E101&lt;1000),110,IF(E101&gt;=1000,120,""))))</f>
        <v>100</v>
      </c>
      <c r="J101" s="260">
        <f>0.84935*I101*(E101/1000/4)^0.63*(K101/1000)^0.54</f>
        <v>0.49633173069583109</v>
      </c>
      <c r="K101" s="261">
        <f>10.666*(I101^(-1.85))*((E101/1000)^(-4.87))*((H101/(24*60*60))^1.85)*1000</f>
        <v>0.82763169430249861</v>
      </c>
      <c r="L101" s="262">
        <f>K101*F101/1000</f>
        <v>1.4100609465339959</v>
      </c>
      <c r="M101" s="262">
        <f>M88</f>
        <v>117.70870924330666</v>
      </c>
      <c r="N101" s="262">
        <f>M101-L101</f>
        <v>116.29864829677265</v>
      </c>
      <c r="O101" s="262">
        <f>IF($D101="","",VLOOKUP($D101,용수공급량!$A$31:$E$45,5,FALSE))</f>
        <v>106</v>
      </c>
      <c r="P101" s="262">
        <f>N101-O101</f>
        <v>10.298648296772654</v>
      </c>
      <c r="Q101" s="265"/>
      <c r="R101" s="9"/>
      <c r="S101" s="9"/>
      <c r="T101" s="174"/>
      <c r="U101" s="172"/>
      <c r="V101" s="172"/>
      <c r="W101" s="172"/>
      <c r="X101" s="172"/>
      <c r="Y101" s="172"/>
    </row>
    <row r="102" spans="1:25" s="1" customFormat="1" ht="11.45" customHeight="1">
      <c r="A102" s="216"/>
      <c r="B102" s="233"/>
      <c r="C102" s="236"/>
      <c r="D102" s="232"/>
      <c r="E102" s="258"/>
      <c r="F102" s="275"/>
      <c r="G102" s="258"/>
      <c r="H102" s="258"/>
      <c r="I102" s="259"/>
      <c r="J102" s="260"/>
      <c r="K102" s="261"/>
      <c r="L102" s="262"/>
      <c r="M102" s="262"/>
      <c r="N102" s="262"/>
      <c r="O102" s="262"/>
      <c r="P102" s="262"/>
      <c r="Q102" s="265"/>
      <c r="R102" s="9"/>
      <c r="S102" s="9"/>
      <c r="T102" s="174"/>
      <c r="U102" s="172"/>
      <c r="V102" s="172"/>
      <c r="W102" s="172"/>
      <c r="X102" s="172"/>
      <c r="Y102" s="172"/>
    </row>
    <row r="103" spans="1:25" s="1" customFormat="1" ht="11.45" customHeight="1">
      <c r="A103" s="216"/>
      <c r="B103" s="233" t="s">
        <v>51</v>
      </c>
      <c r="C103" s="236" t="s">
        <v>18</v>
      </c>
      <c r="D103" s="236" t="s">
        <v>279</v>
      </c>
      <c r="E103" s="258">
        <v>1350</v>
      </c>
      <c r="F103" s="275">
        <v>3552.3</v>
      </c>
      <c r="G103" s="258"/>
      <c r="H103" s="258">
        <f>W22+W23+W25+W26+W27+W28+W29+W30+W31+W44+W45+W46</f>
        <v>188066</v>
      </c>
      <c r="I103" s="259">
        <f t="shared" ref="I103:I112" si="38">IF(E103&lt;0,0,IF(E103&lt;=600,100,IF(AND(600&lt;E103,E103&lt;1000),110,IF(E103&gt;=1000,120,""))))</f>
        <v>120</v>
      </c>
      <c r="J103" s="260">
        <f t="shared" ref="J103:J112" si="39">0.84935*I103*(E103/1000/4)^0.63*(K103/1000)^0.54</f>
        <v>1.5268845793944898</v>
      </c>
      <c r="K103" s="261">
        <f t="shared" ref="K103:K112" si="40">10.666*(I103^(-1.85))*((E103/1000)^(-4.87))*((H103/(24*60*60))^1.85)*1000</f>
        <v>1.484958887783139</v>
      </c>
      <c r="L103" s="262">
        <f t="shared" ref="L103:L112" si="41">K103*F103/1000</f>
        <v>5.2750194570720454</v>
      </c>
      <c r="M103" s="262">
        <f>M85</f>
        <v>133.08217372816176</v>
      </c>
      <c r="N103" s="262">
        <f t="shared" ref="N103:N112" si="42">M103-L103</f>
        <v>127.80715427108971</v>
      </c>
      <c r="O103" s="262"/>
      <c r="P103" s="262"/>
      <c r="Q103" s="265"/>
      <c r="R103" s="9"/>
      <c r="S103" s="9"/>
      <c r="T103" s="174"/>
      <c r="U103" s="172"/>
      <c r="V103" s="172"/>
      <c r="W103" s="172"/>
      <c r="X103" s="172"/>
      <c r="Y103" s="172"/>
    </row>
    <row r="104" spans="1:25" s="1" customFormat="1" ht="11.45" customHeight="1">
      <c r="A104" s="216"/>
      <c r="B104" s="233" t="s">
        <v>279</v>
      </c>
      <c r="C104" s="236" t="s">
        <v>18</v>
      </c>
      <c r="D104" s="236" t="s">
        <v>267</v>
      </c>
      <c r="E104" s="258">
        <v>1350</v>
      </c>
      <c r="F104" s="275">
        <v>2591.6</v>
      </c>
      <c r="G104" s="258">
        <f>H115</f>
        <v>2581</v>
      </c>
      <c r="H104" s="258">
        <f t="shared" ref="H104:H111" si="43">H103-G104</f>
        <v>185485</v>
      </c>
      <c r="I104" s="259">
        <f>IF(E104&lt;0,0,IF(E104&lt;=600,100,IF(AND(600&lt;E104,E104&lt;1000),110,IF(E104&gt;=1000,120,""))))</f>
        <v>120</v>
      </c>
      <c r="J104" s="260">
        <f>0.84935*I104*(E104/1000/4)^0.63*(K104/1000)^0.54</f>
        <v>1.5059505703230223</v>
      </c>
      <c r="K104" s="261">
        <f>10.666*(I104^(-1.85))*((E104/1000)^(-4.87))*((H104/(24*60*60))^1.85)*1000</f>
        <v>1.4474769865526091</v>
      </c>
      <c r="L104" s="262">
        <f>K104*F104/1000</f>
        <v>3.751281358349742</v>
      </c>
      <c r="M104" s="262">
        <f t="shared" ref="M104:M109" si="44">N103</f>
        <v>127.80715427108971</v>
      </c>
      <c r="N104" s="262">
        <f>M104-L104</f>
        <v>124.05587291273997</v>
      </c>
      <c r="O104" s="262"/>
      <c r="P104" s="262"/>
      <c r="Q104" s="265"/>
      <c r="R104" s="9"/>
      <c r="S104" s="9"/>
      <c r="T104" s="174"/>
      <c r="U104" s="172"/>
      <c r="V104" s="172"/>
      <c r="W104" s="172"/>
      <c r="X104" s="172"/>
      <c r="Y104" s="172"/>
    </row>
    <row r="105" spans="1:25" s="1" customFormat="1" ht="11.45" customHeight="1">
      <c r="A105" s="216"/>
      <c r="B105" s="233" t="s">
        <v>267</v>
      </c>
      <c r="C105" s="236" t="s">
        <v>18</v>
      </c>
      <c r="D105" s="232" t="s">
        <v>268</v>
      </c>
      <c r="E105" s="258">
        <v>1350</v>
      </c>
      <c r="F105" s="275">
        <v>893.1</v>
      </c>
      <c r="G105" s="258">
        <f>H117</f>
        <v>1681</v>
      </c>
      <c r="H105" s="258">
        <f t="shared" si="43"/>
        <v>183804</v>
      </c>
      <c r="I105" s="259">
        <f t="shared" si="38"/>
        <v>120</v>
      </c>
      <c r="J105" s="260">
        <f t="shared" si="39"/>
        <v>1.4923161368092348</v>
      </c>
      <c r="K105" s="261">
        <f t="shared" si="40"/>
        <v>1.4233020374666896</v>
      </c>
      <c r="L105" s="262">
        <f t="shared" si="41"/>
        <v>1.2711510496615006</v>
      </c>
      <c r="M105" s="262">
        <f t="shared" si="44"/>
        <v>124.05587291273997</v>
      </c>
      <c r="N105" s="262">
        <f t="shared" si="42"/>
        <v>122.78472186307847</v>
      </c>
      <c r="O105" s="262"/>
      <c r="P105" s="262"/>
      <c r="Q105" s="265"/>
      <c r="R105" s="9"/>
      <c r="S105" s="9"/>
      <c r="T105" s="174"/>
      <c r="U105" s="172"/>
      <c r="V105" s="172"/>
      <c r="W105" s="172"/>
      <c r="X105" s="172"/>
      <c r="Y105" s="172"/>
    </row>
    <row r="106" spans="1:25" s="1" customFormat="1" ht="11.45" customHeight="1">
      <c r="A106" s="216"/>
      <c r="B106" s="233" t="s">
        <v>268</v>
      </c>
      <c r="C106" s="236" t="s">
        <v>18</v>
      </c>
      <c r="D106" s="232" t="s">
        <v>269</v>
      </c>
      <c r="E106" s="258">
        <v>1350</v>
      </c>
      <c r="F106" s="275">
        <v>4268</v>
      </c>
      <c r="G106" s="258">
        <f>H121</f>
        <v>0</v>
      </c>
      <c r="H106" s="258">
        <f t="shared" si="43"/>
        <v>183804</v>
      </c>
      <c r="I106" s="259">
        <f t="shared" si="38"/>
        <v>120</v>
      </c>
      <c r="J106" s="260">
        <f t="shared" si="39"/>
        <v>1.4923161368092348</v>
      </c>
      <c r="K106" s="261">
        <f t="shared" si="40"/>
        <v>1.4233020374666896</v>
      </c>
      <c r="L106" s="262">
        <f t="shared" si="41"/>
        <v>6.0746530959078306</v>
      </c>
      <c r="M106" s="262">
        <f t="shared" si="44"/>
        <v>122.78472186307847</v>
      </c>
      <c r="N106" s="262">
        <f t="shared" si="42"/>
        <v>116.71006876717064</v>
      </c>
      <c r="O106" s="262"/>
      <c r="P106" s="262"/>
      <c r="Q106" s="265"/>
      <c r="R106" s="9"/>
      <c r="S106" s="9"/>
      <c r="T106" s="174"/>
      <c r="U106" s="172"/>
      <c r="V106" s="172"/>
      <c r="W106" s="172"/>
      <c r="X106" s="172"/>
      <c r="Y106" s="172"/>
    </row>
    <row r="107" spans="1:25" s="1" customFormat="1" ht="11.45" customHeight="1">
      <c r="A107" s="216"/>
      <c r="B107" s="233" t="s">
        <v>269</v>
      </c>
      <c r="C107" s="236" t="s">
        <v>18</v>
      </c>
      <c r="D107" s="232" t="s">
        <v>280</v>
      </c>
      <c r="E107" s="258">
        <v>1350</v>
      </c>
      <c r="F107" s="275">
        <v>544.70000000000005</v>
      </c>
      <c r="G107" s="258">
        <f>H123</f>
        <v>616</v>
      </c>
      <c r="H107" s="258">
        <f t="shared" si="43"/>
        <v>183188</v>
      </c>
      <c r="I107" s="259">
        <f t="shared" si="38"/>
        <v>120</v>
      </c>
      <c r="J107" s="260">
        <f t="shared" si="39"/>
        <v>1.4873197873601962</v>
      </c>
      <c r="K107" s="261">
        <f t="shared" si="40"/>
        <v>1.4144900184864659</v>
      </c>
      <c r="L107" s="262">
        <f t="shared" si="41"/>
        <v>0.7704727130695781</v>
      </c>
      <c r="M107" s="262">
        <f t="shared" si="44"/>
        <v>116.71006876717064</v>
      </c>
      <c r="N107" s="262">
        <f t="shared" si="42"/>
        <v>115.93959605410106</v>
      </c>
      <c r="O107" s="262"/>
      <c r="P107" s="262"/>
      <c r="Q107" s="265"/>
      <c r="R107" s="9"/>
      <c r="S107" s="9"/>
      <c r="T107" s="174"/>
      <c r="U107" s="172"/>
      <c r="V107" s="172"/>
      <c r="W107" s="172"/>
      <c r="X107" s="172"/>
      <c r="Y107" s="172"/>
    </row>
    <row r="108" spans="1:25" s="1" customFormat="1" ht="11.45" customHeight="1">
      <c r="A108" s="216"/>
      <c r="B108" s="233" t="s">
        <v>280</v>
      </c>
      <c r="C108" s="236" t="s">
        <v>18</v>
      </c>
      <c r="D108" s="232" t="s">
        <v>281</v>
      </c>
      <c r="E108" s="258">
        <v>1350</v>
      </c>
      <c r="F108" s="275">
        <v>1082.9000000000001</v>
      </c>
      <c r="G108" s="258">
        <f>H125</f>
        <v>1601</v>
      </c>
      <c r="H108" s="258">
        <f t="shared" si="43"/>
        <v>181587</v>
      </c>
      <c r="I108" s="259">
        <f>IF(E108&lt;0,0,IF(E108&lt;=600,100,IF(AND(600&lt;E108,E108&lt;1000),110,IF(E108&gt;=1000,120,""))))</f>
        <v>120</v>
      </c>
      <c r="J108" s="260">
        <f>0.84935*I108*(E108/1000/4)^0.63*(K108/1000)^0.54</f>
        <v>1.4743340666467519</v>
      </c>
      <c r="K108" s="261">
        <f>10.666*(I108^(-1.85))*((E108/1000)^(-4.87))*((H108/(24*60*60))^1.85)*1000</f>
        <v>1.3917050154684356</v>
      </c>
      <c r="L108" s="262">
        <f>K108*F108/1000</f>
        <v>1.5070773612507689</v>
      </c>
      <c r="M108" s="262">
        <f t="shared" si="44"/>
        <v>115.93959605410106</v>
      </c>
      <c r="N108" s="262">
        <f>M108-L108</f>
        <v>114.43251869285029</v>
      </c>
      <c r="O108" s="262"/>
      <c r="P108" s="262"/>
      <c r="Q108" s="265"/>
      <c r="R108" s="9"/>
      <c r="S108" s="9"/>
      <c r="T108" s="174"/>
      <c r="U108" s="172"/>
      <c r="V108" s="172"/>
      <c r="W108" s="172"/>
      <c r="X108" s="172"/>
      <c r="Y108" s="172"/>
    </row>
    <row r="109" spans="1:25" s="1" customFormat="1" ht="11.45" customHeight="1">
      <c r="A109" s="216"/>
      <c r="B109" s="233" t="s">
        <v>281</v>
      </c>
      <c r="C109" s="236" t="s">
        <v>18</v>
      </c>
      <c r="D109" s="232" t="s">
        <v>270</v>
      </c>
      <c r="E109" s="258">
        <v>1350</v>
      </c>
      <c r="F109" s="275">
        <v>3402.6</v>
      </c>
      <c r="G109" s="258">
        <f>H127</f>
        <v>429</v>
      </c>
      <c r="H109" s="258">
        <f t="shared" si="43"/>
        <v>181158</v>
      </c>
      <c r="I109" s="259">
        <f>IF(E109&lt;0,0,IF(E109&lt;=600,100,IF(AND(600&lt;E109,E109&lt;1000),110,IF(E109&gt;=1000,120,""))))</f>
        <v>120</v>
      </c>
      <c r="J109" s="260">
        <f>0.84935*I109*(E109/1000/4)^0.63*(K109/1000)^0.54</f>
        <v>1.4708544256358429</v>
      </c>
      <c r="K109" s="261">
        <f>10.666*(I109^(-1.85))*((E109/1000)^(-4.87))*((H109/(24*60*60))^1.85)*1000</f>
        <v>1.3856284927065212</v>
      </c>
      <c r="L109" s="262">
        <f>K109*F109/1000</f>
        <v>4.7147395092832092</v>
      </c>
      <c r="M109" s="262">
        <f t="shared" si="44"/>
        <v>114.43251869285029</v>
      </c>
      <c r="N109" s="262">
        <f>M109-L109</f>
        <v>109.71777918356709</v>
      </c>
      <c r="O109" s="262"/>
      <c r="P109" s="262"/>
      <c r="Q109" s="265"/>
      <c r="R109" s="9"/>
      <c r="S109" s="9"/>
      <c r="T109" s="174"/>
      <c r="U109" s="172"/>
      <c r="V109" s="172"/>
      <c r="W109" s="172"/>
      <c r="X109" s="172"/>
      <c r="Y109" s="172"/>
    </row>
    <row r="110" spans="1:25" s="1" customFormat="1" ht="11.45" customHeight="1">
      <c r="A110" s="216"/>
      <c r="B110" s="233" t="s">
        <v>270</v>
      </c>
      <c r="C110" s="236" t="s">
        <v>18</v>
      </c>
      <c r="D110" s="232" t="s">
        <v>271</v>
      </c>
      <c r="E110" s="272">
        <v>200</v>
      </c>
      <c r="F110" s="275">
        <v>59.74</v>
      </c>
      <c r="G110" s="258">
        <f>H113</f>
        <v>178100</v>
      </c>
      <c r="H110" s="258">
        <f t="shared" si="43"/>
        <v>3058</v>
      </c>
      <c r="I110" s="259">
        <f t="shared" si="38"/>
        <v>100</v>
      </c>
      <c r="J110" s="260">
        <f t="shared" si="39"/>
        <v>1.1352324036420973</v>
      </c>
      <c r="K110" s="261">
        <f t="shared" si="40"/>
        <v>11.155638099770332</v>
      </c>
      <c r="L110" s="262">
        <f t="shared" si="41"/>
        <v>0.66643782008027974</v>
      </c>
      <c r="M110" s="262">
        <f>N107</f>
        <v>115.93959605410106</v>
      </c>
      <c r="N110" s="262">
        <f t="shared" si="42"/>
        <v>115.27315823402078</v>
      </c>
      <c r="O110" s="262"/>
      <c r="P110" s="262"/>
      <c r="Q110" s="265"/>
      <c r="R110" s="9"/>
      <c r="S110" s="9"/>
      <c r="T110" s="174"/>
      <c r="U110" s="172"/>
      <c r="V110" s="172"/>
      <c r="W110" s="172"/>
      <c r="X110" s="172"/>
      <c r="Y110" s="172"/>
    </row>
    <row r="111" spans="1:25" s="1" customFormat="1" ht="11.45" customHeight="1">
      <c r="A111" s="216"/>
      <c r="B111" s="233" t="s">
        <v>271</v>
      </c>
      <c r="C111" s="236" t="s">
        <v>18</v>
      </c>
      <c r="D111" s="232" t="s">
        <v>234</v>
      </c>
      <c r="E111" s="258">
        <v>100</v>
      </c>
      <c r="F111" s="275">
        <v>624.84</v>
      </c>
      <c r="G111" s="258">
        <f>W28</f>
        <v>2497</v>
      </c>
      <c r="H111" s="258">
        <f t="shared" si="43"/>
        <v>561</v>
      </c>
      <c r="I111" s="259">
        <f t="shared" si="38"/>
        <v>100</v>
      </c>
      <c r="J111" s="260">
        <f t="shared" si="39"/>
        <v>0.83434644357278021</v>
      </c>
      <c r="K111" s="261">
        <f t="shared" si="40"/>
        <v>14.158995674599762</v>
      </c>
      <c r="L111" s="262">
        <f t="shared" si="41"/>
        <v>8.8471068573169163</v>
      </c>
      <c r="M111" s="262">
        <f>N110</f>
        <v>115.27315823402078</v>
      </c>
      <c r="N111" s="262">
        <f t="shared" si="42"/>
        <v>106.42605137670387</v>
      </c>
      <c r="O111" s="262">
        <f>IF($D111="","",VLOOKUP($D111,용수공급량!$A$31:$E$45,5,FALSE))</f>
        <v>78.7</v>
      </c>
      <c r="P111" s="262">
        <f>N111-O111</f>
        <v>27.726051376703865</v>
      </c>
      <c r="Q111" s="265"/>
      <c r="R111" s="9"/>
      <c r="S111" s="9"/>
      <c r="T111" s="174"/>
      <c r="U111" s="172"/>
      <c r="V111" s="172"/>
      <c r="W111" s="172"/>
      <c r="X111" s="172"/>
      <c r="Y111" s="172"/>
    </row>
    <row r="112" spans="1:25" s="1" customFormat="1" ht="11.45" customHeight="1">
      <c r="A112" s="216"/>
      <c r="B112" s="233" t="s">
        <v>271</v>
      </c>
      <c r="C112" s="236" t="s">
        <v>18</v>
      </c>
      <c r="D112" s="232" t="s">
        <v>235</v>
      </c>
      <c r="E112" s="272">
        <v>200</v>
      </c>
      <c r="F112" s="275">
        <v>1703.78</v>
      </c>
      <c r="G112" s="258">
        <f>W27</f>
        <v>561</v>
      </c>
      <c r="H112" s="258">
        <f>H110-G112</f>
        <v>2497</v>
      </c>
      <c r="I112" s="259">
        <f t="shared" si="38"/>
        <v>100</v>
      </c>
      <c r="J112" s="260">
        <f t="shared" si="39"/>
        <v>0.92715823311611079</v>
      </c>
      <c r="K112" s="261">
        <f t="shared" si="40"/>
        <v>7.6675987908723684</v>
      </c>
      <c r="L112" s="262">
        <f t="shared" si="41"/>
        <v>13.063901467912522</v>
      </c>
      <c r="M112" s="262">
        <f>N110</f>
        <v>115.27315823402078</v>
      </c>
      <c r="N112" s="262">
        <f t="shared" si="42"/>
        <v>102.20925676610827</v>
      </c>
      <c r="O112" s="262">
        <f>IF($D112="","",VLOOKUP($D112,용수공급량!$A$31:$E$45,5,FALSE))</f>
        <v>71.7</v>
      </c>
      <c r="P112" s="262">
        <f>N112-O112</f>
        <v>30.509256766108265</v>
      </c>
      <c r="Q112" s="265"/>
      <c r="R112" s="9"/>
      <c r="S112" s="9"/>
      <c r="T112" s="174"/>
      <c r="U112" s="172"/>
      <c r="V112" s="172"/>
      <c r="W112" s="172"/>
      <c r="X112" s="172"/>
      <c r="Y112" s="172"/>
    </row>
    <row r="113" spans="1:25" s="1" customFormat="1" ht="11.45" customHeight="1">
      <c r="A113" s="216"/>
      <c r="B113" s="233" t="s">
        <v>270</v>
      </c>
      <c r="C113" s="236" t="s">
        <v>18</v>
      </c>
      <c r="D113" s="232" t="s">
        <v>218</v>
      </c>
      <c r="E113" s="258">
        <v>1350</v>
      </c>
      <c r="F113" s="275">
        <v>1688.46</v>
      </c>
      <c r="G113" s="258"/>
      <c r="H113" s="258">
        <f>W22+W23+W25</f>
        <v>178100</v>
      </c>
      <c r="I113" s="259">
        <f t="shared" ref="I113" si="45">IF(E113&lt;0,0,IF(E113&lt;=600,100,IF(AND(600&lt;E113,E113&lt;1000),110,IF(E113&gt;=1000,120,""))))</f>
        <v>120</v>
      </c>
      <c r="J113" s="260">
        <f t="shared" ref="J113" si="46">0.84935*I113*(E113/1000/4)^0.63*(K113/1000)^0.54</f>
        <v>1.4460505908566359</v>
      </c>
      <c r="K113" s="261">
        <f t="shared" ref="K113" si="47">10.666*(I113^(-1.85))*((E113/1000)^(-4.87))*((H113/(24*60*60))^1.85)*1000</f>
        <v>1.3426680326840494</v>
      </c>
      <c r="L113" s="262">
        <f t="shared" ref="L113" si="48">K113*F113/1000</f>
        <v>2.2670412664657102</v>
      </c>
      <c r="M113" s="262">
        <f>N109</f>
        <v>109.71777918356709</v>
      </c>
      <c r="N113" s="262">
        <f t="shared" ref="N113" si="49">M113-L113</f>
        <v>107.45073791710138</v>
      </c>
      <c r="O113" s="262"/>
      <c r="P113" s="262"/>
      <c r="Q113" s="265"/>
      <c r="R113" s="9"/>
      <c r="S113" s="9"/>
      <c r="T113" s="174"/>
      <c r="U113" s="172"/>
      <c r="V113" s="172"/>
      <c r="W113" s="172"/>
      <c r="X113" s="172"/>
      <c r="Y113" s="172"/>
    </row>
    <row r="114" spans="1:25" s="1" customFormat="1" ht="11.45" customHeight="1">
      <c r="A114" s="216"/>
      <c r="B114" s="233"/>
      <c r="C114" s="236"/>
      <c r="D114" s="232"/>
      <c r="E114" s="258"/>
      <c r="F114" s="275"/>
      <c r="G114" s="258"/>
      <c r="H114" s="258"/>
      <c r="I114" s="259"/>
      <c r="J114" s="260"/>
      <c r="K114" s="261"/>
      <c r="L114" s="262"/>
      <c r="M114" s="262"/>
      <c r="N114" s="262"/>
      <c r="O114" s="262"/>
      <c r="P114" s="262"/>
      <c r="Q114" s="265"/>
      <c r="R114" s="9"/>
      <c r="S114" s="9"/>
      <c r="T114" s="174"/>
      <c r="U114" s="172"/>
      <c r="V114" s="172"/>
      <c r="W114" s="172"/>
      <c r="X114" s="172"/>
      <c r="Y114" s="172"/>
    </row>
    <row r="115" spans="1:25" s="1" customFormat="1" ht="11.45" customHeight="1">
      <c r="A115" s="216"/>
      <c r="B115" s="233" t="s">
        <v>279</v>
      </c>
      <c r="C115" s="236" t="s">
        <v>18</v>
      </c>
      <c r="D115" s="236" t="s">
        <v>276</v>
      </c>
      <c r="E115" s="258">
        <v>1350</v>
      </c>
      <c r="F115" s="275">
        <v>30</v>
      </c>
      <c r="G115" s="258"/>
      <c r="H115" s="258">
        <f>W45</f>
        <v>2581</v>
      </c>
      <c r="I115" s="259">
        <f>IF(E115&lt;0,0,IF(E115&lt;=600,100,IF(AND(600&lt;E115,E115&lt;1000),110,IF(E115&gt;=1000,120,""))))</f>
        <v>120</v>
      </c>
      <c r="J115" s="260">
        <f>0.84935*I115*(E115/1000/4)^0.63*(K115/1000)^0.54</f>
        <v>2.1044879735655019E-2</v>
      </c>
      <c r="K115" s="261">
        <f>10.666*(I115^(-1.85))*((E115/1000)^(-4.87))*((H115/(24*60*60))^1.85)*1000</f>
        <v>5.3216732621960846E-4</v>
      </c>
      <c r="L115" s="262">
        <f>K115*F115/1000</f>
        <v>1.5965019786588252E-5</v>
      </c>
      <c r="M115" s="262">
        <f>M104</f>
        <v>127.80715427108971</v>
      </c>
      <c r="N115" s="262">
        <f>M115-L115</f>
        <v>127.80713830606993</v>
      </c>
      <c r="O115" s="262">
        <f>IF($D115="","",VLOOKUP($D115,용수공급량!$A$31:$E$45,5,FALSE))</f>
        <v>118.7</v>
      </c>
      <c r="P115" s="262">
        <f>N115-O115</f>
        <v>9.1071383060699276</v>
      </c>
      <c r="Q115" s="265"/>
      <c r="R115" s="9"/>
      <c r="S115" s="9"/>
      <c r="T115" s="174"/>
      <c r="U115" s="172"/>
      <c r="V115" s="172"/>
      <c r="W115" s="172"/>
      <c r="X115" s="172"/>
      <c r="Y115" s="172"/>
    </row>
    <row r="116" spans="1:25" s="1" customFormat="1" ht="11.45" customHeight="1">
      <c r="A116" s="216"/>
      <c r="B116" s="233"/>
      <c r="C116" s="236"/>
      <c r="D116" s="232"/>
      <c r="E116" s="258"/>
      <c r="F116" s="275"/>
      <c r="G116" s="258"/>
      <c r="H116" s="258"/>
      <c r="I116" s="259"/>
      <c r="J116" s="260"/>
      <c r="K116" s="261"/>
      <c r="L116" s="262"/>
      <c r="M116" s="262"/>
      <c r="N116" s="262"/>
      <c r="O116" s="262"/>
      <c r="P116" s="262"/>
      <c r="Q116" s="265"/>
      <c r="R116" s="9"/>
      <c r="S116" s="9"/>
      <c r="T116" s="174"/>
      <c r="U116" s="172"/>
      <c r="V116" s="172"/>
      <c r="W116" s="172"/>
      <c r="X116" s="172"/>
      <c r="Y116" s="172"/>
    </row>
    <row r="117" spans="1:25" s="1" customFormat="1" ht="11.45" customHeight="1">
      <c r="A117" s="216"/>
      <c r="B117" s="233" t="s">
        <v>267</v>
      </c>
      <c r="C117" s="236" t="s">
        <v>18</v>
      </c>
      <c r="D117" s="232" t="s">
        <v>273</v>
      </c>
      <c r="E117" s="258">
        <v>250</v>
      </c>
      <c r="F117" s="275">
        <v>1980.58</v>
      </c>
      <c r="G117" s="258"/>
      <c r="H117" s="258">
        <f>W30+W31</f>
        <v>1681</v>
      </c>
      <c r="I117" s="259">
        <f>IF(E117&lt;0,0,IF(E117&lt;=600,100,IF(AND(600&lt;E117,E117&lt;1000),110,IF(E117&gt;=1000,120,""))))</f>
        <v>100</v>
      </c>
      <c r="J117" s="260">
        <f>0.84935*I117*(E117/1000/4)^0.63*(K117/1000)^0.54</f>
        <v>0.39964486495232021</v>
      </c>
      <c r="K117" s="261">
        <f>10.666*(I117^(-1.85))*((E117/1000)^(-4.87))*((H117/(24*60*60))^1.85)*1000</f>
        <v>1.2438946026588673</v>
      </c>
      <c r="L117" s="262">
        <f>K117*F117/1000</f>
        <v>2.4636327721340994</v>
      </c>
      <c r="M117" s="262">
        <f>M105</f>
        <v>124.05587291273997</v>
      </c>
      <c r="N117" s="262">
        <f>M117-L117</f>
        <v>121.59224014060587</v>
      </c>
      <c r="O117" s="262"/>
      <c r="P117" s="262"/>
      <c r="Q117" s="265"/>
      <c r="R117" s="9"/>
      <c r="S117" s="9"/>
      <c r="T117" s="174"/>
      <c r="U117" s="172"/>
      <c r="V117" s="172"/>
      <c r="W117" s="172"/>
      <c r="X117" s="172"/>
      <c r="Y117" s="172"/>
    </row>
    <row r="118" spans="1:25" s="1" customFormat="1" ht="11.45" customHeight="1">
      <c r="A118" s="216"/>
      <c r="B118" s="233" t="s">
        <v>273</v>
      </c>
      <c r="C118" s="236" t="s">
        <v>18</v>
      </c>
      <c r="D118" s="236" t="s">
        <v>228</v>
      </c>
      <c r="E118" s="258">
        <v>200</v>
      </c>
      <c r="F118" s="275">
        <v>77.959999999999994</v>
      </c>
      <c r="G118" s="258">
        <f>W31</f>
        <v>850</v>
      </c>
      <c r="H118" s="258">
        <f>H117-G118</f>
        <v>831</v>
      </c>
      <c r="I118" s="259">
        <f>IF(E118&lt;0,0,IF(E118&lt;=600,100,IF(AND(600&lt;E118,E118&lt;1000),110,IF(E118&gt;=1000,120,""))))</f>
        <v>100</v>
      </c>
      <c r="J118" s="260">
        <f>0.84935*I118*(E118/1000/4)^0.63*(K118/1000)^0.54</f>
        <v>0.30889733263114477</v>
      </c>
      <c r="K118" s="261">
        <f>10.666*(I118^(-1.85))*((E118/1000)^(-4.87))*((H118/(24*60*60))^1.85)*1000</f>
        <v>1.0016061231901969</v>
      </c>
      <c r="L118" s="262">
        <f>K118*F118/1000</f>
        <v>7.8085213363907738E-2</v>
      </c>
      <c r="M118" s="262">
        <f>N117</f>
        <v>121.59224014060587</v>
      </c>
      <c r="N118" s="262">
        <f>M118-L118</f>
        <v>121.51415492724196</v>
      </c>
      <c r="O118" s="262">
        <f>IF($D118="","",VLOOKUP($D118,용수공급량!$A$31:$E$45,5,FALSE))</f>
        <v>86.5</v>
      </c>
      <c r="P118" s="262">
        <f>N118-O118</f>
        <v>35.014154927241961</v>
      </c>
      <c r="Q118" s="265"/>
      <c r="R118" s="9"/>
      <c r="S118" s="9"/>
      <c r="T118" s="174"/>
      <c r="U118" s="172"/>
      <c r="V118" s="172"/>
      <c r="W118" s="172"/>
      <c r="X118" s="172"/>
      <c r="Y118" s="172"/>
    </row>
    <row r="119" spans="1:25" s="1" customFormat="1" ht="11.45" customHeight="1">
      <c r="A119" s="216"/>
      <c r="B119" s="233" t="s">
        <v>273</v>
      </c>
      <c r="C119" s="236" t="s">
        <v>18</v>
      </c>
      <c r="D119" s="232" t="s">
        <v>229</v>
      </c>
      <c r="E119" s="258">
        <v>250</v>
      </c>
      <c r="F119" s="275">
        <v>7179.1</v>
      </c>
      <c r="G119" s="258">
        <f>W30</f>
        <v>831</v>
      </c>
      <c r="H119" s="258">
        <f>H117-G119</f>
        <v>850</v>
      </c>
      <c r="I119" s="259">
        <f>IF(E119&lt;0,0,IF(E119&lt;=600,100,IF(AND(600&lt;E119,E119&lt;1000),110,IF(E119&gt;=1000,120,""))))</f>
        <v>100</v>
      </c>
      <c r="J119" s="260">
        <f>0.84935*I119*(E119/1000/4)^0.63*(K119/1000)^0.54</f>
        <v>0.2022188322483798</v>
      </c>
      <c r="K119" s="261">
        <f>10.666*(I119^(-1.85))*((E119/1000)^(-4.87))*((H119/(24*60*60))^1.85)*1000</f>
        <v>0.35229649799757085</v>
      </c>
      <c r="L119" s="262">
        <f>K119*F119/1000</f>
        <v>2.5291717887743612</v>
      </c>
      <c r="M119" s="262">
        <f>N117</f>
        <v>121.59224014060587</v>
      </c>
      <c r="N119" s="262">
        <f>M119-L119</f>
        <v>119.0630683518315</v>
      </c>
      <c r="O119" s="262">
        <f>IF($D119="","",VLOOKUP($D119,용수공급량!$A$31:$E$45,5,FALSE))</f>
        <v>83</v>
      </c>
      <c r="P119" s="262">
        <f>N119-O119</f>
        <v>36.063068351831504</v>
      </c>
      <c r="Q119" s="265"/>
      <c r="R119" s="9"/>
      <c r="S119" s="9"/>
      <c r="T119" s="174"/>
      <c r="U119" s="172"/>
      <c r="V119" s="172"/>
      <c r="W119" s="172"/>
      <c r="X119" s="172"/>
      <c r="Y119" s="172"/>
    </row>
    <row r="120" spans="1:25" s="1" customFormat="1" ht="11.45" customHeight="1">
      <c r="A120" s="216"/>
      <c r="B120" s="233"/>
      <c r="C120" s="236"/>
      <c r="D120" s="232"/>
      <c r="E120" s="258"/>
      <c r="F120" s="275"/>
      <c r="G120" s="258"/>
      <c r="H120" s="258"/>
      <c r="I120" s="259"/>
      <c r="J120" s="260"/>
      <c r="K120" s="261"/>
      <c r="L120" s="262"/>
      <c r="M120" s="262"/>
      <c r="N120" s="262"/>
      <c r="O120" s="262"/>
      <c r="P120" s="262"/>
      <c r="Q120" s="265"/>
      <c r="R120" s="9"/>
      <c r="S120" s="9"/>
      <c r="T120" s="174"/>
      <c r="U120" s="172"/>
      <c r="V120" s="172"/>
      <c r="W120" s="172"/>
      <c r="X120" s="172"/>
      <c r="Y120" s="172"/>
    </row>
    <row r="121" spans="1:25" s="1" customFormat="1" ht="11.45" customHeight="1">
      <c r="A121" s="216"/>
      <c r="B121" s="233" t="s">
        <v>268</v>
      </c>
      <c r="C121" s="236" t="s">
        <v>18</v>
      </c>
      <c r="D121" s="232" t="s">
        <v>275</v>
      </c>
      <c r="E121" s="258">
        <v>150</v>
      </c>
      <c r="F121" s="275">
        <v>1353.17</v>
      </c>
      <c r="G121" s="258"/>
      <c r="H121" s="258">
        <f>W29</f>
        <v>0</v>
      </c>
      <c r="I121" s="259">
        <f>IF(E121&lt;0,0,IF(E121&lt;=600,100,IF(AND(600&lt;E121,E121&lt;1000),110,IF(E121&gt;=1000,120,""))))</f>
        <v>100</v>
      </c>
      <c r="J121" s="260">
        <f>0.84935*I121*(E121/1000/4)^0.63*(K121/1000)^0.54</f>
        <v>0</v>
      </c>
      <c r="K121" s="261">
        <f>10.666*(I121^(-1.85))*((E121/1000)^(-4.87))*((H121/(24*60*60))^1.85)*1000</f>
        <v>0</v>
      </c>
      <c r="L121" s="262">
        <f>K121*F121/1000</f>
        <v>0</v>
      </c>
      <c r="M121" s="262">
        <f>M106</f>
        <v>122.78472186307847</v>
      </c>
      <c r="N121" s="262">
        <f>M121-L121</f>
        <v>122.78472186307847</v>
      </c>
      <c r="O121" s="262">
        <f>IF($D121="","",VLOOKUP($D121,용수공급량!$A$31:$E$45,5,FALSE))</f>
        <v>86.7</v>
      </c>
      <c r="P121" s="262">
        <f>N121-O121</f>
        <v>36.084721863078471</v>
      </c>
      <c r="Q121" s="265"/>
      <c r="R121" s="9"/>
      <c r="S121" s="9"/>
      <c r="T121" s="174"/>
      <c r="U121" s="172"/>
      <c r="V121" s="172"/>
      <c r="W121" s="172"/>
      <c r="X121" s="172"/>
      <c r="Y121" s="172"/>
    </row>
    <row r="122" spans="1:25" s="1" customFormat="1" ht="11.45" customHeight="1">
      <c r="A122" s="216"/>
      <c r="B122" s="233"/>
      <c r="C122" s="236"/>
      <c r="D122" s="232"/>
      <c r="E122" s="258"/>
      <c r="F122" s="275"/>
      <c r="G122" s="258"/>
      <c r="H122" s="258"/>
      <c r="I122" s="259"/>
      <c r="J122" s="260"/>
      <c r="K122" s="261"/>
      <c r="L122" s="262"/>
      <c r="M122" s="262"/>
      <c r="N122" s="262"/>
      <c r="O122" s="262"/>
      <c r="P122" s="262"/>
      <c r="Q122" s="265"/>
      <c r="R122" s="9"/>
      <c r="S122" s="9"/>
      <c r="T122" s="174"/>
      <c r="U122" s="172"/>
      <c r="V122" s="172"/>
      <c r="W122" s="172"/>
      <c r="X122" s="172"/>
      <c r="Y122" s="172"/>
    </row>
    <row r="123" spans="1:25" s="1" customFormat="1" ht="11.45" customHeight="1">
      <c r="A123" s="216"/>
      <c r="B123" s="233" t="s">
        <v>269</v>
      </c>
      <c r="C123" s="236" t="s">
        <v>18</v>
      </c>
      <c r="D123" s="232" t="s">
        <v>231</v>
      </c>
      <c r="E123" s="258">
        <v>150</v>
      </c>
      <c r="F123" s="275">
        <v>441.27</v>
      </c>
      <c r="G123" s="258"/>
      <c r="H123" s="258">
        <f>W26</f>
        <v>616</v>
      </c>
      <c r="I123" s="259">
        <f>IF(E123&lt;0,0,IF(E123&lt;=600,100,IF(AND(600&lt;E123,E123&lt;1000),110,IF(E123&gt;=1000,120,""))))</f>
        <v>100</v>
      </c>
      <c r="J123" s="260">
        <f>0.84935*I123*(E123/1000/4)^0.63*(K123/1000)^0.54</f>
        <v>0.40717054405179998</v>
      </c>
      <c r="K123" s="261">
        <f>10.666*(I123^(-1.85))*((E123/1000)^(-4.87))*((H123/(24*60*60))^1.85)*1000</f>
        <v>2.3367434911503762</v>
      </c>
      <c r="L123" s="262">
        <f>K123*F123/1000</f>
        <v>1.0311348003399263</v>
      </c>
      <c r="M123" s="262">
        <f>M107</f>
        <v>116.71006876717064</v>
      </c>
      <c r="N123" s="262">
        <f>M123-L123</f>
        <v>115.67893396683071</v>
      </c>
      <c r="O123" s="262">
        <f>IF($D123="","",VLOOKUP($D123,용수공급량!$A$31:$E$45,5,FALSE))</f>
        <v>67</v>
      </c>
      <c r="P123" s="262">
        <f>N123-O123</f>
        <v>48.678933966830712</v>
      </c>
      <c r="Q123" s="265"/>
      <c r="R123" s="9"/>
      <c r="S123" s="9"/>
      <c r="T123" s="174"/>
      <c r="U123" s="172"/>
      <c r="V123" s="172"/>
      <c r="W123" s="172"/>
      <c r="X123" s="172"/>
      <c r="Y123" s="172"/>
    </row>
    <row r="124" spans="1:25" s="1" customFormat="1" ht="11.45" customHeight="1">
      <c r="A124" s="216"/>
      <c r="B124" s="233"/>
      <c r="C124" s="236"/>
      <c r="D124" s="232"/>
      <c r="E124" s="258"/>
      <c r="F124" s="275"/>
      <c r="G124" s="258"/>
      <c r="H124" s="258"/>
      <c r="I124" s="259"/>
      <c r="J124" s="260"/>
      <c r="K124" s="261"/>
      <c r="L124" s="262"/>
      <c r="M124" s="262"/>
      <c r="N124" s="262"/>
      <c r="O124" s="262"/>
      <c r="P124" s="262"/>
      <c r="Q124" s="265"/>
      <c r="R124" s="9"/>
      <c r="S124" s="9"/>
      <c r="T124" s="174"/>
      <c r="U124" s="172"/>
      <c r="V124" s="172"/>
      <c r="W124" s="172"/>
      <c r="X124" s="172"/>
      <c r="Y124" s="172"/>
    </row>
    <row r="125" spans="1:25" s="1" customFormat="1" ht="11.45" customHeight="1">
      <c r="A125" s="216"/>
      <c r="B125" s="233" t="s">
        <v>309</v>
      </c>
      <c r="C125" s="236" t="s">
        <v>18</v>
      </c>
      <c r="D125" s="232" t="s">
        <v>232</v>
      </c>
      <c r="E125" s="258">
        <v>300</v>
      </c>
      <c r="F125" s="275">
        <v>6140.22</v>
      </c>
      <c r="G125" s="258"/>
      <c r="H125" s="258">
        <f>W46</f>
        <v>1601</v>
      </c>
      <c r="I125" s="259">
        <f>IF(E125&lt;0,0,IF(E125&lt;=600,100,IF(AND(600&lt;E125,E125&lt;1000),110,IF(E125&gt;=1000,120,""))))</f>
        <v>100</v>
      </c>
      <c r="J125" s="260">
        <f>0.84935*I125*(E125/1000/4)^0.63*(K125/1000)^0.54</f>
        <v>0.26434577656085034</v>
      </c>
      <c r="K125" s="261">
        <f>10.666*(I125^(-1.85))*((E125/1000)^(-4.87))*((H125/(24*60*60))^1.85)*1000</f>
        <v>0.46772933556844554</v>
      </c>
      <c r="L125" s="262">
        <f>K125*F125/1000</f>
        <v>2.8719610208440809</v>
      </c>
      <c r="M125" s="262">
        <f>M108</f>
        <v>115.93959605410106</v>
      </c>
      <c r="N125" s="262">
        <f>M125-L125</f>
        <v>113.06763503325698</v>
      </c>
      <c r="O125" s="262">
        <f>IF($D125="","",VLOOKUP($D125,용수공급량!$A$31:$E$45,5,FALSE))</f>
        <v>86.7</v>
      </c>
      <c r="P125" s="262">
        <f>N125-O125</f>
        <v>26.367635033256974</v>
      </c>
      <c r="Q125" s="265"/>
      <c r="R125" s="9"/>
      <c r="S125" s="9"/>
      <c r="T125" s="174"/>
      <c r="U125" s="172"/>
      <c r="V125" s="172"/>
      <c r="W125" s="172"/>
      <c r="X125" s="172"/>
      <c r="Y125" s="172"/>
    </row>
    <row r="126" spans="1:25" s="1" customFormat="1" ht="11.45" customHeight="1">
      <c r="A126" s="216"/>
      <c r="B126" s="233"/>
      <c r="C126" s="236"/>
      <c r="D126" s="232"/>
      <c r="E126" s="258"/>
      <c r="F126" s="275"/>
      <c r="G126" s="258"/>
      <c r="H126" s="258"/>
      <c r="I126" s="259"/>
      <c r="J126" s="260"/>
      <c r="K126" s="261"/>
      <c r="L126" s="262"/>
      <c r="M126" s="262"/>
      <c r="N126" s="262"/>
      <c r="O126" s="262"/>
      <c r="P126" s="262"/>
      <c r="Q126" s="265"/>
      <c r="R126" s="9"/>
      <c r="S126" s="9"/>
      <c r="T126" s="174"/>
      <c r="U126" s="172"/>
      <c r="V126" s="172"/>
      <c r="W126" s="172"/>
      <c r="X126" s="172"/>
      <c r="Y126" s="172"/>
    </row>
    <row r="127" spans="1:25" s="1" customFormat="1" ht="11.45" customHeight="1">
      <c r="A127" s="216"/>
      <c r="B127" s="233" t="s">
        <v>281</v>
      </c>
      <c r="C127" s="236" t="s">
        <v>18</v>
      </c>
      <c r="D127" s="232" t="s">
        <v>233</v>
      </c>
      <c r="E127" s="258">
        <v>200</v>
      </c>
      <c r="F127" s="275">
        <v>1055.28</v>
      </c>
      <c r="G127" s="258"/>
      <c r="H127" s="258">
        <f>W44</f>
        <v>429</v>
      </c>
      <c r="I127" s="259">
        <f>IF(E127&lt;0,0,IF(E127&lt;=600,100,IF(AND(600&lt;E127,E127&lt;1000),110,IF(E127&gt;=1000,120,""))))</f>
        <v>100</v>
      </c>
      <c r="J127" s="260">
        <f>0.84935*I127*(E127/1000/4)^0.63*(K127/1000)^0.54</f>
        <v>0.15957232405140712</v>
      </c>
      <c r="K127" s="261">
        <f>10.666*(I127^(-1.85))*((E127/1000)^(-4.87))*((H127/(24*60*60))^1.85)*1000</f>
        <v>0.2947684972784535</v>
      </c>
      <c r="L127" s="262">
        <f>K127*F127/1000</f>
        <v>0.3110632998080064</v>
      </c>
      <c r="M127" s="262">
        <f>M109</f>
        <v>114.43251869285029</v>
      </c>
      <c r="N127" s="262">
        <f>M127-L127</f>
        <v>114.12145539304228</v>
      </c>
      <c r="O127" s="262">
        <f>IF($D127="","",VLOOKUP($D127,용수공급량!$A$31:$E$45,5,FALSE))</f>
        <v>98.5</v>
      </c>
      <c r="P127" s="262">
        <f>N127-O127</f>
        <v>15.621455393042282</v>
      </c>
      <c r="Q127" s="265"/>
      <c r="R127" s="9"/>
      <c r="S127" s="9"/>
      <c r="T127" s="174"/>
      <c r="U127" s="172"/>
      <c r="V127" s="172"/>
      <c r="W127" s="172"/>
      <c r="X127" s="172"/>
      <c r="Y127" s="172"/>
    </row>
    <row r="128" spans="1:25" s="1" customFormat="1" ht="11.45" customHeight="1">
      <c r="A128" s="216"/>
      <c r="B128" s="228"/>
      <c r="C128" s="276"/>
      <c r="D128" s="277"/>
      <c r="E128" s="266"/>
      <c r="F128" s="280"/>
      <c r="G128" s="266"/>
      <c r="H128" s="266"/>
      <c r="I128" s="267"/>
      <c r="J128" s="268"/>
      <c r="K128" s="269"/>
      <c r="L128" s="270"/>
      <c r="M128" s="270"/>
      <c r="N128" s="270"/>
      <c r="O128" s="270"/>
      <c r="P128" s="270"/>
      <c r="Q128" s="271"/>
      <c r="R128" s="9"/>
      <c r="S128" s="9"/>
      <c r="T128" s="174"/>
      <c r="U128" s="172"/>
      <c r="V128" s="172"/>
      <c r="W128" s="172"/>
      <c r="X128" s="172"/>
      <c r="Y128" s="172"/>
    </row>
    <row r="129" spans="1:25" s="1" customFormat="1" ht="15.6" hidden="1" customHeight="1">
      <c r="A129" s="216"/>
      <c r="B129" s="218"/>
      <c r="C129" s="219"/>
      <c r="D129" s="220"/>
      <c r="E129" s="221"/>
      <c r="F129" s="222"/>
      <c r="G129" s="221"/>
      <c r="H129" s="221"/>
      <c r="I129" s="223"/>
      <c r="J129" s="224"/>
      <c r="K129" s="225"/>
      <c r="L129" s="226"/>
      <c r="M129" s="226"/>
      <c r="N129" s="226"/>
      <c r="O129" s="226"/>
      <c r="P129" s="226"/>
      <c r="Q129" s="227"/>
      <c r="R129" s="9"/>
      <c r="S129" s="9"/>
      <c r="T129" s="174"/>
      <c r="U129" s="172"/>
      <c r="V129" s="172"/>
      <c r="W129" s="172"/>
      <c r="X129" s="172"/>
      <c r="Y129" s="172"/>
    </row>
    <row r="130" spans="1:25" s="1" customFormat="1" ht="15.6" hidden="1" customHeight="1">
      <c r="A130" s="216"/>
      <c r="B130" s="218"/>
      <c r="C130" s="219"/>
      <c r="D130" s="220"/>
      <c r="E130" s="221"/>
      <c r="F130" s="222"/>
      <c r="G130" s="221"/>
      <c r="H130" s="221"/>
      <c r="I130" s="223"/>
      <c r="J130" s="224"/>
      <c r="K130" s="225"/>
      <c r="L130" s="226"/>
      <c r="M130" s="226"/>
      <c r="N130" s="226"/>
      <c r="O130" s="226"/>
      <c r="P130" s="226"/>
      <c r="Q130" s="227"/>
      <c r="R130" s="9"/>
      <c r="S130" s="9"/>
      <c r="T130" s="174"/>
      <c r="U130" s="172"/>
      <c r="V130" s="172"/>
      <c r="W130" s="172"/>
      <c r="X130" s="172"/>
      <c r="Y130" s="172"/>
    </row>
    <row r="131" spans="1:25" s="1" customFormat="1" ht="15.6" hidden="1" customHeight="1">
      <c r="A131" s="216"/>
      <c r="B131" s="218"/>
      <c r="C131" s="219"/>
      <c r="D131" s="220"/>
      <c r="E131" s="221"/>
      <c r="F131" s="222"/>
      <c r="G131" s="221"/>
      <c r="H131" s="221"/>
      <c r="I131" s="223"/>
      <c r="J131" s="224"/>
      <c r="K131" s="225"/>
      <c r="L131" s="226"/>
      <c r="M131" s="226"/>
      <c r="N131" s="226"/>
      <c r="O131" s="226"/>
      <c r="P131" s="226"/>
      <c r="Q131" s="227"/>
      <c r="R131" s="9"/>
      <c r="S131" s="9"/>
      <c r="T131" s="174"/>
      <c r="U131" s="172"/>
      <c r="V131" s="172"/>
      <c r="W131" s="172"/>
      <c r="X131" s="172"/>
      <c r="Y131" s="172"/>
    </row>
    <row r="132" spans="1:25" s="1" customFormat="1" ht="15.6" hidden="1" customHeight="1">
      <c r="A132" s="216"/>
      <c r="B132" s="218"/>
      <c r="C132" s="219"/>
      <c r="D132" s="220"/>
      <c r="E132" s="221"/>
      <c r="F132" s="222"/>
      <c r="G132" s="221"/>
      <c r="H132" s="221"/>
      <c r="I132" s="223"/>
      <c r="J132" s="224"/>
      <c r="K132" s="225"/>
      <c r="L132" s="226"/>
      <c r="M132" s="226"/>
      <c r="N132" s="226"/>
      <c r="O132" s="226"/>
      <c r="P132" s="226"/>
      <c r="Q132" s="227"/>
      <c r="R132" s="9"/>
      <c r="S132" s="9"/>
      <c r="T132" s="174"/>
      <c r="U132" s="172"/>
      <c r="V132" s="172"/>
      <c r="W132" s="172"/>
      <c r="X132" s="172"/>
      <c r="Y132" s="172"/>
    </row>
    <row r="133" spans="1:25" s="1" customFormat="1" ht="15.6" hidden="1" customHeight="1">
      <c r="A133" s="216"/>
      <c r="B133" s="218"/>
      <c r="C133" s="219"/>
      <c r="D133" s="220"/>
      <c r="E133" s="221"/>
      <c r="F133" s="222"/>
      <c r="G133" s="221"/>
      <c r="H133" s="221"/>
      <c r="I133" s="223"/>
      <c r="J133" s="224"/>
      <c r="K133" s="225"/>
      <c r="L133" s="226"/>
      <c r="M133" s="226"/>
      <c r="N133" s="226"/>
      <c r="O133" s="226"/>
      <c r="P133" s="226"/>
      <c r="Q133" s="227"/>
      <c r="R133" s="9"/>
      <c r="S133" s="9"/>
      <c r="T133" s="174"/>
      <c r="U133" s="172"/>
      <c r="V133" s="172"/>
      <c r="W133" s="172"/>
      <c r="X133" s="172"/>
      <c r="Y133" s="172"/>
    </row>
    <row r="134" spans="1:25" s="1" customFormat="1" ht="15.6" hidden="1" customHeight="1">
      <c r="A134" s="216"/>
      <c r="B134" s="218"/>
      <c r="C134" s="219"/>
      <c r="D134" s="220"/>
      <c r="E134" s="221"/>
      <c r="F134" s="222"/>
      <c r="G134" s="221"/>
      <c r="H134" s="221"/>
      <c r="I134" s="223"/>
      <c r="J134" s="224"/>
      <c r="K134" s="225"/>
      <c r="L134" s="226"/>
      <c r="M134" s="226"/>
      <c r="N134" s="226"/>
      <c r="O134" s="226"/>
      <c r="P134" s="226"/>
      <c r="Q134" s="227"/>
      <c r="R134" s="9"/>
      <c r="S134" s="9"/>
      <c r="T134" s="174"/>
      <c r="U134" s="172"/>
      <c r="V134" s="172"/>
      <c r="W134" s="172"/>
      <c r="X134" s="172"/>
      <c r="Y134" s="172"/>
    </row>
    <row r="135" spans="1:25" s="1" customFormat="1" ht="15.6" hidden="1" customHeight="1">
      <c r="A135" s="216"/>
      <c r="B135" s="218"/>
      <c r="C135" s="219"/>
      <c r="D135" s="220"/>
      <c r="E135" s="221"/>
      <c r="F135" s="222"/>
      <c r="G135" s="221"/>
      <c r="H135" s="221"/>
      <c r="I135" s="223"/>
      <c r="J135" s="224"/>
      <c r="K135" s="225"/>
      <c r="L135" s="226"/>
      <c r="M135" s="226"/>
      <c r="N135" s="226"/>
      <c r="O135" s="226"/>
      <c r="P135" s="226"/>
      <c r="Q135" s="227"/>
      <c r="R135" s="9"/>
      <c r="S135" s="9"/>
      <c r="T135" s="174"/>
      <c r="U135" s="172"/>
      <c r="V135" s="172"/>
      <c r="W135" s="172"/>
      <c r="X135" s="172"/>
      <c r="Y135" s="172"/>
    </row>
    <row r="136" spans="1:25" s="1" customFormat="1" ht="15.6" hidden="1" customHeight="1">
      <c r="A136" s="216"/>
      <c r="B136" s="218"/>
      <c r="C136" s="219"/>
      <c r="D136" s="220"/>
      <c r="E136" s="221"/>
      <c r="F136" s="222"/>
      <c r="G136" s="221"/>
      <c r="H136" s="221"/>
      <c r="I136" s="223"/>
      <c r="J136" s="224"/>
      <c r="K136" s="225"/>
      <c r="L136" s="226"/>
      <c r="M136" s="226"/>
      <c r="N136" s="226"/>
      <c r="O136" s="226"/>
      <c r="P136" s="226"/>
      <c r="Q136" s="227"/>
      <c r="R136" s="9"/>
      <c r="S136" s="9"/>
      <c r="T136" s="174"/>
      <c r="U136" s="172"/>
      <c r="V136" s="172"/>
      <c r="W136" s="172"/>
      <c r="X136" s="172"/>
      <c r="Y136" s="172"/>
    </row>
    <row r="137" spans="1:25" s="1" customFormat="1" ht="15.6" hidden="1" customHeight="1">
      <c r="A137" s="216"/>
      <c r="B137" s="218"/>
      <c r="C137" s="219"/>
      <c r="D137" s="220"/>
      <c r="E137" s="221"/>
      <c r="F137" s="222"/>
      <c r="G137" s="221"/>
      <c r="H137" s="221"/>
      <c r="I137" s="223"/>
      <c r="J137" s="224"/>
      <c r="K137" s="225"/>
      <c r="L137" s="226"/>
      <c r="M137" s="226"/>
      <c r="N137" s="226"/>
      <c r="O137" s="226"/>
      <c r="P137" s="226"/>
      <c r="Q137" s="227"/>
      <c r="R137" s="9"/>
      <c r="S137" s="9"/>
      <c r="T137" s="174"/>
      <c r="U137" s="172"/>
      <c r="V137" s="172"/>
      <c r="W137" s="172"/>
      <c r="X137" s="172"/>
      <c r="Y137" s="172"/>
    </row>
    <row r="138" spans="1:25" s="1" customFormat="1" ht="15.6" hidden="1" customHeight="1">
      <c r="A138" s="216"/>
      <c r="B138" s="218"/>
      <c r="C138" s="219"/>
      <c r="D138" s="220"/>
      <c r="E138" s="221"/>
      <c r="F138" s="222"/>
      <c r="G138" s="221"/>
      <c r="H138" s="221"/>
      <c r="I138" s="223"/>
      <c r="J138" s="224"/>
      <c r="K138" s="225"/>
      <c r="L138" s="226"/>
      <c r="M138" s="226"/>
      <c r="N138" s="226"/>
      <c r="O138" s="226"/>
      <c r="P138" s="226"/>
      <c r="Q138" s="227"/>
      <c r="R138" s="9"/>
      <c r="S138" s="9"/>
      <c r="T138" s="174"/>
      <c r="U138" s="172"/>
      <c r="V138" s="172"/>
      <c r="W138" s="172"/>
      <c r="X138" s="172"/>
      <c r="Y138" s="172"/>
    </row>
    <row r="139" spans="1:25" s="1" customFormat="1" ht="15.6" hidden="1" customHeight="1">
      <c r="A139" s="216"/>
      <c r="B139" s="218"/>
      <c r="C139" s="219"/>
      <c r="D139" s="220"/>
      <c r="E139" s="221"/>
      <c r="F139" s="222"/>
      <c r="G139" s="221"/>
      <c r="H139" s="221"/>
      <c r="I139" s="223"/>
      <c r="J139" s="224"/>
      <c r="K139" s="225"/>
      <c r="L139" s="226"/>
      <c r="M139" s="226"/>
      <c r="N139" s="226"/>
      <c r="O139" s="226"/>
      <c r="P139" s="226"/>
      <c r="Q139" s="227"/>
      <c r="R139" s="9"/>
      <c r="S139" s="9"/>
      <c r="T139" s="174"/>
      <c r="U139" s="172"/>
      <c r="V139" s="172"/>
      <c r="W139" s="172"/>
      <c r="X139" s="172"/>
      <c r="Y139" s="172"/>
    </row>
    <row r="140" spans="1:25" s="1" customFormat="1" ht="15.6" hidden="1" customHeight="1">
      <c r="A140" s="216"/>
      <c r="B140" s="218"/>
      <c r="C140" s="219"/>
      <c r="D140" s="220"/>
      <c r="E140" s="221"/>
      <c r="F140" s="222"/>
      <c r="G140" s="221"/>
      <c r="H140" s="221"/>
      <c r="I140" s="223"/>
      <c r="J140" s="224"/>
      <c r="K140" s="225"/>
      <c r="L140" s="226"/>
      <c r="M140" s="226"/>
      <c r="N140" s="226"/>
      <c r="O140" s="226"/>
      <c r="P140" s="226"/>
      <c r="Q140" s="227"/>
      <c r="R140" s="9"/>
      <c r="S140" s="9"/>
      <c r="T140" s="174"/>
      <c r="U140" s="172"/>
      <c r="V140" s="172"/>
      <c r="W140" s="172"/>
      <c r="X140" s="172"/>
      <c r="Y140" s="172"/>
    </row>
    <row r="141" spans="1:25" s="1" customFormat="1" ht="15.6" hidden="1" customHeight="1">
      <c r="A141" s="216"/>
      <c r="B141" s="218"/>
      <c r="C141" s="219"/>
      <c r="D141" s="220"/>
      <c r="E141" s="221"/>
      <c r="F141" s="222"/>
      <c r="G141" s="221"/>
      <c r="H141" s="221"/>
      <c r="I141" s="223"/>
      <c r="J141" s="224"/>
      <c r="K141" s="225"/>
      <c r="L141" s="226"/>
      <c r="M141" s="226"/>
      <c r="N141" s="226"/>
      <c r="O141" s="226"/>
      <c r="P141" s="226"/>
      <c r="Q141" s="227"/>
      <c r="R141" s="9"/>
      <c r="S141" s="9"/>
      <c r="T141" s="174"/>
      <c r="U141" s="172"/>
      <c r="V141" s="172"/>
      <c r="W141" s="172"/>
      <c r="X141" s="172"/>
      <c r="Y141" s="172"/>
    </row>
    <row r="142" spans="1:25" s="1" customFormat="1" ht="15.6" hidden="1" customHeight="1">
      <c r="A142" s="216"/>
      <c r="B142" s="218"/>
      <c r="C142" s="219"/>
      <c r="D142" s="220"/>
      <c r="E142" s="221"/>
      <c r="F142" s="222"/>
      <c r="G142" s="221"/>
      <c r="H142" s="221"/>
      <c r="I142" s="223"/>
      <c r="J142" s="224"/>
      <c r="K142" s="225"/>
      <c r="L142" s="226"/>
      <c r="M142" s="226"/>
      <c r="N142" s="226"/>
      <c r="O142" s="226"/>
      <c r="P142" s="226"/>
      <c r="Q142" s="227"/>
      <c r="R142" s="9"/>
      <c r="S142" s="9"/>
      <c r="T142" s="174"/>
      <c r="U142" s="172"/>
      <c r="V142" s="172"/>
      <c r="W142" s="172"/>
      <c r="X142" s="172"/>
      <c r="Y142" s="172"/>
    </row>
    <row r="143" spans="1:25" s="1" customFormat="1" ht="15.6" hidden="1" customHeight="1">
      <c r="A143" s="216"/>
      <c r="B143" s="218"/>
      <c r="C143" s="219"/>
      <c r="D143" s="220"/>
      <c r="E143" s="221"/>
      <c r="F143" s="222"/>
      <c r="G143" s="221"/>
      <c r="H143" s="221"/>
      <c r="I143" s="223"/>
      <c r="J143" s="224"/>
      <c r="K143" s="225"/>
      <c r="L143" s="226"/>
      <c r="M143" s="226"/>
      <c r="N143" s="226"/>
      <c r="O143" s="226"/>
      <c r="P143" s="226"/>
      <c r="Q143" s="227"/>
      <c r="R143" s="9"/>
      <c r="S143" s="9"/>
      <c r="T143" s="174"/>
      <c r="U143" s="172"/>
      <c r="V143" s="172"/>
      <c r="W143" s="172"/>
      <c r="X143" s="172"/>
      <c r="Y143" s="172"/>
    </row>
    <row r="144" spans="1:25" s="1" customFormat="1" ht="15.6" hidden="1" customHeight="1">
      <c r="A144" s="216"/>
      <c r="B144" s="218"/>
      <c r="C144" s="219"/>
      <c r="D144" s="220"/>
      <c r="E144" s="221"/>
      <c r="F144" s="222"/>
      <c r="G144" s="221"/>
      <c r="H144" s="221"/>
      <c r="I144" s="223"/>
      <c r="J144" s="224"/>
      <c r="K144" s="225"/>
      <c r="L144" s="226"/>
      <c r="M144" s="226"/>
      <c r="N144" s="226"/>
      <c r="O144" s="226"/>
      <c r="P144" s="226"/>
      <c r="Q144" s="227"/>
      <c r="R144" s="9"/>
      <c r="S144" s="9"/>
      <c r="T144" s="174"/>
      <c r="U144" s="172"/>
      <c r="V144" s="172"/>
      <c r="W144" s="172"/>
      <c r="X144" s="172"/>
      <c r="Y144" s="172"/>
    </row>
    <row r="145" spans="1:25" s="1" customFormat="1" ht="15.6" hidden="1" customHeight="1">
      <c r="A145" s="216"/>
      <c r="B145" s="218"/>
      <c r="C145" s="219"/>
      <c r="D145" s="220"/>
      <c r="E145" s="221"/>
      <c r="F145" s="222"/>
      <c r="G145" s="221"/>
      <c r="H145" s="221"/>
      <c r="I145" s="223"/>
      <c r="J145" s="224"/>
      <c r="K145" s="225"/>
      <c r="L145" s="226"/>
      <c r="M145" s="226"/>
      <c r="N145" s="226"/>
      <c r="O145" s="226"/>
      <c r="P145" s="226"/>
      <c r="Q145" s="227"/>
      <c r="R145" s="9"/>
      <c r="S145" s="9"/>
      <c r="T145" s="174"/>
      <c r="U145" s="172"/>
      <c r="V145" s="172"/>
      <c r="W145" s="172"/>
      <c r="X145" s="172"/>
      <c r="Y145" s="172"/>
    </row>
    <row r="146" spans="1:25" s="1" customFormat="1" ht="15.6" hidden="1" customHeight="1">
      <c r="A146" s="216"/>
      <c r="B146" s="218"/>
      <c r="C146" s="219"/>
      <c r="D146" s="220"/>
      <c r="E146" s="221"/>
      <c r="F146" s="222"/>
      <c r="G146" s="221"/>
      <c r="H146" s="221"/>
      <c r="I146" s="223"/>
      <c r="J146" s="224"/>
      <c r="K146" s="225"/>
      <c r="L146" s="226"/>
      <c r="M146" s="226"/>
      <c r="N146" s="226"/>
      <c r="O146" s="226"/>
      <c r="P146" s="226"/>
      <c r="Q146" s="227"/>
      <c r="R146" s="9"/>
      <c r="S146" s="9"/>
      <c r="T146" s="174"/>
      <c r="U146" s="172"/>
      <c r="V146" s="172"/>
      <c r="W146" s="172"/>
      <c r="X146" s="172"/>
      <c r="Y146" s="172"/>
    </row>
    <row r="147" spans="1:25" s="1" customFormat="1" ht="15.6" hidden="1" customHeight="1">
      <c r="A147" s="216"/>
      <c r="B147" s="218"/>
      <c r="C147" s="219"/>
      <c r="D147" s="220"/>
      <c r="E147" s="221"/>
      <c r="F147" s="222"/>
      <c r="G147" s="221"/>
      <c r="H147" s="221"/>
      <c r="I147" s="223"/>
      <c r="J147" s="224"/>
      <c r="K147" s="225"/>
      <c r="L147" s="226"/>
      <c r="M147" s="226"/>
      <c r="N147" s="226"/>
      <c r="O147" s="226"/>
      <c r="P147" s="226"/>
      <c r="Q147" s="227"/>
      <c r="R147" s="9"/>
      <c r="S147" s="9"/>
      <c r="T147" s="174"/>
      <c r="U147" s="172"/>
      <c r="V147" s="172"/>
      <c r="W147" s="172"/>
      <c r="X147" s="172"/>
      <c r="Y147" s="172"/>
    </row>
    <row r="148" spans="1:25" s="1" customFormat="1" ht="15.6" hidden="1" customHeight="1">
      <c r="A148" s="216"/>
      <c r="B148" s="218"/>
      <c r="C148" s="219"/>
      <c r="D148" s="220"/>
      <c r="E148" s="221"/>
      <c r="F148" s="222"/>
      <c r="G148" s="221"/>
      <c r="H148" s="221"/>
      <c r="I148" s="223"/>
      <c r="J148" s="224"/>
      <c r="K148" s="225"/>
      <c r="L148" s="226"/>
      <c r="M148" s="226"/>
      <c r="N148" s="226"/>
      <c r="O148" s="226"/>
      <c r="P148" s="226"/>
      <c r="Q148" s="227"/>
      <c r="R148" s="9"/>
      <c r="S148" s="9"/>
      <c r="T148" s="174"/>
      <c r="U148" s="172"/>
      <c r="V148" s="172"/>
      <c r="W148" s="172"/>
      <c r="X148" s="172"/>
      <c r="Y148" s="172"/>
    </row>
    <row r="149" spans="1:25" s="1" customFormat="1" ht="15.6" hidden="1" customHeight="1">
      <c r="A149" s="216"/>
      <c r="B149" s="218"/>
      <c r="C149" s="219"/>
      <c r="D149" s="220"/>
      <c r="E149" s="221"/>
      <c r="F149" s="222"/>
      <c r="G149" s="221"/>
      <c r="H149" s="221"/>
      <c r="I149" s="223"/>
      <c r="J149" s="224"/>
      <c r="K149" s="225"/>
      <c r="L149" s="226"/>
      <c r="M149" s="226"/>
      <c r="N149" s="226"/>
      <c r="O149" s="226"/>
      <c r="P149" s="226"/>
      <c r="Q149" s="227"/>
      <c r="R149" s="9"/>
      <c r="S149" s="9"/>
      <c r="T149" s="174"/>
      <c r="U149" s="172"/>
      <c r="V149" s="172"/>
      <c r="W149" s="172"/>
      <c r="X149" s="172"/>
      <c r="Y149" s="172"/>
    </row>
    <row r="150" spans="1:25" s="1" customFormat="1" ht="15.6" hidden="1" customHeight="1">
      <c r="A150" s="216"/>
      <c r="B150" s="218"/>
      <c r="C150" s="219"/>
      <c r="D150" s="220"/>
      <c r="E150" s="221"/>
      <c r="F150" s="222"/>
      <c r="G150" s="221"/>
      <c r="H150" s="221"/>
      <c r="I150" s="223"/>
      <c r="J150" s="224"/>
      <c r="K150" s="225"/>
      <c r="L150" s="226"/>
      <c r="M150" s="226"/>
      <c r="N150" s="226"/>
      <c r="O150" s="226"/>
      <c r="P150" s="226"/>
      <c r="Q150" s="227"/>
      <c r="R150" s="9"/>
      <c r="S150" s="9"/>
      <c r="T150" s="174"/>
      <c r="U150" s="172"/>
      <c r="V150" s="172"/>
      <c r="W150" s="172"/>
      <c r="X150" s="172"/>
      <c r="Y150" s="172"/>
    </row>
    <row r="151" spans="1:25">
      <c r="T151" s="1"/>
    </row>
    <row r="152" spans="1:25">
      <c r="T152" s="1"/>
    </row>
    <row r="153" spans="1:25">
      <c r="T153" s="1"/>
    </row>
    <row r="154" spans="1:25">
      <c r="T154" s="1"/>
    </row>
    <row r="155" spans="1:25">
      <c r="T155" s="1"/>
    </row>
    <row r="156" spans="1:25">
      <c r="T156" s="1"/>
    </row>
    <row r="157" spans="1:25">
      <c r="T157" s="1"/>
    </row>
    <row r="158" spans="1:25">
      <c r="T158" s="1"/>
    </row>
    <row r="159" spans="1:25">
      <c r="T159" s="1"/>
    </row>
    <row r="160" spans="1:25">
      <c r="T160" s="1"/>
    </row>
    <row r="161" spans="20:20">
      <c r="T161" s="1"/>
    </row>
  </sheetData>
  <mergeCells count="7">
    <mergeCell ref="U5:X5"/>
    <mergeCell ref="S26:S46"/>
    <mergeCell ref="B78:D79"/>
    <mergeCell ref="M78:N78"/>
    <mergeCell ref="B3:D4"/>
    <mergeCell ref="M3:N3"/>
    <mergeCell ref="T5:T6"/>
  </mergeCells>
  <phoneticPr fontId="7" type="noConversion"/>
  <printOptions horizontalCentered="1"/>
  <pageMargins left="0.59055118110236227" right="0.59055118110236227" top="0.62992125984251968" bottom="0.47244094488188981" header="0.51181102362204722" footer="0.39370078740157483"/>
  <pageSetup paperSize="9" scale="85" fitToHeight="0" orientation="landscape" r:id="rId1"/>
  <headerFooter alignWithMargins="0"/>
  <rowBreaks count="2" manualBreakCount="2">
    <brk id="45" max="16383" man="1"/>
    <brk id="76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1"/>
  </sheetPr>
  <dimension ref="A1"/>
  <sheetViews>
    <sheetView workbookViewId="0">
      <selection activeCell="F46" sqref="F46"/>
    </sheetView>
  </sheetViews>
  <sheetFormatPr defaultRowHeight="13.5"/>
  <sheetData/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N80"/>
  <sheetViews>
    <sheetView workbookViewId="0">
      <selection activeCell="B10" sqref="B10"/>
    </sheetView>
  </sheetViews>
  <sheetFormatPr defaultRowHeight="13.5"/>
  <cols>
    <col min="1" max="1" width="19.77734375" customWidth="1"/>
    <col min="3" max="3" width="10.5546875" customWidth="1"/>
    <col min="18" max="18" width="13.44140625" customWidth="1"/>
  </cols>
  <sheetData>
    <row r="1" spans="1:33" ht="15" customHeight="1">
      <c r="A1" s="121" t="s">
        <v>243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33" ht="15" customHeight="1">
      <c r="A2" s="334" t="s">
        <v>22</v>
      </c>
      <c r="B2" s="305">
        <v>2015</v>
      </c>
      <c r="C2" s="302"/>
      <c r="D2" s="302"/>
      <c r="E2" s="305">
        <v>2020</v>
      </c>
      <c r="F2" s="302"/>
      <c r="G2" s="302"/>
      <c r="H2" s="302">
        <v>2025</v>
      </c>
      <c r="I2" s="302"/>
      <c r="J2" s="302"/>
      <c r="K2" s="302">
        <v>2030</v>
      </c>
      <c r="L2" s="302"/>
      <c r="M2" s="302"/>
      <c r="N2" s="302">
        <v>2035</v>
      </c>
      <c r="O2" s="302"/>
      <c r="P2" s="316"/>
      <c r="R2" s="300" t="s">
        <v>22</v>
      </c>
      <c r="S2" s="298">
        <v>2015</v>
      </c>
      <c r="T2" s="298"/>
      <c r="U2" s="298"/>
      <c r="V2" s="298">
        <v>2020</v>
      </c>
      <c r="W2" s="298"/>
      <c r="X2" s="298"/>
      <c r="Y2" s="298">
        <v>2025</v>
      </c>
      <c r="Z2" s="298"/>
      <c r="AA2" s="298"/>
      <c r="AB2" s="298">
        <v>2030</v>
      </c>
      <c r="AC2" s="298"/>
      <c r="AD2" s="298"/>
      <c r="AE2" s="298">
        <v>2035</v>
      </c>
      <c r="AF2" s="298"/>
      <c r="AG2" s="299"/>
    </row>
    <row r="3" spans="1:33" ht="15" customHeight="1" thickBot="1">
      <c r="A3" s="335"/>
      <c r="B3" s="166" t="s">
        <v>190</v>
      </c>
      <c r="C3" s="167" t="s">
        <v>191</v>
      </c>
      <c r="D3" s="167" t="s">
        <v>192</v>
      </c>
      <c r="E3" s="166" t="s">
        <v>190</v>
      </c>
      <c r="F3" s="167" t="s">
        <v>191</v>
      </c>
      <c r="G3" s="167" t="s">
        <v>192</v>
      </c>
      <c r="H3" s="167" t="s">
        <v>190</v>
      </c>
      <c r="I3" s="167" t="s">
        <v>191</v>
      </c>
      <c r="J3" s="167" t="s">
        <v>192</v>
      </c>
      <c r="K3" s="167" t="s">
        <v>190</v>
      </c>
      <c r="L3" s="167" t="s">
        <v>191</v>
      </c>
      <c r="M3" s="167" t="s">
        <v>192</v>
      </c>
      <c r="N3" s="167" t="s">
        <v>190</v>
      </c>
      <c r="O3" s="167" t="s">
        <v>191</v>
      </c>
      <c r="P3" s="168" t="s">
        <v>192</v>
      </c>
      <c r="R3" s="301"/>
      <c r="S3" s="175" t="s">
        <v>190</v>
      </c>
      <c r="T3" s="175" t="s">
        <v>191</v>
      </c>
      <c r="U3" s="175" t="s">
        <v>192</v>
      </c>
      <c r="V3" s="175" t="s">
        <v>190</v>
      </c>
      <c r="W3" s="175" t="s">
        <v>191</v>
      </c>
      <c r="X3" s="175" t="s">
        <v>192</v>
      </c>
      <c r="Y3" s="175" t="s">
        <v>190</v>
      </c>
      <c r="Z3" s="175" t="s">
        <v>191</v>
      </c>
      <c r="AA3" s="175" t="s">
        <v>192</v>
      </c>
      <c r="AB3" s="175" t="s">
        <v>190</v>
      </c>
      <c r="AC3" s="175" t="s">
        <v>191</v>
      </c>
      <c r="AD3" s="175" t="s">
        <v>192</v>
      </c>
      <c r="AE3" s="175" t="s">
        <v>190</v>
      </c>
      <c r="AF3" s="175" t="s">
        <v>191</v>
      </c>
      <c r="AG3" s="176" t="s">
        <v>192</v>
      </c>
    </row>
    <row r="4" spans="1:33" ht="15" customHeight="1" thickTop="1">
      <c r="A4" s="137" t="s">
        <v>231</v>
      </c>
      <c r="B4" s="283">
        <v>480</v>
      </c>
      <c r="C4" s="283">
        <v>435</v>
      </c>
      <c r="D4" s="284">
        <v>26.5</v>
      </c>
      <c r="E4" s="283">
        <v>480</v>
      </c>
      <c r="F4" s="283">
        <v>474</v>
      </c>
      <c r="G4" s="284">
        <v>24.3</v>
      </c>
      <c r="H4" s="283">
        <v>480</v>
      </c>
      <c r="I4" s="283">
        <v>616</v>
      </c>
      <c r="J4" s="284">
        <v>18.7</v>
      </c>
      <c r="K4" s="283">
        <v>480</v>
      </c>
      <c r="L4" s="283">
        <v>683</v>
      </c>
      <c r="M4" s="284">
        <v>16.899999999999999</v>
      </c>
      <c r="N4" s="283">
        <v>480</v>
      </c>
      <c r="O4" s="283">
        <v>661</v>
      </c>
      <c r="P4" s="285">
        <v>17.399999999999999</v>
      </c>
      <c r="R4" s="177" t="s">
        <v>285</v>
      </c>
      <c r="S4" s="178">
        <v>480</v>
      </c>
      <c r="T4" s="178">
        <v>435</v>
      </c>
      <c r="U4" s="179">
        <v>26.5</v>
      </c>
      <c r="V4" s="178">
        <v>480</v>
      </c>
      <c r="W4" s="178">
        <v>491</v>
      </c>
      <c r="X4" s="179">
        <v>23.5</v>
      </c>
      <c r="Y4" s="178">
        <v>480</v>
      </c>
      <c r="Z4" s="178">
        <v>654</v>
      </c>
      <c r="AA4" s="179">
        <v>17.600000000000001</v>
      </c>
      <c r="AB4" s="178">
        <v>480</v>
      </c>
      <c r="AC4" s="178">
        <v>748</v>
      </c>
      <c r="AD4" s="179">
        <v>15.4</v>
      </c>
      <c r="AE4" s="178">
        <v>480</v>
      </c>
      <c r="AF4" s="178">
        <v>737</v>
      </c>
      <c r="AG4" s="180">
        <v>15.6</v>
      </c>
    </row>
    <row r="5" spans="1:33" ht="15" customHeight="1">
      <c r="A5" s="136" t="s">
        <v>234</v>
      </c>
      <c r="B5" s="283">
        <v>420</v>
      </c>
      <c r="C5" s="283">
        <v>466</v>
      </c>
      <c r="D5" s="284">
        <v>21.6</v>
      </c>
      <c r="E5" s="283">
        <v>420</v>
      </c>
      <c r="F5" s="283">
        <v>486</v>
      </c>
      <c r="G5" s="284">
        <v>20.7</v>
      </c>
      <c r="H5" s="283">
        <v>420</v>
      </c>
      <c r="I5" s="283">
        <v>561</v>
      </c>
      <c r="J5" s="284">
        <v>18</v>
      </c>
      <c r="K5" s="283">
        <v>420</v>
      </c>
      <c r="L5" s="283">
        <v>539</v>
      </c>
      <c r="M5" s="284">
        <v>18.7</v>
      </c>
      <c r="N5" s="283">
        <v>420</v>
      </c>
      <c r="O5" s="283">
        <v>525</v>
      </c>
      <c r="P5" s="285">
        <v>19.2</v>
      </c>
      <c r="R5" s="177" t="s">
        <v>286</v>
      </c>
      <c r="S5" s="178">
        <v>420</v>
      </c>
      <c r="T5" s="178">
        <v>466</v>
      </c>
      <c r="U5" s="179">
        <v>21.6</v>
      </c>
      <c r="V5" s="178">
        <v>420</v>
      </c>
      <c r="W5" s="178">
        <v>499</v>
      </c>
      <c r="X5" s="179">
        <v>20.2</v>
      </c>
      <c r="Y5" s="178">
        <v>420</v>
      </c>
      <c r="Z5" s="178">
        <v>595</v>
      </c>
      <c r="AA5" s="179">
        <v>16.899999999999999</v>
      </c>
      <c r="AB5" s="178">
        <v>420</v>
      </c>
      <c r="AC5" s="178">
        <v>580</v>
      </c>
      <c r="AD5" s="179">
        <v>17.399999999999999</v>
      </c>
      <c r="AE5" s="178">
        <v>420</v>
      </c>
      <c r="AF5" s="178">
        <v>574</v>
      </c>
      <c r="AG5" s="180">
        <v>17.600000000000001</v>
      </c>
    </row>
    <row r="6" spans="1:33" ht="15" customHeight="1">
      <c r="A6" s="136" t="s">
        <v>235</v>
      </c>
      <c r="B6" s="286">
        <v>1000</v>
      </c>
      <c r="C6" s="283">
        <v>105</v>
      </c>
      <c r="D6" s="284">
        <v>228.6</v>
      </c>
      <c r="E6" s="286">
        <v>1000</v>
      </c>
      <c r="F6" s="283">
        <v>1301</v>
      </c>
      <c r="G6" s="284">
        <v>18.399999999999999</v>
      </c>
      <c r="H6" s="286">
        <v>1000</v>
      </c>
      <c r="I6" s="283">
        <v>2497</v>
      </c>
      <c r="J6" s="284">
        <v>9.6</v>
      </c>
      <c r="K6" s="286">
        <v>1000</v>
      </c>
      <c r="L6" s="283">
        <v>2497</v>
      </c>
      <c r="M6" s="284">
        <v>9.6</v>
      </c>
      <c r="N6" s="286">
        <v>1000</v>
      </c>
      <c r="O6" s="283">
        <v>2497</v>
      </c>
      <c r="P6" s="285">
        <v>9.6</v>
      </c>
      <c r="R6" s="177" t="s">
        <v>287</v>
      </c>
      <c r="S6" s="181">
        <v>1000</v>
      </c>
      <c r="T6" s="178">
        <v>105</v>
      </c>
      <c r="U6" s="179">
        <v>228.6</v>
      </c>
      <c r="V6" s="181">
        <v>1000</v>
      </c>
      <c r="W6" s="178">
        <v>1301</v>
      </c>
      <c r="X6" s="179">
        <v>18.399999999999999</v>
      </c>
      <c r="Y6" s="181">
        <v>1000</v>
      </c>
      <c r="Z6" s="178">
        <v>2497</v>
      </c>
      <c r="AA6" s="179">
        <v>9.6</v>
      </c>
      <c r="AB6" s="181">
        <v>1000</v>
      </c>
      <c r="AC6" s="178">
        <v>2497</v>
      </c>
      <c r="AD6" s="179">
        <v>9.6</v>
      </c>
      <c r="AE6" s="181">
        <v>1000</v>
      </c>
      <c r="AF6" s="178">
        <v>2497</v>
      </c>
      <c r="AG6" s="180">
        <v>9.6</v>
      </c>
    </row>
    <row r="7" spans="1:33" ht="15" customHeight="1">
      <c r="A7" s="136" t="s">
        <v>275</v>
      </c>
      <c r="B7" s="283">
        <v>160</v>
      </c>
      <c r="C7" s="283">
        <v>428</v>
      </c>
      <c r="D7" s="284">
        <v>9</v>
      </c>
      <c r="E7" s="283">
        <v>160</v>
      </c>
      <c r="F7" s="283">
        <v>333</v>
      </c>
      <c r="G7" s="284">
        <v>11.5</v>
      </c>
      <c r="H7" s="283">
        <v>160</v>
      </c>
      <c r="I7" s="283">
        <v>0</v>
      </c>
      <c r="J7" s="284"/>
      <c r="K7" s="283">
        <v>160</v>
      </c>
      <c r="L7" s="283">
        <v>0</v>
      </c>
      <c r="M7" s="284"/>
      <c r="N7" s="283">
        <v>160</v>
      </c>
      <c r="O7" s="283">
        <v>0</v>
      </c>
      <c r="P7" s="285"/>
      <c r="R7" s="177" t="s">
        <v>289</v>
      </c>
      <c r="S7" s="178">
        <v>160</v>
      </c>
      <c r="T7" s="178">
        <v>428</v>
      </c>
      <c r="U7" s="179">
        <v>9</v>
      </c>
      <c r="V7" s="178">
        <v>160</v>
      </c>
      <c r="W7" s="178">
        <v>346</v>
      </c>
      <c r="X7" s="179">
        <v>11.1</v>
      </c>
      <c r="Y7" s="178">
        <v>160</v>
      </c>
      <c r="Z7" s="178">
        <v>0</v>
      </c>
      <c r="AA7" s="179"/>
      <c r="AB7" s="178">
        <v>160</v>
      </c>
      <c r="AC7" s="178">
        <v>0</v>
      </c>
      <c r="AD7" s="179"/>
      <c r="AE7" s="178">
        <v>160</v>
      </c>
      <c r="AF7" s="178">
        <v>0</v>
      </c>
      <c r="AG7" s="180"/>
    </row>
    <row r="8" spans="1:33" ht="15" customHeight="1">
      <c r="A8" s="136" t="s">
        <v>198</v>
      </c>
      <c r="B8" s="283">
        <v>800</v>
      </c>
      <c r="C8" s="283">
        <v>1673</v>
      </c>
      <c r="D8" s="284">
        <v>11.5</v>
      </c>
      <c r="E8" s="283">
        <v>800</v>
      </c>
      <c r="F8" s="283">
        <v>878</v>
      </c>
      <c r="G8" s="284">
        <v>21.9</v>
      </c>
      <c r="H8" s="283">
        <v>800</v>
      </c>
      <c r="I8" s="283">
        <v>831</v>
      </c>
      <c r="J8" s="284">
        <v>23.1</v>
      </c>
      <c r="K8" s="283">
        <v>800</v>
      </c>
      <c r="L8" s="283">
        <v>795</v>
      </c>
      <c r="M8" s="284">
        <v>24.2</v>
      </c>
      <c r="N8" s="283">
        <v>800</v>
      </c>
      <c r="O8" s="283">
        <v>769</v>
      </c>
      <c r="P8" s="285">
        <v>25</v>
      </c>
      <c r="R8" s="177" t="s">
        <v>198</v>
      </c>
      <c r="S8" s="178">
        <v>800</v>
      </c>
      <c r="T8" s="178">
        <v>1673</v>
      </c>
      <c r="U8" s="179">
        <v>11.5</v>
      </c>
      <c r="V8" s="178">
        <v>800</v>
      </c>
      <c r="W8" s="178">
        <v>910</v>
      </c>
      <c r="X8" s="179">
        <v>21.1</v>
      </c>
      <c r="Y8" s="178">
        <v>800</v>
      </c>
      <c r="Z8" s="178">
        <v>885</v>
      </c>
      <c r="AA8" s="179">
        <v>21.7</v>
      </c>
      <c r="AB8" s="178">
        <v>800</v>
      </c>
      <c r="AC8" s="178">
        <v>867</v>
      </c>
      <c r="AD8" s="179">
        <v>22.1</v>
      </c>
      <c r="AE8" s="178">
        <v>800</v>
      </c>
      <c r="AF8" s="178">
        <v>856</v>
      </c>
      <c r="AG8" s="180">
        <v>22.4</v>
      </c>
    </row>
    <row r="9" spans="1:33" ht="15" customHeight="1">
      <c r="A9" s="136" t="s">
        <v>199</v>
      </c>
      <c r="B9" s="286">
        <v>780</v>
      </c>
      <c r="C9" s="283">
        <v>1094</v>
      </c>
      <c r="D9" s="284">
        <v>17.100000000000001</v>
      </c>
      <c r="E9" s="286">
        <v>780</v>
      </c>
      <c r="F9" s="283">
        <v>896</v>
      </c>
      <c r="G9" s="284">
        <v>20.9</v>
      </c>
      <c r="H9" s="286">
        <v>780</v>
      </c>
      <c r="I9" s="283">
        <v>850</v>
      </c>
      <c r="J9" s="284">
        <v>22</v>
      </c>
      <c r="K9" s="286">
        <v>780</v>
      </c>
      <c r="L9" s="283">
        <v>813</v>
      </c>
      <c r="M9" s="284">
        <v>23</v>
      </c>
      <c r="N9" s="286">
        <v>780</v>
      </c>
      <c r="O9" s="283">
        <v>791</v>
      </c>
      <c r="P9" s="285">
        <v>23.7</v>
      </c>
      <c r="R9" s="177" t="s">
        <v>199</v>
      </c>
      <c r="S9" s="181">
        <v>780</v>
      </c>
      <c r="T9" s="178">
        <v>1094</v>
      </c>
      <c r="U9" s="179">
        <v>17.100000000000001</v>
      </c>
      <c r="V9" s="181">
        <v>780</v>
      </c>
      <c r="W9" s="178">
        <v>925</v>
      </c>
      <c r="X9" s="179">
        <v>20.2</v>
      </c>
      <c r="Y9" s="181">
        <v>780</v>
      </c>
      <c r="Z9" s="178">
        <v>904</v>
      </c>
      <c r="AA9" s="179">
        <v>20.7</v>
      </c>
      <c r="AB9" s="181">
        <v>780</v>
      </c>
      <c r="AC9" s="178">
        <v>885</v>
      </c>
      <c r="AD9" s="179">
        <v>21.2</v>
      </c>
      <c r="AE9" s="181">
        <v>780</v>
      </c>
      <c r="AF9" s="178">
        <v>874</v>
      </c>
      <c r="AG9" s="180">
        <v>21.4</v>
      </c>
    </row>
    <row r="10" spans="1:33" ht="15" customHeight="1">
      <c r="A10" s="135" t="s">
        <v>304</v>
      </c>
      <c r="B10" s="287">
        <v>5800</v>
      </c>
      <c r="C10" s="283">
        <v>15674</v>
      </c>
      <c r="D10" s="284">
        <v>8.9</v>
      </c>
      <c r="E10" s="287">
        <v>5800</v>
      </c>
      <c r="F10" s="283">
        <v>15173</v>
      </c>
      <c r="G10" s="284">
        <v>9.1999999999999993</v>
      </c>
      <c r="H10" s="287">
        <v>5800</v>
      </c>
      <c r="I10" s="283">
        <v>7667</v>
      </c>
      <c r="J10" s="284">
        <v>18.2</v>
      </c>
      <c r="K10" s="287">
        <v>5800</v>
      </c>
      <c r="L10" s="283">
        <v>7845</v>
      </c>
      <c r="M10" s="284">
        <v>17.7</v>
      </c>
      <c r="N10" s="287">
        <v>5800</v>
      </c>
      <c r="O10" s="283">
        <v>7871</v>
      </c>
      <c r="P10" s="285">
        <v>17.7</v>
      </c>
      <c r="R10" s="189" t="s">
        <v>292</v>
      </c>
      <c r="S10" s="194">
        <v>4000</v>
      </c>
      <c r="T10" s="191">
        <v>10549</v>
      </c>
      <c r="U10" s="192">
        <v>9.1</v>
      </c>
      <c r="V10" s="194">
        <v>4000</v>
      </c>
      <c r="W10" s="191">
        <v>10837</v>
      </c>
      <c r="X10" s="192">
        <v>8.9</v>
      </c>
      <c r="Y10" s="194">
        <v>4000</v>
      </c>
      <c r="Z10" s="191">
        <v>6521</v>
      </c>
      <c r="AA10" s="192">
        <v>14.7</v>
      </c>
      <c r="AB10" s="194">
        <v>4000</v>
      </c>
      <c r="AC10" s="191">
        <v>6559</v>
      </c>
      <c r="AD10" s="192">
        <v>14.6</v>
      </c>
      <c r="AE10" s="194">
        <v>4000</v>
      </c>
      <c r="AF10" s="191">
        <v>6514</v>
      </c>
      <c r="AG10" s="193">
        <v>14.7</v>
      </c>
    </row>
    <row r="11" spans="1:33" ht="15" customHeight="1">
      <c r="A11" s="135" t="s">
        <v>305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S11" s="194">
        <v>1800</v>
      </c>
      <c r="T11" s="191">
        <v>5125</v>
      </c>
      <c r="U11" s="192">
        <v>8.4</v>
      </c>
      <c r="V11" s="194">
        <v>1800</v>
      </c>
      <c r="W11" s="191">
        <v>4688</v>
      </c>
      <c r="X11" s="192">
        <v>9.1999999999999993</v>
      </c>
      <c r="Y11" s="194">
        <v>1800</v>
      </c>
      <c r="Z11" s="191">
        <v>1900</v>
      </c>
      <c r="AA11" s="192">
        <v>22.7</v>
      </c>
      <c r="AB11" s="194">
        <v>1800</v>
      </c>
      <c r="AC11" s="191">
        <v>1916</v>
      </c>
      <c r="AD11" s="192">
        <v>22.5</v>
      </c>
      <c r="AE11" s="194">
        <v>1800</v>
      </c>
      <c r="AF11" s="191">
        <v>1897</v>
      </c>
      <c r="AG11" s="193">
        <v>22.8</v>
      </c>
    </row>
    <row r="12" spans="1:33" ht="15" customHeight="1">
      <c r="A12" s="135" t="s">
        <v>202</v>
      </c>
      <c r="B12" s="287">
        <v>1100</v>
      </c>
      <c r="C12" s="283">
        <v>2489</v>
      </c>
      <c r="D12" s="284">
        <v>10.6</v>
      </c>
      <c r="E12" s="287">
        <v>1900</v>
      </c>
      <c r="F12" s="283">
        <v>2961</v>
      </c>
      <c r="G12" s="284">
        <v>15.4</v>
      </c>
      <c r="H12" s="287">
        <v>1900</v>
      </c>
      <c r="I12" s="283">
        <v>2949</v>
      </c>
      <c r="J12" s="284">
        <v>15.5</v>
      </c>
      <c r="K12" s="287">
        <v>1900</v>
      </c>
      <c r="L12" s="283">
        <v>2830</v>
      </c>
      <c r="M12" s="284">
        <v>16.100000000000001</v>
      </c>
      <c r="N12" s="287">
        <v>1900</v>
      </c>
      <c r="O12" s="283">
        <v>2752</v>
      </c>
      <c r="P12" s="285">
        <v>16.600000000000001</v>
      </c>
      <c r="R12" s="177" t="s">
        <v>202</v>
      </c>
      <c r="S12" s="183">
        <v>1100</v>
      </c>
      <c r="T12" s="178">
        <v>2489</v>
      </c>
      <c r="U12" s="179">
        <v>10.6</v>
      </c>
      <c r="V12" s="183">
        <v>1900</v>
      </c>
      <c r="W12" s="178">
        <v>3071</v>
      </c>
      <c r="X12" s="179">
        <v>14.8</v>
      </c>
      <c r="Y12" s="183">
        <v>1900</v>
      </c>
      <c r="Z12" s="178">
        <v>3173</v>
      </c>
      <c r="AA12" s="179">
        <v>14.4</v>
      </c>
      <c r="AB12" s="183">
        <v>1900</v>
      </c>
      <c r="AC12" s="178">
        <v>3118</v>
      </c>
      <c r="AD12" s="179">
        <v>14.6</v>
      </c>
      <c r="AE12" s="183">
        <v>1900</v>
      </c>
      <c r="AF12" s="178">
        <v>3069</v>
      </c>
      <c r="AG12" s="180">
        <v>14.9</v>
      </c>
    </row>
    <row r="13" spans="1:33" ht="15" customHeight="1">
      <c r="A13" s="135" t="s">
        <v>203</v>
      </c>
      <c r="B13" s="287">
        <v>3600</v>
      </c>
      <c r="C13" s="283">
        <v>2690</v>
      </c>
      <c r="D13" s="284">
        <v>32.1</v>
      </c>
      <c r="E13" s="287">
        <v>3600</v>
      </c>
      <c r="F13" s="283">
        <v>2582</v>
      </c>
      <c r="G13" s="284">
        <v>33.5</v>
      </c>
      <c r="H13" s="287">
        <v>3600</v>
      </c>
      <c r="I13" s="283">
        <v>2433</v>
      </c>
      <c r="J13" s="284">
        <v>35.5</v>
      </c>
      <c r="K13" s="287">
        <v>3600</v>
      </c>
      <c r="L13" s="283">
        <v>2321</v>
      </c>
      <c r="M13" s="284">
        <v>37.200000000000003</v>
      </c>
      <c r="N13" s="287">
        <v>3600</v>
      </c>
      <c r="O13" s="283">
        <v>2247</v>
      </c>
      <c r="P13" s="285">
        <v>38.5</v>
      </c>
      <c r="R13" s="177" t="s">
        <v>203</v>
      </c>
      <c r="S13" s="183">
        <v>3600</v>
      </c>
      <c r="T13" s="178">
        <v>2690</v>
      </c>
      <c r="U13" s="179">
        <v>32.1</v>
      </c>
      <c r="V13" s="183">
        <v>3600</v>
      </c>
      <c r="W13" s="178">
        <v>2676</v>
      </c>
      <c r="X13" s="179">
        <v>32.299999999999997</v>
      </c>
      <c r="Y13" s="183">
        <v>3600</v>
      </c>
      <c r="Z13" s="178">
        <v>2602</v>
      </c>
      <c r="AA13" s="179">
        <v>33.200000000000003</v>
      </c>
      <c r="AB13" s="183">
        <v>3600</v>
      </c>
      <c r="AC13" s="178">
        <v>2547</v>
      </c>
      <c r="AD13" s="179">
        <v>33.9</v>
      </c>
      <c r="AE13" s="183">
        <v>3600</v>
      </c>
      <c r="AF13" s="178">
        <v>2509</v>
      </c>
      <c r="AG13" s="180">
        <v>34.4</v>
      </c>
    </row>
    <row r="14" spans="1:33" ht="15" customHeight="1">
      <c r="A14" s="135" t="s">
        <v>24</v>
      </c>
      <c r="B14" s="287">
        <v>30000</v>
      </c>
      <c r="C14" s="283">
        <v>7102</v>
      </c>
      <c r="D14" s="284">
        <v>101.4</v>
      </c>
      <c r="E14" s="287">
        <v>30000</v>
      </c>
      <c r="F14" s="283">
        <v>35426</v>
      </c>
      <c r="G14" s="284">
        <v>20.3</v>
      </c>
      <c r="H14" s="287">
        <v>30000</v>
      </c>
      <c r="I14" s="283">
        <v>58333</v>
      </c>
      <c r="J14" s="284">
        <v>12.3</v>
      </c>
      <c r="K14" s="287">
        <v>30000</v>
      </c>
      <c r="L14" s="283">
        <v>58233</v>
      </c>
      <c r="M14" s="284">
        <v>12.4</v>
      </c>
      <c r="N14" s="287">
        <v>30000</v>
      </c>
      <c r="O14" s="283">
        <v>58164</v>
      </c>
      <c r="P14" s="285">
        <v>12.4</v>
      </c>
      <c r="R14" s="177" t="s">
        <v>24</v>
      </c>
      <c r="S14" s="183">
        <v>30000</v>
      </c>
      <c r="T14" s="178">
        <v>6864</v>
      </c>
      <c r="U14" s="179">
        <v>104.9</v>
      </c>
      <c r="V14" s="183">
        <v>30000</v>
      </c>
      <c r="W14" s="178">
        <v>35265</v>
      </c>
      <c r="X14" s="179">
        <v>20.399999999999999</v>
      </c>
      <c r="Y14" s="183">
        <v>30000</v>
      </c>
      <c r="Z14" s="178">
        <v>58249</v>
      </c>
      <c r="AA14" s="179">
        <v>12.4</v>
      </c>
      <c r="AB14" s="183">
        <v>30000</v>
      </c>
      <c r="AC14" s="178">
        <v>58202</v>
      </c>
      <c r="AD14" s="179">
        <v>12.4</v>
      </c>
      <c r="AE14" s="183">
        <v>30000</v>
      </c>
      <c r="AF14" s="178">
        <v>58167</v>
      </c>
      <c r="AG14" s="180">
        <v>12.4</v>
      </c>
    </row>
    <row r="15" spans="1:33" ht="15" customHeight="1">
      <c r="A15" s="135" t="s">
        <v>237</v>
      </c>
      <c r="B15" s="287"/>
      <c r="C15" s="283">
        <v>1498</v>
      </c>
      <c r="D15" s="284"/>
      <c r="E15" s="287"/>
      <c r="F15" s="283">
        <v>0</v>
      </c>
      <c r="G15" s="284"/>
      <c r="H15" s="287"/>
      <c r="I15" s="283">
        <v>0</v>
      </c>
      <c r="J15" s="284"/>
      <c r="K15" s="287"/>
      <c r="L15" s="283">
        <v>0</v>
      </c>
      <c r="M15" s="284"/>
      <c r="N15" s="287"/>
      <c r="O15" s="283">
        <v>0</v>
      </c>
      <c r="P15" s="285"/>
      <c r="R15" s="177" t="s">
        <v>294</v>
      </c>
      <c r="S15" s="183"/>
      <c r="T15" s="178">
        <v>1498</v>
      </c>
      <c r="U15" s="179"/>
      <c r="V15" s="183"/>
      <c r="W15" s="178">
        <v>0</v>
      </c>
      <c r="X15" s="179"/>
      <c r="Y15" s="183"/>
      <c r="Z15" s="178">
        <v>0</v>
      </c>
      <c r="AA15" s="179"/>
      <c r="AB15" s="183"/>
      <c r="AC15" s="178">
        <v>0</v>
      </c>
      <c r="AD15" s="179"/>
      <c r="AE15" s="183"/>
      <c r="AF15" s="178">
        <v>0</v>
      </c>
      <c r="AG15" s="180"/>
    </row>
    <row r="16" spans="1:33" ht="15" customHeight="1">
      <c r="A16" s="135" t="s">
        <v>238</v>
      </c>
      <c r="B16" s="287"/>
      <c r="C16" s="283">
        <v>2262</v>
      </c>
      <c r="D16" s="284"/>
      <c r="E16" s="287"/>
      <c r="F16" s="283">
        <v>2007</v>
      </c>
      <c r="G16" s="284"/>
      <c r="H16" s="287"/>
      <c r="I16" s="283">
        <v>0</v>
      </c>
      <c r="J16" s="284"/>
      <c r="K16" s="287"/>
      <c r="L16" s="283">
        <v>0</v>
      </c>
      <c r="M16" s="284"/>
      <c r="N16" s="287"/>
      <c r="O16" s="283">
        <v>0</v>
      </c>
      <c r="P16" s="285"/>
      <c r="R16" s="177" t="s">
        <v>295</v>
      </c>
      <c r="S16" s="183"/>
      <c r="T16" s="178">
        <v>2262</v>
      </c>
      <c r="U16" s="179"/>
      <c r="V16" s="183"/>
      <c r="W16" s="178">
        <v>2067</v>
      </c>
      <c r="X16" s="179"/>
      <c r="Y16" s="183"/>
      <c r="Z16" s="178">
        <v>0</v>
      </c>
      <c r="AA16" s="179"/>
      <c r="AB16" s="183"/>
      <c r="AC16" s="178">
        <v>0</v>
      </c>
      <c r="AD16" s="179"/>
      <c r="AE16" s="183"/>
      <c r="AF16" s="178">
        <v>0</v>
      </c>
      <c r="AG16" s="180"/>
    </row>
    <row r="17" spans="1:40" ht="15" customHeight="1">
      <c r="A17" s="135" t="s">
        <v>239</v>
      </c>
      <c r="B17" s="287"/>
      <c r="C17" s="283">
        <v>354</v>
      </c>
      <c r="D17" s="284"/>
      <c r="E17" s="287"/>
      <c r="F17" s="283">
        <v>352</v>
      </c>
      <c r="G17" s="284"/>
      <c r="H17" s="287"/>
      <c r="I17" s="283">
        <v>348</v>
      </c>
      <c r="J17" s="284"/>
      <c r="K17" s="287"/>
      <c r="L17" s="283">
        <v>346</v>
      </c>
      <c r="M17" s="284"/>
      <c r="N17" s="287"/>
      <c r="O17" s="283">
        <v>344</v>
      </c>
      <c r="P17" s="285"/>
      <c r="R17" s="177" t="s">
        <v>296</v>
      </c>
      <c r="S17" s="183"/>
      <c r="T17" s="178">
        <v>354</v>
      </c>
      <c r="U17" s="179"/>
      <c r="V17" s="183"/>
      <c r="W17" s="178">
        <v>354</v>
      </c>
      <c r="X17" s="179"/>
      <c r="Y17" s="183"/>
      <c r="Z17" s="178">
        <v>352</v>
      </c>
      <c r="AA17" s="179"/>
      <c r="AB17" s="183"/>
      <c r="AC17" s="178">
        <v>351</v>
      </c>
      <c r="AD17" s="179"/>
      <c r="AE17" s="183"/>
      <c r="AF17" s="178">
        <v>349</v>
      </c>
      <c r="AG17" s="180"/>
    </row>
    <row r="18" spans="1:40" ht="15" customHeight="1">
      <c r="A18" s="135" t="s">
        <v>240</v>
      </c>
      <c r="B18" s="287"/>
      <c r="C18" s="283">
        <v>521</v>
      </c>
      <c r="D18" s="284"/>
      <c r="E18" s="287"/>
      <c r="F18" s="283">
        <v>514</v>
      </c>
      <c r="G18" s="284"/>
      <c r="H18" s="287"/>
      <c r="I18" s="283">
        <v>503</v>
      </c>
      <c r="J18" s="284"/>
      <c r="K18" s="287"/>
      <c r="L18" s="283">
        <v>496</v>
      </c>
      <c r="M18" s="284"/>
      <c r="N18" s="287"/>
      <c r="O18" s="283">
        <v>491</v>
      </c>
      <c r="P18" s="285"/>
      <c r="R18" s="177" t="s">
        <v>297</v>
      </c>
      <c r="S18" s="183"/>
      <c r="T18" s="178">
        <v>521</v>
      </c>
      <c r="U18" s="179"/>
      <c r="V18" s="183"/>
      <c r="W18" s="178">
        <v>520</v>
      </c>
      <c r="X18" s="179"/>
      <c r="Y18" s="183"/>
      <c r="Z18" s="178">
        <v>515</v>
      </c>
      <c r="AA18" s="179"/>
      <c r="AB18" s="183"/>
      <c r="AC18" s="178">
        <v>511</v>
      </c>
      <c r="AD18" s="179"/>
      <c r="AE18" s="183"/>
      <c r="AF18" s="178">
        <v>508</v>
      </c>
      <c r="AG18" s="180"/>
    </row>
    <row r="19" spans="1:40" ht="15" customHeight="1">
      <c r="A19" s="162" t="s">
        <v>241</v>
      </c>
      <c r="B19" s="287"/>
      <c r="C19" s="283">
        <v>435</v>
      </c>
      <c r="D19" s="284"/>
      <c r="E19" s="287"/>
      <c r="F19" s="283">
        <v>419</v>
      </c>
      <c r="G19" s="284"/>
      <c r="H19" s="287"/>
      <c r="I19" s="283">
        <v>394</v>
      </c>
      <c r="J19" s="284"/>
      <c r="K19" s="287"/>
      <c r="L19" s="283">
        <v>376</v>
      </c>
      <c r="M19" s="284"/>
      <c r="N19" s="287"/>
      <c r="O19" s="283">
        <v>364</v>
      </c>
      <c r="P19" s="285"/>
      <c r="R19" s="177" t="s">
        <v>298</v>
      </c>
      <c r="S19" s="183"/>
      <c r="T19" s="178">
        <v>435</v>
      </c>
      <c r="U19" s="179"/>
      <c r="V19" s="183"/>
      <c r="W19" s="178">
        <v>434</v>
      </c>
      <c r="X19" s="179"/>
      <c r="Y19" s="183"/>
      <c r="Z19" s="178">
        <v>422</v>
      </c>
      <c r="AA19" s="179"/>
      <c r="AB19" s="183"/>
      <c r="AC19" s="178">
        <v>412</v>
      </c>
      <c r="AD19" s="179"/>
      <c r="AE19" s="183"/>
      <c r="AF19" s="178">
        <v>406</v>
      </c>
      <c r="AG19" s="180"/>
    </row>
    <row r="20" spans="1:40" ht="15" customHeight="1">
      <c r="A20" s="162" t="s">
        <v>242</v>
      </c>
      <c r="B20" s="288"/>
      <c r="C20" s="289">
        <v>142</v>
      </c>
      <c r="D20" s="290"/>
      <c r="E20" s="288"/>
      <c r="F20" s="289">
        <v>0</v>
      </c>
      <c r="G20" s="290"/>
      <c r="H20" s="288"/>
      <c r="I20" s="289">
        <v>0</v>
      </c>
      <c r="J20" s="290"/>
      <c r="K20" s="288"/>
      <c r="L20" s="289">
        <v>0</v>
      </c>
      <c r="M20" s="290"/>
      <c r="N20" s="288"/>
      <c r="O20" s="289">
        <v>0</v>
      </c>
      <c r="P20" s="291"/>
      <c r="R20" s="184" t="s">
        <v>299</v>
      </c>
      <c r="S20" s="185"/>
      <c r="T20" s="186">
        <v>142</v>
      </c>
      <c r="U20" s="187"/>
      <c r="V20" s="185"/>
      <c r="W20" s="186">
        <v>0</v>
      </c>
      <c r="X20" s="187"/>
      <c r="Y20" s="185"/>
      <c r="Z20" s="186">
        <v>0</v>
      </c>
      <c r="AA20" s="187"/>
      <c r="AB20" s="185"/>
      <c r="AC20" s="186">
        <v>0</v>
      </c>
      <c r="AD20" s="187"/>
      <c r="AE20" s="185"/>
      <c r="AF20" s="186">
        <v>0</v>
      </c>
      <c r="AG20" s="188"/>
    </row>
    <row r="21" spans="1:40" ht="15" customHeight="1">
      <c r="A21" s="162" t="s">
        <v>307</v>
      </c>
      <c r="B21" s="287"/>
      <c r="C21" s="283">
        <v>0</v>
      </c>
      <c r="D21" s="284"/>
      <c r="E21" s="287"/>
      <c r="F21" s="283">
        <v>0</v>
      </c>
      <c r="G21" s="284"/>
      <c r="H21" s="287">
        <v>5000</v>
      </c>
      <c r="I21" s="283">
        <v>8363</v>
      </c>
      <c r="J21" s="284">
        <v>14.3</v>
      </c>
      <c r="K21" s="287">
        <v>5000</v>
      </c>
      <c r="L21" s="283">
        <v>8617</v>
      </c>
      <c r="M21" s="284">
        <v>13.9</v>
      </c>
      <c r="N21" s="287">
        <v>5000</v>
      </c>
      <c r="O21" s="283">
        <v>8647</v>
      </c>
      <c r="P21" s="285">
        <v>13.9</v>
      </c>
      <c r="R21" s="177" t="s">
        <v>293</v>
      </c>
      <c r="S21" s="183"/>
      <c r="T21" s="178">
        <v>0</v>
      </c>
      <c r="U21" s="179"/>
      <c r="V21" s="183"/>
      <c r="W21" s="178">
        <v>0</v>
      </c>
      <c r="X21" s="179"/>
      <c r="Y21" s="183">
        <v>5000</v>
      </c>
      <c r="Z21" s="178">
        <v>9608</v>
      </c>
      <c r="AA21" s="179">
        <v>12.5</v>
      </c>
      <c r="AB21" s="183">
        <v>5000</v>
      </c>
      <c r="AC21" s="178">
        <v>9688</v>
      </c>
      <c r="AD21" s="179">
        <v>12.4</v>
      </c>
      <c r="AE21" s="183">
        <v>5000</v>
      </c>
      <c r="AF21" s="178">
        <v>9585</v>
      </c>
      <c r="AG21" s="180">
        <v>12.5</v>
      </c>
    </row>
    <row r="22" spans="1:40" ht="15" customHeight="1">
      <c r="A22" s="162" t="s">
        <v>233</v>
      </c>
      <c r="B22" s="286"/>
      <c r="C22" s="283">
        <v>0</v>
      </c>
      <c r="D22" s="284"/>
      <c r="E22" s="286">
        <v>450</v>
      </c>
      <c r="F22" s="283">
        <v>215</v>
      </c>
      <c r="G22" s="284">
        <v>50.2</v>
      </c>
      <c r="H22" s="286">
        <v>450</v>
      </c>
      <c r="I22" s="283">
        <v>429</v>
      </c>
      <c r="J22" s="284">
        <v>25.2</v>
      </c>
      <c r="K22" s="286">
        <v>450</v>
      </c>
      <c r="L22" s="283">
        <v>429</v>
      </c>
      <c r="M22" s="284">
        <v>25.2</v>
      </c>
      <c r="N22" s="286">
        <v>450</v>
      </c>
      <c r="O22" s="283">
        <v>429</v>
      </c>
      <c r="P22" s="285">
        <v>25.2</v>
      </c>
      <c r="R22" s="177" t="s">
        <v>288</v>
      </c>
      <c r="S22" s="181"/>
      <c r="T22" s="178">
        <v>0</v>
      </c>
      <c r="U22" s="179"/>
      <c r="V22" s="181">
        <v>450</v>
      </c>
      <c r="W22" s="178">
        <v>215</v>
      </c>
      <c r="X22" s="179">
        <v>50.2</v>
      </c>
      <c r="Y22" s="181">
        <v>450</v>
      </c>
      <c r="Z22" s="178">
        <v>429</v>
      </c>
      <c r="AA22" s="179">
        <v>25.2</v>
      </c>
      <c r="AB22" s="181">
        <v>450</v>
      </c>
      <c r="AC22" s="178">
        <v>429</v>
      </c>
      <c r="AD22" s="179">
        <v>25.2</v>
      </c>
      <c r="AE22" s="181">
        <v>450</v>
      </c>
      <c r="AF22" s="178">
        <v>429</v>
      </c>
      <c r="AG22" s="180">
        <v>25.2</v>
      </c>
    </row>
    <row r="23" spans="1:40" ht="15" customHeight="1">
      <c r="A23" s="162" t="s">
        <v>276</v>
      </c>
      <c r="B23" s="283"/>
      <c r="C23" s="283">
        <v>0</v>
      </c>
      <c r="D23" s="284"/>
      <c r="E23" s="283">
        <v>1300</v>
      </c>
      <c r="F23" s="283">
        <v>2332</v>
      </c>
      <c r="G23" s="284">
        <v>13.4</v>
      </c>
      <c r="H23" s="283">
        <v>1300</v>
      </c>
      <c r="I23" s="283">
        <v>2581</v>
      </c>
      <c r="J23" s="284">
        <v>12.1</v>
      </c>
      <c r="K23" s="283">
        <v>1300</v>
      </c>
      <c r="L23" s="283">
        <v>2522</v>
      </c>
      <c r="M23" s="284">
        <v>12.4</v>
      </c>
      <c r="N23" s="283">
        <v>1300</v>
      </c>
      <c r="O23" s="283">
        <v>2481</v>
      </c>
      <c r="P23" s="285">
        <v>12.6</v>
      </c>
      <c r="R23" s="177" t="s">
        <v>290</v>
      </c>
      <c r="S23" s="178"/>
      <c r="T23" s="178">
        <v>0</v>
      </c>
      <c r="U23" s="179"/>
      <c r="V23" s="178">
        <v>1300</v>
      </c>
      <c r="W23" s="178">
        <v>2372</v>
      </c>
      <c r="X23" s="179">
        <v>13.2</v>
      </c>
      <c r="Y23" s="178">
        <v>1300</v>
      </c>
      <c r="Z23" s="178">
        <v>2677</v>
      </c>
      <c r="AA23" s="179">
        <v>11.7</v>
      </c>
      <c r="AB23" s="178">
        <v>1300</v>
      </c>
      <c r="AC23" s="178">
        <v>2646</v>
      </c>
      <c r="AD23" s="179">
        <v>11.8</v>
      </c>
      <c r="AE23" s="178">
        <v>1300</v>
      </c>
      <c r="AF23" s="178">
        <v>2626</v>
      </c>
      <c r="AG23" s="180">
        <v>11.9</v>
      </c>
    </row>
    <row r="24" spans="1:40" ht="15" customHeight="1">
      <c r="A24" s="162" t="s">
        <v>232</v>
      </c>
      <c r="B24" s="283"/>
      <c r="C24" s="283">
        <v>0</v>
      </c>
      <c r="D24" s="284"/>
      <c r="E24" s="283">
        <v>1600</v>
      </c>
      <c r="F24" s="283">
        <v>1593</v>
      </c>
      <c r="G24" s="284">
        <v>24.1</v>
      </c>
      <c r="H24" s="283">
        <v>1600</v>
      </c>
      <c r="I24" s="283">
        <v>1601</v>
      </c>
      <c r="J24" s="284">
        <v>24</v>
      </c>
      <c r="K24" s="283">
        <v>1600</v>
      </c>
      <c r="L24" s="283">
        <v>1549</v>
      </c>
      <c r="M24" s="284">
        <v>24.8</v>
      </c>
      <c r="N24" s="283">
        <v>1600</v>
      </c>
      <c r="O24" s="283">
        <v>1514</v>
      </c>
      <c r="P24" s="285">
        <v>25.4</v>
      </c>
      <c r="R24" s="182" t="s">
        <v>291</v>
      </c>
      <c r="S24" s="178"/>
      <c r="T24" s="178">
        <v>0</v>
      </c>
      <c r="U24" s="179"/>
      <c r="V24" s="178">
        <v>1600</v>
      </c>
      <c r="W24" s="178">
        <v>1634</v>
      </c>
      <c r="X24" s="179">
        <v>23.5</v>
      </c>
      <c r="Y24" s="178">
        <v>1600</v>
      </c>
      <c r="Z24" s="178">
        <v>1679</v>
      </c>
      <c r="AA24" s="179">
        <v>22.9</v>
      </c>
      <c r="AB24" s="178">
        <v>1600</v>
      </c>
      <c r="AC24" s="178">
        <v>1654</v>
      </c>
      <c r="AD24" s="179">
        <v>23.2</v>
      </c>
      <c r="AE24" s="178">
        <v>1600</v>
      </c>
      <c r="AF24" s="178">
        <v>1635</v>
      </c>
      <c r="AG24" s="180">
        <v>23.5</v>
      </c>
    </row>
    <row r="25" spans="1:40" ht="15" customHeight="1">
      <c r="A25" s="134" t="s">
        <v>23</v>
      </c>
      <c r="B25" s="138"/>
      <c r="C25" s="141">
        <f>SUM(C4:C24)</f>
        <v>37368</v>
      </c>
      <c r="D25" s="142"/>
      <c r="E25" s="138"/>
      <c r="F25" s="141">
        <f>SUM(F4:F24)</f>
        <v>67942</v>
      </c>
      <c r="G25" s="142"/>
      <c r="H25" s="142"/>
      <c r="I25" s="141">
        <f>SUM(I4:I24)</f>
        <v>90956</v>
      </c>
      <c r="J25" s="142"/>
      <c r="K25" s="142"/>
      <c r="L25" s="141">
        <f>SUM(L4:L24)</f>
        <v>90891</v>
      </c>
      <c r="M25" s="142"/>
      <c r="N25" s="142"/>
      <c r="O25" s="141">
        <f>SUM(O4:O24)</f>
        <v>90547</v>
      </c>
      <c r="P25" s="140"/>
      <c r="R25" s="134" t="s">
        <v>23</v>
      </c>
      <c r="S25" s="138"/>
      <c r="T25" s="141">
        <f>SUM(T4:T24)</f>
        <v>37130</v>
      </c>
      <c r="U25" s="142"/>
      <c r="V25" s="138"/>
      <c r="W25" s="141">
        <f>SUM(W4:W24)</f>
        <v>68605</v>
      </c>
      <c r="X25" s="142"/>
      <c r="Y25" s="142"/>
      <c r="Z25" s="141">
        <f>SUM(Z4:Z24)</f>
        <v>93662</v>
      </c>
      <c r="AA25" s="142"/>
      <c r="AB25" s="142"/>
      <c r="AC25" s="141">
        <f>SUM(AC4:AC24)</f>
        <v>93610</v>
      </c>
      <c r="AD25" s="142"/>
      <c r="AE25" s="142"/>
      <c r="AF25" s="141">
        <f>SUM(AF4:AF24)</f>
        <v>93232</v>
      </c>
      <c r="AG25" s="140"/>
    </row>
    <row r="26" spans="1:40" ht="15" customHeight="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</row>
    <row r="27" spans="1:40" ht="15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</row>
    <row r="28" spans="1:40" ht="15" customHeight="1">
      <c r="A28" s="121" t="s">
        <v>244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R28" s="190" t="s">
        <v>200</v>
      </c>
      <c r="S28" s="194">
        <v>4000</v>
      </c>
      <c r="T28" s="191">
        <v>10549</v>
      </c>
      <c r="U28" s="192">
        <v>9.1</v>
      </c>
      <c r="V28" s="194">
        <v>4000</v>
      </c>
      <c r="W28" s="191">
        <v>10837</v>
      </c>
      <c r="X28" s="192">
        <v>8.9</v>
      </c>
      <c r="Y28" s="194">
        <v>4000</v>
      </c>
      <c r="Z28" s="191">
        <v>6521</v>
      </c>
      <c r="AA28" s="192">
        <v>14.7</v>
      </c>
      <c r="AB28" s="194">
        <v>4000</v>
      </c>
      <c r="AC28" s="191">
        <v>6559</v>
      </c>
      <c r="AD28" s="192">
        <v>14.6</v>
      </c>
      <c r="AE28" s="194">
        <v>4000</v>
      </c>
      <c r="AF28" s="191">
        <v>6514</v>
      </c>
      <c r="AG28" s="193">
        <v>14.7</v>
      </c>
    </row>
    <row r="29" spans="1:40" ht="15" customHeight="1">
      <c r="A29" s="318" t="s">
        <v>22</v>
      </c>
      <c r="B29" s="320" t="s">
        <v>230</v>
      </c>
      <c r="C29" s="322" t="s">
        <v>245</v>
      </c>
      <c r="D29" s="332" t="s">
        <v>226</v>
      </c>
      <c r="E29" s="332" t="s">
        <v>227</v>
      </c>
      <c r="F29" s="324" t="s">
        <v>193</v>
      </c>
      <c r="G29" s="119"/>
      <c r="H29" s="119"/>
      <c r="I29" s="119"/>
      <c r="J29" s="119"/>
      <c r="K29" s="119"/>
      <c r="L29" s="119"/>
      <c r="M29" s="119"/>
      <c r="R29" s="190" t="s">
        <v>201</v>
      </c>
      <c r="S29" s="194">
        <v>1800</v>
      </c>
      <c r="T29" s="191">
        <v>5125</v>
      </c>
      <c r="U29" s="192">
        <v>8.4</v>
      </c>
      <c r="V29" s="194">
        <v>1800</v>
      </c>
      <c r="W29" s="191">
        <v>4688</v>
      </c>
      <c r="X29" s="192">
        <v>9.1999999999999993</v>
      </c>
      <c r="Y29" s="194">
        <v>1800</v>
      </c>
      <c r="Z29" s="191">
        <v>1900</v>
      </c>
      <c r="AA29" s="192">
        <v>22.7</v>
      </c>
      <c r="AB29" s="194">
        <v>1800</v>
      </c>
      <c r="AC29" s="191">
        <v>1916</v>
      </c>
      <c r="AD29" s="192">
        <v>22.5</v>
      </c>
      <c r="AE29" s="194">
        <v>1800</v>
      </c>
      <c r="AF29" s="191">
        <v>1897</v>
      </c>
      <c r="AG29" s="193">
        <v>22.8</v>
      </c>
    </row>
    <row r="30" spans="1:40" ht="15" customHeight="1" thickBot="1">
      <c r="A30" s="319"/>
      <c r="B30" s="321"/>
      <c r="C30" s="323"/>
      <c r="D30" s="333"/>
      <c r="E30" s="333"/>
      <c r="F30" s="325"/>
      <c r="G30" s="119"/>
      <c r="H30" s="119"/>
      <c r="I30" s="119"/>
      <c r="J30" s="119"/>
      <c r="K30" s="119"/>
      <c r="L30" s="119"/>
      <c r="M30" s="119"/>
    </row>
    <row r="31" spans="1:40" ht="15" customHeight="1" thickTop="1">
      <c r="A31" s="137" t="s">
        <v>231</v>
      </c>
      <c r="B31" s="163">
        <v>480</v>
      </c>
      <c r="C31" s="169">
        <v>480</v>
      </c>
      <c r="D31" s="156">
        <v>63</v>
      </c>
      <c r="E31" s="156">
        <v>67</v>
      </c>
      <c r="F31" s="153"/>
      <c r="G31" s="119"/>
      <c r="H31" s="119"/>
      <c r="I31" s="119"/>
      <c r="J31" s="119"/>
      <c r="K31" s="119"/>
      <c r="L31" s="119"/>
      <c r="M31" s="119"/>
      <c r="R31" s="198"/>
      <c r="S31" s="202"/>
      <c r="T31" s="199"/>
      <c r="U31" s="200"/>
      <c r="V31" s="202"/>
      <c r="W31" s="199"/>
      <c r="X31" s="200"/>
      <c r="Y31" s="202"/>
      <c r="Z31" s="199"/>
      <c r="AA31" s="200"/>
      <c r="AB31" s="202"/>
      <c r="AC31" s="199"/>
      <c r="AD31" s="200"/>
      <c r="AE31" s="202"/>
      <c r="AF31" s="199"/>
      <c r="AG31" s="201"/>
      <c r="AH31" s="197"/>
      <c r="AI31" s="195"/>
      <c r="AJ31" s="197"/>
      <c r="AK31" s="197"/>
      <c r="AL31" s="197"/>
      <c r="AM31" s="195"/>
      <c r="AN31" s="196"/>
    </row>
    <row r="32" spans="1:40" ht="15" customHeight="1">
      <c r="A32" s="136" t="s">
        <v>234</v>
      </c>
      <c r="B32" s="139">
        <v>420</v>
      </c>
      <c r="C32" s="139">
        <v>420</v>
      </c>
      <c r="D32" s="157">
        <v>75</v>
      </c>
      <c r="E32" s="157">
        <v>78.7</v>
      </c>
      <c r="F32" s="154"/>
      <c r="G32" s="119"/>
      <c r="H32" s="119"/>
      <c r="I32" s="119"/>
      <c r="J32" s="119"/>
      <c r="K32" s="119"/>
      <c r="L32" s="119"/>
      <c r="M32" s="119"/>
    </row>
    <row r="33" spans="1:13" ht="15" customHeight="1">
      <c r="A33" s="136" t="s">
        <v>235</v>
      </c>
      <c r="B33" s="164">
        <v>1000</v>
      </c>
      <c r="C33" s="170">
        <v>1000</v>
      </c>
      <c r="D33" s="157">
        <v>68.400000000000006</v>
      </c>
      <c r="E33" s="157">
        <v>71.7</v>
      </c>
      <c r="F33" s="154"/>
      <c r="G33" s="119"/>
      <c r="H33" s="119"/>
      <c r="I33" s="119"/>
      <c r="J33" s="119"/>
      <c r="K33" s="119"/>
      <c r="L33" s="119"/>
      <c r="M33" s="119"/>
    </row>
    <row r="34" spans="1:13" ht="15" customHeight="1">
      <c r="A34" s="136" t="s">
        <v>275</v>
      </c>
      <c r="B34" s="139">
        <v>160</v>
      </c>
      <c r="C34" s="139">
        <v>160</v>
      </c>
      <c r="D34" s="157">
        <v>83.5</v>
      </c>
      <c r="E34" s="157">
        <v>86.7</v>
      </c>
      <c r="F34" s="154"/>
      <c r="G34" s="119"/>
      <c r="H34" s="119"/>
      <c r="I34" s="119"/>
      <c r="J34" s="119"/>
      <c r="K34" s="119"/>
      <c r="L34" s="119"/>
      <c r="M34" s="119"/>
    </row>
    <row r="35" spans="1:13" ht="15" customHeight="1">
      <c r="A35" s="136" t="s">
        <v>198</v>
      </c>
      <c r="B35" s="139">
        <v>800</v>
      </c>
      <c r="C35" s="139">
        <v>800</v>
      </c>
      <c r="D35" s="157">
        <v>83.2</v>
      </c>
      <c r="E35" s="157">
        <v>86.5</v>
      </c>
      <c r="F35" s="154"/>
      <c r="G35" s="119"/>
      <c r="H35" s="119"/>
      <c r="I35" s="119"/>
      <c r="J35" s="119"/>
      <c r="K35" s="119"/>
      <c r="L35" s="119"/>
      <c r="M35" s="119"/>
    </row>
    <row r="36" spans="1:13" ht="15" customHeight="1">
      <c r="A36" s="136" t="s">
        <v>199</v>
      </c>
      <c r="B36" s="139">
        <v>780</v>
      </c>
      <c r="C36" s="139">
        <v>780</v>
      </c>
      <c r="D36" s="157">
        <v>78.8</v>
      </c>
      <c r="E36" s="157">
        <v>83</v>
      </c>
      <c r="F36" s="154"/>
      <c r="G36" s="119"/>
      <c r="H36" s="119"/>
      <c r="I36" s="119"/>
      <c r="J36" s="119"/>
      <c r="K36" s="119"/>
      <c r="L36" s="119"/>
      <c r="M36" s="119"/>
    </row>
    <row r="37" spans="1:13" ht="15" customHeight="1">
      <c r="A37" s="135" t="s">
        <v>304</v>
      </c>
      <c r="B37" s="139">
        <v>4000</v>
      </c>
      <c r="C37" s="139">
        <v>4000</v>
      </c>
      <c r="D37" s="157">
        <v>83</v>
      </c>
      <c r="E37" s="157">
        <v>87.2</v>
      </c>
      <c r="F37" s="154"/>
      <c r="G37" s="119"/>
      <c r="H37" s="119"/>
      <c r="I37" s="119"/>
      <c r="J37" s="119"/>
      <c r="K37" s="119"/>
      <c r="L37" s="119"/>
      <c r="M37" s="119"/>
    </row>
    <row r="38" spans="1:13" ht="15" customHeight="1">
      <c r="A38" s="135" t="s">
        <v>305</v>
      </c>
      <c r="B38" s="139">
        <v>1800</v>
      </c>
      <c r="C38" s="139">
        <v>1800</v>
      </c>
      <c r="D38" s="157">
        <v>71</v>
      </c>
      <c r="E38" s="157">
        <v>75</v>
      </c>
      <c r="F38" s="154"/>
      <c r="G38" s="119"/>
      <c r="H38" s="119"/>
      <c r="I38" s="119"/>
      <c r="J38" s="119"/>
      <c r="K38" s="119"/>
      <c r="L38" s="119"/>
      <c r="M38" s="119"/>
    </row>
    <row r="39" spans="1:13" ht="15" customHeight="1">
      <c r="A39" s="135" t="s">
        <v>202</v>
      </c>
      <c r="B39" s="139">
        <v>1100</v>
      </c>
      <c r="C39" s="139">
        <v>1900</v>
      </c>
      <c r="D39" s="158">
        <v>101.4</v>
      </c>
      <c r="E39" s="158">
        <v>105.1</v>
      </c>
      <c r="F39" s="152"/>
      <c r="G39" s="119"/>
      <c r="H39" s="119"/>
      <c r="I39" s="119"/>
      <c r="J39" s="119"/>
      <c r="K39" s="119"/>
      <c r="L39" s="119"/>
      <c r="M39" s="119"/>
    </row>
    <row r="40" spans="1:13" ht="15" customHeight="1">
      <c r="A40" s="135" t="s">
        <v>203</v>
      </c>
      <c r="B40" s="165">
        <v>3600</v>
      </c>
      <c r="C40" s="165">
        <v>3600</v>
      </c>
      <c r="D40" s="158">
        <v>46</v>
      </c>
      <c r="E40" s="158">
        <v>50</v>
      </c>
      <c r="F40" s="152"/>
      <c r="G40" s="119"/>
      <c r="H40" s="119"/>
      <c r="I40" s="119"/>
      <c r="J40" s="119"/>
      <c r="K40" s="119"/>
      <c r="L40" s="119"/>
      <c r="M40" s="119"/>
    </row>
    <row r="41" spans="1:13" ht="15" customHeight="1">
      <c r="A41" s="135" t="s">
        <v>274</v>
      </c>
      <c r="B41" s="165">
        <v>30000</v>
      </c>
      <c r="C41" s="165">
        <v>30000</v>
      </c>
      <c r="D41" s="158">
        <v>80</v>
      </c>
      <c r="E41" s="158">
        <v>85.6</v>
      </c>
      <c r="F41" s="152"/>
      <c r="G41" s="119"/>
      <c r="H41" s="119"/>
      <c r="I41" s="119"/>
      <c r="J41" s="119"/>
      <c r="K41" s="119"/>
      <c r="L41" s="119"/>
      <c r="M41" s="119"/>
    </row>
    <row r="42" spans="1:13" ht="15" customHeight="1">
      <c r="A42" s="162" t="s">
        <v>307</v>
      </c>
      <c r="B42" s="133"/>
      <c r="C42" s="143">
        <v>5000</v>
      </c>
      <c r="D42" s="158">
        <v>102</v>
      </c>
      <c r="E42" s="158">
        <v>106</v>
      </c>
      <c r="F42" s="152"/>
      <c r="G42" s="119"/>
      <c r="H42" s="119"/>
      <c r="I42" s="119"/>
      <c r="J42" s="119"/>
      <c r="K42" s="119"/>
      <c r="L42" s="119"/>
      <c r="M42" s="119"/>
    </row>
    <row r="43" spans="1:13" ht="15" customHeight="1">
      <c r="A43" s="162" t="s">
        <v>233</v>
      </c>
      <c r="B43" s="133"/>
      <c r="C43" s="143">
        <v>450</v>
      </c>
      <c r="D43" s="158">
        <v>94.5</v>
      </c>
      <c r="E43" s="158">
        <v>98.5</v>
      </c>
      <c r="F43" s="152"/>
      <c r="G43" s="119"/>
      <c r="H43" s="119"/>
      <c r="I43" s="119"/>
      <c r="J43" s="119"/>
      <c r="K43" s="119"/>
      <c r="L43" s="119"/>
      <c r="M43" s="119"/>
    </row>
    <row r="44" spans="1:13" ht="15" customHeight="1">
      <c r="A44" s="162" t="s">
        <v>276</v>
      </c>
      <c r="B44" s="133"/>
      <c r="C44" s="143">
        <v>1300</v>
      </c>
      <c r="D44" s="158">
        <v>113.7</v>
      </c>
      <c r="E44" s="158">
        <v>118.7</v>
      </c>
      <c r="F44" s="152"/>
      <c r="G44" s="119"/>
      <c r="H44" s="119"/>
      <c r="I44" s="119"/>
      <c r="J44" s="119"/>
      <c r="K44" s="119"/>
      <c r="L44" s="119"/>
      <c r="M44" s="119"/>
    </row>
    <row r="45" spans="1:13" ht="15" customHeight="1">
      <c r="A45" s="162" t="s">
        <v>232</v>
      </c>
      <c r="B45" s="132"/>
      <c r="C45" s="120">
        <v>1600</v>
      </c>
      <c r="D45" s="159">
        <v>83.5</v>
      </c>
      <c r="E45" s="159">
        <v>86.7</v>
      </c>
      <c r="F45" s="155"/>
      <c r="G45" s="119"/>
      <c r="H45" s="119"/>
      <c r="I45" s="119"/>
      <c r="J45" s="119"/>
      <c r="K45" s="119"/>
      <c r="L45" s="119"/>
      <c r="M45" s="119"/>
    </row>
    <row r="46" spans="1:13" ht="15" customHeight="1">
      <c r="A46" s="125" t="str">
        <f>"총"&amp;COUNTA(A31:A45)&amp;"개 ("&amp;"기존"&amp;""&amp;COUNTA(B31:B45)&amp;"개)"</f>
        <v>총15개 (기존11개)</v>
      </c>
      <c r="B46" s="126">
        <f>SUM(B31:B45)</f>
        <v>44140</v>
      </c>
      <c r="C46" s="126">
        <f>SUM(C31:C45)</f>
        <v>53290</v>
      </c>
      <c r="D46" s="126"/>
      <c r="E46" s="126"/>
      <c r="F46" s="126"/>
    </row>
    <row r="47" spans="1:13" ht="15" customHeight="1"/>
    <row r="48" spans="1:13" ht="15" customHeight="1"/>
    <row r="49" spans="1:10" ht="15" customHeight="1">
      <c r="A49" s="121" t="s">
        <v>217</v>
      </c>
    </row>
    <row r="50" spans="1:10" ht="15" customHeight="1">
      <c r="A50" s="330" t="s">
        <v>213</v>
      </c>
      <c r="B50" s="330" t="s">
        <v>28</v>
      </c>
      <c r="C50" s="330" t="s">
        <v>214</v>
      </c>
      <c r="D50" s="326" t="s">
        <v>194</v>
      </c>
      <c r="E50" s="327"/>
      <c r="F50" s="330" t="s">
        <v>27</v>
      </c>
      <c r="G50" s="330"/>
      <c r="H50" s="330"/>
      <c r="I50" s="330"/>
      <c r="J50" s="312" t="s">
        <v>195</v>
      </c>
    </row>
    <row r="51" spans="1:10" ht="15" customHeight="1" thickBot="1">
      <c r="A51" s="331"/>
      <c r="B51" s="331"/>
      <c r="C51" s="331"/>
      <c r="D51" s="328"/>
      <c r="E51" s="329"/>
      <c r="F51" s="129">
        <v>2020</v>
      </c>
      <c r="G51" s="129">
        <v>2025</v>
      </c>
      <c r="H51" s="129">
        <v>2030</v>
      </c>
      <c r="I51" s="129">
        <v>2035</v>
      </c>
      <c r="J51" s="317"/>
    </row>
    <row r="52" spans="1:10" ht="15" customHeight="1" thickTop="1">
      <c r="A52" s="306" t="s">
        <v>25</v>
      </c>
      <c r="B52" s="307"/>
      <c r="C52" s="307"/>
      <c r="D52" s="307"/>
      <c r="E52" s="308"/>
      <c r="F52" s="130">
        <f>F25</f>
        <v>67942</v>
      </c>
      <c r="G52" s="130">
        <f>I25</f>
        <v>90956</v>
      </c>
      <c r="H52" s="130">
        <f>L25</f>
        <v>90891</v>
      </c>
      <c r="I52" s="130">
        <f>O25</f>
        <v>90547</v>
      </c>
      <c r="J52" s="130"/>
    </row>
    <row r="53" spans="1:10" ht="15" customHeight="1">
      <c r="A53" s="312" t="s">
        <v>204</v>
      </c>
      <c r="B53" s="127" t="s">
        <v>26</v>
      </c>
      <c r="C53" s="131" t="s">
        <v>215</v>
      </c>
      <c r="D53" s="315" t="str">
        <f>A13</f>
        <v>광천배수지</v>
      </c>
      <c r="E53" s="315"/>
      <c r="F53" s="13">
        <f>IF($D53="","",VLOOKUP($D53,$A$4:$O$18,3,FALSE))</f>
        <v>2690</v>
      </c>
      <c r="G53" s="13">
        <f>IF($D53="","",VLOOKUP($D53,$A$4:$O$18,6,FALSE))</f>
        <v>2582</v>
      </c>
      <c r="H53" s="13">
        <f>IF($D53="","",VLOOKUP($D53,$A$4:$O$18,9,FALSE))</f>
        <v>2433</v>
      </c>
      <c r="I53" s="13">
        <f>IF($D53="","",VLOOKUP($D53,$A$4:$O$18,12,FALSE))</f>
        <v>2321</v>
      </c>
      <c r="J53" s="13"/>
    </row>
    <row r="54" spans="1:10" ht="15" customHeight="1">
      <c r="A54" s="314"/>
      <c r="B54" s="127" t="s">
        <v>26</v>
      </c>
      <c r="C54" s="131" t="s">
        <v>215</v>
      </c>
      <c r="D54" s="315" t="str">
        <f>A14</f>
        <v>내포배수지</v>
      </c>
      <c r="E54" s="315"/>
      <c r="F54" s="13">
        <f>IF($D54="","",VLOOKUP($D54,$A$4:$O$18,3,FALSE))</f>
        <v>7102</v>
      </c>
      <c r="G54" s="13">
        <f>IF($D54="","",VLOOKUP($D54,$A$4:$O$18,6,FALSE))</f>
        <v>35426</v>
      </c>
      <c r="H54" s="13">
        <f>IF($D54="","",VLOOKUP($D54,$A$4:$O$18,9,FALSE))</f>
        <v>58333</v>
      </c>
      <c r="I54" s="13">
        <f>IF($D54="","",VLOOKUP($D54,$A$4:$O$18,12,FALSE))</f>
        <v>58233</v>
      </c>
      <c r="J54" s="13"/>
    </row>
    <row r="55" spans="1:10" ht="15" customHeight="1">
      <c r="A55" s="313"/>
      <c r="B55" s="127" t="s">
        <v>26</v>
      </c>
      <c r="C55" s="131" t="s">
        <v>215</v>
      </c>
      <c r="D55" s="303" t="str">
        <f>A15</f>
        <v>청광직결</v>
      </c>
      <c r="E55" s="304"/>
      <c r="F55" s="145">
        <v>9618</v>
      </c>
      <c r="G55" s="145">
        <v>9830</v>
      </c>
      <c r="H55" s="145">
        <v>9977</v>
      </c>
      <c r="I55" s="145">
        <v>10033</v>
      </c>
      <c r="J55" s="13"/>
    </row>
    <row r="56" spans="1:10" ht="15" customHeight="1">
      <c r="A56" s="312" t="s">
        <v>206</v>
      </c>
      <c r="B56" s="127" t="s">
        <v>26</v>
      </c>
      <c r="C56" s="131" t="s">
        <v>215</v>
      </c>
      <c r="D56" s="303" t="str">
        <f>A42</f>
        <v>홍성3배수지</v>
      </c>
      <c r="E56" s="304"/>
      <c r="F56" s="145">
        <v>1628</v>
      </c>
      <c r="G56" s="145">
        <v>1665</v>
      </c>
      <c r="H56" s="145">
        <v>1691</v>
      </c>
      <c r="I56" s="145">
        <v>1701</v>
      </c>
      <c r="J56" s="13"/>
    </row>
    <row r="57" spans="1:10" ht="15" customHeight="1">
      <c r="A57" s="313"/>
      <c r="B57" s="127" t="s">
        <v>26</v>
      </c>
      <c r="C57" s="131" t="s">
        <v>215</v>
      </c>
      <c r="D57" s="315" t="str">
        <f>A45</f>
        <v>서부배수지</v>
      </c>
      <c r="E57" s="315"/>
      <c r="F57" s="13" t="e">
        <f t="shared" ref="F57:F68" si="0">IF($D57="","",VLOOKUP($D57,$A$4:$O$18,3,FALSE))</f>
        <v>#N/A</v>
      </c>
      <c r="G57" s="13" t="e">
        <f t="shared" ref="G57:G68" si="1">IF($D57="","",VLOOKUP($D57,$A$4:$O$18,6,FALSE))</f>
        <v>#N/A</v>
      </c>
      <c r="H57" s="13" t="e">
        <f t="shared" ref="H57:H68" si="2">IF($D57="","",VLOOKUP($D57,$A$4:$O$18,9,FALSE))</f>
        <v>#N/A</v>
      </c>
      <c r="I57" s="13" t="e">
        <f t="shared" ref="I57:I68" si="3">IF($D57="","",VLOOKUP($D57,$A$4:$O$18,12,FALSE))</f>
        <v>#N/A</v>
      </c>
      <c r="J57" s="13"/>
    </row>
    <row r="58" spans="1:10" ht="15" customHeight="1">
      <c r="A58" s="131" t="s">
        <v>207</v>
      </c>
      <c r="B58" s="127" t="s">
        <v>26</v>
      </c>
      <c r="C58" s="131" t="s">
        <v>215</v>
      </c>
      <c r="D58" s="315" t="str">
        <f>A43</f>
        <v>갈산2농공단지배수지</v>
      </c>
      <c r="E58" s="315"/>
      <c r="F58" s="13" t="e">
        <f t="shared" si="0"/>
        <v>#N/A</v>
      </c>
      <c r="G58" s="13" t="e">
        <f t="shared" si="1"/>
        <v>#N/A</v>
      </c>
      <c r="H58" s="13" t="e">
        <f t="shared" si="2"/>
        <v>#N/A</v>
      </c>
      <c r="I58" s="13" t="e">
        <f t="shared" si="3"/>
        <v>#N/A</v>
      </c>
      <c r="J58" s="13"/>
    </row>
    <row r="59" spans="1:10" ht="15" customHeight="1">
      <c r="A59" s="131" t="s">
        <v>205</v>
      </c>
      <c r="B59" s="127" t="s">
        <v>26</v>
      </c>
      <c r="C59" s="131" t="s">
        <v>215</v>
      </c>
      <c r="D59" s="315" t="str">
        <f>A44</f>
        <v>구항(신)배수지</v>
      </c>
      <c r="E59" s="315"/>
      <c r="F59" s="13" t="e">
        <f t="shared" si="0"/>
        <v>#N/A</v>
      </c>
      <c r="G59" s="13" t="e">
        <f t="shared" si="1"/>
        <v>#N/A</v>
      </c>
      <c r="H59" s="13" t="e">
        <f t="shared" si="2"/>
        <v>#N/A</v>
      </c>
      <c r="I59" s="13" t="e">
        <f t="shared" si="3"/>
        <v>#N/A</v>
      </c>
      <c r="J59" s="13"/>
    </row>
    <row r="60" spans="1:10" ht="15" customHeight="1">
      <c r="A60" s="312" t="s">
        <v>212</v>
      </c>
      <c r="B60" s="127" t="s">
        <v>26</v>
      </c>
      <c r="C60" s="131" t="s">
        <v>215</v>
      </c>
      <c r="D60" s="315" t="str">
        <f>A35</f>
        <v>은하배수지</v>
      </c>
      <c r="E60" s="315"/>
      <c r="F60" s="13">
        <f t="shared" si="0"/>
        <v>1673</v>
      </c>
      <c r="G60" s="13">
        <f t="shared" si="1"/>
        <v>878</v>
      </c>
      <c r="H60" s="13">
        <f t="shared" si="2"/>
        <v>831</v>
      </c>
      <c r="I60" s="13">
        <f t="shared" si="3"/>
        <v>795</v>
      </c>
      <c r="J60" s="13"/>
    </row>
    <row r="61" spans="1:10" ht="15" customHeight="1">
      <c r="A61" s="313"/>
      <c r="B61" s="127" t="s">
        <v>26</v>
      </c>
      <c r="C61" s="131" t="s">
        <v>215</v>
      </c>
      <c r="D61" s="315" t="str">
        <f>A36</f>
        <v>결성배수지</v>
      </c>
      <c r="E61" s="315"/>
      <c r="F61" s="13">
        <f t="shared" si="0"/>
        <v>1094</v>
      </c>
      <c r="G61" s="13">
        <f t="shared" si="1"/>
        <v>896</v>
      </c>
      <c r="H61" s="13">
        <f t="shared" si="2"/>
        <v>850</v>
      </c>
      <c r="I61" s="13">
        <f t="shared" si="3"/>
        <v>813</v>
      </c>
      <c r="J61" s="13"/>
    </row>
    <row r="62" spans="1:10" ht="15" customHeight="1">
      <c r="A62" s="312" t="s">
        <v>211</v>
      </c>
      <c r="B62" s="127" t="s">
        <v>26</v>
      </c>
      <c r="C62" s="131" t="s">
        <v>215</v>
      </c>
      <c r="D62" s="315" t="str">
        <f>A31</f>
        <v>갈산배수지</v>
      </c>
      <c r="E62" s="315"/>
      <c r="F62" s="13">
        <f t="shared" si="0"/>
        <v>435</v>
      </c>
      <c r="G62" s="13">
        <f t="shared" si="1"/>
        <v>474</v>
      </c>
      <c r="H62" s="13">
        <f t="shared" si="2"/>
        <v>616</v>
      </c>
      <c r="I62" s="13">
        <f t="shared" si="3"/>
        <v>683</v>
      </c>
      <c r="J62" s="13"/>
    </row>
    <row r="63" spans="1:10" ht="15" customHeight="1">
      <c r="A63" s="314"/>
      <c r="B63" s="127" t="s">
        <v>26</v>
      </c>
      <c r="C63" s="124" t="s">
        <v>216</v>
      </c>
      <c r="D63" s="315" t="str">
        <f>A32</f>
        <v>갈산농공단지배수지</v>
      </c>
      <c r="E63" s="315"/>
      <c r="F63" s="13">
        <f t="shared" si="0"/>
        <v>466</v>
      </c>
      <c r="G63" s="13">
        <f t="shared" si="1"/>
        <v>486</v>
      </c>
      <c r="H63" s="13">
        <f t="shared" si="2"/>
        <v>561</v>
      </c>
      <c r="I63" s="13">
        <f t="shared" si="3"/>
        <v>539</v>
      </c>
      <c r="J63" s="13"/>
    </row>
    <row r="64" spans="1:10" ht="15" customHeight="1">
      <c r="A64" s="314"/>
      <c r="B64" s="127" t="s">
        <v>26</v>
      </c>
      <c r="C64" s="124" t="s">
        <v>216</v>
      </c>
      <c r="D64" s="315" t="str">
        <f>A33</f>
        <v>갈산산업단지배수지</v>
      </c>
      <c r="E64" s="315"/>
      <c r="F64" s="13">
        <f t="shared" si="0"/>
        <v>105</v>
      </c>
      <c r="G64" s="13">
        <f t="shared" si="1"/>
        <v>1301</v>
      </c>
      <c r="H64" s="13">
        <f t="shared" si="2"/>
        <v>2497</v>
      </c>
      <c r="I64" s="13">
        <f t="shared" si="3"/>
        <v>2497</v>
      </c>
      <c r="J64" s="13"/>
    </row>
    <row r="65" spans="1:10" ht="15" customHeight="1">
      <c r="A65" s="313"/>
      <c r="B65" s="127" t="s">
        <v>26</v>
      </c>
      <c r="C65" s="124" t="s">
        <v>216</v>
      </c>
      <c r="D65" s="315" t="str">
        <f>A34</f>
        <v>구항(구)배수지</v>
      </c>
      <c r="E65" s="315"/>
      <c r="F65" s="13">
        <f t="shared" si="0"/>
        <v>428</v>
      </c>
      <c r="G65" s="13">
        <f t="shared" si="1"/>
        <v>333</v>
      </c>
      <c r="H65" s="13">
        <f t="shared" si="2"/>
        <v>0</v>
      </c>
      <c r="I65" s="13">
        <f t="shared" si="3"/>
        <v>0</v>
      </c>
      <c r="J65" s="13"/>
    </row>
    <row r="66" spans="1:10" ht="15" customHeight="1">
      <c r="A66" s="131" t="s">
        <v>208</v>
      </c>
      <c r="B66" s="127" t="s">
        <v>26</v>
      </c>
      <c r="C66" s="131" t="s">
        <v>215</v>
      </c>
      <c r="D66" s="315" t="str">
        <f>A37</f>
        <v>홍성2배수지</v>
      </c>
      <c r="E66" s="315"/>
      <c r="F66" s="13">
        <f t="shared" si="0"/>
        <v>15674</v>
      </c>
      <c r="G66" s="13">
        <f t="shared" si="1"/>
        <v>15173</v>
      </c>
      <c r="H66" s="13">
        <f t="shared" si="2"/>
        <v>7667</v>
      </c>
      <c r="I66" s="13">
        <f t="shared" si="3"/>
        <v>7845</v>
      </c>
      <c r="J66" s="13"/>
    </row>
    <row r="67" spans="1:10" ht="15" customHeight="1">
      <c r="A67" s="131" t="s">
        <v>209</v>
      </c>
      <c r="B67" s="127" t="s">
        <v>26</v>
      </c>
      <c r="C67" s="131" t="s">
        <v>215</v>
      </c>
      <c r="D67" s="315" t="str">
        <f>A39</f>
        <v>홍동배수지</v>
      </c>
      <c r="E67" s="315"/>
      <c r="F67" s="13">
        <f t="shared" si="0"/>
        <v>2489</v>
      </c>
      <c r="G67" s="13">
        <f t="shared" si="1"/>
        <v>2961</v>
      </c>
      <c r="H67" s="13">
        <f t="shared" si="2"/>
        <v>2949</v>
      </c>
      <c r="I67" s="13">
        <f t="shared" si="3"/>
        <v>2830</v>
      </c>
      <c r="J67" s="13"/>
    </row>
    <row r="68" spans="1:10" ht="15" customHeight="1">
      <c r="A68" s="131" t="s">
        <v>210</v>
      </c>
      <c r="B68" s="127" t="s">
        <v>26</v>
      </c>
      <c r="C68" s="131" t="s">
        <v>215</v>
      </c>
      <c r="D68" s="315" t="str">
        <f>A38</f>
        <v>홍성1배수지</v>
      </c>
      <c r="E68" s="315"/>
      <c r="F68" s="13">
        <f t="shared" si="0"/>
        <v>0</v>
      </c>
      <c r="G68" s="13">
        <f t="shared" si="1"/>
        <v>0</v>
      </c>
      <c r="H68" s="13">
        <f t="shared" si="2"/>
        <v>0</v>
      </c>
      <c r="I68" s="13">
        <f t="shared" si="3"/>
        <v>0</v>
      </c>
      <c r="J68" s="13"/>
    </row>
    <row r="69" spans="1:10" ht="15" customHeight="1">
      <c r="A69" s="309" t="s">
        <v>21</v>
      </c>
      <c r="B69" s="310"/>
      <c r="C69" s="310"/>
      <c r="D69" s="310"/>
      <c r="E69" s="311"/>
      <c r="F69" s="128" t="e">
        <f>SUM(F53:F68)</f>
        <v>#N/A</v>
      </c>
      <c r="G69" s="128" t="e">
        <f>SUM(G53:G68)</f>
        <v>#N/A</v>
      </c>
      <c r="H69" s="128" t="e">
        <f>SUM(H53:H68)</f>
        <v>#N/A</v>
      </c>
      <c r="I69" s="128" t="e">
        <f>SUM(I53:I68)</f>
        <v>#N/A</v>
      </c>
      <c r="J69" s="128"/>
    </row>
    <row r="70" spans="1:10" ht="15" customHeight="1">
      <c r="B70" s="12"/>
      <c r="D70" s="12"/>
    </row>
    <row r="71" spans="1:10" ht="15" customHeight="1">
      <c r="E71" s="131" t="s">
        <v>215</v>
      </c>
      <c r="F71" s="144" t="e">
        <f>SUMIF($C$53:$C$68,$E71,F$53:F$68)</f>
        <v>#N/A</v>
      </c>
      <c r="G71" s="144" t="e">
        <f t="shared" ref="G71:I72" si="4">SUMIF($C$53:$C$68,$E71,G$53:G$68)</f>
        <v>#N/A</v>
      </c>
      <c r="H71" s="144" t="e">
        <f t="shared" si="4"/>
        <v>#N/A</v>
      </c>
      <c r="I71" s="144" t="e">
        <f t="shared" si="4"/>
        <v>#N/A</v>
      </c>
      <c r="J71" s="12"/>
    </row>
    <row r="72" spans="1:10" ht="15" customHeight="1">
      <c r="E72" s="131" t="s">
        <v>216</v>
      </c>
      <c r="F72" s="144">
        <f>SUMIF($C$53:$C$68,$E72,F$53:F$68)</f>
        <v>999</v>
      </c>
      <c r="G72" s="144">
        <f t="shared" si="4"/>
        <v>2120</v>
      </c>
      <c r="H72" s="144">
        <f t="shared" si="4"/>
        <v>3058</v>
      </c>
      <c r="I72" s="144">
        <f t="shared" si="4"/>
        <v>3036</v>
      </c>
    </row>
    <row r="73" spans="1:10" ht="15" customHeight="1">
      <c r="F73" s="12" t="e">
        <f>F52=SUM(F71:F72)</f>
        <v>#N/A</v>
      </c>
      <c r="G73" s="12" t="e">
        <f>G52=SUM(G71:G72)</f>
        <v>#N/A</v>
      </c>
      <c r="H73" s="12" t="e">
        <f>H52=SUM(H71:H72)</f>
        <v>#N/A</v>
      </c>
      <c r="I73" s="12" t="e">
        <f>I52=SUM(I71:I72)</f>
        <v>#N/A</v>
      </c>
    </row>
    <row r="74" spans="1:10" ht="15" customHeight="1"/>
    <row r="75" spans="1:10" ht="15" customHeight="1"/>
    <row r="76" spans="1:10" ht="15" customHeight="1"/>
    <row r="77" spans="1:10" ht="15" customHeight="1"/>
    <row r="78" spans="1:10" ht="15" customHeight="1"/>
    <row r="79" spans="1:10" ht="15" customHeight="1"/>
    <row r="80" spans="1:10" ht="15" customHeight="1"/>
  </sheetData>
  <mergeCells count="46">
    <mergeCell ref="N2:P2"/>
    <mergeCell ref="J50:J51"/>
    <mergeCell ref="A29:A30"/>
    <mergeCell ref="B29:B30"/>
    <mergeCell ref="C29:C30"/>
    <mergeCell ref="F29:F30"/>
    <mergeCell ref="D50:E51"/>
    <mergeCell ref="C50:C51"/>
    <mergeCell ref="D29:D30"/>
    <mergeCell ref="E29:E30"/>
    <mergeCell ref="A50:A51"/>
    <mergeCell ref="B50:B51"/>
    <mergeCell ref="K2:M2"/>
    <mergeCell ref="A2:A3"/>
    <mergeCell ref="F50:I50"/>
    <mergeCell ref="E2:G2"/>
    <mergeCell ref="D65:E65"/>
    <mergeCell ref="D59:E59"/>
    <mergeCell ref="D56:E56"/>
    <mergeCell ref="D66:E66"/>
    <mergeCell ref="D57:E57"/>
    <mergeCell ref="D60:E60"/>
    <mergeCell ref="D61:E61"/>
    <mergeCell ref="D58:E58"/>
    <mergeCell ref="H2:J2"/>
    <mergeCell ref="D55:E55"/>
    <mergeCell ref="B2:D2"/>
    <mergeCell ref="A52:E52"/>
    <mergeCell ref="A69:E69"/>
    <mergeCell ref="A56:A57"/>
    <mergeCell ref="A53:A55"/>
    <mergeCell ref="A60:A61"/>
    <mergeCell ref="A62:A65"/>
    <mergeCell ref="D67:E67"/>
    <mergeCell ref="D68:E68"/>
    <mergeCell ref="D62:E62"/>
    <mergeCell ref="D53:E53"/>
    <mergeCell ref="D54:E54"/>
    <mergeCell ref="D63:E63"/>
    <mergeCell ref="D64:E64"/>
    <mergeCell ref="AE2:AG2"/>
    <mergeCell ref="R2:R3"/>
    <mergeCell ref="S2:U2"/>
    <mergeCell ref="V2:X2"/>
    <mergeCell ref="Y2:AA2"/>
    <mergeCell ref="AB2:AD2"/>
  </mergeCells>
  <phoneticPr fontId="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69"/>
  <sheetViews>
    <sheetView topLeftCell="A28" workbookViewId="0">
      <selection activeCell="H55" sqref="H55"/>
    </sheetView>
  </sheetViews>
  <sheetFormatPr defaultRowHeight="11.25"/>
  <cols>
    <col min="1" max="1" width="2.77734375" style="26" customWidth="1"/>
    <col min="2" max="2" width="10.77734375" style="92" customWidth="1"/>
    <col min="3" max="3" width="5.77734375" style="21" customWidth="1"/>
    <col min="4" max="4" width="22.21875" style="93" customWidth="1"/>
    <col min="5" max="6" width="6.33203125" style="93" hidden="1" customWidth="1"/>
    <col min="7" max="8" width="6.33203125" style="94" customWidth="1"/>
    <col min="9" max="9" width="7.33203125" style="94" customWidth="1"/>
    <col min="10" max="10" width="7.33203125" style="95" customWidth="1"/>
    <col min="11" max="11" width="6.33203125" style="95" customWidth="1"/>
    <col min="12" max="13" width="6.33203125" style="96" customWidth="1"/>
    <col min="14" max="15" width="6.33203125" style="97" customWidth="1"/>
    <col min="16" max="16" width="9" style="97" bestFit="1" customWidth="1"/>
    <col min="17" max="17" width="9" style="97" customWidth="1"/>
    <col min="18" max="18" width="7.77734375" style="26" customWidth="1"/>
    <col min="19" max="19" width="7.33203125" style="21" customWidth="1"/>
    <col min="20" max="21" width="5.33203125" style="21" customWidth="1"/>
    <col min="22" max="22" width="8.5546875" style="21" customWidth="1"/>
    <col min="23" max="23" width="2.33203125" style="21" customWidth="1"/>
    <col min="24" max="24" width="6.6640625" style="21" customWidth="1"/>
    <col min="25" max="27" width="8.88671875" style="21"/>
    <col min="28" max="35" width="6.77734375" style="21" customWidth="1"/>
    <col min="36" max="36" width="12.33203125" style="21" customWidth="1"/>
    <col min="37" max="16384" width="8.88671875" style="21"/>
  </cols>
  <sheetData>
    <row r="1" spans="1:22" ht="20.100000000000001" customHeight="1">
      <c r="A1" s="14" t="s">
        <v>30</v>
      </c>
      <c r="B1" s="15"/>
      <c r="C1" s="16"/>
      <c r="D1" s="16"/>
      <c r="E1" s="16"/>
      <c r="F1" s="16"/>
      <c r="G1" s="17"/>
      <c r="H1" s="17"/>
      <c r="I1" s="18"/>
      <c r="J1" s="17"/>
      <c r="K1" s="17"/>
      <c r="L1" s="19"/>
      <c r="M1" s="19"/>
      <c r="N1" s="20"/>
      <c r="O1" s="20"/>
      <c r="P1" s="20"/>
      <c r="Q1" s="20"/>
      <c r="R1" s="16"/>
    </row>
    <row r="2" spans="1:22" ht="21.95" customHeight="1">
      <c r="A2" s="21"/>
      <c r="B2" s="15" t="s">
        <v>31</v>
      </c>
      <c r="C2" s="16"/>
      <c r="D2" s="16"/>
      <c r="E2" s="16"/>
      <c r="F2" s="16"/>
      <c r="G2" s="17"/>
      <c r="H2" s="17"/>
      <c r="I2" s="18"/>
      <c r="J2" s="17"/>
      <c r="K2" s="17"/>
      <c r="L2" s="19"/>
      <c r="M2" s="19"/>
      <c r="N2" s="20"/>
      <c r="O2" s="22"/>
      <c r="P2" s="22"/>
      <c r="Q2" s="22"/>
      <c r="R2" s="16"/>
    </row>
    <row r="3" spans="1:22" s="26" customFormat="1" ht="21.95" customHeight="1">
      <c r="A3" s="338" t="s">
        <v>0</v>
      </c>
      <c r="B3" s="338"/>
      <c r="C3" s="338"/>
      <c r="D3" s="339"/>
      <c r="E3" s="23" t="s">
        <v>33</v>
      </c>
      <c r="F3" s="23" t="s">
        <v>35</v>
      </c>
      <c r="G3" s="23" t="str">
        <f>F3</f>
        <v>계획관</v>
      </c>
      <c r="H3" s="23" t="s">
        <v>36</v>
      </c>
      <c r="I3" s="23" t="s">
        <v>3</v>
      </c>
      <c r="J3" s="23" t="s">
        <v>4</v>
      </c>
      <c r="K3" s="23" t="s">
        <v>37</v>
      </c>
      <c r="L3" s="24" t="s">
        <v>38</v>
      </c>
      <c r="M3" s="24" t="s">
        <v>7</v>
      </c>
      <c r="N3" s="25" t="s">
        <v>39</v>
      </c>
      <c r="O3" s="25" t="s">
        <v>40</v>
      </c>
      <c r="P3" s="25" t="s">
        <v>41</v>
      </c>
      <c r="Q3" s="342" t="s">
        <v>42</v>
      </c>
      <c r="R3" s="336" t="s">
        <v>9</v>
      </c>
    </row>
    <row r="4" spans="1:22" s="26" customFormat="1" ht="21.95" customHeight="1">
      <c r="A4" s="340"/>
      <c r="B4" s="340"/>
      <c r="C4" s="340"/>
      <c r="D4" s="341"/>
      <c r="E4" s="27" t="s">
        <v>43</v>
      </c>
      <c r="F4" s="27" t="s">
        <v>43</v>
      </c>
      <c r="G4" s="27" t="s">
        <v>43</v>
      </c>
      <c r="H4" s="27" t="s">
        <v>44</v>
      </c>
      <c r="I4" s="27" t="s">
        <v>45</v>
      </c>
      <c r="J4" s="27" t="s">
        <v>45</v>
      </c>
      <c r="K4" s="27" t="s">
        <v>46</v>
      </c>
      <c r="L4" s="28" t="s">
        <v>47</v>
      </c>
      <c r="M4" s="28" t="s">
        <v>15</v>
      </c>
      <c r="N4" s="29" t="s">
        <v>44</v>
      </c>
      <c r="O4" s="29" t="s">
        <v>44</v>
      </c>
      <c r="P4" s="29" t="s">
        <v>44</v>
      </c>
      <c r="Q4" s="343"/>
      <c r="R4" s="337"/>
    </row>
    <row r="5" spans="1:22" ht="21.95" customHeight="1">
      <c r="A5" s="30" t="s">
        <v>48</v>
      </c>
      <c r="B5" s="31" t="s">
        <v>49</v>
      </c>
      <c r="C5" s="32"/>
      <c r="D5" s="32"/>
      <c r="E5" s="33"/>
      <c r="F5" s="33"/>
      <c r="G5" s="33"/>
      <c r="H5" s="33"/>
      <c r="I5" s="33"/>
      <c r="J5" s="33"/>
      <c r="K5" s="33"/>
      <c r="L5" s="34"/>
      <c r="M5" s="34"/>
      <c r="N5" s="35"/>
      <c r="O5" s="35"/>
      <c r="P5" s="35"/>
      <c r="Q5" s="35"/>
      <c r="R5" s="36"/>
    </row>
    <row r="6" spans="1:22" ht="21.95" customHeight="1">
      <c r="A6" s="37" t="s">
        <v>50</v>
      </c>
      <c r="B6" s="38" t="s">
        <v>51</v>
      </c>
      <c r="C6" s="38" t="s">
        <v>52</v>
      </c>
      <c r="D6" s="39">
        <v>52.1</v>
      </c>
      <c r="E6" s="40"/>
      <c r="F6" s="40"/>
      <c r="G6" s="40"/>
      <c r="H6" s="40"/>
      <c r="I6" s="40"/>
      <c r="J6" s="41"/>
      <c r="K6" s="42"/>
      <c r="L6" s="43"/>
      <c r="M6" s="43"/>
      <c r="N6" s="44"/>
      <c r="O6" s="44"/>
      <c r="P6" s="45"/>
      <c r="Q6" s="45"/>
      <c r="R6" s="45"/>
      <c r="S6" s="46"/>
    </row>
    <row r="7" spans="1:22" ht="21.95" customHeight="1">
      <c r="A7" s="47"/>
      <c r="B7" s="38"/>
      <c r="C7" s="38" t="s">
        <v>53</v>
      </c>
      <c r="D7" s="39">
        <v>48.1</v>
      </c>
      <c r="E7" s="40"/>
      <c r="F7" s="40"/>
      <c r="G7" s="40"/>
      <c r="H7" s="40"/>
      <c r="I7" s="40"/>
      <c r="J7" s="48">
        <f>21290+850</f>
        <v>22140</v>
      </c>
      <c r="K7" s="42"/>
      <c r="L7" s="43"/>
      <c r="M7" s="43"/>
      <c r="N7" s="44"/>
      <c r="O7" s="44">
        <f>D7+71</f>
        <v>119.1</v>
      </c>
      <c r="P7" s="49">
        <v>71</v>
      </c>
      <c r="Q7" s="50"/>
      <c r="R7" s="51" t="s">
        <v>54</v>
      </c>
      <c r="S7" s="46"/>
    </row>
    <row r="8" spans="1:22" ht="21.95" customHeight="1">
      <c r="A8" s="52"/>
      <c r="B8" s="53" t="s">
        <v>55</v>
      </c>
      <c r="C8" s="53"/>
      <c r="D8" s="54"/>
      <c r="E8" s="55">
        <v>600</v>
      </c>
      <c r="F8" s="56"/>
      <c r="G8" s="57">
        <f>E8</f>
        <v>600</v>
      </c>
      <c r="H8" s="55">
        <f>1749+1822+2124+98+84+120+411+1776+1644+2012+3951</f>
        <v>15791</v>
      </c>
      <c r="I8" s="55">
        <v>14800</v>
      </c>
      <c r="J8" s="58">
        <f>J7-I8</f>
        <v>7340</v>
      </c>
      <c r="K8" s="57">
        <f>IF(G8&gt;1200,120,IF(G8&gt;700,110,100))</f>
        <v>100</v>
      </c>
      <c r="L8" s="59">
        <f>0.84935*K8*((G8/1000/4)^0.63)*((M8/1000)^0.54)</f>
        <v>0.30256313679761926</v>
      </c>
      <c r="M8" s="59">
        <f>N8/H8*1000</f>
        <v>0.26754218970293658</v>
      </c>
      <c r="N8" s="60">
        <f>10.666*(K8^(-1.85))*((G8/1000)^(-4.87))*((J8/(24*60*60))^(1.85))*H8</f>
        <v>4.2247587175990713</v>
      </c>
      <c r="O8" s="60">
        <f>O7-N8</f>
        <v>114.87524128240092</v>
      </c>
      <c r="P8" s="61">
        <v>11.59</v>
      </c>
      <c r="Q8" s="61"/>
      <c r="R8" s="61" t="s">
        <v>57</v>
      </c>
      <c r="S8" s="21" t="s">
        <v>59</v>
      </c>
    </row>
    <row r="9" spans="1:22" ht="21.95" customHeight="1">
      <c r="A9" s="62"/>
      <c r="B9" s="63" t="s">
        <v>61</v>
      </c>
      <c r="C9" s="63"/>
      <c r="D9" s="64"/>
      <c r="E9" s="65">
        <v>500</v>
      </c>
      <c r="F9" s="66"/>
      <c r="G9" s="67">
        <f>E9</f>
        <v>500</v>
      </c>
      <c r="H9" s="65">
        <v>6176</v>
      </c>
      <c r="I9" s="65">
        <v>0</v>
      </c>
      <c r="J9" s="67">
        <f>J8-I9</f>
        <v>7340</v>
      </c>
      <c r="K9" s="67">
        <f>IF(G9&gt;1200,120,IF(G9&gt;700,110,100))</f>
        <v>100</v>
      </c>
      <c r="L9" s="68">
        <f>0.84935*K9*((G9/1000/4)^0.63)*((M9/1000)^0.54)</f>
        <v>0.43567503010897213</v>
      </c>
      <c r="M9" s="68">
        <f>N9/H9*1000</f>
        <v>0.65013709367842565</v>
      </c>
      <c r="N9" s="69">
        <f>10.666*(K9^(-1.85))*((G9/1000)^(-4.87))*((J9/(24*60*60))^(1.85))*H9</f>
        <v>4.0152466905579569</v>
      </c>
      <c r="O9" s="69">
        <f>O8-N9</f>
        <v>110.85999459184296</v>
      </c>
      <c r="P9" s="70">
        <v>16.5</v>
      </c>
      <c r="Q9" s="70"/>
      <c r="R9" s="70" t="s">
        <v>62</v>
      </c>
      <c r="S9" s="21" t="s">
        <v>63</v>
      </c>
    </row>
    <row r="10" spans="1:22" ht="21.95" customHeight="1">
      <c r="A10" s="71"/>
      <c r="B10" s="72" t="s">
        <v>64</v>
      </c>
      <c r="C10" s="72"/>
      <c r="D10" s="73"/>
      <c r="E10" s="74"/>
      <c r="F10" s="75"/>
      <c r="G10" s="76">
        <v>300</v>
      </c>
      <c r="H10" s="74">
        <v>7750</v>
      </c>
      <c r="I10" s="74">
        <v>7230</v>
      </c>
      <c r="J10" s="76">
        <f>J9-I10</f>
        <v>110</v>
      </c>
      <c r="K10" s="76">
        <v>110</v>
      </c>
      <c r="L10" s="77">
        <f>0.84935*K10*((G10/1000/4)^0.63)*((M10/1000)^0.54)</f>
        <v>1.821285880182049E-2</v>
      </c>
      <c r="M10" s="77">
        <f>N10/H10*1000</f>
        <v>2.7661176338483334E-3</v>
      </c>
      <c r="N10" s="78">
        <f>10.666*(K10^(-1.85))*((G10/1000)^(-4.87))*((J10/(24*60*60))^(1.85))*H10</f>
        <v>2.1437411662324584E-2</v>
      </c>
      <c r="O10" s="78">
        <f>O9-N10+Q10</f>
        <v>110.83855718018064</v>
      </c>
      <c r="P10" s="79">
        <v>50.9</v>
      </c>
      <c r="Q10" s="80"/>
      <c r="R10" s="79" t="s">
        <v>65</v>
      </c>
      <c r="S10" s="21" t="s">
        <v>66</v>
      </c>
      <c r="V10" s="81"/>
    </row>
    <row r="11" spans="1:22" ht="21.95" customHeight="1">
      <c r="A11" s="82"/>
      <c r="B11" s="83"/>
      <c r="C11" s="83"/>
      <c r="D11" s="83"/>
      <c r="E11" s="84"/>
      <c r="F11" s="85"/>
      <c r="G11" s="86" t="s">
        <v>67</v>
      </c>
      <c r="H11" s="84"/>
      <c r="I11" s="84">
        <f>I10+I8</f>
        <v>22030</v>
      </c>
      <c r="J11" s="86">
        <f>J10-110</f>
        <v>0</v>
      </c>
      <c r="K11" s="86"/>
      <c r="L11" s="87"/>
      <c r="M11" s="87"/>
      <c r="N11" s="88"/>
      <c r="O11" s="88"/>
      <c r="P11" s="89"/>
      <c r="Q11" s="89"/>
      <c r="R11" s="89"/>
      <c r="V11" s="81"/>
    </row>
    <row r="12" spans="1:22" ht="21.95" customHeight="1">
      <c r="A12" s="82"/>
      <c r="B12" s="83"/>
      <c r="C12" s="83"/>
      <c r="D12" s="83"/>
      <c r="E12" s="84"/>
      <c r="F12" s="85"/>
      <c r="G12" s="86"/>
      <c r="H12" s="84"/>
      <c r="I12" s="84"/>
      <c r="J12" s="86"/>
      <c r="K12" s="86"/>
      <c r="L12" s="87"/>
      <c r="M12" s="87"/>
      <c r="N12" s="88"/>
      <c r="O12" s="88"/>
      <c r="P12" s="89"/>
      <c r="Q12" s="89"/>
      <c r="R12" s="89"/>
      <c r="V12" s="81"/>
    </row>
    <row r="13" spans="1:22" ht="21.95" customHeight="1">
      <c r="A13" s="21"/>
      <c r="B13" s="15" t="s">
        <v>68</v>
      </c>
      <c r="C13" s="16"/>
      <c r="D13" s="16"/>
      <c r="E13" s="16"/>
      <c r="F13" s="16"/>
      <c r="G13" s="17"/>
      <c r="H13" s="17"/>
      <c r="I13" s="18"/>
      <c r="J13" s="17"/>
      <c r="K13" s="17"/>
      <c r="L13" s="19"/>
      <c r="M13" s="19"/>
      <c r="N13" s="20"/>
      <c r="O13" s="22"/>
      <c r="P13" s="22"/>
      <c r="Q13" s="22"/>
      <c r="R13" s="16"/>
    </row>
    <row r="14" spans="1:22" s="26" customFormat="1" ht="21.95" customHeight="1">
      <c r="A14" s="338" t="s">
        <v>0</v>
      </c>
      <c r="B14" s="338"/>
      <c r="C14" s="338"/>
      <c r="D14" s="339"/>
      <c r="E14" s="23" t="s">
        <v>32</v>
      </c>
      <c r="F14" s="23" t="s">
        <v>34</v>
      </c>
      <c r="G14" s="23" t="str">
        <f>F14</f>
        <v>계획관</v>
      </c>
      <c r="H14" s="23" t="s">
        <v>69</v>
      </c>
      <c r="I14" s="23" t="s">
        <v>3</v>
      </c>
      <c r="J14" s="23" t="s">
        <v>4</v>
      </c>
      <c r="K14" s="23" t="s">
        <v>70</v>
      </c>
      <c r="L14" s="24" t="s">
        <v>71</v>
      </c>
      <c r="M14" s="24" t="s">
        <v>7</v>
      </c>
      <c r="N14" s="25" t="s">
        <v>72</v>
      </c>
      <c r="O14" s="25" t="s">
        <v>73</v>
      </c>
      <c r="P14" s="25" t="s">
        <v>74</v>
      </c>
      <c r="Q14" s="342" t="s">
        <v>75</v>
      </c>
      <c r="R14" s="336" t="s">
        <v>9</v>
      </c>
    </row>
    <row r="15" spans="1:22" s="26" customFormat="1" ht="21.95" customHeight="1">
      <c r="A15" s="340"/>
      <c r="B15" s="340"/>
      <c r="C15" s="340"/>
      <c r="D15" s="341"/>
      <c r="E15" s="27" t="s">
        <v>76</v>
      </c>
      <c r="F15" s="27" t="s">
        <v>76</v>
      </c>
      <c r="G15" s="27" t="s">
        <v>76</v>
      </c>
      <c r="H15" s="27" t="s">
        <v>77</v>
      </c>
      <c r="I15" s="27" t="s">
        <v>78</v>
      </c>
      <c r="J15" s="27" t="s">
        <v>78</v>
      </c>
      <c r="K15" s="27" t="s">
        <v>79</v>
      </c>
      <c r="L15" s="28" t="s">
        <v>80</v>
      </c>
      <c r="M15" s="28" t="s">
        <v>15</v>
      </c>
      <c r="N15" s="29" t="s">
        <v>77</v>
      </c>
      <c r="O15" s="29" t="s">
        <v>77</v>
      </c>
      <c r="P15" s="29" t="s">
        <v>77</v>
      </c>
      <c r="Q15" s="343"/>
      <c r="R15" s="337"/>
    </row>
    <row r="16" spans="1:22" ht="21.95" customHeight="1">
      <c r="A16" s="30" t="s">
        <v>81</v>
      </c>
      <c r="B16" s="31" t="s">
        <v>82</v>
      </c>
      <c r="C16" s="32"/>
      <c r="D16" s="32"/>
      <c r="E16" s="33"/>
      <c r="F16" s="33"/>
      <c r="G16" s="33"/>
      <c r="H16" s="33"/>
      <c r="I16" s="33"/>
      <c r="J16" s="33"/>
      <c r="K16" s="33"/>
      <c r="L16" s="34"/>
      <c r="M16" s="34"/>
      <c r="N16" s="35"/>
      <c r="O16" s="35"/>
      <c r="P16" s="35"/>
      <c r="Q16" s="35"/>
      <c r="R16" s="36"/>
    </row>
    <row r="17" spans="1:24" ht="21.95" customHeight="1">
      <c r="A17" s="37" t="s">
        <v>83</v>
      </c>
      <c r="B17" s="38" t="s">
        <v>84</v>
      </c>
      <c r="C17" s="38" t="s">
        <v>85</v>
      </c>
      <c r="D17" s="39">
        <v>52.1</v>
      </c>
      <c r="E17" s="40"/>
      <c r="F17" s="40"/>
      <c r="G17" s="40"/>
      <c r="H17" s="40"/>
      <c r="I17" s="40"/>
      <c r="J17" s="41"/>
      <c r="K17" s="42"/>
      <c r="L17" s="43"/>
      <c r="M17" s="43"/>
      <c r="N17" s="44"/>
      <c r="O17" s="44"/>
      <c r="P17" s="45"/>
      <c r="Q17" s="45"/>
      <c r="R17" s="45"/>
      <c r="S17" s="46"/>
    </row>
    <row r="18" spans="1:24" ht="21.95" customHeight="1">
      <c r="A18" s="47"/>
      <c r="B18" s="38"/>
      <c r="C18" s="38" t="s">
        <v>86</v>
      </c>
      <c r="D18" s="39">
        <v>48.1</v>
      </c>
      <c r="E18" s="40"/>
      <c r="F18" s="40"/>
      <c r="G18" s="40"/>
      <c r="H18" s="40"/>
      <c r="I18" s="40"/>
      <c r="J18" s="48">
        <f>29990-2580</f>
        <v>27410</v>
      </c>
      <c r="K18" s="42"/>
      <c r="L18" s="43"/>
      <c r="M18" s="43"/>
      <c r="N18" s="44"/>
      <c r="O18" s="44">
        <v>119.1</v>
      </c>
      <c r="P18" s="49">
        <v>71</v>
      </c>
      <c r="Q18" s="50"/>
      <c r="R18" s="51" t="s">
        <v>87</v>
      </c>
      <c r="S18" s="46"/>
    </row>
    <row r="19" spans="1:24" ht="21.95" customHeight="1">
      <c r="A19" s="52"/>
      <c r="B19" s="53" t="s">
        <v>88</v>
      </c>
      <c r="C19" s="53"/>
      <c r="D19" s="54"/>
      <c r="E19" s="55">
        <v>600</v>
      </c>
      <c r="F19" s="56"/>
      <c r="G19" s="57">
        <f>E19</f>
        <v>600</v>
      </c>
      <c r="H19" s="55">
        <f>1749+1822+2124+98+84+120+411+1776+1644+2012+3951</f>
        <v>15791</v>
      </c>
      <c r="I19" s="55">
        <v>14800</v>
      </c>
      <c r="J19" s="58">
        <f>J18-I19</f>
        <v>12610</v>
      </c>
      <c r="K19" s="57">
        <f>IF(G19&gt;1200,120,IF(G19&gt;700,110,100))</f>
        <v>100</v>
      </c>
      <c r="L19" s="59">
        <f t="shared" ref="L19:L24" si="0">0.84935*K19*((G19/1000/4)^0.63)*((M19/1000)^0.54)</f>
        <v>0.51951730892841741</v>
      </c>
      <c r="M19" s="59">
        <f t="shared" ref="M19:M24" si="1">N19/H19*1000</f>
        <v>0.72807727607186556</v>
      </c>
      <c r="N19" s="60">
        <f t="shared" ref="N19:N24" si="2">10.666*(K19^(-1.85))*((G19/1000)^(-4.87))*((J19/(24*60*60))^(1.85))*H19</f>
        <v>11.49706826645083</v>
      </c>
      <c r="O19" s="60">
        <f>O18-N19</f>
        <v>107.60293173354917</v>
      </c>
      <c r="P19" s="61">
        <v>11.59</v>
      </c>
      <c r="Q19" s="61"/>
      <c r="R19" s="61" t="s">
        <v>89</v>
      </c>
      <c r="S19" s="21" t="s">
        <v>90</v>
      </c>
    </row>
    <row r="20" spans="1:24" ht="21.95" customHeight="1">
      <c r="A20" s="62"/>
      <c r="B20" s="63" t="s">
        <v>91</v>
      </c>
      <c r="C20" s="63"/>
      <c r="D20" s="64"/>
      <c r="E20" s="65">
        <v>500</v>
      </c>
      <c r="F20" s="66"/>
      <c r="G20" s="67">
        <f>E20</f>
        <v>500</v>
      </c>
      <c r="H20" s="65">
        <v>6176</v>
      </c>
      <c r="I20" s="65">
        <v>0</v>
      </c>
      <c r="J20" s="67">
        <f>J19-I20</f>
        <v>12610</v>
      </c>
      <c r="K20" s="67">
        <f>IF(G20&gt;1200,120,IF(G20&gt;700,110,100))</f>
        <v>100</v>
      </c>
      <c r="L20" s="68">
        <f t="shared" si="0"/>
        <v>0.74807764622336292</v>
      </c>
      <c r="M20" s="68">
        <f t="shared" si="1"/>
        <v>1.7692538315704451</v>
      </c>
      <c r="N20" s="69">
        <f t="shared" si="2"/>
        <v>10.92691166377907</v>
      </c>
      <c r="O20" s="69">
        <f>O19-N20</f>
        <v>96.676020069770104</v>
      </c>
      <c r="P20" s="70">
        <v>16.5</v>
      </c>
      <c r="Q20" s="70"/>
      <c r="R20" s="70" t="s">
        <v>92</v>
      </c>
      <c r="S20" s="21" t="s">
        <v>93</v>
      </c>
    </row>
    <row r="21" spans="1:24" ht="21.95" customHeight="1">
      <c r="A21" s="62"/>
      <c r="B21" s="63" t="s">
        <v>94</v>
      </c>
      <c r="C21" s="63"/>
      <c r="D21" s="64"/>
      <c r="E21" s="65"/>
      <c r="F21" s="66"/>
      <c r="G21" s="67">
        <v>300</v>
      </c>
      <c r="H21" s="65">
        <v>7750</v>
      </c>
      <c r="I21" s="65">
        <v>9480</v>
      </c>
      <c r="J21" s="67">
        <f>J20-I21</f>
        <v>3130</v>
      </c>
      <c r="K21" s="67">
        <v>110</v>
      </c>
      <c r="L21" s="68">
        <f>0.84935*K21*((G21/1000/4)^0.63)*((M21/1000)^0.54)</f>
        <v>0.51650629795353775</v>
      </c>
      <c r="M21" s="68">
        <f t="shared" si="1"/>
        <v>1.3553491950908909</v>
      </c>
      <c r="N21" s="69">
        <f t="shared" si="2"/>
        <v>10.503956261954405</v>
      </c>
      <c r="O21" s="69">
        <f>O20-N21+Q21</f>
        <v>106.1720638078157</v>
      </c>
      <c r="P21" s="70">
        <v>50.9</v>
      </c>
      <c r="Q21" s="90">
        <v>20</v>
      </c>
      <c r="R21" s="70" t="s">
        <v>95</v>
      </c>
      <c r="S21" s="21" t="s">
        <v>96</v>
      </c>
      <c r="V21" s="81"/>
    </row>
    <row r="22" spans="1:24" ht="21.95" hidden="1" customHeight="1">
      <c r="A22" s="62"/>
      <c r="B22" s="63"/>
      <c r="C22" s="63"/>
      <c r="D22" s="64"/>
      <c r="E22" s="65"/>
      <c r="F22" s="66"/>
      <c r="G22" s="67"/>
      <c r="H22" s="65"/>
      <c r="I22" s="65"/>
      <c r="J22" s="67"/>
      <c r="K22" s="67"/>
      <c r="L22" s="68"/>
      <c r="M22" s="68"/>
      <c r="N22" s="69"/>
      <c r="O22" s="91"/>
      <c r="P22" s="70"/>
      <c r="Q22" s="70"/>
      <c r="R22" s="70"/>
    </row>
    <row r="23" spans="1:24" ht="21.95" customHeight="1">
      <c r="A23" s="62"/>
      <c r="B23" s="63" t="s">
        <v>97</v>
      </c>
      <c r="C23" s="63"/>
      <c r="D23" s="64"/>
      <c r="E23" s="65"/>
      <c r="F23" s="66"/>
      <c r="G23" s="67">
        <v>250</v>
      </c>
      <c r="H23" s="65">
        <v>3630</v>
      </c>
      <c r="I23" s="65">
        <v>9000</v>
      </c>
      <c r="J23" s="67">
        <f>J20-I23</f>
        <v>3610</v>
      </c>
      <c r="K23" s="67">
        <v>110</v>
      </c>
      <c r="L23" s="68">
        <f t="shared" si="0"/>
        <v>0.85767584434440136</v>
      </c>
      <c r="M23" s="68">
        <f t="shared" si="1"/>
        <v>4.2883988365050856</v>
      </c>
      <c r="N23" s="69">
        <f t="shared" si="2"/>
        <v>15.566887776513459</v>
      </c>
      <c r="O23" s="69">
        <f>O20-N23</f>
        <v>81.10913229325665</v>
      </c>
      <c r="P23" s="70">
        <v>25</v>
      </c>
      <c r="Q23" s="70"/>
      <c r="R23" s="70" t="s">
        <v>99</v>
      </c>
      <c r="S23" s="21" t="s">
        <v>100</v>
      </c>
    </row>
    <row r="24" spans="1:24" ht="21.95" customHeight="1">
      <c r="A24" s="71"/>
      <c r="B24" s="72" t="s">
        <v>102</v>
      </c>
      <c r="C24" s="72"/>
      <c r="D24" s="73"/>
      <c r="E24" s="74"/>
      <c r="F24" s="75"/>
      <c r="G24" s="76">
        <v>200</v>
      </c>
      <c r="H24" s="74">
        <v>1860</v>
      </c>
      <c r="I24" s="74">
        <v>1050</v>
      </c>
      <c r="J24" s="76">
        <f>J23-I24</f>
        <v>2560</v>
      </c>
      <c r="K24" s="76">
        <v>110</v>
      </c>
      <c r="L24" s="77">
        <f t="shared" si="0"/>
        <v>0.95061760594664235</v>
      </c>
      <c r="M24" s="77">
        <f t="shared" si="1"/>
        <v>6.7313557759412062</v>
      </c>
      <c r="N24" s="78">
        <f t="shared" si="2"/>
        <v>12.520321743250642</v>
      </c>
      <c r="O24" s="78">
        <f>O23-N24+Q24</f>
        <v>105.588810550006</v>
      </c>
      <c r="P24" s="79">
        <v>50</v>
      </c>
      <c r="Q24" s="80">
        <v>37</v>
      </c>
      <c r="R24" s="79" t="s">
        <v>103</v>
      </c>
      <c r="S24" s="21" t="s">
        <v>100</v>
      </c>
      <c r="X24" s="21">
        <v>10</v>
      </c>
    </row>
    <row r="25" spans="1:24" ht="24.95" hidden="1" customHeight="1">
      <c r="A25" s="62"/>
      <c r="B25" s="344" t="s">
        <v>104</v>
      </c>
      <c r="C25" s="344"/>
      <c r="D25" s="345"/>
      <c r="E25" s="65"/>
      <c r="F25" s="66">
        <v>600</v>
      </c>
      <c r="G25" s="67">
        <v>600</v>
      </c>
      <c r="H25" s="65">
        <v>1350</v>
      </c>
      <c r="I25" s="65"/>
      <c r="J25" s="67">
        <v>19670</v>
      </c>
      <c r="K25" s="67">
        <v>100</v>
      </c>
      <c r="L25" s="68">
        <f>0.84935*K25*((G25/1000/4)^0.63)*((M25/1000)^0.54)</f>
        <v>0.81002086481347901</v>
      </c>
      <c r="M25" s="68">
        <f>N25/H25*1000</f>
        <v>1.6572675708821971</v>
      </c>
      <c r="N25" s="69">
        <f>10.666*(K25^(-1.85))*((G25/1000)^(-4.87))*((J25/(24*60*60))^(1.85))*H25</f>
        <v>2.237311220690966</v>
      </c>
      <c r="O25" s="69">
        <f>110.3-N25</f>
        <v>108.06268877930903</v>
      </c>
      <c r="P25" s="70">
        <v>25</v>
      </c>
      <c r="Q25" s="90"/>
      <c r="R25" s="70"/>
    </row>
    <row r="26" spans="1:24" ht="24.95" hidden="1" customHeight="1">
      <c r="A26" s="62"/>
      <c r="B26" s="344" t="s">
        <v>105</v>
      </c>
      <c r="C26" s="344"/>
      <c r="D26" s="345"/>
      <c r="E26" s="65"/>
      <c r="F26" s="66">
        <v>600</v>
      </c>
      <c r="G26" s="67">
        <v>350</v>
      </c>
      <c r="H26" s="65">
        <v>2230</v>
      </c>
      <c r="I26" s="65">
        <v>12090</v>
      </c>
      <c r="J26" s="67">
        <f>J25-I26</f>
        <v>7580</v>
      </c>
      <c r="K26" s="67">
        <v>110</v>
      </c>
      <c r="L26" s="68">
        <f>0.84935*K26*((G26/1000/4)^0.63)*((M26/1000)^0.54)</f>
        <v>0.91819764535228421</v>
      </c>
      <c r="M26" s="68">
        <f>N26/H26*1000</f>
        <v>3.2858773038721107</v>
      </c>
      <c r="N26" s="69">
        <f>10.666*(K26^(-1.85))*((G26/1000)^(-4.87))*((J26/(24*60*60))^(1.85))*H26</f>
        <v>7.3275063876348066</v>
      </c>
      <c r="O26" s="69">
        <f>O25-N26</f>
        <v>100.73518239167421</v>
      </c>
      <c r="P26" s="70">
        <v>49.8</v>
      </c>
      <c r="Q26" s="90"/>
      <c r="R26" s="70" t="s">
        <v>106</v>
      </c>
      <c r="S26" s="21" t="s">
        <v>107</v>
      </c>
    </row>
    <row r="27" spans="1:24" ht="24.95" hidden="1" customHeight="1">
      <c r="A27" s="71"/>
      <c r="B27" s="346" t="s">
        <v>108</v>
      </c>
      <c r="C27" s="346"/>
      <c r="D27" s="347"/>
      <c r="E27" s="74"/>
      <c r="F27" s="75">
        <v>450</v>
      </c>
      <c r="G27" s="76">
        <v>600</v>
      </c>
      <c r="H27" s="74">
        <v>1173</v>
      </c>
      <c r="I27" s="74">
        <f>J26</f>
        <v>7580</v>
      </c>
      <c r="J27" s="76">
        <f>J25-I27</f>
        <v>12090</v>
      </c>
      <c r="K27" s="76">
        <v>100</v>
      </c>
      <c r="L27" s="77">
        <f>0.84935*K27*((G27/1000/4)^0.63)*((M27/1000)^0.54)</f>
        <v>0.49811489066205639</v>
      </c>
      <c r="M27" s="77">
        <f>N27/H27*1000</f>
        <v>0.67350872003979745</v>
      </c>
      <c r="N27" s="78">
        <f>10.666*(K27^(-1.85))*((G27/1000)^(-4.87))*((J27/(24*60*60))^(1.85))*H27</f>
        <v>0.79002572860668241</v>
      </c>
      <c r="O27" s="78">
        <f>O25-N27</f>
        <v>107.27266305070235</v>
      </c>
      <c r="P27" s="79">
        <v>25.5</v>
      </c>
      <c r="Q27" s="80"/>
      <c r="R27" s="79" t="s">
        <v>109</v>
      </c>
      <c r="S27" s="21" t="s">
        <v>110</v>
      </c>
    </row>
    <row r="28" spans="1:24" ht="21.95" customHeight="1">
      <c r="J28" s="95">
        <f>J21-3130</f>
        <v>0</v>
      </c>
    </row>
    <row r="29" spans="1:24" ht="20.100000000000001" customHeight="1">
      <c r="A29" s="14" t="s">
        <v>111</v>
      </c>
      <c r="B29" s="15"/>
      <c r="C29" s="16"/>
      <c r="D29" s="16"/>
      <c r="E29" s="16"/>
      <c r="F29" s="16"/>
      <c r="G29" s="17"/>
      <c r="H29" s="17"/>
      <c r="I29" s="18"/>
      <c r="J29" s="17"/>
      <c r="K29" s="17"/>
      <c r="L29" s="19"/>
      <c r="M29" s="19"/>
      <c r="N29" s="20"/>
      <c r="O29" s="20"/>
      <c r="P29" s="20"/>
      <c r="Q29" s="20"/>
      <c r="R29" s="16"/>
    </row>
    <row r="30" spans="1:24" ht="24.95" customHeight="1">
      <c r="A30" s="21"/>
      <c r="B30" s="15" t="s">
        <v>112</v>
      </c>
      <c r="C30" s="16"/>
      <c r="D30" s="16"/>
      <c r="E30" s="16"/>
      <c r="F30" s="16"/>
      <c r="G30" s="17"/>
      <c r="H30" s="17"/>
      <c r="I30" s="18"/>
      <c r="J30" s="17"/>
      <c r="K30" s="17"/>
      <c r="L30" s="19"/>
      <c r="M30" s="19"/>
      <c r="N30" s="20"/>
      <c r="O30" s="22"/>
      <c r="P30" s="22"/>
      <c r="Q30" s="22"/>
      <c r="R30" s="16"/>
    </row>
    <row r="31" spans="1:24" s="26" customFormat="1" ht="21" customHeight="1">
      <c r="A31" s="338" t="s">
        <v>0</v>
      </c>
      <c r="B31" s="338"/>
      <c r="C31" s="338"/>
      <c r="D31" s="339"/>
      <c r="E31" s="23" t="s">
        <v>113</v>
      </c>
      <c r="F31" s="23" t="s">
        <v>114</v>
      </c>
      <c r="G31" s="23" t="str">
        <f>F31</f>
        <v>계획관</v>
      </c>
      <c r="H31" s="23" t="s">
        <v>115</v>
      </c>
      <c r="I31" s="23" t="s">
        <v>3</v>
      </c>
      <c r="J31" s="23" t="s">
        <v>4</v>
      </c>
      <c r="K31" s="23" t="s">
        <v>116</v>
      </c>
      <c r="L31" s="24" t="s">
        <v>117</v>
      </c>
      <c r="M31" s="24" t="s">
        <v>7</v>
      </c>
      <c r="N31" s="25" t="s">
        <v>118</v>
      </c>
      <c r="O31" s="25" t="s">
        <v>119</v>
      </c>
      <c r="P31" s="25" t="s">
        <v>120</v>
      </c>
      <c r="Q31" s="342" t="s">
        <v>121</v>
      </c>
      <c r="R31" s="336" t="s">
        <v>9</v>
      </c>
    </row>
    <row r="32" spans="1:24" s="26" customFormat="1" ht="21" customHeight="1">
      <c r="A32" s="340"/>
      <c r="B32" s="340"/>
      <c r="C32" s="340"/>
      <c r="D32" s="341"/>
      <c r="E32" s="27" t="s">
        <v>122</v>
      </c>
      <c r="F32" s="27" t="s">
        <v>122</v>
      </c>
      <c r="G32" s="27" t="s">
        <v>122</v>
      </c>
      <c r="H32" s="27" t="s">
        <v>123</v>
      </c>
      <c r="I32" s="27" t="s">
        <v>124</v>
      </c>
      <c r="J32" s="27" t="s">
        <v>124</v>
      </c>
      <c r="K32" s="27" t="s">
        <v>125</v>
      </c>
      <c r="L32" s="28" t="s">
        <v>126</v>
      </c>
      <c r="M32" s="28" t="s">
        <v>15</v>
      </c>
      <c r="N32" s="29" t="s">
        <v>123</v>
      </c>
      <c r="O32" s="29" t="s">
        <v>123</v>
      </c>
      <c r="P32" s="29" t="s">
        <v>123</v>
      </c>
      <c r="Q32" s="343"/>
      <c r="R32" s="337"/>
    </row>
    <row r="33" spans="1:24" ht="21" customHeight="1">
      <c r="A33" s="30" t="s">
        <v>127</v>
      </c>
      <c r="B33" s="31" t="s">
        <v>128</v>
      </c>
      <c r="C33" s="32"/>
      <c r="D33" s="32"/>
      <c r="E33" s="33"/>
      <c r="F33" s="33"/>
      <c r="G33" s="33"/>
      <c r="H33" s="33"/>
      <c r="I33" s="33"/>
      <c r="J33" s="33"/>
      <c r="K33" s="33"/>
      <c r="L33" s="34"/>
      <c r="M33" s="34"/>
      <c r="N33" s="35"/>
      <c r="O33" s="35"/>
      <c r="P33" s="35"/>
      <c r="Q33" s="35"/>
      <c r="R33" s="36"/>
    </row>
    <row r="34" spans="1:24" ht="21" customHeight="1">
      <c r="A34" s="37" t="s">
        <v>129</v>
      </c>
      <c r="B34" s="38" t="s">
        <v>130</v>
      </c>
      <c r="C34" s="38" t="s">
        <v>131</v>
      </c>
      <c r="D34" s="39">
        <v>52.1</v>
      </c>
      <c r="E34" s="40"/>
      <c r="F34" s="40"/>
      <c r="G34" s="40"/>
      <c r="H34" s="40"/>
      <c r="I34" s="40"/>
      <c r="J34" s="41"/>
      <c r="K34" s="42"/>
      <c r="L34" s="43"/>
      <c r="M34" s="43"/>
      <c r="N34" s="44"/>
      <c r="O34" s="44"/>
      <c r="P34" s="45"/>
      <c r="Q34" s="45"/>
      <c r="R34" s="45"/>
      <c r="S34" s="46"/>
    </row>
    <row r="35" spans="1:24" ht="21" customHeight="1">
      <c r="A35" s="47"/>
      <c r="B35" s="38"/>
      <c r="C35" s="38" t="s">
        <v>132</v>
      </c>
      <c r="D35" s="39">
        <v>48.1</v>
      </c>
      <c r="E35" s="40"/>
      <c r="F35" s="40"/>
      <c r="G35" s="40"/>
      <c r="H35" s="40"/>
      <c r="I35" s="40"/>
      <c r="J35" s="48">
        <f>(27920+1050)-1050</f>
        <v>27920</v>
      </c>
      <c r="K35" s="42"/>
      <c r="L35" s="43"/>
      <c r="M35" s="43"/>
      <c r="N35" s="44"/>
      <c r="O35" s="44">
        <v>119.1</v>
      </c>
      <c r="P35" s="49">
        <v>71</v>
      </c>
      <c r="Q35" s="50"/>
      <c r="R35" s="51" t="s">
        <v>133</v>
      </c>
      <c r="S35" s="46"/>
    </row>
    <row r="36" spans="1:24" ht="21" customHeight="1">
      <c r="A36" s="52"/>
      <c r="B36" s="53" t="s">
        <v>134</v>
      </c>
      <c r="C36" s="53"/>
      <c r="D36" s="54"/>
      <c r="E36" s="55">
        <v>600</v>
      </c>
      <c r="F36" s="56"/>
      <c r="G36" s="57">
        <f>E36</f>
        <v>600</v>
      </c>
      <c r="H36" s="55">
        <f>1749+1822+2124+98+84+120+411+1776+1644+2012+3951</f>
        <v>15791</v>
      </c>
      <c r="I36" s="55">
        <v>14800</v>
      </c>
      <c r="J36" s="58">
        <f>J35-I36</f>
        <v>13120</v>
      </c>
      <c r="K36" s="57">
        <f>IF(G36&gt;1200,120,IF(G36&gt;700,110,100))</f>
        <v>100</v>
      </c>
      <c r="L36" s="59">
        <f t="shared" ref="L36:L41" si="3">0.84935*K36*((G36/1000/4)^0.63)*((M36/1000)^0.54)</f>
        <v>0.54050728450179897</v>
      </c>
      <c r="M36" s="59">
        <f t="shared" ref="M36:M41" si="4">N36/H36*1000</f>
        <v>0.78348766096328148</v>
      </c>
      <c r="N36" s="60">
        <f t="shared" ref="N36:N41" si="5">10.666*(K36^(-1.85))*((G36/1000)^(-4.87))*((J36/(24*60*60))^(1.85))*H36</f>
        <v>12.372053654271179</v>
      </c>
      <c r="O36" s="60">
        <f>O35-N36</f>
        <v>106.72794634572881</v>
      </c>
      <c r="P36" s="61">
        <v>11.59</v>
      </c>
      <c r="Q36" s="61"/>
      <c r="R36" s="61" t="s">
        <v>56</v>
      </c>
      <c r="S36" s="21" t="s">
        <v>58</v>
      </c>
    </row>
    <row r="37" spans="1:24" ht="21" customHeight="1">
      <c r="A37" s="62"/>
      <c r="B37" s="63" t="s">
        <v>60</v>
      </c>
      <c r="C37" s="63"/>
      <c r="D37" s="64"/>
      <c r="E37" s="65">
        <v>500</v>
      </c>
      <c r="F37" s="66"/>
      <c r="G37" s="67">
        <f>E37</f>
        <v>500</v>
      </c>
      <c r="H37" s="65">
        <v>6176</v>
      </c>
      <c r="I37" s="65">
        <v>0</v>
      </c>
      <c r="J37" s="67">
        <f>J36-I37</f>
        <v>13120</v>
      </c>
      <c r="K37" s="67">
        <f>IF(G37&gt;1200,120,IF(G37&gt;700,110,100))</f>
        <v>100</v>
      </c>
      <c r="L37" s="68">
        <f t="shared" si="3"/>
        <v>0.77830210891472029</v>
      </c>
      <c r="M37" s="68">
        <f t="shared" si="4"/>
        <v>1.9039030494485953</v>
      </c>
      <c r="N37" s="69">
        <f t="shared" si="5"/>
        <v>11.758505233394525</v>
      </c>
      <c r="O37" s="69">
        <f>O36-N37</f>
        <v>94.96944111233428</v>
      </c>
      <c r="P37" s="70">
        <v>16.5</v>
      </c>
      <c r="Q37" s="70"/>
      <c r="R37" s="70" t="s">
        <v>62</v>
      </c>
      <c r="S37" s="21" t="s">
        <v>63</v>
      </c>
    </row>
    <row r="38" spans="1:24" ht="21" customHeight="1">
      <c r="A38" s="62"/>
      <c r="B38" s="63" t="s">
        <v>64</v>
      </c>
      <c r="C38" s="63"/>
      <c r="D38" s="64"/>
      <c r="E38" s="65"/>
      <c r="F38" s="66"/>
      <c r="G38" s="67">
        <v>300</v>
      </c>
      <c r="H38" s="65">
        <v>7750</v>
      </c>
      <c r="I38" s="65">
        <v>9790</v>
      </c>
      <c r="J38" s="67">
        <f>J37-I38</f>
        <v>3330</v>
      </c>
      <c r="K38" s="67">
        <v>110</v>
      </c>
      <c r="L38" s="68">
        <f t="shared" si="3"/>
        <v>0.54947586006298377</v>
      </c>
      <c r="M38" s="68">
        <f t="shared" si="4"/>
        <v>1.5199034812269339</v>
      </c>
      <c r="N38" s="69">
        <f t="shared" si="5"/>
        <v>11.779251979508738</v>
      </c>
      <c r="O38" s="69">
        <f>O37-N38+Q38</f>
        <v>103.19018913282554</v>
      </c>
      <c r="P38" s="70">
        <v>50.9</v>
      </c>
      <c r="Q38" s="90">
        <f>Q21</f>
        <v>20</v>
      </c>
      <c r="R38" s="70" t="s">
        <v>135</v>
      </c>
      <c r="S38" s="21" t="s">
        <v>136</v>
      </c>
      <c r="V38" s="81"/>
    </row>
    <row r="39" spans="1:24" ht="21" hidden="1" customHeight="1">
      <c r="A39" s="62"/>
      <c r="B39" s="63"/>
      <c r="C39" s="63"/>
      <c r="D39" s="64"/>
      <c r="E39" s="65"/>
      <c r="F39" s="66"/>
      <c r="G39" s="67"/>
      <c r="H39" s="65"/>
      <c r="I39" s="65"/>
      <c r="J39" s="67"/>
      <c r="K39" s="67"/>
      <c r="L39" s="68"/>
      <c r="M39" s="68"/>
      <c r="N39" s="69"/>
      <c r="O39" s="69"/>
      <c r="P39" s="70"/>
      <c r="Q39" s="70"/>
      <c r="R39" s="70"/>
    </row>
    <row r="40" spans="1:24" ht="21" customHeight="1">
      <c r="A40" s="62"/>
      <c r="B40" s="63" t="s">
        <v>137</v>
      </c>
      <c r="C40" s="63"/>
      <c r="D40" s="64"/>
      <c r="E40" s="65"/>
      <c r="F40" s="66"/>
      <c r="G40" s="67">
        <v>250</v>
      </c>
      <c r="H40" s="65">
        <f>3630-H39</f>
        <v>3630</v>
      </c>
      <c r="I40" s="65">
        <v>9610</v>
      </c>
      <c r="J40" s="67">
        <f>J37-I40</f>
        <v>3510</v>
      </c>
      <c r="K40" s="67">
        <v>110</v>
      </c>
      <c r="L40" s="68">
        <f t="shared" si="3"/>
        <v>0.83394093722470874</v>
      </c>
      <c r="M40" s="68">
        <f t="shared" si="4"/>
        <v>4.0712241255602386</v>
      </c>
      <c r="N40" s="69">
        <f>10.666*(K40^(-1.85))*((G40/1000)^(-4.87))*((J40/(24*60*60))^(1.85))*H40</f>
        <v>14.778543575783665</v>
      </c>
      <c r="O40" s="69">
        <f>O37-N40</f>
        <v>80.190897536550608</v>
      </c>
      <c r="P40" s="70">
        <v>25</v>
      </c>
      <c r="Q40" s="70"/>
      <c r="R40" s="70" t="s">
        <v>98</v>
      </c>
    </row>
    <row r="41" spans="1:24" ht="21" customHeight="1">
      <c r="A41" s="71"/>
      <c r="B41" s="72" t="s">
        <v>101</v>
      </c>
      <c r="C41" s="72"/>
      <c r="D41" s="73"/>
      <c r="E41" s="74"/>
      <c r="F41" s="75"/>
      <c r="G41" s="76">
        <v>200</v>
      </c>
      <c r="H41" s="74">
        <v>1860</v>
      </c>
      <c r="I41" s="74">
        <v>1050</v>
      </c>
      <c r="J41" s="76">
        <f>J40-I41</f>
        <v>2460</v>
      </c>
      <c r="K41" s="76">
        <v>110</v>
      </c>
      <c r="L41" s="77">
        <f t="shared" si="3"/>
        <v>0.91352050504366467</v>
      </c>
      <c r="M41" s="77">
        <f t="shared" si="4"/>
        <v>6.2530018544016386</v>
      </c>
      <c r="N41" s="78">
        <f t="shared" si="5"/>
        <v>11.630583449187046</v>
      </c>
      <c r="O41" s="78">
        <f>O40-N41+Q41</f>
        <v>105.56031408736357</v>
      </c>
      <c r="P41" s="79">
        <v>50</v>
      </c>
      <c r="Q41" s="80">
        <f>Q24</f>
        <v>37</v>
      </c>
      <c r="R41" s="79" t="s">
        <v>138</v>
      </c>
      <c r="S41" s="21" t="s">
        <v>139</v>
      </c>
      <c r="X41" s="21">
        <v>10</v>
      </c>
    </row>
    <row r="42" spans="1:24" ht="21" customHeight="1">
      <c r="J42" s="95">
        <f>J37-13120</f>
        <v>0</v>
      </c>
    </row>
    <row r="43" spans="1:24" ht="21" customHeight="1">
      <c r="A43" s="21"/>
      <c r="B43" s="15" t="s">
        <v>140</v>
      </c>
      <c r="C43" s="16"/>
      <c r="D43" s="16"/>
      <c r="E43" s="16"/>
      <c r="F43" s="16"/>
      <c r="G43" s="17"/>
      <c r="H43" s="17"/>
      <c r="I43" s="18"/>
      <c r="J43" s="17"/>
      <c r="K43" s="17"/>
      <c r="L43" s="19"/>
      <c r="M43" s="19"/>
      <c r="N43" s="20"/>
      <c r="O43" s="22"/>
      <c r="P43" s="22"/>
      <c r="Q43" s="22"/>
      <c r="R43" s="16"/>
    </row>
    <row r="44" spans="1:24" s="26" customFormat="1" ht="21" customHeight="1">
      <c r="A44" s="338" t="s">
        <v>0</v>
      </c>
      <c r="B44" s="338"/>
      <c r="C44" s="338"/>
      <c r="D44" s="339"/>
      <c r="E44" s="23" t="s">
        <v>141</v>
      </c>
      <c r="F44" s="23" t="s">
        <v>142</v>
      </c>
      <c r="G44" s="23" t="str">
        <f>F44</f>
        <v>계획관</v>
      </c>
      <c r="H44" s="23" t="s">
        <v>143</v>
      </c>
      <c r="I44" s="23" t="s">
        <v>3</v>
      </c>
      <c r="J44" s="23" t="s">
        <v>4</v>
      </c>
      <c r="K44" s="23" t="s">
        <v>144</v>
      </c>
      <c r="L44" s="24" t="s">
        <v>145</v>
      </c>
      <c r="M44" s="24" t="s">
        <v>7</v>
      </c>
      <c r="N44" s="25" t="s">
        <v>146</v>
      </c>
      <c r="O44" s="25" t="s">
        <v>147</v>
      </c>
      <c r="P44" s="25" t="s">
        <v>148</v>
      </c>
      <c r="Q44" s="342" t="s">
        <v>149</v>
      </c>
      <c r="R44" s="336" t="s">
        <v>9</v>
      </c>
    </row>
    <row r="45" spans="1:24" s="26" customFormat="1" ht="21" customHeight="1">
      <c r="A45" s="340"/>
      <c r="B45" s="340"/>
      <c r="C45" s="340"/>
      <c r="D45" s="341"/>
      <c r="E45" s="27" t="s">
        <v>150</v>
      </c>
      <c r="F45" s="27" t="s">
        <v>150</v>
      </c>
      <c r="G45" s="27" t="s">
        <v>150</v>
      </c>
      <c r="H45" s="27" t="s">
        <v>151</v>
      </c>
      <c r="I45" s="27" t="s">
        <v>152</v>
      </c>
      <c r="J45" s="27" t="s">
        <v>152</v>
      </c>
      <c r="K45" s="27" t="s">
        <v>153</v>
      </c>
      <c r="L45" s="28" t="s">
        <v>154</v>
      </c>
      <c r="M45" s="28" t="s">
        <v>15</v>
      </c>
      <c r="N45" s="29" t="s">
        <v>151</v>
      </c>
      <c r="O45" s="29" t="s">
        <v>151</v>
      </c>
      <c r="P45" s="29" t="s">
        <v>151</v>
      </c>
      <c r="Q45" s="343"/>
      <c r="R45" s="337"/>
    </row>
    <row r="46" spans="1:24" ht="21" customHeight="1">
      <c r="A46" s="30" t="s">
        <v>155</v>
      </c>
      <c r="B46" s="31" t="s">
        <v>156</v>
      </c>
      <c r="C46" s="32"/>
      <c r="D46" s="32"/>
      <c r="E46" s="33"/>
      <c r="F46" s="33"/>
      <c r="G46" s="33"/>
      <c r="H46" s="33"/>
      <c r="I46" s="33"/>
      <c r="J46" s="33"/>
      <c r="K46" s="33"/>
      <c r="L46" s="34"/>
      <c r="M46" s="34"/>
      <c r="N46" s="35"/>
      <c r="O46" s="35"/>
      <c r="P46" s="35"/>
      <c r="Q46" s="35"/>
      <c r="R46" s="36"/>
    </row>
    <row r="47" spans="1:24" ht="21" customHeight="1">
      <c r="A47" s="37" t="s">
        <v>157</v>
      </c>
      <c r="B47" s="38" t="s">
        <v>158</v>
      </c>
      <c r="C47" s="38" t="s">
        <v>159</v>
      </c>
      <c r="D47" s="39">
        <v>52.1</v>
      </c>
      <c r="E47" s="40"/>
      <c r="F47" s="40"/>
      <c r="G47" s="40"/>
      <c r="H47" s="40"/>
      <c r="I47" s="40"/>
      <c r="J47" s="41"/>
      <c r="K47" s="42"/>
      <c r="L47" s="43"/>
      <c r="M47" s="43"/>
      <c r="N47" s="44"/>
      <c r="O47" s="44"/>
      <c r="P47" s="45"/>
      <c r="Q47" s="45"/>
      <c r="R47" s="45"/>
      <c r="S47" s="46"/>
    </row>
    <row r="48" spans="1:24" ht="21" customHeight="1">
      <c r="A48" s="47"/>
      <c r="B48" s="38"/>
      <c r="C48" s="38" t="s">
        <v>160</v>
      </c>
      <c r="D48" s="39">
        <v>48.1</v>
      </c>
      <c r="E48" s="40"/>
      <c r="F48" s="40"/>
      <c r="G48" s="40"/>
      <c r="H48" s="40"/>
      <c r="I48" s="40"/>
      <c r="J48" s="48">
        <f>32050-3270</f>
        <v>28780</v>
      </c>
      <c r="K48" s="42"/>
      <c r="L48" s="43"/>
      <c r="M48" s="43"/>
      <c r="N48" s="44"/>
      <c r="O48" s="44">
        <v>119.1</v>
      </c>
      <c r="P48" s="49">
        <v>71</v>
      </c>
      <c r="Q48" s="50"/>
      <c r="R48" s="51" t="s">
        <v>161</v>
      </c>
      <c r="S48" s="46"/>
    </row>
    <row r="49" spans="1:24" ht="21" customHeight="1">
      <c r="A49" s="52"/>
      <c r="B49" s="53" t="s">
        <v>162</v>
      </c>
      <c r="C49" s="53"/>
      <c r="D49" s="54"/>
      <c r="E49" s="55">
        <v>600</v>
      </c>
      <c r="F49" s="56">
        <v>0</v>
      </c>
      <c r="G49" s="57">
        <f>E49</f>
        <v>600</v>
      </c>
      <c r="H49" s="55">
        <f>1749+1822+2124+98+84+120+411+1776+1644+2012+3951</f>
        <v>15791</v>
      </c>
      <c r="I49" s="55">
        <v>14800</v>
      </c>
      <c r="J49" s="58">
        <f>J48-I49</f>
        <v>13980</v>
      </c>
      <c r="K49" s="57">
        <f>IF(G49&gt;1200,120,IF(G49&gt;700,110,100))</f>
        <v>100</v>
      </c>
      <c r="L49" s="59">
        <f t="shared" ref="L49:L54" si="6">0.84935*K49*((G49/1000/4)^0.63)*((M49/1000)^0.54)</f>
        <v>0.57590031280096332</v>
      </c>
      <c r="M49" s="59">
        <f t="shared" ref="M49:M54" si="7">N49/H49*1000</f>
        <v>0.88113577318737968</v>
      </c>
      <c r="N49" s="60">
        <f t="shared" ref="N49:N54" si="8">10.666*(K49^(-1.85))*((G49/1000)^(-4.87))*((J49/(24*60*60))^(1.85))*H49</f>
        <v>13.914014994401914</v>
      </c>
      <c r="O49" s="60">
        <f>O48-N49</f>
        <v>105.18598500559808</v>
      </c>
      <c r="P49" s="61">
        <v>11.59</v>
      </c>
      <c r="Q49" s="61"/>
      <c r="R49" s="61" t="s">
        <v>163</v>
      </c>
      <c r="S49" s="21" t="s">
        <v>164</v>
      </c>
    </row>
    <row r="50" spans="1:24" ht="21" customHeight="1">
      <c r="A50" s="62"/>
      <c r="B50" s="63" t="s">
        <v>165</v>
      </c>
      <c r="C50" s="63"/>
      <c r="D50" s="64"/>
      <c r="E50" s="65">
        <v>500</v>
      </c>
      <c r="F50" s="66"/>
      <c r="G50" s="67">
        <f>E50</f>
        <v>500</v>
      </c>
      <c r="H50" s="65">
        <v>6176</v>
      </c>
      <c r="I50" s="65">
        <v>0</v>
      </c>
      <c r="J50" s="67">
        <f>J49-I50</f>
        <v>13980</v>
      </c>
      <c r="K50" s="67">
        <f>IF(G50&gt;1200,120,IF(G50&gt;700,110,100))</f>
        <v>100</v>
      </c>
      <c r="L50" s="68">
        <f t="shared" si="6"/>
        <v>0.8292662112607383</v>
      </c>
      <c r="M50" s="68">
        <f t="shared" si="7"/>
        <v>2.1411914560174794</v>
      </c>
      <c r="N50" s="69">
        <f t="shared" si="8"/>
        <v>13.223998432363954</v>
      </c>
      <c r="O50" s="69">
        <f>O49-N50</f>
        <v>91.961986573234128</v>
      </c>
      <c r="P50" s="70">
        <v>16.5</v>
      </c>
      <c r="Q50" s="70"/>
      <c r="R50" s="70" t="s">
        <v>166</v>
      </c>
      <c r="S50" s="21" t="s">
        <v>167</v>
      </c>
    </row>
    <row r="51" spans="1:24" ht="21" customHeight="1">
      <c r="A51" s="62"/>
      <c r="B51" s="63" t="s">
        <v>168</v>
      </c>
      <c r="C51" s="63"/>
      <c r="D51" s="64"/>
      <c r="E51" s="65"/>
      <c r="F51" s="66"/>
      <c r="G51" s="67">
        <v>300</v>
      </c>
      <c r="H51" s="65">
        <v>7750</v>
      </c>
      <c r="I51" s="65">
        <v>10310</v>
      </c>
      <c r="J51" s="67">
        <f>J50-I51</f>
        <v>3670</v>
      </c>
      <c r="K51" s="67">
        <v>110</v>
      </c>
      <c r="L51" s="68">
        <f t="shared" si="6"/>
        <v>0.60551962933845127</v>
      </c>
      <c r="M51" s="68">
        <f t="shared" si="7"/>
        <v>1.8193924853122743</v>
      </c>
      <c r="N51" s="69">
        <f t="shared" si="8"/>
        <v>14.100291761170126</v>
      </c>
      <c r="O51" s="69">
        <f>O50-N51+Q51</f>
        <v>97.861694812064002</v>
      </c>
      <c r="P51" s="70">
        <v>50.9</v>
      </c>
      <c r="Q51" s="90">
        <f>Q38</f>
        <v>20</v>
      </c>
      <c r="R51" s="70" t="s">
        <v>169</v>
      </c>
      <c r="S51" s="21" t="s">
        <v>170</v>
      </c>
      <c r="V51" s="81"/>
    </row>
    <row r="52" spans="1:24" ht="21" hidden="1" customHeight="1">
      <c r="A52" s="62"/>
      <c r="B52" s="63"/>
      <c r="C52" s="63"/>
      <c r="D52" s="64"/>
      <c r="E52" s="65"/>
      <c r="F52" s="66"/>
      <c r="G52" s="67"/>
      <c r="H52" s="65"/>
      <c r="I52" s="65"/>
      <c r="J52" s="67"/>
      <c r="K52" s="67"/>
      <c r="L52" s="68"/>
      <c r="M52" s="68"/>
      <c r="N52" s="69"/>
      <c r="O52" s="69"/>
      <c r="P52" s="70"/>
      <c r="Q52" s="70"/>
      <c r="R52" s="70"/>
    </row>
    <row r="53" spans="1:24" ht="21" customHeight="1">
      <c r="A53" s="62"/>
      <c r="B53" s="63" t="s">
        <v>171</v>
      </c>
      <c r="C53" s="63"/>
      <c r="D53" s="64"/>
      <c r="E53" s="65"/>
      <c r="F53" s="66"/>
      <c r="G53" s="67">
        <v>250</v>
      </c>
      <c r="H53" s="65">
        <f>3630-H52</f>
        <v>3630</v>
      </c>
      <c r="I53" s="65">
        <v>10180</v>
      </c>
      <c r="J53" s="67">
        <f>J50-I53</f>
        <v>3800</v>
      </c>
      <c r="K53" s="67">
        <v>110</v>
      </c>
      <c r="L53" s="68">
        <f t="shared" si="6"/>
        <v>0.90277037100324486</v>
      </c>
      <c r="M53" s="68">
        <f t="shared" si="7"/>
        <v>4.7152692823734759</v>
      </c>
      <c r="N53" s="69">
        <f t="shared" si="8"/>
        <v>17.116427495015717</v>
      </c>
      <c r="O53" s="69">
        <f>O50-N53</f>
        <v>74.845559078218415</v>
      </c>
      <c r="P53" s="70">
        <v>25</v>
      </c>
      <c r="Q53" s="70"/>
      <c r="R53" s="70" t="s">
        <v>172</v>
      </c>
    </row>
    <row r="54" spans="1:24" ht="21" customHeight="1">
      <c r="A54" s="71"/>
      <c r="B54" s="72" t="s">
        <v>173</v>
      </c>
      <c r="C54" s="72"/>
      <c r="D54" s="73"/>
      <c r="E54" s="74"/>
      <c r="F54" s="75"/>
      <c r="G54" s="76">
        <v>200</v>
      </c>
      <c r="H54" s="74">
        <v>1860</v>
      </c>
      <c r="I54" s="74">
        <v>1050</v>
      </c>
      <c r="J54" s="76">
        <f>J53-I54</f>
        <v>2750</v>
      </c>
      <c r="K54" s="76">
        <v>110</v>
      </c>
      <c r="L54" s="77">
        <f t="shared" si="6"/>
        <v>1.0210981496242417</v>
      </c>
      <c r="M54" s="77">
        <f t="shared" si="7"/>
        <v>7.6846500128178779</v>
      </c>
      <c r="N54" s="78">
        <f t="shared" si="8"/>
        <v>14.293449023841253</v>
      </c>
      <c r="O54" s="78">
        <f>O53-N54+Q54</f>
        <v>97.552110054377152</v>
      </c>
      <c r="P54" s="79">
        <v>50</v>
      </c>
      <c r="Q54" s="80">
        <f>Q41</f>
        <v>37</v>
      </c>
      <c r="R54" s="79" t="s">
        <v>174</v>
      </c>
      <c r="S54" s="21" t="s">
        <v>175</v>
      </c>
      <c r="X54" s="21">
        <v>10</v>
      </c>
    </row>
    <row r="55" spans="1:24" ht="21" customHeight="1">
      <c r="A55" s="98"/>
      <c r="B55" s="99"/>
      <c r="C55" s="99"/>
      <c r="D55" s="99"/>
      <c r="E55" s="100"/>
      <c r="F55" s="101"/>
      <c r="G55" s="102"/>
      <c r="H55" s="100"/>
      <c r="I55" s="100"/>
      <c r="J55" s="102"/>
      <c r="K55" s="102"/>
      <c r="L55" s="103"/>
      <c r="M55" s="103"/>
      <c r="N55" s="104"/>
      <c r="O55" s="104"/>
      <c r="P55" s="105"/>
      <c r="Q55" s="106"/>
      <c r="R55" s="105"/>
    </row>
    <row r="56" spans="1:24" ht="21" customHeight="1">
      <c r="A56" s="98"/>
      <c r="B56" s="99"/>
      <c r="C56" s="99"/>
      <c r="D56" s="99"/>
      <c r="E56" s="100"/>
      <c r="F56" s="101"/>
      <c r="G56" s="102"/>
      <c r="H56" s="100"/>
      <c r="I56" s="100"/>
      <c r="J56" s="102"/>
      <c r="K56" s="102"/>
      <c r="L56" s="103"/>
      <c r="M56" s="103"/>
      <c r="N56" s="104"/>
      <c r="O56" s="104"/>
      <c r="P56" s="105"/>
      <c r="Q56" s="106"/>
      <c r="R56" s="105"/>
    </row>
    <row r="57" spans="1:24" ht="21" customHeight="1">
      <c r="A57" s="98"/>
      <c r="B57" s="99"/>
      <c r="C57" s="99"/>
      <c r="D57" s="99"/>
      <c r="E57" s="100"/>
      <c r="F57" s="101"/>
      <c r="G57" s="102"/>
      <c r="H57" s="100"/>
      <c r="I57" s="100"/>
      <c r="J57" s="102"/>
      <c r="K57" s="102"/>
      <c r="L57" s="103"/>
      <c r="M57" s="103"/>
      <c r="N57" s="104"/>
      <c r="O57" s="104"/>
      <c r="P57" s="105"/>
      <c r="Q57" s="106"/>
      <c r="R57" s="105"/>
    </row>
    <row r="58" spans="1:24" ht="20.100000000000001" customHeight="1">
      <c r="A58" s="14" t="s">
        <v>176</v>
      </c>
      <c r="B58" s="15"/>
      <c r="C58" s="16"/>
      <c r="D58" s="16"/>
      <c r="E58" s="16"/>
      <c r="F58" s="16"/>
      <c r="G58" s="17"/>
      <c r="H58" s="17"/>
      <c r="I58" s="18"/>
      <c r="J58" s="17">
        <f>J51-3670</f>
        <v>0</v>
      </c>
      <c r="K58" s="17"/>
      <c r="L58" s="19"/>
      <c r="M58" s="19"/>
      <c r="N58" s="20"/>
      <c r="O58" s="20"/>
      <c r="P58" s="20"/>
      <c r="Q58" s="20"/>
      <c r="R58" s="16"/>
    </row>
    <row r="59" spans="1:24" ht="24.95" customHeight="1">
      <c r="B59" s="15" t="s">
        <v>177</v>
      </c>
    </row>
    <row r="60" spans="1:24" ht="24.95" customHeight="1">
      <c r="A60" s="338" t="s">
        <v>0</v>
      </c>
      <c r="B60" s="338"/>
      <c r="C60" s="338"/>
      <c r="D60" s="339"/>
      <c r="E60" s="23" t="s">
        <v>141</v>
      </c>
      <c r="F60" s="23" t="s">
        <v>142</v>
      </c>
      <c r="G60" s="23" t="str">
        <f>F60</f>
        <v>계획관</v>
      </c>
      <c r="H60" s="23" t="s">
        <v>143</v>
      </c>
      <c r="I60" s="23" t="s">
        <v>3</v>
      </c>
      <c r="J60" s="23" t="s">
        <v>4</v>
      </c>
      <c r="K60" s="23" t="s">
        <v>144</v>
      </c>
      <c r="L60" s="24" t="s">
        <v>145</v>
      </c>
      <c r="M60" s="24" t="s">
        <v>7</v>
      </c>
      <c r="N60" s="25" t="s">
        <v>146</v>
      </c>
      <c r="O60" s="25" t="s">
        <v>147</v>
      </c>
      <c r="P60" s="25" t="s">
        <v>148</v>
      </c>
      <c r="Q60" s="342" t="s">
        <v>149</v>
      </c>
      <c r="R60" s="336" t="s">
        <v>9</v>
      </c>
      <c r="S60" s="26"/>
      <c r="T60" s="26"/>
      <c r="U60" s="26"/>
      <c r="V60" s="26"/>
    </row>
    <row r="61" spans="1:24" ht="24.95" customHeight="1">
      <c r="A61" s="340"/>
      <c r="B61" s="340"/>
      <c r="C61" s="340"/>
      <c r="D61" s="341"/>
      <c r="E61" s="27" t="s">
        <v>150</v>
      </c>
      <c r="F61" s="27" t="s">
        <v>150</v>
      </c>
      <c r="G61" s="27" t="s">
        <v>150</v>
      </c>
      <c r="H61" s="27" t="s">
        <v>151</v>
      </c>
      <c r="I61" s="27" t="s">
        <v>152</v>
      </c>
      <c r="J61" s="27" t="s">
        <v>152</v>
      </c>
      <c r="K61" s="27" t="s">
        <v>153</v>
      </c>
      <c r="L61" s="28" t="s">
        <v>154</v>
      </c>
      <c r="M61" s="28" t="s">
        <v>15</v>
      </c>
      <c r="N61" s="29" t="s">
        <v>151</v>
      </c>
      <c r="O61" s="29" t="s">
        <v>151</v>
      </c>
      <c r="P61" s="29" t="s">
        <v>151</v>
      </c>
      <c r="Q61" s="343"/>
      <c r="R61" s="337"/>
      <c r="S61" s="26"/>
      <c r="T61" s="26"/>
      <c r="U61" s="26"/>
      <c r="V61" s="26"/>
    </row>
    <row r="62" spans="1:24" ht="24.95" customHeight="1">
      <c r="A62" s="30" t="s">
        <v>155</v>
      </c>
      <c r="B62" s="107" t="s">
        <v>156</v>
      </c>
      <c r="C62" s="108"/>
      <c r="D62" s="108"/>
      <c r="E62" s="109"/>
      <c r="F62" s="109"/>
      <c r="G62" s="109"/>
      <c r="H62" s="109"/>
      <c r="I62" s="109"/>
      <c r="J62" s="109"/>
      <c r="K62" s="109"/>
      <c r="L62" s="110"/>
      <c r="M62" s="110"/>
      <c r="N62" s="111"/>
      <c r="O62" s="111"/>
      <c r="P62" s="111"/>
      <c r="Q62" s="111"/>
      <c r="R62" s="112"/>
    </row>
    <row r="63" spans="1:24" ht="24.95" customHeight="1">
      <c r="A63" s="37" t="s">
        <v>157</v>
      </c>
      <c r="B63" s="113" t="s">
        <v>178</v>
      </c>
      <c r="C63" s="113"/>
      <c r="D63" s="114"/>
      <c r="E63" s="115"/>
      <c r="F63" s="115"/>
      <c r="G63" s="115"/>
      <c r="H63" s="115"/>
      <c r="I63" s="115"/>
      <c r="J63" s="58"/>
      <c r="K63" s="58"/>
      <c r="L63" s="59"/>
      <c r="M63" s="59"/>
      <c r="N63" s="60"/>
      <c r="O63" s="60"/>
      <c r="P63" s="116"/>
      <c r="Q63" s="116"/>
      <c r="R63" s="116"/>
      <c r="S63" s="46"/>
    </row>
    <row r="64" spans="1:24" ht="24.95" customHeight="1">
      <c r="A64" s="117"/>
      <c r="B64" s="113"/>
      <c r="C64" s="113" t="s">
        <v>160</v>
      </c>
      <c r="D64" s="114">
        <v>15.3</v>
      </c>
      <c r="E64" s="115"/>
      <c r="F64" s="115"/>
      <c r="G64" s="115"/>
      <c r="H64" s="115"/>
      <c r="I64" s="115"/>
      <c r="J64" s="118">
        <v>21440</v>
      </c>
      <c r="K64" s="58"/>
      <c r="L64" s="59"/>
      <c r="M64" s="59"/>
      <c r="N64" s="60"/>
      <c r="O64" s="60">
        <f>D64+P64</f>
        <v>110.3</v>
      </c>
      <c r="P64" s="49">
        <v>95</v>
      </c>
      <c r="Q64" s="49"/>
      <c r="R64" s="61" t="s">
        <v>161</v>
      </c>
      <c r="S64" s="46"/>
    </row>
    <row r="65" spans="1:19" ht="24.95" customHeight="1">
      <c r="A65" s="62"/>
      <c r="B65" s="344" t="s">
        <v>179</v>
      </c>
      <c r="C65" s="344"/>
      <c r="D65" s="345"/>
      <c r="E65" s="65"/>
      <c r="F65" s="66">
        <v>600</v>
      </c>
      <c r="G65" s="67">
        <v>600</v>
      </c>
      <c r="H65" s="65">
        <v>1150</v>
      </c>
      <c r="I65" s="65"/>
      <c r="J65" s="67">
        <f>J64-I65</f>
        <v>21440</v>
      </c>
      <c r="K65" s="67">
        <v>100</v>
      </c>
      <c r="L65" s="68">
        <f>0.84935*K65*((G65/1000/4)^0.63)*((M65/1000)^0.54)</f>
        <v>0.88283431693829018</v>
      </c>
      <c r="M65" s="68">
        <f>N65/H65*1000</f>
        <v>1.9436605110400309</v>
      </c>
      <c r="N65" s="69">
        <f>10.666*(K65^(-1.85))*((G65/1000)^(-4.87))*((J65/(24*60*60))^(1.85))*H65</f>
        <v>2.2352095876960356</v>
      </c>
      <c r="O65" s="69">
        <f>O64-N65</f>
        <v>108.06479041230396</v>
      </c>
      <c r="P65" s="70">
        <v>25</v>
      </c>
      <c r="Q65" s="90"/>
      <c r="R65" s="70"/>
    </row>
    <row r="66" spans="1:19" ht="24.95" customHeight="1">
      <c r="A66" s="62"/>
      <c r="B66" s="344" t="s">
        <v>180</v>
      </c>
      <c r="C66" s="344"/>
      <c r="D66" s="345"/>
      <c r="E66" s="65"/>
      <c r="F66" s="66">
        <v>600</v>
      </c>
      <c r="G66" s="67">
        <v>150</v>
      </c>
      <c r="H66" s="65">
        <v>4140</v>
      </c>
      <c r="I66" s="65">
        <v>20350</v>
      </c>
      <c r="J66" s="67">
        <f>J65-I66</f>
        <v>1090</v>
      </c>
      <c r="K66" s="67">
        <v>110</v>
      </c>
      <c r="L66" s="68">
        <f>0.84935*K66*((G66/1000/4)^0.63)*((M66/1000)^0.54)</f>
        <v>0.72013792825716327</v>
      </c>
      <c r="M66" s="68">
        <f>N66/H66*1000</f>
        <v>5.6305300133549787</v>
      </c>
      <c r="N66" s="69">
        <f>10.666*(K66^(-1.85))*((G66/1000)^(-4.87))*((J66/(24*60*60))^(1.85))*H66</f>
        <v>23.310394255289612</v>
      </c>
      <c r="O66" s="69">
        <f>O65-N66+Q66</f>
        <v>104.75439615701436</v>
      </c>
      <c r="P66" s="70">
        <v>62.5</v>
      </c>
      <c r="Q66" s="90">
        <v>20</v>
      </c>
      <c r="R66" s="70" t="s">
        <v>181</v>
      </c>
      <c r="S66" s="21" t="s">
        <v>182</v>
      </c>
    </row>
    <row r="67" spans="1:19" ht="24.95" customHeight="1">
      <c r="A67" s="62"/>
      <c r="B67" s="344" t="s">
        <v>183</v>
      </c>
      <c r="C67" s="344"/>
      <c r="D67" s="345"/>
      <c r="E67" s="65"/>
      <c r="F67" s="66">
        <v>600</v>
      </c>
      <c r="G67" s="67">
        <v>600</v>
      </c>
      <c r="H67" s="65">
        <v>200</v>
      </c>
      <c r="I67" s="65">
        <f>J66</f>
        <v>1090</v>
      </c>
      <c r="J67" s="67">
        <f>J65-J66</f>
        <v>20350</v>
      </c>
      <c r="K67" s="67">
        <v>100</v>
      </c>
      <c r="L67" s="68">
        <f>0.84935*K67*((G67/1000/4)^0.63)*((M67/1000)^0.54)</f>
        <v>0.83799513885133381</v>
      </c>
      <c r="M67" s="68">
        <f>N67/H67*1000</f>
        <v>1.7648131514290482</v>
      </c>
      <c r="N67" s="69">
        <f>10.666*(K67^(-1.85))*((G67/1000)^(-4.87))*((J67/(24*60*60))^(1.85))*H67</f>
        <v>0.35296263028580965</v>
      </c>
      <c r="O67" s="69">
        <f>O65-N67</f>
        <v>107.71182778201815</v>
      </c>
      <c r="P67" s="70">
        <v>25.5</v>
      </c>
      <c r="Q67" s="90"/>
      <c r="R67" s="70"/>
    </row>
    <row r="68" spans="1:19" ht="24.95" customHeight="1">
      <c r="A68" s="62"/>
      <c r="B68" s="344" t="s">
        <v>184</v>
      </c>
      <c r="C68" s="344"/>
      <c r="D68" s="345"/>
      <c r="E68" s="65"/>
      <c r="F68" s="66">
        <v>600</v>
      </c>
      <c r="G68" s="67">
        <v>350</v>
      </c>
      <c r="H68" s="65">
        <v>2230</v>
      </c>
      <c r="I68" s="65">
        <v>11820</v>
      </c>
      <c r="J68" s="67">
        <f>J67-I68</f>
        <v>8530</v>
      </c>
      <c r="K68" s="67">
        <v>110</v>
      </c>
      <c r="L68" s="68">
        <f>0.84935*K68*((G68/1000/4)^0.63)*((M68/1000)^0.54)</f>
        <v>1.033153188690823</v>
      </c>
      <c r="M68" s="68">
        <f>N68/H68*1000</f>
        <v>4.0880765541780697</v>
      </c>
      <c r="N68" s="69">
        <f>10.666*(K68^(-1.85))*((G68/1000)^(-4.87))*((J68/(24*60*60))^(1.85))*H68</f>
        <v>9.1164107158170964</v>
      </c>
      <c r="O68" s="69">
        <f>O67-N68</f>
        <v>98.595417066201051</v>
      </c>
      <c r="P68" s="70">
        <v>49.8</v>
      </c>
      <c r="Q68" s="90"/>
      <c r="R68" s="70" t="s">
        <v>185</v>
      </c>
      <c r="S68" s="21" t="s">
        <v>186</v>
      </c>
    </row>
    <row r="69" spans="1:19" ht="24.95" customHeight="1">
      <c r="A69" s="71"/>
      <c r="B69" s="346" t="s">
        <v>187</v>
      </c>
      <c r="C69" s="346"/>
      <c r="D69" s="347"/>
      <c r="E69" s="74"/>
      <c r="F69" s="75">
        <v>450</v>
      </c>
      <c r="G69" s="76">
        <v>600</v>
      </c>
      <c r="H69" s="74">
        <v>1173</v>
      </c>
      <c r="I69" s="74">
        <f>J68</f>
        <v>8530</v>
      </c>
      <c r="J69" s="76">
        <f>J67-J68</f>
        <v>11820</v>
      </c>
      <c r="K69" s="76">
        <v>100</v>
      </c>
      <c r="L69" s="77">
        <f>0.84935*K69*((G69/1000/4)^0.63)*((M69/1000)^0.54)</f>
        <v>0.48700173590413814</v>
      </c>
      <c r="M69" s="77">
        <f>N69/H69*1000</f>
        <v>0.64594701850158409</v>
      </c>
      <c r="N69" s="78">
        <f>10.666*(K69^(-1.85))*((G69/1000)^(-4.87))*((J69/(24*60*60))^(1.85))*H69</f>
        <v>0.75769585270235806</v>
      </c>
      <c r="O69" s="78">
        <f>O68-N69</f>
        <v>97.837721213498696</v>
      </c>
      <c r="P69" s="79">
        <v>25.5</v>
      </c>
      <c r="Q69" s="80"/>
      <c r="R69" s="79" t="s">
        <v>188</v>
      </c>
      <c r="S69" s="21" t="s">
        <v>189</v>
      </c>
    </row>
  </sheetData>
  <mergeCells count="23">
    <mergeCell ref="B65:D65"/>
    <mergeCell ref="B66:D66"/>
    <mergeCell ref="B67:D67"/>
    <mergeCell ref="B68:D68"/>
    <mergeCell ref="B69:D69"/>
    <mergeCell ref="A44:D45"/>
    <mergeCell ref="Q44:Q45"/>
    <mergeCell ref="R44:R45"/>
    <mergeCell ref="A60:D61"/>
    <mergeCell ref="Q60:Q61"/>
    <mergeCell ref="R60:R61"/>
    <mergeCell ref="R31:R32"/>
    <mergeCell ref="A3:D4"/>
    <mergeCell ref="Q3:Q4"/>
    <mergeCell ref="R3:R4"/>
    <mergeCell ref="A14:D15"/>
    <mergeCell ref="Q14:Q15"/>
    <mergeCell ref="R14:R15"/>
    <mergeCell ref="B25:D25"/>
    <mergeCell ref="B26:D26"/>
    <mergeCell ref="B27:D27"/>
    <mergeCell ref="A31:D32"/>
    <mergeCell ref="Q31:Q32"/>
  </mergeCells>
  <phoneticPr fontId="7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수리검토(홍성군송수관로)_관경변경전</vt:lpstr>
      <vt:lpstr>수리검토(홍성군송수관로)_관경변경후</vt:lpstr>
      <vt:lpstr>→출력안함</vt:lpstr>
      <vt:lpstr>용수공급량</vt:lpstr>
      <vt:lpstr>이전수도정비 수리계산</vt:lpstr>
      <vt:lpstr>'수리검토(홍성군송수관로)_관경변경전'!Print_Area</vt:lpstr>
      <vt:lpstr>'수리검토(홍성군송수관로)_관경변경후'!Print_Area</vt:lpstr>
    </vt:vector>
  </TitlesOfParts>
  <Company>Black Edition SP3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개인</cp:lastModifiedBy>
  <cp:lastPrinted>2017-10-30T08:33:19Z</cp:lastPrinted>
  <dcterms:created xsi:type="dcterms:W3CDTF">2012-08-02T01:46:12Z</dcterms:created>
  <dcterms:modified xsi:type="dcterms:W3CDTF">2017-10-30T08:33:25Z</dcterms:modified>
</cp:coreProperties>
</file>