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4.부록\"/>
    </mc:Choice>
  </mc:AlternateContent>
  <bookViews>
    <workbookView xWindow="9045" yWindow="315" windowWidth="9960" windowHeight="11700" tabRatio="848"/>
  </bookViews>
  <sheets>
    <sheet name="1.2.생잔모형산출결과" sheetId="7" r:id="rId1"/>
    <sheet name="생잔모형법 산출(경상북도)" sheetId="39" r:id="rId2"/>
    <sheet name="생잔모형법 산출(김천시)" sheetId="33" r:id="rId3"/>
    <sheet name="사망률추계값" sheetId="2" r:id="rId4"/>
    <sheet name="여성출산율,출생성비" sheetId="6" r:id="rId5"/>
    <sheet name="---" sheetId="38" r:id="rId6"/>
    <sheet name="읍면동 성별현황" sheetId="31" r:id="rId7"/>
    <sheet name="연령별 인구현황(경상북도)" sheetId="40" r:id="rId8"/>
    <sheet name="연령별 인구현황(김천시)" sheetId="29" r:id="rId9"/>
    <sheet name="연령별 출산율" sheetId="32" r:id="rId10"/>
    <sheet name="시도별 생명표" sheetId="35" r:id="rId11"/>
    <sheet name="시도별 인구 및 구성비" sheetId="41" r:id="rId12"/>
  </sheets>
  <definedNames>
    <definedName name="_xlnm.Print_Area" localSheetId="0">'1.2.생잔모형산출결과'!$A$1:$H$33</definedName>
    <definedName name="_xlnm.Print_Area" localSheetId="3">사망률추계값!$A$1:$K$56</definedName>
    <definedName name="_xlnm.Print_Area" localSheetId="10">'시도별 생명표'!$A$1:$AG$60</definedName>
    <definedName name="_xlnm.Print_Area" localSheetId="11">'시도별 인구 및 구성비'!$A$1:$S$237</definedName>
    <definedName name="_xlnm.Print_Area" localSheetId="4">'여성출산율,출생성비'!$A$1:$F$21</definedName>
    <definedName name="_xlnm.Print_Area" localSheetId="7">'연령별 인구현황(경상북도)'!$A$1:$J$27</definedName>
    <definedName name="_xlnm.Print_Area" localSheetId="8">'연령별 인구현황(김천시)'!$A$1:$J$27</definedName>
    <definedName name="_xlnm.Print_Area" localSheetId="6">'읍면동 성별현황'!$A$1:$J$27</definedName>
    <definedName name="_xlnm.Print_Titles" localSheetId="1">'생잔모형법 산출(경상북도)'!$1:$3</definedName>
    <definedName name="_xlnm.Print_Titles" localSheetId="2">'생잔모형법 산출(김천시)'!$1:$3</definedName>
  </definedNames>
  <calcPr calcId="152511"/>
</workbook>
</file>

<file path=xl/calcChain.xml><?xml version="1.0" encoding="utf-8"?>
<calcChain xmlns="http://schemas.openxmlformats.org/spreadsheetml/2006/main">
  <c r="L4" i="33" l="1"/>
  <c r="L4" i="39"/>
  <c r="B26" i="31"/>
  <c r="C33" i="7" s="1"/>
  <c r="B24" i="31"/>
  <c r="C31" i="7" s="1"/>
  <c r="B23" i="31"/>
  <c r="C30" i="7" s="1"/>
  <c r="B21" i="31"/>
  <c r="C28" i="7" s="1"/>
  <c r="B18" i="31"/>
  <c r="C25" i="7" s="1"/>
  <c r="B8" i="31"/>
  <c r="C15" i="7" s="1"/>
  <c r="C26" i="7"/>
  <c r="C17" i="7"/>
  <c r="H4" i="7"/>
  <c r="G4" i="7"/>
  <c r="F4" i="7"/>
  <c r="E4" i="7"/>
  <c r="D4" i="7"/>
  <c r="F12" i="6"/>
  <c r="E12" i="6"/>
  <c r="I90" i="39" s="1"/>
  <c r="D12" i="6"/>
  <c r="I65" i="39"/>
  <c r="C12" i="6"/>
  <c r="F11" i="6"/>
  <c r="E11" i="6"/>
  <c r="D11" i="6"/>
  <c r="I64" i="33"/>
  <c r="C11" i="6"/>
  <c r="F10" i="6"/>
  <c r="E10" i="6"/>
  <c r="D10" i="6"/>
  <c r="C10" i="6"/>
  <c r="F9" i="6"/>
  <c r="E9" i="6"/>
  <c r="D9" i="6"/>
  <c r="I62" i="39"/>
  <c r="C9" i="6"/>
  <c r="F8" i="6"/>
  <c r="E8" i="6"/>
  <c r="D8" i="6"/>
  <c r="I61" i="33"/>
  <c r="C8" i="6"/>
  <c r="F7" i="6"/>
  <c r="E7" i="6"/>
  <c r="I85" i="39" s="1"/>
  <c r="D7" i="6"/>
  <c r="I60" i="39" s="1"/>
  <c r="I60" i="33"/>
  <c r="K60" i="33" s="1"/>
  <c r="C7" i="6"/>
  <c r="I35" i="39"/>
  <c r="J35" i="39" s="1"/>
  <c r="F6" i="6"/>
  <c r="I109" i="39"/>
  <c r="E6" i="6"/>
  <c r="D6" i="6"/>
  <c r="C6" i="6"/>
  <c r="I34" i="39"/>
  <c r="J34" i="39" s="1"/>
  <c r="B6" i="6"/>
  <c r="I9" i="39"/>
  <c r="B12" i="6"/>
  <c r="I15" i="33" s="1"/>
  <c r="I15" i="39"/>
  <c r="B11" i="6"/>
  <c r="I14" i="33" s="1"/>
  <c r="B10" i="6"/>
  <c r="B9" i="6"/>
  <c r="B8" i="6"/>
  <c r="B7" i="6"/>
  <c r="I112" i="33"/>
  <c r="D26" i="33"/>
  <c r="C26" i="33"/>
  <c r="D25" i="33"/>
  <c r="C25" i="33"/>
  <c r="D24" i="33"/>
  <c r="C24" i="33"/>
  <c r="D23" i="33"/>
  <c r="C23" i="33"/>
  <c r="D22" i="33"/>
  <c r="C22" i="33"/>
  <c r="D21" i="33"/>
  <c r="C21" i="33"/>
  <c r="D20" i="33"/>
  <c r="D27" i="33" s="1"/>
  <c r="C20" i="33"/>
  <c r="D19" i="33"/>
  <c r="C19" i="33"/>
  <c r="D18" i="33"/>
  <c r="C18" i="33"/>
  <c r="D17" i="33"/>
  <c r="C17" i="33"/>
  <c r="B17" i="33" s="1"/>
  <c r="F17" i="33"/>
  <c r="D16" i="33"/>
  <c r="C16" i="33"/>
  <c r="D15" i="33"/>
  <c r="B15" i="33" s="1"/>
  <c r="C15" i="33"/>
  <c r="D14" i="33"/>
  <c r="C14" i="33"/>
  <c r="B14" i="33" s="1"/>
  <c r="D13" i="33"/>
  <c r="C13" i="33"/>
  <c r="D12" i="33"/>
  <c r="C12" i="33"/>
  <c r="D11" i="33"/>
  <c r="AB12" i="33" s="1"/>
  <c r="AH12" i="33" s="1"/>
  <c r="C11" i="33"/>
  <c r="D10" i="33"/>
  <c r="C10" i="33"/>
  <c r="D9" i="33"/>
  <c r="C9" i="33"/>
  <c r="D8" i="33"/>
  <c r="C8" i="33"/>
  <c r="D7" i="33"/>
  <c r="C7" i="33"/>
  <c r="D6" i="33"/>
  <c r="C6" i="33"/>
  <c r="D26" i="39"/>
  <c r="B26" i="39"/>
  <c r="E26" i="39" s="1"/>
  <c r="C26" i="39"/>
  <c r="D25" i="39"/>
  <c r="C25" i="39"/>
  <c r="D24" i="39"/>
  <c r="C24" i="39"/>
  <c r="D23" i="39"/>
  <c r="C23" i="39"/>
  <c r="D22" i="39"/>
  <c r="C22" i="39"/>
  <c r="D21" i="39"/>
  <c r="C21" i="39"/>
  <c r="D20" i="39"/>
  <c r="C20" i="39"/>
  <c r="D19" i="39"/>
  <c r="C19" i="39"/>
  <c r="D18" i="39"/>
  <c r="C18" i="39"/>
  <c r="B18" i="39" s="1"/>
  <c r="F18" i="39" s="1"/>
  <c r="D17" i="39"/>
  <c r="C17" i="39"/>
  <c r="D16" i="39"/>
  <c r="C16" i="39"/>
  <c r="D15" i="39"/>
  <c r="C15" i="39"/>
  <c r="D14" i="39"/>
  <c r="C14" i="39"/>
  <c r="D13" i="39"/>
  <c r="C13" i="39"/>
  <c r="D12" i="39"/>
  <c r="C12" i="39"/>
  <c r="D11" i="39"/>
  <c r="C11" i="39"/>
  <c r="D10" i="39"/>
  <c r="B10" i="39" s="1"/>
  <c r="C10" i="39"/>
  <c r="F10" i="39"/>
  <c r="D9" i="39"/>
  <c r="C9" i="39"/>
  <c r="D8" i="39"/>
  <c r="C8" i="39"/>
  <c r="B8" i="39" s="1"/>
  <c r="D7" i="39"/>
  <c r="C7" i="39"/>
  <c r="D6" i="39"/>
  <c r="C6" i="39"/>
  <c r="H26" i="40"/>
  <c r="E26" i="40"/>
  <c r="D26" i="40"/>
  <c r="C26" i="40"/>
  <c r="B26" i="40" s="1"/>
  <c r="H25" i="40"/>
  <c r="E25" i="40"/>
  <c r="D25" i="40"/>
  <c r="C25" i="40"/>
  <c r="B25" i="40" s="1"/>
  <c r="H24" i="40"/>
  <c r="E24" i="40"/>
  <c r="D24" i="40"/>
  <c r="B24" i="40" s="1"/>
  <c r="C24" i="40"/>
  <c r="H23" i="40"/>
  <c r="E23" i="40"/>
  <c r="D23" i="40"/>
  <c r="C23" i="40"/>
  <c r="H22" i="40"/>
  <c r="E22" i="40"/>
  <c r="D22" i="40"/>
  <c r="C22" i="40"/>
  <c r="B22" i="40"/>
  <c r="H21" i="40"/>
  <c r="E21" i="40"/>
  <c r="D21" i="40"/>
  <c r="C21" i="40"/>
  <c r="H20" i="40"/>
  <c r="E20" i="40"/>
  <c r="D20" i="40"/>
  <c r="C20" i="40"/>
  <c r="B20" i="40"/>
  <c r="H19" i="40"/>
  <c r="E19" i="40"/>
  <c r="D19" i="40"/>
  <c r="B19" i="40" s="1"/>
  <c r="C19" i="40"/>
  <c r="H18" i="40"/>
  <c r="E18" i="40"/>
  <c r="D18" i="40"/>
  <c r="C18" i="40"/>
  <c r="H17" i="40"/>
  <c r="E17" i="40"/>
  <c r="D17" i="40"/>
  <c r="C17" i="40"/>
  <c r="H16" i="40"/>
  <c r="E16" i="40"/>
  <c r="D16" i="40"/>
  <c r="B16" i="40" s="1"/>
  <c r="C16" i="40"/>
  <c r="H15" i="40"/>
  <c r="E15" i="40"/>
  <c r="D15" i="40"/>
  <c r="B15" i="40" s="1"/>
  <c r="C15" i="40"/>
  <c r="H14" i="40"/>
  <c r="E14" i="40"/>
  <c r="D14" i="40"/>
  <c r="B14" i="40" s="1"/>
  <c r="C14" i="40"/>
  <c r="H13" i="40"/>
  <c r="E13" i="40"/>
  <c r="D13" i="40"/>
  <c r="C13" i="40"/>
  <c r="B13" i="40" s="1"/>
  <c r="H12" i="40"/>
  <c r="E12" i="40"/>
  <c r="D12" i="40"/>
  <c r="B12" i="40" s="1"/>
  <c r="C12" i="40"/>
  <c r="H11" i="40"/>
  <c r="E11" i="40"/>
  <c r="D11" i="40"/>
  <c r="C11" i="40"/>
  <c r="B11" i="40"/>
  <c r="H10" i="40"/>
  <c r="E10" i="40"/>
  <c r="D10" i="40"/>
  <c r="C10" i="40"/>
  <c r="B10" i="40"/>
  <c r="H9" i="40"/>
  <c r="E9" i="40"/>
  <c r="D9" i="40"/>
  <c r="C9" i="40"/>
  <c r="B9" i="40" s="1"/>
  <c r="H8" i="40"/>
  <c r="E8" i="40"/>
  <c r="D8" i="40"/>
  <c r="B8" i="40" s="1"/>
  <c r="C8" i="40"/>
  <c r="H7" i="40"/>
  <c r="H5" i="40" s="1"/>
  <c r="E7" i="40"/>
  <c r="D7" i="40"/>
  <c r="C7" i="40"/>
  <c r="H6" i="40"/>
  <c r="E6" i="40"/>
  <c r="D6" i="40"/>
  <c r="C6" i="40"/>
  <c r="B6" i="40"/>
  <c r="J5" i="40"/>
  <c r="I5" i="40"/>
  <c r="G5" i="40"/>
  <c r="F5" i="40"/>
  <c r="Y117" i="39"/>
  <c r="X114" i="39"/>
  <c r="I112" i="39"/>
  <c r="Q106" i="39"/>
  <c r="P106" i="39"/>
  <c r="AF104" i="39"/>
  <c r="AD104" i="39"/>
  <c r="AC104" i="39"/>
  <c r="G90" i="39"/>
  <c r="J90" i="39" s="1"/>
  <c r="I89" i="39"/>
  <c r="I87" i="39"/>
  <c r="J87" i="39" s="1"/>
  <c r="H85" i="39"/>
  <c r="K85" i="39" s="1"/>
  <c r="Y84" i="39"/>
  <c r="AF79" i="39"/>
  <c r="B104" i="39"/>
  <c r="AD79" i="39"/>
  <c r="AC79" i="39"/>
  <c r="Y67" i="39"/>
  <c r="I64" i="39"/>
  <c r="I61" i="39"/>
  <c r="AF54" i="39"/>
  <c r="B79" i="39" s="1"/>
  <c r="AD54" i="39"/>
  <c r="AC54" i="39"/>
  <c r="I38" i="39"/>
  <c r="G38" i="39"/>
  <c r="I36" i="39"/>
  <c r="G36" i="39"/>
  <c r="J36" i="39" s="1"/>
  <c r="G35" i="39"/>
  <c r="AF29" i="39"/>
  <c r="B54" i="39"/>
  <c r="AD29" i="39"/>
  <c r="AC29" i="39"/>
  <c r="Y21" i="39"/>
  <c r="AB22" i="39" s="1"/>
  <c r="I14" i="39"/>
  <c r="I13" i="39"/>
  <c r="I12" i="39"/>
  <c r="E8" i="39"/>
  <c r="AF4" i="39"/>
  <c r="B29" i="39"/>
  <c r="AD4" i="39"/>
  <c r="AC4" i="39"/>
  <c r="I109" i="33"/>
  <c r="AC79" i="33"/>
  <c r="AF104" i="33"/>
  <c r="AD104" i="33"/>
  <c r="AC104" i="33"/>
  <c r="K27" i="2"/>
  <c r="K55" i="2" s="1"/>
  <c r="K26" i="2"/>
  <c r="K54" i="2" s="1"/>
  <c r="Y125" i="39" s="1"/>
  <c r="Y125" i="33"/>
  <c r="K25" i="2"/>
  <c r="K53" i="2"/>
  <c r="K24" i="2"/>
  <c r="K52" i="2" s="1"/>
  <c r="K23" i="2"/>
  <c r="K51" i="2" s="1"/>
  <c r="K22" i="2"/>
  <c r="K50" i="2" s="1"/>
  <c r="K21" i="2"/>
  <c r="K49" i="2" s="1"/>
  <c r="K20" i="2"/>
  <c r="K48" i="2"/>
  <c r="K19" i="2"/>
  <c r="K47" i="2"/>
  <c r="K18" i="2"/>
  <c r="K46" i="2" s="1"/>
  <c r="Y117" i="33" s="1"/>
  <c r="K17" i="2"/>
  <c r="K45" i="2" s="1"/>
  <c r="K16" i="2"/>
  <c r="K44" i="2" s="1"/>
  <c r="K15" i="2"/>
  <c r="K14" i="2"/>
  <c r="K42" i="2" s="1"/>
  <c r="K13" i="2"/>
  <c r="K41" i="2"/>
  <c r="K12" i="2"/>
  <c r="K40" i="2" s="1"/>
  <c r="K11" i="2"/>
  <c r="K39" i="2" s="1"/>
  <c r="K10" i="2"/>
  <c r="K38" i="2" s="1"/>
  <c r="K9" i="2"/>
  <c r="K37" i="2" s="1"/>
  <c r="K8" i="2"/>
  <c r="K36" i="2" s="1"/>
  <c r="K7" i="2"/>
  <c r="K35" i="2" s="1"/>
  <c r="K6" i="2"/>
  <c r="J27" i="2"/>
  <c r="J55" i="2" s="1"/>
  <c r="J26" i="2"/>
  <c r="J54" i="2"/>
  <c r="J25" i="2"/>
  <c r="J53" i="2"/>
  <c r="J24" i="2"/>
  <c r="J52" i="2"/>
  <c r="J23" i="2"/>
  <c r="J51" i="2" s="1"/>
  <c r="X122" i="33" s="1"/>
  <c r="J22" i="2"/>
  <c r="J50" i="2" s="1"/>
  <c r="J21" i="2"/>
  <c r="J49" i="2"/>
  <c r="X120" i="33" s="1"/>
  <c r="J20" i="2"/>
  <c r="J48" i="2"/>
  <c r="J19" i="2"/>
  <c r="J18" i="2"/>
  <c r="J46" i="2"/>
  <c r="J17" i="2"/>
  <c r="J45" i="2"/>
  <c r="X116" i="33" s="1"/>
  <c r="J16" i="2"/>
  <c r="J44" i="2" s="1"/>
  <c r="J15" i="2"/>
  <c r="J14" i="2"/>
  <c r="J42" i="2" s="1"/>
  <c r="X113" i="39" s="1"/>
  <c r="X113" i="33"/>
  <c r="J13" i="2"/>
  <c r="J41" i="2"/>
  <c r="J12" i="2"/>
  <c r="J40" i="2"/>
  <c r="X111" i="39" s="1"/>
  <c r="J11" i="2"/>
  <c r="J39" i="2" s="1"/>
  <c r="J10" i="2"/>
  <c r="J38" i="2" s="1"/>
  <c r="J9" i="2"/>
  <c r="J37" i="2"/>
  <c r="X108" i="33" s="1"/>
  <c r="J8" i="2"/>
  <c r="J36" i="2" s="1"/>
  <c r="J7" i="2"/>
  <c r="J35" i="2"/>
  <c r="X106" i="39" s="1"/>
  <c r="X106" i="33"/>
  <c r="J6" i="2"/>
  <c r="J34" i="2"/>
  <c r="J47" i="2"/>
  <c r="K43" i="2"/>
  <c r="Y114" i="39"/>
  <c r="Y114" i="33"/>
  <c r="J43" i="2"/>
  <c r="X114" i="33" s="1"/>
  <c r="F19" i="6"/>
  <c r="F20" i="6" s="1"/>
  <c r="I85" i="33"/>
  <c r="J85" i="33" s="1"/>
  <c r="I62" i="33"/>
  <c r="I87" i="33"/>
  <c r="I38" i="33"/>
  <c r="I89" i="33"/>
  <c r="I65" i="33"/>
  <c r="I13" i="33"/>
  <c r="I12" i="33"/>
  <c r="J5" i="31"/>
  <c r="I5" i="31"/>
  <c r="G5" i="31"/>
  <c r="F5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6" i="31"/>
  <c r="H7" i="31"/>
  <c r="H5" i="31" s="1"/>
  <c r="H8" i="31"/>
  <c r="H9" i="31"/>
  <c r="H10" i="31"/>
  <c r="H11" i="31"/>
  <c r="H12" i="31"/>
  <c r="F7" i="2"/>
  <c r="F35" i="2" s="1"/>
  <c r="X56" i="39" s="1"/>
  <c r="G7" i="2"/>
  <c r="G35" i="2" s="1"/>
  <c r="Y56" i="39" s="1"/>
  <c r="H7" i="2"/>
  <c r="H35" i="2" s="1"/>
  <c r="I7" i="2"/>
  <c r="I35" i="2" s="1"/>
  <c r="Y81" i="39" s="1"/>
  <c r="F8" i="2"/>
  <c r="F36" i="2" s="1"/>
  <c r="X57" i="39" s="1"/>
  <c r="X57" i="33"/>
  <c r="G8" i="2"/>
  <c r="G36" i="2"/>
  <c r="Y57" i="39" s="1"/>
  <c r="H8" i="2"/>
  <c r="H36" i="2" s="1"/>
  <c r="I8" i="2"/>
  <c r="I36" i="2" s="1"/>
  <c r="Y82" i="39"/>
  <c r="Y82" i="33"/>
  <c r="F9" i="2"/>
  <c r="F37" i="2"/>
  <c r="G9" i="2"/>
  <c r="G37" i="2"/>
  <c r="Y58" i="33" s="1"/>
  <c r="H9" i="2"/>
  <c r="H37" i="2" s="1"/>
  <c r="I9" i="2"/>
  <c r="I37" i="2"/>
  <c r="Y83" i="39" s="1"/>
  <c r="F10" i="2"/>
  <c r="F38" i="2" s="1"/>
  <c r="X59" i="39" s="1"/>
  <c r="X59" i="33"/>
  <c r="G10" i="2"/>
  <c r="G38" i="2"/>
  <c r="Y59" i="33" s="1"/>
  <c r="H10" i="2"/>
  <c r="H38" i="2" s="1"/>
  <c r="I10" i="2"/>
  <c r="F11" i="2"/>
  <c r="F39" i="2" s="1"/>
  <c r="X60" i="33" s="1"/>
  <c r="G11" i="2"/>
  <c r="G39" i="2" s="1"/>
  <c r="H11" i="2"/>
  <c r="H39" i="2"/>
  <c r="X85" i="33" s="1"/>
  <c r="X85" i="39"/>
  <c r="I11" i="2"/>
  <c r="I39" i="2" s="1"/>
  <c r="F12" i="2"/>
  <c r="F40" i="2" s="1"/>
  <c r="G12" i="2"/>
  <c r="G40" i="2" s="1"/>
  <c r="H12" i="2"/>
  <c r="H40" i="2" s="1"/>
  <c r="X86" i="39" s="1"/>
  <c r="I12" i="2"/>
  <c r="I40" i="2" s="1"/>
  <c r="F13" i="2"/>
  <c r="F41" i="2"/>
  <c r="G13" i="2"/>
  <c r="G41" i="2" s="1"/>
  <c r="H13" i="2"/>
  <c r="H41" i="2"/>
  <c r="X87" i="33" s="1"/>
  <c r="I13" i="2"/>
  <c r="F14" i="2"/>
  <c r="F42" i="2" s="1"/>
  <c r="G14" i="2"/>
  <c r="G42" i="2"/>
  <c r="H14" i="2"/>
  <c r="H42" i="2" s="1"/>
  <c r="I14" i="2"/>
  <c r="I42" i="2"/>
  <c r="Y88" i="39" s="1"/>
  <c r="Y88" i="33"/>
  <c r="F15" i="2"/>
  <c r="F43" i="2" s="1"/>
  <c r="G15" i="2"/>
  <c r="G43" i="2" s="1"/>
  <c r="Y64" i="33" s="1"/>
  <c r="Y64" i="39"/>
  <c r="H15" i="2"/>
  <c r="H43" i="2"/>
  <c r="X89" i="33" s="1"/>
  <c r="I15" i="2"/>
  <c r="I43" i="2" s="1"/>
  <c r="F16" i="2"/>
  <c r="F44" i="2" s="1"/>
  <c r="X65" i="39" s="1"/>
  <c r="G16" i="2"/>
  <c r="G44" i="2" s="1"/>
  <c r="Y65" i="39"/>
  <c r="Y65" i="33"/>
  <c r="H16" i="2"/>
  <c r="H44" i="2"/>
  <c r="I16" i="2"/>
  <c r="I44" i="2" s="1"/>
  <c r="F17" i="2"/>
  <c r="F45" i="2" s="1"/>
  <c r="X66" i="39"/>
  <c r="G17" i="2"/>
  <c r="H17" i="2"/>
  <c r="H45" i="2"/>
  <c r="I17" i="2"/>
  <c r="F18" i="2"/>
  <c r="F46" i="2" s="1"/>
  <c r="G18" i="2"/>
  <c r="G46" i="2"/>
  <c r="Y67" i="33" s="1"/>
  <c r="H18" i="2"/>
  <c r="H46" i="2" s="1"/>
  <c r="I18" i="2"/>
  <c r="I46" i="2" s="1"/>
  <c r="F19" i="2"/>
  <c r="F47" i="2"/>
  <c r="X68" i="39"/>
  <c r="X68" i="33"/>
  <c r="G19" i="2"/>
  <c r="G47" i="2" s="1"/>
  <c r="H19" i="2"/>
  <c r="H47" i="2"/>
  <c r="I19" i="2"/>
  <c r="I47" i="2" s="1"/>
  <c r="Y93" i="39" s="1"/>
  <c r="Y93" i="33"/>
  <c r="F20" i="2"/>
  <c r="F48" i="2"/>
  <c r="G20" i="2"/>
  <c r="G48" i="2"/>
  <c r="H20" i="2"/>
  <c r="H48" i="2" s="1"/>
  <c r="X94" i="39" s="1"/>
  <c r="I20" i="2"/>
  <c r="F21" i="2"/>
  <c r="F49" i="2" s="1"/>
  <c r="G21" i="2"/>
  <c r="G49" i="2" s="1"/>
  <c r="H21" i="2"/>
  <c r="H49" i="2"/>
  <c r="I21" i="2"/>
  <c r="I49" i="2" s="1"/>
  <c r="Y95" i="39" s="1"/>
  <c r="Y95" i="33"/>
  <c r="F22" i="2"/>
  <c r="F50" i="2"/>
  <c r="X71" i="39" s="1"/>
  <c r="X71" i="33"/>
  <c r="G22" i="2"/>
  <c r="G50" i="2" s="1"/>
  <c r="Y71" i="33" s="1"/>
  <c r="H22" i="2"/>
  <c r="H50" i="2" s="1"/>
  <c r="X96" i="39"/>
  <c r="I22" i="2"/>
  <c r="I50" i="2"/>
  <c r="F23" i="2"/>
  <c r="F51" i="2" s="1"/>
  <c r="G23" i="2"/>
  <c r="G51" i="2" s="1"/>
  <c r="H23" i="2"/>
  <c r="H51" i="2"/>
  <c r="I23" i="2"/>
  <c r="F24" i="2"/>
  <c r="F52" i="2" s="1"/>
  <c r="X73" i="39"/>
  <c r="X73" i="33"/>
  <c r="G24" i="2"/>
  <c r="G52" i="2" s="1"/>
  <c r="Y73" i="39" s="1"/>
  <c r="Y73" i="33"/>
  <c r="H24" i="2"/>
  <c r="H52" i="2"/>
  <c r="I24" i="2"/>
  <c r="I52" i="2" s="1"/>
  <c r="F25" i="2"/>
  <c r="F53" i="2" s="1"/>
  <c r="X74" i="39" s="1"/>
  <c r="G25" i="2"/>
  <c r="H25" i="2"/>
  <c r="H53" i="2" s="1"/>
  <c r="I25" i="2"/>
  <c r="I53" i="2" s="1"/>
  <c r="F26" i="2"/>
  <c r="F54" i="2"/>
  <c r="X75" i="39" s="1"/>
  <c r="G26" i="2"/>
  <c r="G54" i="2" s="1"/>
  <c r="Y75" i="33" s="1"/>
  <c r="Y75" i="39"/>
  <c r="H26" i="2"/>
  <c r="H54" i="2"/>
  <c r="I26" i="2"/>
  <c r="I54" i="2" s="1"/>
  <c r="F27" i="2"/>
  <c r="F55" i="2" s="1"/>
  <c r="G27" i="2"/>
  <c r="G55" i="2"/>
  <c r="Y76" i="33" s="1"/>
  <c r="H27" i="2"/>
  <c r="H55" i="2"/>
  <c r="X101" i="33" s="1"/>
  <c r="I27" i="2"/>
  <c r="I55" i="2"/>
  <c r="Y101" i="33" s="1"/>
  <c r="Y101" i="39"/>
  <c r="I6" i="2"/>
  <c r="Q81" i="39"/>
  <c r="H6" i="2"/>
  <c r="P81" i="33" s="1"/>
  <c r="O81" i="33" s="1"/>
  <c r="G6" i="2"/>
  <c r="Q56" i="39"/>
  <c r="O56" i="39" s="1"/>
  <c r="F6" i="2"/>
  <c r="P56" i="39"/>
  <c r="D7" i="2"/>
  <c r="D35" i="2"/>
  <c r="X31" i="39" s="1"/>
  <c r="E7" i="2"/>
  <c r="E35" i="2" s="1"/>
  <c r="Y31" i="33"/>
  <c r="D8" i="2"/>
  <c r="D36" i="2" s="1"/>
  <c r="X32" i="33" s="1"/>
  <c r="E8" i="2"/>
  <c r="E36" i="2" s="1"/>
  <c r="D9" i="2"/>
  <c r="D37" i="2" s="1"/>
  <c r="E9" i="2"/>
  <c r="E37" i="2" s="1"/>
  <c r="D10" i="2"/>
  <c r="D38" i="2" s="1"/>
  <c r="X34" i="39"/>
  <c r="X34" i="33"/>
  <c r="E10" i="2"/>
  <c r="E38" i="2" s="1"/>
  <c r="D11" i="2"/>
  <c r="D39" i="2" s="1"/>
  <c r="X35" i="39" s="1"/>
  <c r="E11" i="2"/>
  <c r="E39" i="2"/>
  <c r="D12" i="2"/>
  <c r="D40" i="2"/>
  <c r="X36" i="39"/>
  <c r="E12" i="2"/>
  <c r="E40" i="2"/>
  <c r="D13" i="2"/>
  <c r="D41" i="2" s="1"/>
  <c r="X37" i="39" s="1"/>
  <c r="E13" i="2"/>
  <c r="E41" i="2" s="1"/>
  <c r="D14" i="2"/>
  <c r="D42" i="2"/>
  <c r="E14" i="2"/>
  <c r="E42" i="2" s="1"/>
  <c r="D15" i="2"/>
  <c r="D43" i="2" s="1"/>
  <c r="E15" i="2"/>
  <c r="E43" i="2" s="1"/>
  <c r="Y39" i="39" s="1"/>
  <c r="D16" i="2"/>
  <c r="D44" i="2" s="1"/>
  <c r="X40" i="39" s="1"/>
  <c r="E16" i="2"/>
  <c r="E44" i="2"/>
  <c r="D17" i="2"/>
  <c r="D45" i="2" s="1"/>
  <c r="X41" i="39" s="1"/>
  <c r="E17" i="2"/>
  <c r="E45" i="2" s="1"/>
  <c r="D18" i="2"/>
  <c r="D46" i="2" s="1"/>
  <c r="E18" i="2"/>
  <c r="E46" i="2" s="1"/>
  <c r="D19" i="2"/>
  <c r="D47" i="2"/>
  <c r="X43" i="39"/>
  <c r="X43" i="33"/>
  <c r="E19" i="2"/>
  <c r="E47" i="2" s="1"/>
  <c r="D20" i="2"/>
  <c r="D48" i="2"/>
  <c r="E20" i="2"/>
  <c r="D21" i="2"/>
  <c r="D49" i="2"/>
  <c r="E21" i="2"/>
  <c r="E49" i="2"/>
  <c r="D22" i="2"/>
  <c r="E22" i="2"/>
  <c r="E50" i="2"/>
  <c r="D23" i="2"/>
  <c r="D51" i="2"/>
  <c r="E23" i="2"/>
  <c r="E51" i="2"/>
  <c r="Y47" i="33" s="1"/>
  <c r="Y47" i="39"/>
  <c r="D24" i="2"/>
  <c r="D52" i="2"/>
  <c r="X48" i="39" s="1"/>
  <c r="X48" i="33"/>
  <c r="E24" i="2"/>
  <c r="E52" i="2" s="1"/>
  <c r="D25" i="2"/>
  <c r="D53" i="2"/>
  <c r="X49" i="39" s="1"/>
  <c r="E25" i="2"/>
  <c r="E53" i="2" s="1"/>
  <c r="D26" i="2"/>
  <c r="D54" i="2" s="1"/>
  <c r="X50" i="33" s="1"/>
  <c r="E26" i="2"/>
  <c r="E54" i="2" s="1"/>
  <c r="D27" i="2"/>
  <c r="D55" i="2"/>
  <c r="E27" i="2"/>
  <c r="E55" i="2" s="1"/>
  <c r="Y51" i="39" s="1"/>
  <c r="Y51" i="33"/>
  <c r="E6" i="2"/>
  <c r="Q31" i="39"/>
  <c r="D6" i="2"/>
  <c r="C7" i="2"/>
  <c r="C35" i="2" s="1"/>
  <c r="C8" i="2"/>
  <c r="C36" i="2"/>
  <c r="Y7" i="39" s="1"/>
  <c r="Y7" i="33"/>
  <c r="C9" i="2"/>
  <c r="C37" i="2" s="1"/>
  <c r="C10" i="2"/>
  <c r="C38" i="2"/>
  <c r="C11" i="2"/>
  <c r="C39" i="2"/>
  <c r="Y10" i="39"/>
  <c r="AB11" i="39"/>
  <c r="AH11" i="39" s="1"/>
  <c r="D36" i="39" s="1"/>
  <c r="Y10" i="33"/>
  <c r="AB11" i="33" s="1"/>
  <c r="C12" i="2"/>
  <c r="C40" i="2"/>
  <c r="C13" i="2"/>
  <c r="C41" i="2"/>
  <c r="C14" i="2"/>
  <c r="C42" i="2"/>
  <c r="Y13" i="33" s="1"/>
  <c r="Y13" i="39"/>
  <c r="C15" i="2"/>
  <c r="C43" i="2"/>
  <c r="C16" i="2"/>
  <c r="C44" i="2" s="1"/>
  <c r="C17" i="2"/>
  <c r="C45" i="2"/>
  <c r="Y16" i="33" s="1"/>
  <c r="AB17" i="33" s="1"/>
  <c r="C18" i="2"/>
  <c r="C46" i="2"/>
  <c r="C19" i="2"/>
  <c r="C47" i="2"/>
  <c r="Y18" i="39" s="1"/>
  <c r="AB19" i="39" s="1"/>
  <c r="C20" i="2"/>
  <c r="C48" i="2" s="1"/>
  <c r="C21" i="2"/>
  <c r="C49" i="2" s="1"/>
  <c r="C22" i="2"/>
  <c r="C50" i="2"/>
  <c r="Y21" i="33" s="1"/>
  <c r="C23" i="2"/>
  <c r="C51" i="2" s="1"/>
  <c r="Y22" i="33" s="1"/>
  <c r="C24" i="2"/>
  <c r="C52" i="2" s="1"/>
  <c r="C25" i="2"/>
  <c r="C53" i="2" s="1"/>
  <c r="C26" i="2"/>
  <c r="C54" i="2" s="1"/>
  <c r="C27" i="2"/>
  <c r="C55" i="2"/>
  <c r="C6" i="2"/>
  <c r="Q6" i="39" s="1"/>
  <c r="B7" i="2"/>
  <c r="B35" i="2"/>
  <c r="X6" i="33" s="1"/>
  <c r="B8" i="2"/>
  <c r="B36" i="2" s="1"/>
  <c r="X7" i="39" s="1"/>
  <c r="B9" i="2"/>
  <c r="B37" i="2" s="1"/>
  <c r="B10" i="2"/>
  <c r="B38" i="2" s="1"/>
  <c r="B11" i="2"/>
  <c r="B39" i="2" s="1"/>
  <c r="X10" i="33" s="1"/>
  <c r="B12" i="2"/>
  <c r="B40" i="2"/>
  <c r="X11" i="39" s="1"/>
  <c r="B13" i="2"/>
  <c r="B41" i="2"/>
  <c r="X12" i="39"/>
  <c r="AA13" i="39" s="1"/>
  <c r="AG13" i="39" s="1"/>
  <c r="B14" i="2"/>
  <c r="B42" i="2" s="1"/>
  <c r="B15" i="2"/>
  <c r="B43" i="2"/>
  <c r="X14" i="33" s="1"/>
  <c r="AA15" i="33" s="1"/>
  <c r="B16" i="2"/>
  <c r="B44" i="2"/>
  <c r="B17" i="2"/>
  <c r="B45" i="2" s="1"/>
  <c r="B18" i="2"/>
  <c r="B46" i="2"/>
  <c r="B19" i="2"/>
  <c r="B47" i="2" s="1"/>
  <c r="B20" i="2"/>
  <c r="B48" i="2" s="1"/>
  <c r="X19" i="33" s="1"/>
  <c r="B21" i="2"/>
  <c r="B49" i="2" s="1"/>
  <c r="B22" i="2"/>
  <c r="B50" i="2"/>
  <c r="B23" i="2"/>
  <c r="B51" i="2"/>
  <c r="B24" i="2"/>
  <c r="B52" i="2" s="1"/>
  <c r="B25" i="2"/>
  <c r="B53" i="2"/>
  <c r="B26" i="2"/>
  <c r="B54" i="2" s="1"/>
  <c r="X25" i="39" s="1"/>
  <c r="B27" i="2"/>
  <c r="B55" i="2"/>
  <c r="B6" i="2"/>
  <c r="P6" i="39"/>
  <c r="AC4" i="33"/>
  <c r="B19" i="6"/>
  <c r="G12" i="39"/>
  <c r="J12" i="39"/>
  <c r="C19" i="6"/>
  <c r="G36" i="33"/>
  <c r="J36" i="33" s="1"/>
  <c r="D19" i="6"/>
  <c r="E19" i="6"/>
  <c r="G110" i="39" s="1"/>
  <c r="G88" i="33"/>
  <c r="Y81" i="33"/>
  <c r="I38" i="2"/>
  <c r="Y84" i="33"/>
  <c r="I41" i="2"/>
  <c r="I45" i="2"/>
  <c r="I48" i="2"/>
  <c r="Y94" i="39" s="1"/>
  <c r="I51" i="2"/>
  <c r="G45" i="2"/>
  <c r="Y66" i="39" s="1"/>
  <c r="Y66" i="33"/>
  <c r="G53" i="2"/>
  <c r="Y39" i="33"/>
  <c r="E48" i="2"/>
  <c r="D50" i="2"/>
  <c r="X46" i="39" s="1"/>
  <c r="AD4" i="33"/>
  <c r="I35" i="33"/>
  <c r="I36" i="33"/>
  <c r="I90" i="33"/>
  <c r="I34" i="33"/>
  <c r="C13" i="31"/>
  <c r="B13" i="31" s="1"/>
  <c r="C20" i="7" s="1"/>
  <c r="C14" i="31"/>
  <c r="C15" i="31"/>
  <c r="C16" i="31"/>
  <c r="B16" i="31" s="1"/>
  <c r="C23" i="7" s="1"/>
  <c r="C17" i="31"/>
  <c r="B17" i="31" s="1"/>
  <c r="C24" i="7" s="1"/>
  <c r="C18" i="31"/>
  <c r="C19" i="31"/>
  <c r="B19" i="31" s="1"/>
  <c r="C20" i="31"/>
  <c r="B20" i="31" s="1"/>
  <c r="C27" i="7" s="1"/>
  <c r="C21" i="31"/>
  <c r="C22" i="31"/>
  <c r="C23" i="31"/>
  <c r="C24" i="31"/>
  <c r="C25" i="31"/>
  <c r="B25" i="31" s="1"/>
  <c r="C32" i="7" s="1"/>
  <c r="C26" i="31"/>
  <c r="C6" i="31"/>
  <c r="C7" i="31"/>
  <c r="B7" i="31" s="1"/>
  <c r="C14" i="7" s="1"/>
  <c r="C8" i="31"/>
  <c r="C9" i="31"/>
  <c r="C10" i="31"/>
  <c r="C11" i="31"/>
  <c r="B11" i="31" s="1"/>
  <c r="C18" i="7" s="1"/>
  <c r="C12" i="31"/>
  <c r="B12" i="31" s="1"/>
  <c r="C19" i="7" s="1"/>
  <c r="D13" i="31"/>
  <c r="D14" i="31"/>
  <c r="B14" i="31" s="1"/>
  <c r="C21" i="7" s="1"/>
  <c r="D15" i="31"/>
  <c r="B15" i="31" s="1"/>
  <c r="C22" i="7" s="1"/>
  <c r="D16" i="31"/>
  <c r="D17" i="31"/>
  <c r="D18" i="31"/>
  <c r="D19" i="31"/>
  <c r="D20" i="31"/>
  <c r="D21" i="31"/>
  <c r="D22" i="31"/>
  <c r="B22" i="31" s="1"/>
  <c r="C29" i="7" s="1"/>
  <c r="D23" i="31"/>
  <c r="D24" i="31"/>
  <c r="D25" i="31"/>
  <c r="D26" i="31"/>
  <c r="D6" i="31"/>
  <c r="D7" i="31"/>
  <c r="D8" i="31"/>
  <c r="D9" i="31"/>
  <c r="D5" i="31" s="1"/>
  <c r="D10" i="31"/>
  <c r="B10" i="31" s="1"/>
  <c r="D11" i="31"/>
  <c r="D12" i="31"/>
  <c r="E11" i="31"/>
  <c r="E10" i="31"/>
  <c r="E9" i="31"/>
  <c r="E8" i="31"/>
  <c r="E7" i="31"/>
  <c r="E6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G13" i="33"/>
  <c r="J13" i="33" s="1"/>
  <c r="M13" i="33" s="1"/>
  <c r="AF4" i="33"/>
  <c r="B29" i="33"/>
  <c r="AD29" i="33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F5" i="29"/>
  <c r="G5" i="29"/>
  <c r="I5" i="29"/>
  <c r="J5" i="29"/>
  <c r="E25" i="29"/>
  <c r="D25" i="29"/>
  <c r="B25" i="29" s="1"/>
  <c r="C25" i="29"/>
  <c r="E24" i="29"/>
  <c r="D24" i="29"/>
  <c r="C24" i="29"/>
  <c r="B24" i="29"/>
  <c r="E23" i="29"/>
  <c r="D23" i="29"/>
  <c r="B23" i="29" s="1"/>
  <c r="C23" i="29"/>
  <c r="C7" i="29"/>
  <c r="B7" i="29" s="1"/>
  <c r="D7" i="29"/>
  <c r="C8" i="29"/>
  <c r="D8" i="29"/>
  <c r="C9" i="29"/>
  <c r="D9" i="29"/>
  <c r="C10" i="29"/>
  <c r="D10" i="29"/>
  <c r="C11" i="29"/>
  <c r="D11" i="29"/>
  <c r="C12" i="29"/>
  <c r="D12" i="29"/>
  <c r="B12" i="29"/>
  <c r="C13" i="29"/>
  <c r="B13" i="29" s="1"/>
  <c r="D13" i="29"/>
  <c r="C14" i="29"/>
  <c r="D14" i="29"/>
  <c r="B14" i="29"/>
  <c r="C15" i="29"/>
  <c r="D15" i="29"/>
  <c r="C16" i="29"/>
  <c r="D16" i="29"/>
  <c r="C17" i="29"/>
  <c r="B17" i="29" s="1"/>
  <c r="D17" i="29"/>
  <c r="C18" i="29"/>
  <c r="D18" i="29"/>
  <c r="C19" i="29"/>
  <c r="B19" i="29" s="1"/>
  <c r="D19" i="29"/>
  <c r="C20" i="29"/>
  <c r="D20" i="29"/>
  <c r="C21" i="29"/>
  <c r="D21" i="29"/>
  <c r="C22" i="29"/>
  <c r="B22" i="29" s="1"/>
  <c r="D22" i="29"/>
  <c r="C26" i="29"/>
  <c r="B26" i="29" s="1"/>
  <c r="D26" i="29"/>
  <c r="D6" i="29"/>
  <c r="C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6" i="29"/>
  <c r="E6" i="29"/>
  <c r="AC29" i="33"/>
  <c r="AF29" i="33"/>
  <c r="B54" i="33" s="1"/>
  <c r="AC54" i="33"/>
  <c r="B11" i="29"/>
  <c r="B6" i="29"/>
  <c r="AD54" i="33"/>
  <c r="AF54" i="33"/>
  <c r="B79" i="33" s="1"/>
  <c r="AD79" i="33"/>
  <c r="AF79" i="33"/>
  <c r="B104" i="33"/>
  <c r="B16" i="33"/>
  <c r="B10" i="33"/>
  <c r="F10" i="33" s="1"/>
  <c r="B8" i="33"/>
  <c r="E20" i="6"/>
  <c r="G87" i="33"/>
  <c r="J87" i="33"/>
  <c r="G14" i="33"/>
  <c r="J14" i="33" s="1"/>
  <c r="M14" i="33" s="1"/>
  <c r="G90" i="33"/>
  <c r="G85" i="33"/>
  <c r="G11" i="33"/>
  <c r="B20" i="6"/>
  <c r="G89" i="33"/>
  <c r="J89" i="33" s="1"/>
  <c r="G12" i="33"/>
  <c r="J12" i="33"/>
  <c r="M12" i="33" s="1"/>
  <c r="G15" i="33"/>
  <c r="J15" i="33" s="1"/>
  <c r="C20" i="6"/>
  <c r="H40" i="33" s="1"/>
  <c r="H37" i="33"/>
  <c r="G84" i="33"/>
  <c r="G86" i="33"/>
  <c r="G59" i="33"/>
  <c r="G63" i="33"/>
  <c r="G39" i="33"/>
  <c r="G37" i="33"/>
  <c r="G38" i="33"/>
  <c r="J38" i="33"/>
  <c r="H84" i="33"/>
  <c r="I34" i="2"/>
  <c r="Q81" i="33"/>
  <c r="E34" i="2"/>
  <c r="Q31" i="33"/>
  <c r="Q56" i="33"/>
  <c r="G34" i="2"/>
  <c r="H86" i="33"/>
  <c r="H89" i="33"/>
  <c r="K89" i="33" s="1"/>
  <c r="P106" i="33"/>
  <c r="I9" i="33"/>
  <c r="F14" i="33"/>
  <c r="B25" i="39"/>
  <c r="B22" i="39"/>
  <c r="E22" i="39" s="1"/>
  <c r="X40" i="33"/>
  <c r="Y37" i="33"/>
  <c r="Y37" i="39"/>
  <c r="X101" i="39"/>
  <c r="X74" i="33"/>
  <c r="Y118" i="33"/>
  <c r="Y118" i="39"/>
  <c r="Y124" i="33"/>
  <c r="Y124" i="39"/>
  <c r="X17" i="33"/>
  <c r="X17" i="39"/>
  <c r="AA18" i="39"/>
  <c r="AH17" i="33"/>
  <c r="D42" i="33" s="1"/>
  <c r="Y16" i="39"/>
  <c r="AB17" i="39" s="1"/>
  <c r="X37" i="33"/>
  <c r="Y76" i="39"/>
  <c r="E15" i="33"/>
  <c r="I39" i="39"/>
  <c r="I39" i="33"/>
  <c r="X46" i="33"/>
  <c r="Y96" i="39"/>
  <c r="Y96" i="33"/>
  <c r="O6" i="39"/>
  <c r="Q6" i="33"/>
  <c r="C34" i="2"/>
  <c r="Y11" i="33"/>
  <c r="D37" i="33"/>
  <c r="Y11" i="39"/>
  <c r="AB12" i="39" s="1"/>
  <c r="Y108" i="39"/>
  <c r="Y108" i="33"/>
  <c r="X61" i="39"/>
  <c r="X61" i="33"/>
  <c r="Y94" i="33"/>
  <c r="X26" i="39"/>
  <c r="X26" i="33"/>
  <c r="X47" i="39"/>
  <c r="X47" i="33"/>
  <c r="X44" i="33"/>
  <c r="X44" i="39"/>
  <c r="Y41" i="39"/>
  <c r="Y41" i="33"/>
  <c r="Y83" i="33"/>
  <c r="Y44" i="33"/>
  <c r="Y44" i="39"/>
  <c r="X14" i="39"/>
  <c r="Y32" i="39"/>
  <c r="Y32" i="33"/>
  <c r="X60" i="39"/>
  <c r="X123" i="39"/>
  <c r="X123" i="33"/>
  <c r="Y106" i="33"/>
  <c r="Y106" i="39"/>
  <c r="X25" i="33"/>
  <c r="X10" i="39"/>
  <c r="AA11" i="39" s="1"/>
  <c r="X75" i="33"/>
  <c r="X97" i="39"/>
  <c r="X97" i="33"/>
  <c r="Y9" i="33"/>
  <c r="Y9" i="39"/>
  <c r="X49" i="33"/>
  <c r="Y46" i="39"/>
  <c r="Y46" i="33"/>
  <c r="X41" i="33"/>
  <c r="Y122" i="39"/>
  <c r="Y122" i="33"/>
  <c r="Y23" i="33"/>
  <c r="Y23" i="39"/>
  <c r="Y8" i="39"/>
  <c r="AB9" i="39" s="1"/>
  <c r="Y8" i="33"/>
  <c r="X35" i="33"/>
  <c r="Y69" i="33"/>
  <c r="Y69" i="39"/>
  <c r="X87" i="39"/>
  <c r="Y56" i="33"/>
  <c r="Y60" i="39"/>
  <c r="Y60" i="33"/>
  <c r="G64" i="39"/>
  <c r="J64" i="39" s="1"/>
  <c r="G61" i="39"/>
  <c r="J61" i="39"/>
  <c r="G59" i="39"/>
  <c r="G65" i="39"/>
  <c r="J65" i="39"/>
  <c r="G60" i="39"/>
  <c r="G62" i="39"/>
  <c r="J62" i="39"/>
  <c r="D20" i="6"/>
  <c r="G62" i="33"/>
  <c r="J62" i="33"/>
  <c r="G60" i="33"/>
  <c r="J60" i="33"/>
  <c r="G63" i="39"/>
  <c r="G65" i="33"/>
  <c r="J65" i="33" s="1"/>
  <c r="G64" i="33"/>
  <c r="J64" i="33" s="1"/>
  <c r="G61" i="33"/>
  <c r="J61" i="33"/>
  <c r="X11" i="33"/>
  <c r="AA12" i="33" s="1"/>
  <c r="AG12" i="33" s="1"/>
  <c r="X6" i="39"/>
  <c r="AA7" i="33"/>
  <c r="Y35" i="39"/>
  <c r="Y35" i="33"/>
  <c r="X76" i="39"/>
  <c r="X76" i="33"/>
  <c r="X92" i="33"/>
  <c r="X92" i="39"/>
  <c r="X111" i="33"/>
  <c r="X122" i="39"/>
  <c r="Y22" i="39"/>
  <c r="J90" i="33"/>
  <c r="X45" i="39"/>
  <c r="X45" i="33"/>
  <c r="X42" i="39"/>
  <c r="X42" i="33"/>
  <c r="X89" i="39"/>
  <c r="Y119" i="33"/>
  <c r="Y119" i="39"/>
  <c r="B17" i="40"/>
  <c r="AB9" i="33"/>
  <c r="Y109" i="39"/>
  <c r="Y109" i="33"/>
  <c r="X19" i="39"/>
  <c r="I10" i="33"/>
  <c r="I10" i="39"/>
  <c r="Y18" i="33"/>
  <c r="AB19" i="33" s="1"/>
  <c r="X116" i="39"/>
  <c r="Y58" i="39"/>
  <c r="B18" i="33"/>
  <c r="E18" i="33"/>
  <c r="H14" i="39"/>
  <c r="K14" i="39" s="1"/>
  <c r="N14" i="39" s="1"/>
  <c r="H9" i="39"/>
  <c r="K9" i="39" s="1"/>
  <c r="G10" i="39"/>
  <c r="G13" i="39"/>
  <c r="J13" i="39"/>
  <c r="M13" i="39" s="1"/>
  <c r="G15" i="39"/>
  <c r="J15" i="39" s="1"/>
  <c r="M15" i="39" s="1"/>
  <c r="G11" i="39"/>
  <c r="G14" i="39"/>
  <c r="G9" i="39"/>
  <c r="J9" i="39"/>
  <c r="G9" i="33"/>
  <c r="J9" i="33" s="1"/>
  <c r="M9" i="33" s="1"/>
  <c r="G10" i="33"/>
  <c r="X12" i="33"/>
  <c r="AA13" i="33"/>
  <c r="Y20" i="33"/>
  <c r="Y20" i="39"/>
  <c r="Y45" i="33"/>
  <c r="Y45" i="39"/>
  <c r="X36" i="33"/>
  <c r="X31" i="33"/>
  <c r="Y71" i="39"/>
  <c r="X62" i="33"/>
  <c r="X62" i="39"/>
  <c r="X120" i="39"/>
  <c r="X108" i="39"/>
  <c r="X7" i="33"/>
  <c r="AA8" i="39"/>
  <c r="Y19" i="39"/>
  <c r="AB20" i="39" s="1"/>
  <c r="Y19" i="33"/>
  <c r="AB20" i="33" s="1"/>
  <c r="X100" i="33"/>
  <c r="X100" i="39"/>
  <c r="X98" i="39"/>
  <c r="X98" i="33"/>
  <c r="Y90" i="39"/>
  <c r="Y90" i="33"/>
  <c r="Y63" i="39"/>
  <c r="Y63" i="33"/>
  <c r="G114" i="39"/>
  <c r="G86" i="39"/>
  <c r="G114" i="33"/>
  <c r="G110" i="33"/>
  <c r="G111" i="39"/>
  <c r="G89" i="39"/>
  <c r="J89" i="39" s="1"/>
  <c r="G84" i="39"/>
  <c r="G109" i="33"/>
  <c r="J109" i="33"/>
  <c r="G109" i="39"/>
  <c r="J109" i="39"/>
  <c r="G115" i="33"/>
  <c r="G113" i="39"/>
  <c r="G88" i="39"/>
  <c r="G113" i="33"/>
  <c r="Y36" i="39"/>
  <c r="Y36" i="33"/>
  <c r="Y115" i="33"/>
  <c r="Y115" i="39"/>
  <c r="G111" i="33"/>
  <c r="G87" i="39"/>
  <c r="H40" i="39"/>
  <c r="H39" i="39"/>
  <c r="K39" i="39"/>
  <c r="H111" i="39"/>
  <c r="H115" i="39"/>
  <c r="K115" i="39"/>
  <c r="Y26" i="39"/>
  <c r="Y26" i="33"/>
  <c r="P81" i="39"/>
  <c r="O81" i="39" s="1"/>
  <c r="H34" i="2"/>
  <c r="X96" i="33"/>
  <c r="X66" i="33"/>
  <c r="Y59" i="39"/>
  <c r="X109" i="39"/>
  <c r="X109" i="33"/>
  <c r="G112" i="33"/>
  <c r="J112" i="33"/>
  <c r="Y31" i="39"/>
  <c r="H36" i="39"/>
  <c r="K36" i="39" s="1"/>
  <c r="X56" i="33"/>
  <c r="Y126" i="39"/>
  <c r="Y126" i="33"/>
  <c r="X32" i="39"/>
  <c r="G112" i="39"/>
  <c r="J112" i="39" s="1"/>
  <c r="G115" i="39"/>
  <c r="J115" i="39" s="1"/>
  <c r="I113" i="39"/>
  <c r="J113" i="39" s="1"/>
  <c r="I113" i="33"/>
  <c r="I115" i="39"/>
  <c r="I115" i="33"/>
  <c r="X86" i="33"/>
  <c r="G40" i="39"/>
  <c r="G37" i="39"/>
  <c r="G34" i="39"/>
  <c r="X65" i="33"/>
  <c r="X119" i="39"/>
  <c r="X119" i="33"/>
  <c r="G39" i="39"/>
  <c r="J39" i="39"/>
  <c r="AB23" i="39"/>
  <c r="AH20" i="39"/>
  <c r="D45" i="39" s="1"/>
  <c r="J113" i="33"/>
  <c r="F18" i="33"/>
  <c r="H59" i="39"/>
  <c r="H62" i="39"/>
  <c r="K62" i="39" s="1"/>
  <c r="H65" i="39"/>
  <c r="H64" i="33"/>
  <c r="K64" i="33" s="1"/>
  <c r="H61" i="33"/>
  <c r="K61" i="33" s="1"/>
  <c r="H64" i="39"/>
  <c r="K64" i="39"/>
  <c r="H60" i="39"/>
  <c r="H65" i="33"/>
  <c r="K65" i="33"/>
  <c r="H63" i="39"/>
  <c r="H63" i="33"/>
  <c r="H59" i="33"/>
  <c r="H61" i="39"/>
  <c r="K61" i="39"/>
  <c r="H60" i="33"/>
  <c r="H62" i="33"/>
  <c r="K62" i="33" s="1"/>
  <c r="AH12" i="39"/>
  <c r="D37" i="39"/>
  <c r="AA26" i="39"/>
  <c r="J115" i="33"/>
  <c r="AG13" i="33"/>
  <c r="J39" i="33"/>
  <c r="AH20" i="33"/>
  <c r="D45" i="33" s="1"/>
  <c r="J10" i="33"/>
  <c r="M10" i="33" s="1"/>
  <c r="Z12" i="33"/>
  <c r="AB38" i="33"/>
  <c r="AH38" i="33"/>
  <c r="D63" i="33" s="1"/>
  <c r="AB64" i="33" s="1"/>
  <c r="C38" i="33"/>
  <c r="B21" i="29"/>
  <c r="B16" i="29"/>
  <c r="B15" i="29"/>
  <c r="B18" i="29"/>
  <c r="C27" i="33"/>
  <c r="AB24" i="33"/>
  <c r="AH24" i="33" s="1"/>
  <c r="B23" i="33"/>
  <c r="AB10" i="33"/>
  <c r="AB14" i="33"/>
  <c r="AA18" i="33"/>
  <c r="E17" i="33"/>
  <c r="AB21" i="33"/>
  <c r="B6" i="33"/>
  <c r="B8" i="29"/>
  <c r="AA8" i="33"/>
  <c r="B7" i="33"/>
  <c r="AH9" i="33"/>
  <c r="D34" i="33" s="1"/>
  <c r="F16" i="33"/>
  <c r="E16" i="33"/>
  <c r="AA11" i="33"/>
  <c r="E10" i="33"/>
  <c r="E14" i="33"/>
  <c r="B11" i="33"/>
  <c r="E11" i="33"/>
  <c r="F11" i="33"/>
  <c r="F15" i="33"/>
  <c r="M15" i="33"/>
  <c r="B23" i="40"/>
  <c r="F26" i="39"/>
  <c r="B16" i="39"/>
  <c r="E16" i="39" s="1"/>
  <c r="AB46" i="39"/>
  <c r="B23" i="39"/>
  <c r="E23" i="39"/>
  <c r="AB24" i="39"/>
  <c r="F16" i="39"/>
  <c r="M12" i="39"/>
  <c r="B12" i="39"/>
  <c r="E12" i="39" s="1"/>
  <c r="B24" i="39"/>
  <c r="B9" i="39"/>
  <c r="E9" i="39" s="1"/>
  <c r="E20" i="39"/>
  <c r="B20" i="39"/>
  <c r="M9" i="39"/>
  <c r="F9" i="39"/>
  <c r="N9" i="39"/>
  <c r="AB10" i="39"/>
  <c r="AB21" i="39"/>
  <c r="F20" i="39"/>
  <c r="B7" i="40"/>
  <c r="AA7" i="39"/>
  <c r="B6" i="39"/>
  <c r="F6" i="39" s="1"/>
  <c r="E6" i="39"/>
  <c r="B17" i="39"/>
  <c r="F17" i="39" s="1"/>
  <c r="AG26" i="39"/>
  <c r="E10" i="39"/>
  <c r="E18" i="39"/>
  <c r="AB37" i="39"/>
  <c r="C38" i="39"/>
  <c r="E6" i="33"/>
  <c r="AH10" i="33"/>
  <c r="D35" i="33"/>
  <c r="C37" i="33"/>
  <c r="AF12" i="33"/>
  <c r="AG11" i="33"/>
  <c r="AH64" i="33"/>
  <c r="D89" i="33" s="1"/>
  <c r="F7" i="33"/>
  <c r="E7" i="33"/>
  <c r="AH14" i="33"/>
  <c r="D39" i="33"/>
  <c r="AH17" i="39"/>
  <c r="D42" i="39"/>
  <c r="E17" i="39"/>
  <c r="F12" i="39"/>
  <c r="AH21" i="39"/>
  <c r="D46" i="39"/>
  <c r="S9" i="39"/>
  <c r="V9" i="39"/>
  <c r="S12" i="39"/>
  <c r="F23" i="39"/>
  <c r="AH24" i="39"/>
  <c r="D49" i="39" s="1"/>
  <c r="C36" i="33"/>
  <c r="AA38" i="33"/>
  <c r="B37" i="33"/>
  <c r="F37" i="33"/>
  <c r="D49" i="33"/>
  <c r="AB40" i="33"/>
  <c r="AH40" i="33" s="1"/>
  <c r="D65" i="33" s="1"/>
  <c r="M65" i="33" s="1"/>
  <c r="N89" i="33"/>
  <c r="M89" i="33"/>
  <c r="AB47" i="39"/>
  <c r="E37" i="33"/>
  <c r="AG38" i="33"/>
  <c r="Z38" i="33"/>
  <c r="AH47" i="39"/>
  <c r="D72" i="39" s="1"/>
  <c r="C63" i="33"/>
  <c r="B63" i="33" s="1"/>
  <c r="F63" i="33" s="1"/>
  <c r="AF38" i="33"/>
  <c r="N65" i="33"/>
  <c r="L65" i="33" s="1"/>
  <c r="AB66" i="33"/>
  <c r="AH66" i="33"/>
  <c r="D91" i="33" s="1"/>
  <c r="E63" i="33"/>
  <c r="T65" i="33"/>
  <c r="W65" i="33" s="1"/>
  <c r="AG7" i="39" l="1"/>
  <c r="AB36" i="33"/>
  <c r="S89" i="33"/>
  <c r="AH19" i="33"/>
  <c r="D44" i="33" s="1"/>
  <c r="L89" i="33"/>
  <c r="AH9" i="39"/>
  <c r="D34" i="39" s="1"/>
  <c r="AD38" i="33"/>
  <c r="AE38" i="33"/>
  <c r="AH10" i="39"/>
  <c r="D35" i="39" s="1"/>
  <c r="T89" i="33"/>
  <c r="W89" i="33"/>
  <c r="R9" i="39"/>
  <c r="AH37" i="39"/>
  <c r="D62" i="39" s="1"/>
  <c r="AH21" i="33"/>
  <c r="D46" i="33" s="1"/>
  <c r="AD12" i="33"/>
  <c r="AE12" i="33"/>
  <c r="B21" i="40"/>
  <c r="C5" i="40"/>
  <c r="B13" i="39"/>
  <c r="F13" i="39" s="1"/>
  <c r="E13" i="39"/>
  <c r="AB8" i="33"/>
  <c r="M35" i="39"/>
  <c r="C51" i="39"/>
  <c r="AH46" i="39"/>
  <c r="D71" i="39" s="1"/>
  <c r="T14" i="39"/>
  <c r="W14" i="39"/>
  <c r="Y74" i="33"/>
  <c r="Y74" i="39"/>
  <c r="Y25" i="39"/>
  <c r="AB26" i="39" s="1"/>
  <c r="Z26" i="39" s="1"/>
  <c r="Y25" i="33"/>
  <c r="AB26" i="33" s="1"/>
  <c r="AH11" i="33"/>
  <c r="D36" i="33" s="1"/>
  <c r="Z11" i="33"/>
  <c r="Y48" i="39"/>
  <c r="Y48" i="33"/>
  <c r="Y42" i="33"/>
  <c r="Y42" i="39"/>
  <c r="X58" i="33"/>
  <c r="X58" i="39"/>
  <c r="AA37" i="33"/>
  <c r="E36" i="33"/>
  <c r="B36" i="33"/>
  <c r="E5" i="31"/>
  <c r="C5" i="31"/>
  <c r="B6" i="31"/>
  <c r="AH19" i="39"/>
  <c r="D44" i="39" s="1"/>
  <c r="X39" i="39"/>
  <c r="X39" i="33"/>
  <c r="X72" i="33"/>
  <c r="X72" i="39"/>
  <c r="AD11" i="39"/>
  <c r="Z11" i="39"/>
  <c r="AG11" i="39"/>
  <c r="E24" i="39"/>
  <c r="F24" i="39"/>
  <c r="AB46" i="33"/>
  <c r="AG15" i="33"/>
  <c r="Y72" i="33"/>
  <c r="Y72" i="39"/>
  <c r="AB73" i="39" s="1"/>
  <c r="AA64" i="33"/>
  <c r="T9" i="39"/>
  <c r="Z8" i="33"/>
  <c r="AD8" i="33" s="1"/>
  <c r="Z7" i="33"/>
  <c r="AG7" i="33"/>
  <c r="AD7" i="33"/>
  <c r="AH22" i="39"/>
  <c r="D47" i="39" s="1"/>
  <c r="AB43" i="39"/>
  <c r="AF11" i="33"/>
  <c r="AG18" i="33"/>
  <c r="AB38" i="39"/>
  <c r="AH23" i="39"/>
  <c r="D48" i="39" s="1"/>
  <c r="X67" i="33"/>
  <c r="X67" i="39"/>
  <c r="X90" i="39"/>
  <c r="X90" i="33"/>
  <c r="X18" i="39"/>
  <c r="AA19" i="39" s="1"/>
  <c r="X18" i="33"/>
  <c r="AA19" i="33" s="1"/>
  <c r="X13" i="33"/>
  <c r="AA14" i="33" s="1"/>
  <c r="X13" i="39"/>
  <c r="AA14" i="39" s="1"/>
  <c r="X8" i="33"/>
  <c r="AA9" i="33" s="1"/>
  <c r="X8" i="39"/>
  <c r="AA9" i="39" s="1"/>
  <c r="Y24" i="33"/>
  <c r="AB25" i="33" s="1"/>
  <c r="Y24" i="39"/>
  <c r="AB25" i="39" s="1"/>
  <c r="X51" i="33"/>
  <c r="X51" i="39"/>
  <c r="Y38" i="33"/>
  <c r="Y38" i="39"/>
  <c r="AG8" i="33"/>
  <c r="K63" i="39"/>
  <c r="Y97" i="33"/>
  <c r="Y97" i="39"/>
  <c r="Y86" i="39"/>
  <c r="Y86" i="33"/>
  <c r="X81" i="39"/>
  <c r="X81" i="33"/>
  <c r="X107" i="33"/>
  <c r="X107" i="39"/>
  <c r="Y113" i="33"/>
  <c r="Y113" i="39"/>
  <c r="E23" i="33"/>
  <c r="F23" i="33"/>
  <c r="Y120" i="39"/>
  <c r="Y120" i="33"/>
  <c r="K84" i="33"/>
  <c r="H15" i="33"/>
  <c r="K15" i="33" s="1"/>
  <c r="N15" i="33" s="1"/>
  <c r="H9" i="33"/>
  <c r="K9" i="33" s="1"/>
  <c r="N9" i="33" s="1"/>
  <c r="H12" i="33"/>
  <c r="K12" i="33" s="1"/>
  <c r="N12" i="33" s="1"/>
  <c r="H10" i="39"/>
  <c r="K10" i="39" s="1"/>
  <c r="N10" i="39" s="1"/>
  <c r="H15" i="39"/>
  <c r="K15" i="39" s="1"/>
  <c r="N15" i="39" s="1"/>
  <c r="L15" i="39" s="1"/>
  <c r="H10" i="33"/>
  <c r="K10" i="33" s="1"/>
  <c r="N10" i="33" s="1"/>
  <c r="H13" i="39"/>
  <c r="K13" i="39" s="1"/>
  <c r="N13" i="39" s="1"/>
  <c r="H14" i="33"/>
  <c r="K14" i="33" s="1"/>
  <c r="N14" i="33" s="1"/>
  <c r="H13" i="33"/>
  <c r="K13" i="33" s="1"/>
  <c r="N13" i="33" s="1"/>
  <c r="H12" i="39"/>
  <c r="K12" i="39" s="1"/>
  <c r="N12" i="39" s="1"/>
  <c r="H11" i="33"/>
  <c r="K11" i="33" s="1"/>
  <c r="N11" i="33" s="1"/>
  <c r="H11" i="39"/>
  <c r="K11" i="39" s="1"/>
  <c r="N11" i="39" s="1"/>
  <c r="E8" i="33"/>
  <c r="F8" i="33"/>
  <c r="X63" i="39"/>
  <c r="X63" i="33"/>
  <c r="Y107" i="33"/>
  <c r="Y107" i="39"/>
  <c r="B20" i="33"/>
  <c r="B24" i="33"/>
  <c r="I11" i="39"/>
  <c r="I11" i="33"/>
  <c r="J11" i="33" s="1"/>
  <c r="M11" i="33" s="1"/>
  <c r="M34" i="39"/>
  <c r="I111" i="39"/>
  <c r="I111" i="33"/>
  <c r="J111" i="33" s="1"/>
  <c r="I88" i="39"/>
  <c r="J88" i="39" s="1"/>
  <c r="I88" i="33"/>
  <c r="L9" i="39"/>
  <c r="V12" i="39"/>
  <c r="F6" i="33"/>
  <c r="M39" i="33"/>
  <c r="AB43" i="33"/>
  <c r="Y70" i="39"/>
  <c r="Y70" i="33"/>
  <c r="X64" i="39"/>
  <c r="X64" i="33"/>
  <c r="Y61" i="39"/>
  <c r="Y61" i="33"/>
  <c r="X83" i="39"/>
  <c r="X83" i="33"/>
  <c r="X82" i="33"/>
  <c r="X82" i="39"/>
  <c r="N36" i="39"/>
  <c r="S13" i="39"/>
  <c r="AG18" i="39"/>
  <c r="Y34" i="39"/>
  <c r="Y34" i="33"/>
  <c r="AB35" i="33" s="1"/>
  <c r="X70" i="33"/>
  <c r="X70" i="39"/>
  <c r="Y92" i="33"/>
  <c r="Y92" i="39"/>
  <c r="Y116" i="33"/>
  <c r="Y116" i="39"/>
  <c r="B7" i="39"/>
  <c r="AB8" i="39"/>
  <c r="F7" i="39"/>
  <c r="D27" i="39"/>
  <c r="B11" i="39"/>
  <c r="AA12" i="39"/>
  <c r="C27" i="39"/>
  <c r="B15" i="39"/>
  <c r="F15" i="39" s="1"/>
  <c r="AA16" i="39"/>
  <c r="B19" i="39"/>
  <c r="F19" i="39" s="1"/>
  <c r="AA20" i="39"/>
  <c r="X50" i="39"/>
  <c r="J14" i="39"/>
  <c r="M14" i="39" s="1"/>
  <c r="J59" i="33"/>
  <c r="H110" i="39"/>
  <c r="K110" i="39" s="1"/>
  <c r="H87" i="39"/>
  <c r="K87" i="39" s="1"/>
  <c r="H90" i="33"/>
  <c r="K90" i="33" s="1"/>
  <c r="H85" i="33"/>
  <c r="K85" i="33" s="1"/>
  <c r="H112" i="39"/>
  <c r="K112" i="39" s="1"/>
  <c r="H87" i="33"/>
  <c r="K87" i="33" s="1"/>
  <c r="H89" i="39"/>
  <c r="K89" i="39" s="1"/>
  <c r="H111" i="33"/>
  <c r="H88" i="33"/>
  <c r="K88" i="33" s="1"/>
  <c r="H114" i="33"/>
  <c r="H88" i="39"/>
  <c r="K88" i="39" s="1"/>
  <c r="H110" i="33"/>
  <c r="K110" i="33" s="1"/>
  <c r="H109" i="39"/>
  <c r="K109" i="39" s="1"/>
  <c r="H115" i="33"/>
  <c r="K115" i="33" s="1"/>
  <c r="H112" i="33"/>
  <c r="K112" i="33" s="1"/>
  <c r="H86" i="39"/>
  <c r="H113" i="33"/>
  <c r="K113" i="33" s="1"/>
  <c r="H90" i="39"/>
  <c r="K90" i="39" s="1"/>
  <c r="H84" i="39"/>
  <c r="K84" i="39" s="1"/>
  <c r="H109" i="33"/>
  <c r="K109" i="33" s="1"/>
  <c r="H114" i="39"/>
  <c r="H113" i="39"/>
  <c r="K113" i="39" s="1"/>
  <c r="D5" i="29"/>
  <c r="B9" i="29"/>
  <c r="B5" i="29" s="1"/>
  <c r="C8" i="7" s="1"/>
  <c r="X23" i="33"/>
  <c r="AA24" i="33" s="1"/>
  <c r="X23" i="39"/>
  <c r="AA24" i="39" s="1"/>
  <c r="X38" i="39"/>
  <c r="AA39" i="39" s="1"/>
  <c r="X38" i="33"/>
  <c r="AA39" i="33" s="1"/>
  <c r="Y33" i="33"/>
  <c r="Y33" i="39"/>
  <c r="Y100" i="39"/>
  <c r="Y100" i="33"/>
  <c r="X99" i="39"/>
  <c r="X99" i="33"/>
  <c r="X110" i="33"/>
  <c r="X110" i="39"/>
  <c r="X115" i="33"/>
  <c r="X115" i="39"/>
  <c r="Y110" i="39"/>
  <c r="Y110" i="33"/>
  <c r="B18" i="40"/>
  <c r="B5" i="40" s="1"/>
  <c r="F22" i="39"/>
  <c r="B9" i="33"/>
  <c r="AA10" i="33"/>
  <c r="B13" i="33"/>
  <c r="F13" i="33" s="1"/>
  <c r="I63" i="39"/>
  <c r="J63" i="39" s="1"/>
  <c r="I63" i="33"/>
  <c r="J63" i="33" s="1"/>
  <c r="M63" i="33" s="1"/>
  <c r="I40" i="33"/>
  <c r="K40" i="33" s="1"/>
  <c r="I40" i="39"/>
  <c r="J40" i="39" s="1"/>
  <c r="L10" i="33"/>
  <c r="K65" i="39"/>
  <c r="S15" i="39"/>
  <c r="B9" i="31"/>
  <c r="C16" i="7" s="1"/>
  <c r="Y12" i="33"/>
  <c r="AB13" i="33" s="1"/>
  <c r="Y12" i="39"/>
  <c r="AB13" i="39" s="1"/>
  <c r="D34" i="2"/>
  <c r="P31" i="39"/>
  <c r="O31" i="39" s="1"/>
  <c r="P31" i="33"/>
  <c r="O31" i="33" s="1"/>
  <c r="X95" i="33"/>
  <c r="X95" i="39"/>
  <c r="X69" i="33"/>
  <c r="X69" i="39"/>
  <c r="X121" i="33"/>
  <c r="X121" i="39"/>
  <c r="X126" i="33"/>
  <c r="X126" i="39"/>
  <c r="M36" i="39"/>
  <c r="D5" i="40"/>
  <c r="I37" i="39"/>
  <c r="J37" i="39" s="1"/>
  <c r="M37" i="39" s="1"/>
  <c r="I37" i="33"/>
  <c r="C5" i="29"/>
  <c r="X21" i="33"/>
  <c r="AA22" i="33" s="1"/>
  <c r="X21" i="39"/>
  <c r="AA22" i="39" s="1"/>
  <c r="Y98" i="39"/>
  <c r="Y98" i="33"/>
  <c r="X91" i="33"/>
  <c r="X91" i="39"/>
  <c r="O106" i="39"/>
  <c r="E5" i="40"/>
  <c r="K60" i="39"/>
  <c r="AG8" i="39"/>
  <c r="J10" i="39"/>
  <c r="M10" i="39" s="1"/>
  <c r="K37" i="33"/>
  <c r="N37" i="33" s="1"/>
  <c r="X15" i="39"/>
  <c r="X15" i="33"/>
  <c r="AA16" i="33" s="1"/>
  <c r="Y6" i="33"/>
  <c r="AB7" i="33" s="1"/>
  <c r="Y6" i="39"/>
  <c r="AB7" i="39" s="1"/>
  <c r="Z7" i="39" s="1"/>
  <c r="Y50" i="33"/>
  <c r="Y50" i="39"/>
  <c r="Y43" i="33"/>
  <c r="Y43" i="39"/>
  <c r="Y99" i="33"/>
  <c r="Y99" i="39"/>
  <c r="X93" i="39"/>
  <c r="X93" i="33"/>
  <c r="X112" i="39"/>
  <c r="X112" i="33"/>
  <c r="X117" i="33"/>
  <c r="X117" i="39"/>
  <c r="Y111" i="39"/>
  <c r="Y111" i="33"/>
  <c r="Y121" i="33"/>
  <c r="Y121" i="39"/>
  <c r="B25" i="33"/>
  <c r="F25" i="33" s="1"/>
  <c r="E25" i="33"/>
  <c r="AA26" i="33"/>
  <c r="I59" i="33"/>
  <c r="K59" i="33" s="1"/>
  <c r="I59" i="39"/>
  <c r="J59" i="39" s="1"/>
  <c r="J37" i="33"/>
  <c r="M37" i="33" s="1"/>
  <c r="H5" i="29"/>
  <c r="Y49" i="33"/>
  <c r="AB50" i="33" s="1"/>
  <c r="Y49" i="39"/>
  <c r="AB50" i="39" s="1"/>
  <c r="Y40" i="39"/>
  <c r="Y40" i="33"/>
  <c r="Y89" i="33"/>
  <c r="AB90" i="33" s="1"/>
  <c r="Y89" i="39"/>
  <c r="X84" i="39"/>
  <c r="X84" i="33"/>
  <c r="Y57" i="33"/>
  <c r="Y123" i="33"/>
  <c r="Y123" i="39"/>
  <c r="K40" i="39"/>
  <c r="S14" i="33"/>
  <c r="J88" i="33"/>
  <c r="X9" i="39"/>
  <c r="AA10" i="39" s="1"/>
  <c r="X9" i="33"/>
  <c r="X88" i="33"/>
  <c r="X88" i="39"/>
  <c r="Y62" i="33"/>
  <c r="Y62" i="39"/>
  <c r="X118" i="39"/>
  <c r="X118" i="33"/>
  <c r="X124" i="33"/>
  <c r="X124" i="39"/>
  <c r="AB23" i="33"/>
  <c r="B22" i="33"/>
  <c r="X94" i="33"/>
  <c r="J110" i="33"/>
  <c r="J60" i="39"/>
  <c r="E5" i="29"/>
  <c r="X20" i="33"/>
  <c r="AA21" i="33" s="1"/>
  <c r="X20" i="39"/>
  <c r="AA21" i="39" s="1"/>
  <c r="Y17" i="39"/>
  <c r="Y17" i="33"/>
  <c r="AB18" i="33" s="1"/>
  <c r="Y85" i="39"/>
  <c r="Y85" i="33"/>
  <c r="Y112" i="39"/>
  <c r="Y112" i="33"/>
  <c r="J38" i="39"/>
  <c r="I86" i="39"/>
  <c r="J86" i="39" s="1"/>
  <c r="I86" i="33"/>
  <c r="I114" i="39"/>
  <c r="J114" i="39" s="1"/>
  <c r="I114" i="33"/>
  <c r="J114" i="33" s="1"/>
  <c r="H35" i="39"/>
  <c r="K35" i="39" s="1"/>
  <c r="N35" i="39" s="1"/>
  <c r="H38" i="33"/>
  <c r="K38" i="33" s="1"/>
  <c r="H35" i="33"/>
  <c r="K35" i="33" s="1"/>
  <c r="N35" i="33" s="1"/>
  <c r="H36" i="33"/>
  <c r="K36" i="33" s="1"/>
  <c r="H39" i="33"/>
  <c r="K39" i="33" s="1"/>
  <c r="N39" i="33" s="1"/>
  <c r="H37" i="39"/>
  <c r="H38" i="39"/>
  <c r="K38" i="39" s="1"/>
  <c r="H34" i="33"/>
  <c r="K34" i="33" s="1"/>
  <c r="N34" i="33" s="1"/>
  <c r="H34" i="39"/>
  <c r="K34" i="39" s="1"/>
  <c r="N34" i="39" s="1"/>
  <c r="B20" i="29"/>
  <c r="B34" i="2"/>
  <c r="P6" i="33"/>
  <c r="X22" i="33"/>
  <c r="AA23" i="33" s="1"/>
  <c r="X22" i="39"/>
  <c r="AA23" i="39" s="1"/>
  <c r="Y15" i="33"/>
  <c r="AB16" i="33" s="1"/>
  <c r="Y15" i="39"/>
  <c r="AB16" i="39" s="1"/>
  <c r="X33" i="33"/>
  <c r="X33" i="39"/>
  <c r="X125" i="33"/>
  <c r="X125" i="39"/>
  <c r="AB14" i="39"/>
  <c r="AB18" i="39"/>
  <c r="E25" i="39"/>
  <c r="AB22" i="33"/>
  <c r="B21" i="33"/>
  <c r="I84" i="33"/>
  <c r="J84" i="33" s="1"/>
  <c r="I84" i="39"/>
  <c r="J84" i="39" s="1"/>
  <c r="I110" i="33"/>
  <c r="I110" i="39"/>
  <c r="J110" i="39" s="1"/>
  <c r="J11" i="39"/>
  <c r="M11" i="39" s="1"/>
  <c r="Y91" i="39"/>
  <c r="Y91" i="33"/>
  <c r="AB92" i="33" s="1"/>
  <c r="Y14" i="39"/>
  <c r="AB15" i="39" s="1"/>
  <c r="Y14" i="33"/>
  <c r="AB15" i="33" s="1"/>
  <c r="Z15" i="33" s="1"/>
  <c r="F34" i="2"/>
  <c r="P56" i="33"/>
  <c r="Y68" i="33"/>
  <c r="Y68" i="39"/>
  <c r="AA15" i="39"/>
  <c r="B14" i="39"/>
  <c r="B21" i="39"/>
  <c r="E21" i="39" s="1"/>
  <c r="F21" i="39"/>
  <c r="F25" i="39"/>
  <c r="B12" i="33"/>
  <c r="F12" i="33" s="1"/>
  <c r="E12" i="33"/>
  <c r="Y87" i="39"/>
  <c r="Y87" i="33"/>
  <c r="G35" i="33"/>
  <c r="J35" i="33" s="1"/>
  <c r="M35" i="33" s="1"/>
  <c r="G34" i="33"/>
  <c r="J34" i="33" s="1"/>
  <c r="M34" i="33" s="1"/>
  <c r="G40" i="33"/>
  <c r="B26" i="33"/>
  <c r="X24" i="39"/>
  <c r="AA25" i="39" s="1"/>
  <c r="X24" i="33"/>
  <c r="AA25" i="33" s="1"/>
  <c r="Q106" i="33"/>
  <c r="O106" i="33" s="1"/>
  <c r="K34" i="2"/>
  <c r="AA20" i="33"/>
  <c r="B19" i="33"/>
  <c r="B10" i="29"/>
  <c r="X16" i="39"/>
  <c r="AA17" i="39" s="1"/>
  <c r="X16" i="33"/>
  <c r="AA17" i="33" s="1"/>
  <c r="F8" i="39"/>
  <c r="G85" i="39"/>
  <c r="J85" i="39" s="1"/>
  <c r="AG14" i="39" l="1"/>
  <c r="Z14" i="39"/>
  <c r="AD14" i="39" s="1"/>
  <c r="AG39" i="39"/>
  <c r="AH50" i="39"/>
  <c r="D75" i="39" s="1"/>
  <c r="AG17" i="33"/>
  <c r="Z17" i="33"/>
  <c r="AD17" i="33" s="1"/>
  <c r="AD26" i="39"/>
  <c r="L36" i="39"/>
  <c r="S36" i="39"/>
  <c r="V36" i="39" s="1"/>
  <c r="F11" i="39"/>
  <c r="E11" i="39"/>
  <c r="AH92" i="33"/>
  <c r="D117" i="33" s="1"/>
  <c r="AH22" i="33"/>
  <c r="D47" i="33" s="1"/>
  <c r="AG20" i="39"/>
  <c r="AD20" i="39"/>
  <c r="Z20" i="39"/>
  <c r="AG15" i="39"/>
  <c r="Z15" i="39"/>
  <c r="AD15" i="39" s="1"/>
  <c r="AH16" i="33"/>
  <c r="D41" i="33" s="1"/>
  <c r="AH18" i="33"/>
  <c r="D43" i="33" s="1"/>
  <c r="Z18" i="33"/>
  <c r="E22" i="33"/>
  <c r="F22" i="33"/>
  <c r="C33" i="39"/>
  <c r="AF8" i="39"/>
  <c r="AG22" i="39"/>
  <c r="Z22" i="39"/>
  <c r="F20" i="33"/>
  <c r="E20" i="33"/>
  <c r="T11" i="33"/>
  <c r="W11" i="33" s="1"/>
  <c r="W12" i="33"/>
  <c r="T12" i="33"/>
  <c r="L12" i="33"/>
  <c r="AG14" i="33"/>
  <c r="Z14" i="33"/>
  <c r="AD14" i="33" s="1"/>
  <c r="R89" i="33"/>
  <c r="V89" i="33"/>
  <c r="U89" i="33" s="1"/>
  <c r="AG25" i="33"/>
  <c r="AD25" i="33"/>
  <c r="Z25" i="33"/>
  <c r="L11" i="39"/>
  <c r="S11" i="39"/>
  <c r="AH18" i="39"/>
  <c r="D43" i="39" s="1"/>
  <c r="AE18" i="39"/>
  <c r="Z18" i="39"/>
  <c r="AG23" i="39"/>
  <c r="Z23" i="39"/>
  <c r="K37" i="39"/>
  <c r="N37" i="39" s="1"/>
  <c r="J86" i="33"/>
  <c r="K86" i="33"/>
  <c r="AD7" i="39"/>
  <c r="F9" i="33"/>
  <c r="E9" i="33"/>
  <c r="E19" i="39"/>
  <c r="W12" i="39"/>
  <c r="T12" i="39"/>
  <c r="R12" i="39" s="1"/>
  <c r="L12" i="39"/>
  <c r="L27" i="39" s="1"/>
  <c r="W9" i="33"/>
  <c r="T9" i="33"/>
  <c r="L9" i="33"/>
  <c r="AG19" i="33"/>
  <c r="Z19" i="33"/>
  <c r="AD19" i="33"/>
  <c r="C32" i="33"/>
  <c r="AF7" i="33"/>
  <c r="AD15" i="33"/>
  <c r="T36" i="39"/>
  <c r="W36" i="39" s="1"/>
  <c r="Z64" i="33"/>
  <c r="AG64" i="33"/>
  <c r="L10" i="39"/>
  <c r="S10" i="39"/>
  <c r="V10" i="39"/>
  <c r="T34" i="33"/>
  <c r="W34" i="33" s="1"/>
  <c r="Z25" i="39"/>
  <c r="AD25" i="39" s="1"/>
  <c r="AG25" i="39"/>
  <c r="Z24" i="39"/>
  <c r="AG24" i="39"/>
  <c r="K114" i="33"/>
  <c r="L39" i="33"/>
  <c r="S39" i="33"/>
  <c r="R39" i="33" s="1"/>
  <c r="T13" i="33"/>
  <c r="W13" i="33" s="1"/>
  <c r="L13" i="33"/>
  <c r="T15" i="33"/>
  <c r="W15" i="33" s="1"/>
  <c r="AD11" i="33"/>
  <c r="AE11" i="33"/>
  <c r="AB72" i="39"/>
  <c r="AG12" i="39"/>
  <c r="Z12" i="39"/>
  <c r="Z26" i="33"/>
  <c r="AG26" i="33"/>
  <c r="AH73" i="39"/>
  <c r="D98" i="39" s="1"/>
  <c r="Z24" i="33"/>
  <c r="AD24" i="33"/>
  <c r="AG24" i="33"/>
  <c r="J111" i="39"/>
  <c r="K111" i="39"/>
  <c r="AH16" i="39"/>
  <c r="D41" i="39" s="1"/>
  <c r="S37" i="39"/>
  <c r="V37" i="39" s="1"/>
  <c r="L37" i="39"/>
  <c r="N40" i="33"/>
  <c r="R13" i="39"/>
  <c r="V13" i="39"/>
  <c r="B27" i="33"/>
  <c r="C6" i="7" s="1"/>
  <c r="C7" i="7" s="1"/>
  <c r="S34" i="39"/>
  <c r="V34" i="39"/>
  <c r="L34" i="39"/>
  <c r="L15" i="33"/>
  <c r="T27" i="39"/>
  <c r="W9" i="39"/>
  <c r="AB45" i="39"/>
  <c r="AG17" i="39"/>
  <c r="AD17" i="39"/>
  <c r="Z17" i="39"/>
  <c r="AH14" i="39"/>
  <c r="D39" i="39" s="1"/>
  <c r="AE14" i="39"/>
  <c r="AH50" i="33"/>
  <c r="D75" i="33" s="1"/>
  <c r="R15" i="39"/>
  <c r="V15" i="39"/>
  <c r="S11" i="33"/>
  <c r="L11" i="33"/>
  <c r="AH43" i="39"/>
  <c r="D68" i="39" s="1"/>
  <c r="AF11" i="39"/>
  <c r="C36" i="39"/>
  <c r="J40" i="33"/>
  <c r="M40" i="33" s="1"/>
  <c r="S12" i="33"/>
  <c r="S15" i="33"/>
  <c r="S10" i="33"/>
  <c r="O6" i="33"/>
  <c r="S13" i="33"/>
  <c r="N36" i="33"/>
  <c r="AD21" i="33"/>
  <c r="AG21" i="33"/>
  <c r="Z21" i="33"/>
  <c r="AE7" i="33"/>
  <c r="AH7" i="33"/>
  <c r="D32" i="33" s="1"/>
  <c r="M63" i="39"/>
  <c r="E15" i="39"/>
  <c r="AH8" i="39"/>
  <c r="D33" i="39" s="1"/>
  <c r="Z8" i="39"/>
  <c r="AH35" i="33"/>
  <c r="D60" i="33" s="1"/>
  <c r="U12" i="39"/>
  <c r="T13" i="39"/>
  <c r="W13" i="39" s="1"/>
  <c r="L13" i="39"/>
  <c r="AH25" i="39"/>
  <c r="D50" i="39" s="1"/>
  <c r="AE25" i="39"/>
  <c r="AE11" i="39"/>
  <c r="C13" i="7"/>
  <c r="C12" i="7" s="1"/>
  <c r="B5" i="31"/>
  <c r="AH26" i="33"/>
  <c r="D51" i="33" s="1"/>
  <c r="AH36" i="33"/>
  <c r="D61" i="33" s="1"/>
  <c r="F26" i="33"/>
  <c r="E26" i="33"/>
  <c r="O56" i="33"/>
  <c r="S65" i="33"/>
  <c r="T39" i="33"/>
  <c r="W39" i="33" s="1"/>
  <c r="AH23" i="33"/>
  <c r="D48" i="33" s="1"/>
  <c r="AE23" i="33"/>
  <c r="Z22" i="33"/>
  <c r="AG22" i="33"/>
  <c r="AD22" i="33"/>
  <c r="K111" i="33"/>
  <c r="T14" i="33"/>
  <c r="W14" i="33" s="1"/>
  <c r="L14" i="33"/>
  <c r="N63" i="39"/>
  <c r="AB49" i="39"/>
  <c r="K63" i="33"/>
  <c r="N63" i="33" s="1"/>
  <c r="AG37" i="33"/>
  <c r="E19" i="33"/>
  <c r="F19" i="33"/>
  <c r="V34" i="33"/>
  <c r="S34" i="33"/>
  <c r="L34" i="33"/>
  <c r="AH15" i="33"/>
  <c r="D40" i="33" s="1"/>
  <c r="AE15" i="33"/>
  <c r="T35" i="33"/>
  <c r="W35" i="33" s="1"/>
  <c r="AG10" i="39"/>
  <c r="Z10" i="39"/>
  <c r="V37" i="33"/>
  <c r="L37" i="33"/>
  <c r="S37" i="33"/>
  <c r="AG16" i="33"/>
  <c r="Z16" i="33"/>
  <c r="S14" i="39"/>
  <c r="R14" i="39" s="1"/>
  <c r="V14" i="39"/>
  <c r="U14" i="39" s="1"/>
  <c r="L14" i="39"/>
  <c r="B27" i="39"/>
  <c r="C5" i="7" s="1"/>
  <c r="E7" i="39"/>
  <c r="F24" i="33"/>
  <c r="E24" i="33"/>
  <c r="T10" i="33"/>
  <c r="W10" i="33" s="1"/>
  <c r="AF8" i="33"/>
  <c r="C33" i="33"/>
  <c r="AH25" i="33"/>
  <c r="D50" i="33" s="1"/>
  <c r="AE25" i="33"/>
  <c r="AH38" i="39"/>
  <c r="D63" i="39" s="1"/>
  <c r="AB48" i="39"/>
  <c r="AE26" i="39"/>
  <c r="AH26" i="39"/>
  <c r="AB47" i="33"/>
  <c r="AB45" i="33"/>
  <c r="Z20" i="33"/>
  <c r="AD20" i="33" s="1"/>
  <c r="AG20" i="33"/>
  <c r="L35" i="33"/>
  <c r="S35" i="33"/>
  <c r="V35" i="33"/>
  <c r="AH15" i="39"/>
  <c r="D40" i="39" s="1"/>
  <c r="AE15" i="39"/>
  <c r="AH13" i="39"/>
  <c r="Z13" i="39"/>
  <c r="AE13" i="39" s="1"/>
  <c r="E13" i="33"/>
  <c r="K114" i="39"/>
  <c r="AF18" i="39"/>
  <c r="C43" i="39"/>
  <c r="AH43" i="33"/>
  <c r="D68" i="33" s="1"/>
  <c r="W15" i="39"/>
  <c r="T15" i="39"/>
  <c r="K59" i="39"/>
  <c r="Z9" i="39"/>
  <c r="AG9" i="39"/>
  <c r="C43" i="33"/>
  <c r="AF18" i="33"/>
  <c r="C40" i="33"/>
  <c r="AF15" i="33"/>
  <c r="L35" i="39"/>
  <c r="S35" i="39"/>
  <c r="AB36" i="39"/>
  <c r="AB35" i="39"/>
  <c r="C32" i="39"/>
  <c r="Z23" i="33"/>
  <c r="AD23" i="33" s="1"/>
  <c r="AG23" i="33"/>
  <c r="Z21" i="39"/>
  <c r="AG21" i="39"/>
  <c r="AH7" i="39"/>
  <c r="AE7" i="39"/>
  <c r="S63" i="33"/>
  <c r="K86" i="39"/>
  <c r="AG16" i="39"/>
  <c r="Z16" i="39"/>
  <c r="Z19" i="39"/>
  <c r="AD19" i="39" s="1"/>
  <c r="AG19" i="39"/>
  <c r="AB37" i="33"/>
  <c r="F36" i="33"/>
  <c r="E14" i="39"/>
  <c r="F14" i="39"/>
  <c r="M36" i="33"/>
  <c r="F21" i="33"/>
  <c r="E21" i="33"/>
  <c r="T34" i="39"/>
  <c r="W34" i="39"/>
  <c r="T35" i="39"/>
  <c r="W35" i="39" s="1"/>
  <c r="R14" i="33"/>
  <c r="AH90" i="33"/>
  <c r="D115" i="33" s="1"/>
  <c r="T37" i="33"/>
  <c r="W37" i="33" s="1"/>
  <c r="AH13" i="33"/>
  <c r="Z13" i="33"/>
  <c r="AG10" i="33"/>
  <c r="Z10" i="33"/>
  <c r="AD10" i="33"/>
  <c r="AG39" i="33"/>
  <c r="W11" i="39"/>
  <c r="T11" i="39"/>
  <c r="T10" i="39"/>
  <c r="W10" i="39"/>
  <c r="AG9" i="33"/>
  <c r="Z9" i="33"/>
  <c r="AH46" i="33"/>
  <c r="D71" i="33" s="1"/>
  <c r="V14" i="33"/>
  <c r="AH8" i="33"/>
  <c r="D33" i="33" s="1"/>
  <c r="AE8" i="33"/>
  <c r="S9" i="33"/>
  <c r="N62" i="39"/>
  <c r="M62" i="39"/>
  <c r="AB63" i="39"/>
  <c r="AE9" i="33" l="1"/>
  <c r="L36" i="33"/>
  <c r="S36" i="33"/>
  <c r="R36" i="33" s="1"/>
  <c r="AE21" i="39"/>
  <c r="AD21" i="39"/>
  <c r="AH36" i="39"/>
  <c r="D61" i="39" s="1"/>
  <c r="C34" i="39"/>
  <c r="AF9" i="39"/>
  <c r="AB41" i="39"/>
  <c r="N40" i="39"/>
  <c r="M40" i="39"/>
  <c r="AH47" i="33"/>
  <c r="D72" i="33" s="1"/>
  <c r="U34" i="33"/>
  <c r="W63" i="39"/>
  <c r="T63" i="39"/>
  <c r="T36" i="33"/>
  <c r="W36" i="33" s="1"/>
  <c r="T62" i="39"/>
  <c r="W62" i="39" s="1"/>
  <c r="AE16" i="39"/>
  <c r="AD16" i="39"/>
  <c r="AE9" i="39"/>
  <c r="AD9" i="39"/>
  <c r="U35" i="33"/>
  <c r="D51" i="39"/>
  <c r="AF26" i="39"/>
  <c r="AE10" i="39"/>
  <c r="AD10" i="39"/>
  <c r="V13" i="33"/>
  <c r="U13" i="33" s="1"/>
  <c r="R13" i="33"/>
  <c r="AF12" i="39"/>
  <c r="C37" i="39"/>
  <c r="C41" i="39"/>
  <c r="AF16" i="39"/>
  <c r="R35" i="39"/>
  <c r="V35" i="39"/>
  <c r="U35" i="39" s="1"/>
  <c r="AF10" i="39"/>
  <c r="C35" i="39"/>
  <c r="L63" i="39"/>
  <c r="S63" i="39"/>
  <c r="R63" i="39" s="1"/>
  <c r="V63" i="39"/>
  <c r="W27" i="39"/>
  <c r="AB6" i="39" s="1"/>
  <c r="U9" i="39"/>
  <c r="AE24" i="39"/>
  <c r="AD24" i="39"/>
  <c r="U36" i="39"/>
  <c r="C35" i="33"/>
  <c r="AF10" i="33"/>
  <c r="AD16" i="33"/>
  <c r="AF24" i="33"/>
  <c r="C49" i="33"/>
  <c r="C50" i="39"/>
  <c r="AF25" i="39"/>
  <c r="AE64" i="33"/>
  <c r="AD64" i="33"/>
  <c r="AF23" i="39"/>
  <c r="C48" i="39"/>
  <c r="AD13" i="33"/>
  <c r="AE13" i="33"/>
  <c r="AB69" i="33"/>
  <c r="C41" i="33"/>
  <c r="AF16" i="33"/>
  <c r="T63" i="33"/>
  <c r="R63" i="33" s="1"/>
  <c r="W63" i="33"/>
  <c r="L63" i="33"/>
  <c r="C47" i="33"/>
  <c r="AF22" i="33"/>
  <c r="N60" i="33"/>
  <c r="AB61" i="33"/>
  <c r="M60" i="33"/>
  <c r="AB99" i="39"/>
  <c r="V39" i="33"/>
  <c r="U39" i="33" s="1"/>
  <c r="AE16" i="33"/>
  <c r="C64" i="39"/>
  <c r="AD13" i="39"/>
  <c r="R10" i="33"/>
  <c r="V10" i="33"/>
  <c r="U10" i="33" s="1"/>
  <c r="T40" i="33"/>
  <c r="W40" i="33" s="1"/>
  <c r="C89" i="33"/>
  <c r="AF64" i="33"/>
  <c r="AE23" i="39"/>
  <c r="AD23" i="39"/>
  <c r="AF22" i="39"/>
  <c r="C47" i="39"/>
  <c r="D38" i="33"/>
  <c r="AF13" i="33"/>
  <c r="D32" i="39"/>
  <c r="AF7" i="39"/>
  <c r="B43" i="39"/>
  <c r="F43" i="39" s="1"/>
  <c r="AA44" i="39"/>
  <c r="AD8" i="39"/>
  <c r="AE8" i="39"/>
  <c r="AB118" i="33"/>
  <c r="AD9" i="33"/>
  <c r="AA44" i="33"/>
  <c r="B43" i="33"/>
  <c r="F43" i="33" s="1"/>
  <c r="AB51" i="33"/>
  <c r="C42" i="39"/>
  <c r="AF17" i="39"/>
  <c r="AE26" i="33"/>
  <c r="AD26" i="33"/>
  <c r="U10" i="39"/>
  <c r="W27" i="33"/>
  <c r="AB6" i="33" s="1"/>
  <c r="S27" i="33"/>
  <c r="R9" i="33"/>
  <c r="V9" i="33"/>
  <c r="C34" i="33"/>
  <c r="AF9" i="33"/>
  <c r="C46" i="39"/>
  <c r="AF21" i="39"/>
  <c r="D38" i="39"/>
  <c r="AF13" i="39"/>
  <c r="R35" i="33"/>
  <c r="AA34" i="33"/>
  <c r="B33" i="33"/>
  <c r="F33" i="33" s="1"/>
  <c r="AH49" i="39"/>
  <c r="D74" i="39" s="1"/>
  <c r="AB62" i="33"/>
  <c r="M61" i="33"/>
  <c r="N61" i="33"/>
  <c r="AB33" i="33"/>
  <c r="F32" i="33"/>
  <c r="AB69" i="39"/>
  <c r="C51" i="33"/>
  <c r="AF26" i="33"/>
  <c r="B32" i="33"/>
  <c r="E32" i="33"/>
  <c r="AA33" i="33"/>
  <c r="AD18" i="39"/>
  <c r="C50" i="33"/>
  <c r="AF25" i="33"/>
  <c r="B33" i="39"/>
  <c r="F33" i="39" s="1"/>
  <c r="AA34" i="39"/>
  <c r="E33" i="39"/>
  <c r="AB42" i="33"/>
  <c r="AE20" i="39"/>
  <c r="AB34" i="33"/>
  <c r="C64" i="33"/>
  <c r="AH37" i="33"/>
  <c r="D62" i="33" s="1"/>
  <c r="B32" i="39"/>
  <c r="E32" i="39" s="1"/>
  <c r="AA33" i="39"/>
  <c r="C45" i="33"/>
  <c r="AF20" i="33"/>
  <c r="AH48" i="39"/>
  <c r="D73" i="39" s="1"/>
  <c r="R37" i="33"/>
  <c r="AB49" i="33"/>
  <c r="AB51" i="39"/>
  <c r="AE21" i="33"/>
  <c r="R15" i="33"/>
  <c r="V15" i="33"/>
  <c r="U15" i="33" s="1"/>
  <c r="R11" i="33"/>
  <c r="U34" i="39"/>
  <c r="R37" i="39"/>
  <c r="AH72" i="39"/>
  <c r="D97" i="39" s="1"/>
  <c r="R10" i="39"/>
  <c r="R27" i="39" s="1"/>
  <c r="S27" i="39"/>
  <c r="AE19" i="33"/>
  <c r="AB44" i="39"/>
  <c r="C45" i="39"/>
  <c r="AF20" i="39"/>
  <c r="U14" i="33"/>
  <c r="AB41" i="33"/>
  <c r="AB34" i="39"/>
  <c r="AF21" i="33"/>
  <c r="C46" i="33"/>
  <c r="R12" i="33"/>
  <c r="V12" i="33"/>
  <c r="U12" i="33" s="1"/>
  <c r="V11" i="33"/>
  <c r="U11" i="33" s="1"/>
  <c r="R34" i="39"/>
  <c r="AE24" i="33"/>
  <c r="C44" i="33"/>
  <c r="AF19" i="33"/>
  <c r="R11" i="39"/>
  <c r="AE14" i="33"/>
  <c r="AD18" i="33"/>
  <c r="AE22" i="33"/>
  <c r="R36" i="39"/>
  <c r="AH63" i="39"/>
  <c r="D88" i="39" s="1"/>
  <c r="AF19" i="39"/>
  <c r="C44" i="39"/>
  <c r="C48" i="33"/>
  <c r="AF23" i="33"/>
  <c r="AH35" i="39"/>
  <c r="D60" i="39" s="1"/>
  <c r="AA41" i="33"/>
  <c r="B40" i="33"/>
  <c r="F40" i="33" s="1"/>
  <c r="AE20" i="33"/>
  <c r="AH45" i="33"/>
  <c r="D70" i="33" s="1"/>
  <c r="U37" i="33"/>
  <c r="AF37" i="33"/>
  <c r="C62" i="33"/>
  <c r="L40" i="33"/>
  <c r="S40" i="33"/>
  <c r="R40" i="33" s="1"/>
  <c r="M39" i="39"/>
  <c r="N39" i="39"/>
  <c r="AB40" i="39"/>
  <c r="AH45" i="39"/>
  <c r="D70" i="39" s="1"/>
  <c r="AE12" i="39"/>
  <c r="C49" i="39"/>
  <c r="AF24" i="39"/>
  <c r="L27" i="33"/>
  <c r="T37" i="39"/>
  <c r="W37" i="39" s="1"/>
  <c r="V11" i="39"/>
  <c r="U11" i="39" s="1"/>
  <c r="C39" i="33"/>
  <c r="AF14" i="33"/>
  <c r="AE22" i="39"/>
  <c r="AE18" i="33"/>
  <c r="AF15" i="39"/>
  <c r="C40" i="39"/>
  <c r="AB48" i="33"/>
  <c r="AE17" i="33"/>
  <c r="S62" i="39"/>
  <c r="V62" i="39"/>
  <c r="L62" i="39"/>
  <c r="AB72" i="33"/>
  <c r="AE10" i="33"/>
  <c r="AB116" i="33"/>
  <c r="M115" i="33"/>
  <c r="AE19" i="39"/>
  <c r="V63" i="33"/>
  <c r="AB64" i="39"/>
  <c r="N115" i="33"/>
  <c r="R34" i="33"/>
  <c r="Z37" i="33"/>
  <c r="AE37" i="33" s="1"/>
  <c r="R65" i="33"/>
  <c r="V65" i="33"/>
  <c r="U65" i="33" s="1"/>
  <c r="AA37" i="39"/>
  <c r="B36" i="39"/>
  <c r="F36" i="39" s="1"/>
  <c r="U15" i="39"/>
  <c r="AE17" i="39"/>
  <c r="U13" i="39"/>
  <c r="AB42" i="39"/>
  <c r="AD12" i="39"/>
  <c r="T27" i="33"/>
  <c r="AD22" i="39"/>
  <c r="AB44" i="33"/>
  <c r="AF17" i="33"/>
  <c r="C42" i="33"/>
  <c r="C39" i="39"/>
  <c r="AF14" i="39"/>
  <c r="U37" i="39" l="1"/>
  <c r="AB71" i="33"/>
  <c r="AA46" i="33"/>
  <c r="E45" i="33"/>
  <c r="B45" i="33"/>
  <c r="F45" i="33" s="1"/>
  <c r="AH6" i="33"/>
  <c r="AB27" i="33"/>
  <c r="S115" i="33"/>
  <c r="V115" i="33"/>
  <c r="L115" i="33"/>
  <c r="U62" i="39"/>
  <c r="B40" i="39"/>
  <c r="F40" i="39" s="1"/>
  <c r="AA41" i="39"/>
  <c r="E40" i="39"/>
  <c r="AB71" i="39"/>
  <c r="AA49" i="33"/>
  <c r="E48" i="33"/>
  <c r="B48" i="33"/>
  <c r="F48" i="33" s="1"/>
  <c r="T61" i="33"/>
  <c r="W61" i="33" s="1"/>
  <c r="E33" i="33"/>
  <c r="AA35" i="33"/>
  <c r="B34" i="33"/>
  <c r="F34" i="33" s="1"/>
  <c r="V27" i="39"/>
  <c r="AA6" i="39" s="1"/>
  <c r="AH51" i="33"/>
  <c r="D76" i="33" s="1"/>
  <c r="AG44" i="39"/>
  <c r="Z44" i="39"/>
  <c r="AD44" i="39" s="1"/>
  <c r="S60" i="33"/>
  <c r="R60" i="33" s="1"/>
  <c r="V60" i="33"/>
  <c r="U60" i="33" s="1"/>
  <c r="L60" i="33"/>
  <c r="AA36" i="39"/>
  <c r="B35" i="39"/>
  <c r="F35" i="39" s="1"/>
  <c r="B39" i="39"/>
  <c r="F39" i="39" s="1"/>
  <c r="E39" i="39"/>
  <c r="AA40" i="39"/>
  <c r="E36" i="39"/>
  <c r="T115" i="33"/>
  <c r="W115" i="33" s="1"/>
  <c r="R62" i="39"/>
  <c r="B44" i="33"/>
  <c r="F44" i="33" s="1"/>
  <c r="AA45" i="33"/>
  <c r="E44" i="33"/>
  <c r="AA47" i="33"/>
  <c r="B46" i="33"/>
  <c r="F46" i="33" s="1"/>
  <c r="AA65" i="33"/>
  <c r="AD34" i="39"/>
  <c r="AG34" i="39"/>
  <c r="Z34" i="39"/>
  <c r="L61" i="33"/>
  <c r="S61" i="33"/>
  <c r="R61" i="33" s="1"/>
  <c r="Z34" i="33"/>
  <c r="AD34" i="33" s="1"/>
  <c r="AG34" i="33"/>
  <c r="V27" i="33"/>
  <c r="AA6" i="33" s="1"/>
  <c r="U9" i="33"/>
  <c r="U27" i="33" s="1"/>
  <c r="E43" i="33"/>
  <c r="E43" i="39"/>
  <c r="AA90" i="33"/>
  <c r="E89" i="33"/>
  <c r="B89" i="33"/>
  <c r="F89" i="33" s="1"/>
  <c r="AA65" i="39"/>
  <c r="AH61" i="33"/>
  <c r="D86" i="33" s="1"/>
  <c r="U27" i="39"/>
  <c r="AA35" i="39"/>
  <c r="B34" i="39"/>
  <c r="F34" i="39" s="1"/>
  <c r="E34" i="39"/>
  <c r="V36" i="33"/>
  <c r="E42" i="33"/>
  <c r="AA43" i="33"/>
  <c r="B42" i="33"/>
  <c r="F42" i="33" s="1"/>
  <c r="AH116" i="33"/>
  <c r="AH40" i="39"/>
  <c r="D65" i="39" s="1"/>
  <c r="AH49" i="33"/>
  <c r="D74" i="33" s="1"/>
  <c r="R27" i="33"/>
  <c r="AH42" i="39"/>
  <c r="D67" i="39" s="1"/>
  <c r="AH64" i="39"/>
  <c r="D89" i="39" s="1"/>
  <c r="T39" i="39"/>
  <c r="W39" i="39"/>
  <c r="E40" i="33"/>
  <c r="AA46" i="39"/>
  <c r="B45" i="39"/>
  <c r="F45" i="39" s="1"/>
  <c r="AH34" i="33"/>
  <c r="D59" i="33" s="1"/>
  <c r="B51" i="33"/>
  <c r="F51" i="33" s="1"/>
  <c r="AH62" i="33"/>
  <c r="D87" i="33" s="1"/>
  <c r="Z44" i="33"/>
  <c r="AG44" i="33"/>
  <c r="AD44" i="33"/>
  <c r="AA48" i="39"/>
  <c r="B47" i="39"/>
  <c r="F47" i="39" s="1"/>
  <c r="AB73" i="33"/>
  <c r="M61" i="39"/>
  <c r="AB62" i="39"/>
  <c r="N61" i="39"/>
  <c r="AH51" i="39"/>
  <c r="D76" i="39" s="1"/>
  <c r="AG33" i="33"/>
  <c r="Z33" i="33"/>
  <c r="Z37" i="39"/>
  <c r="AD37" i="39"/>
  <c r="AG37" i="39"/>
  <c r="AA63" i="33"/>
  <c r="E62" i="33"/>
  <c r="B62" i="33"/>
  <c r="AA45" i="39"/>
  <c r="B44" i="39"/>
  <c r="F44" i="39" s="1"/>
  <c r="Z33" i="39"/>
  <c r="AG33" i="39"/>
  <c r="AD33" i="39"/>
  <c r="AH118" i="33"/>
  <c r="T60" i="33"/>
  <c r="W60" i="33"/>
  <c r="AA42" i="33"/>
  <c r="E41" i="33"/>
  <c r="B41" i="33"/>
  <c r="F41" i="33" s="1"/>
  <c r="AA36" i="33"/>
  <c r="B35" i="33"/>
  <c r="F35" i="33" s="1"/>
  <c r="AB27" i="39"/>
  <c r="AH6" i="39"/>
  <c r="E37" i="39"/>
  <c r="B37" i="39"/>
  <c r="F37" i="39" s="1"/>
  <c r="AA38" i="39"/>
  <c r="F51" i="39"/>
  <c r="B51" i="39"/>
  <c r="E51" i="39" s="1"/>
  <c r="AA50" i="39"/>
  <c r="E49" i="39"/>
  <c r="B49" i="39"/>
  <c r="F49" i="39" s="1"/>
  <c r="AG41" i="33"/>
  <c r="Z41" i="33"/>
  <c r="AD41" i="33"/>
  <c r="AE34" i="39"/>
  <c r="AH34" i="39"/>
  <c r="D59" i="39" s="1"/>
  <c r="AB74" i="39"/>
  <c r="E50" i="33"/>
  <c r="AA51" i="33"/>
  <c r="B50" i="33"/>
  <c r="F50" i="33" s="1"/>
  <c r="AB39" i="39"/>
  <c r="F38" i="39"/>
  <c r="B38" i="39"/>
  <c r="E38" i="39" s="1"/>
  <c r="M38" i="39"/>
  <c r="N38" i="39"/>
  <c r="AB33" i="39"/>
  <c r="F32" i="39"/>
  <c r="AH69" i="33"/>
  <c r="D94" i="33" s="1"/>
  <c r="AA51" i="39"/>
  <c r="B50" i="39"/>
  <c r="F50" i="39" s="1"/>
  <c r="S40" i="39"/>
  <c r="L40" i="39"/>
  <c r="V40" i="39"/>
  <c r="AH33" i="33"/>
  <c r="D58" i="33" s="1"/>
  <c r="AE33" i="33"/>
  <c r="AH41" i="39"/>
  <c r="D66" i="39" s="1"/>
  <c r="AH44" i="33"/>
  <c r="D69" i="33" s="1"/>
  <c r="AE44" i="33"/>
  <c r="U63" i="33"/>
  <c r="AH72" i="33"/>
  <c r="D97" i="33" s="1"/>
  <c r="L39" i="39"/>
  <c r="S39" i="39"/>
  <c r="R39" i="39" s="1"/>
  <c r="AB61" i="39"/>
  <c r="M60" i="39"/>
  <c r="N60" i="39"/>
  <c r="AB89" i="39"/>
  <c r="M88" i="39"/>
  <c r="N88" i="39"/>
  <c r="AH41" i="33"/>
  <c r="D66" i="33" s="1"/>
  <c r="AE41" i="33"/>
  <c r="AE44" i="39"/>
  <c r="AH44" i="39"/>
  <c r="D69" i="39" s="1"/>
  <c r="AB98" i="39"/>
  <c r="AH69" i="39"/>
  <c r="D94" i="39" s="1"/>
  <c r="AB75" i="39"/>
  <c r="AH99" i="39"/>
  <c r="D124" i="39" s="1"/>
  <c r="B47" i="33"/>
  <c r="F47" i="33" s="1"/>
  <c r="AA48" i="33"/>
  <c r="AA50" i="33"/>
  <c r="B49" i="33"/>
  <c r="F49" i="33" s="1"/>
  <c r="U63" i="39"/>
  <c r="B41" i="39"/>
  <c r="F41" i="39" s="1"/>
  <c r="AA42" i="39"/>
  <c r="T40" i="39"/>
  <c r="W40" i="39" s="1"/>
  <c r="AH42" i="33"/>
  <c r="D67" i="33" s="1"/>
  <c r="AD37" i="33"/>
  <c r="AH48" i="33"/>
  <c r="D73" i="33" s="1"/>
  <c r="AA40" i="33"/>
  <c r="B39" i="33"/>
  <c r="F39" i="33" s="1"/>
  <c r="V40" i="33"/>
  <c r="U40" i="33" s="1"/>
  <c r="M62" i="33"/>
  <c r="AB63" i="33"/>
  <c r="F62" i="33"/>
  <c r="N62" i="33"/>
  <c r="E46" i="39"/>
  <c r="B46" i="39"/>
  <c r="F46" i="39" s="1"/>
  <c r="AA47" i="39"/>
  <c r="B42" i="39"/>
  <c r="F42" i="39" s="1"/>
  <c r="E42" i="39"/>
  <c r="AA43" i="39"/>
  <c r="B38" i="33"/>
  <c r="E38" i="33" s="1"/>
  <c r="AB39" i="33"/>
  <c r="M38" i="33"/>
  <c r="N38" i="33"/>
  <c r="AA49" i="39"/>
  <c r="B48" i="39"/>
  <c r="F48" i="39" s="1"/>
  <c r="F38" i="33" l="1"/>
  <c r="AB74" i="33"/>
  <c r="E47" i="33"/>
  <c r="AH89" i="39"/>
  <c r="D114" i="39" s="1"/>
  <c r="AH39" i="39"/>
  <c r="AE39" i="39"/>
  <c r="Z39" i="39"/>
  <c r="Z38" i="39"/>
  <c r="AD38" i="39" s="1"/>
  <c r="AG38" i="39"/>
  <c r="Z36" i="33"/>
  <c r="AD36" i="33" s="1"/>
  <c r="AG36" i="33"/>
  <c r="AD63" i="33"/>
  <c r="AG63" i="33"/>
  <c r="Z63" i="33"/>
  <c r="AE63" i="33" s="1"/>
  <c r="E47" i="39"/>
  <c r="E51" i="33"/>
  <c r="C59" i="33"/>
  <c r="AF34" i="33"/>
  <c r="Z35" i="33"/>
  <c r="AG35" i="33"/>
  <c r="AD49" i="33"/>
  <c r="AG49" i="33"/>
  <c r="Z49" i="33"/>
  <c r="U115" i="33"/>
  <c r="AG46" i="33"/>
  <c r="Z46" i="33"/>
  <c r="AD46" i="33" s="1"/>
  <c r="E48" i="39"/>
  <c r="AG43" i="39"/>
  <c r="Z43" i="39"/>
  <c r="AH63" i="33"/>
  <c r="D88" i="33" s="1"/>
  <c r="E41" i="39"/>
  <c r="AB125" i="39"/>
  <c r="AB70" i="39"/>
  <c r="AB59" i="33"/>
  <c r="AB95" i="33"/>
  <c r="C58" i="39"/>
  <c r="C62" i="39"/>
  <c r="AF37" i="39"/>
  <c r="T61" i="39"/>
  <c r="W61" i="39" s="1"/>
  <c r="Z48" i="39"/>
  <c r="AG48" i="39"/>
  <c r="AE34" i="33"/>
  <c r="AB66" i="39"/>
  <c r="M65" i="39"/>
  <c r="N65" i="39"/>
  <c r="AG45" i="33"/>
  <c r="Z45" i="33"/>
  <c r="E34" i="33"/>
  <c r="R115" i="33"/>
  <c r="S88" i="39"/>
  <c r="R88" i="39" s="1"/>
  <c r="L88" i="39"/>
  <c r="AB76" i="39"/>
  <c r="U36" i="33"/>
  <c r="Z47" i="33"/>
  <c r="AG47" i="33"/>
  <c r="S62" i="33"/>
  <c r="R62" i="33" s="1"/>
  <c r="L62" i="33"/>
  <c r="T60" i="39"/>
  <c r="W60" i="39" s="1"/>
  <c r="AB98" i="33"/>
  <c r="U40" i="39"/>
  <c r="AG51" i="33"/>
  <c r="Z51" i="33"/>
  <c r="AD51" i="33"/>
  <c r="AF41" i="33"/>
  <c r="C66" i="33"/>
  <c r="AB60" i="33"/>
  <c r="M59" i="33"/>
  <c r="N59" i="33"/>
  <c r="AB90" i="39"/>
  <c r="M89" i="39"/>
  <c r="N89" i="39"/>
  <c r="AG35" i="39"/>
  <c r="Z35" i="39"/>
  <c r="AD35" i="39" s="1"/>
  <c r="AG65" i="33"/>
  <c r="AH71" i="39"/>
  <c r="D96" i="39" s="1"/>
  <c r="AH71" i="33"/>
  <c r="D96" i="33" s="1"/>
  <c r="AG49" i="39"/>
  <c r="Z49" i="39"/>
  <c r="E49" i="33"/>
  <c r="L60" i="39"/>
  <c r="V60" i="39"/>
  <c r="S60" i="39"/>
  <c r="AE33" i="39"/>
  <c r="AH33" i="39"/>
  <c r="D58" i="39" s="1"/>
  <c r="AG42" i="33"/>
  <c r="Z42" i="33"/>
  <c r="AD42" i="33" s="1"/>
  <c r="AE37" i="39"/>
  <c r="AH62" i="39"/>
  <c r="D87" i="39" s="1"/>
  <c r="C69" i="33"/>
  <c r="AF44" i="33"/>
  <c r="AG90" i="33"/>
  <c r="Z90" i="33"/>
  <c r="AD90" i="33" s="1"/>
  <c r="V61" i="33"/>
  <c r="U61" i="33" s="1"/>
  <c r="AF44" i="39"/>
  <c r="C69" i="39"/>
  <c r="T38" i="33"/>
  <c r="T52" i="33" s="1"/>
  <c r="Z47" i="39"/>
  <c r="AD47" i="39" s="1"/>
  <c r="AG47" i="39"/>
  <c r="AB68" i="33"/>
  <c r="AH75" i="39"/>
  <c r="D100" i="39" s="1"/>
  <c r="AB67" i="33"/>
  <c r="AH61" i="39"/>
  <c r="D86" i="39" s="1"/>
  <c r="R40" i="39"/>
  <c r="T38" i="39"/>
  <c r="T52" i="39" s="1"/>
  <c r="W38" i="39"/>
  <c r="W52" i="39" s="1"/>
  <c r="AB31" i="39" s="1"/>
  <c r="D31" i="39"/>
  <c r="AH27" i="39"/>
  <c r="Z45" i="39"/>
  <c r="AD45" i="39" s="1"/>
  <c r="AG45" i="39"/>
  <c r="S61" i="39"/>
  <c r="V61" i="39"/>
  <c r="L61" i="39"/>
  <c r="AG46" i="39"/>
  <c r="Z46" i="39"/>
  <c r="AD46" i="39" s="1"/>
  <c r="AB68" i="39"/>
  <c r="AG36" i="39"/>
  <c r="Z36" i="39"/>
  <c r="AG41" i="39"/>
  <c r="Z41" i="39"/>
  <c r="AD41" i="39" s="1"/>
  <c r="W62" i="33"/>
  <c r="T62" i="33"/>
  <c r="AG42" i="39"/>
  <c r="Z42" i="39"/>
  <c r="AH98" i="39"/>
  <c r="D123" i="39" s="1"/>
  <c r="Z51" i="39"/>
  <c r="AD51" i="39"/>
  <c r="AG51" i="39"/>
  <c r="AG6" i="33"/>
  <c r="AD6" i="33"/>
  <c r="Z6" i="33"/>
  <c r="AA27" i="33"/>
  <c r="Z27" i="33" s="1"/>
  <c r="C59" i="39"/>
  <c r="AF34" i="39"/>
  <c r="Z40" i="39"/>
  <c r="AD40" i="39" s="1"/>
  <c r="AG40" i="39"/>
  <c r="S38" i="33"/>
  <c r="V38" i="33" s="1"/>
  <c r="L38" i="33"/>
  <c r="L52" i="33" s="1"/>
  <c r="AG40" i="33"/>
  <c r="Z40" i="33"/>
  <c r="AD40" i="33" s="1"/>
  <c r="AG50" i="33"/>
  <c r="Z50" i="33"/>
  <c r="AD50" i="33"/>
  <c r="AB70" i="33"/>
  <c r="E50" i="39"/>
  <c r="S38" i="39"/>
  <c r="V38" i="39" s="1"/>
  <c r="L38" i="39"/>
  <c r="L52" i="39" s="1"/>
  <c r="AH74" i="39"/>
  <c r="D99" i="39" s="1"/>
  <c r="AG50" i="39"/>
  <c r="Z50" i="39"/>
  <c r="AD50" i="39" s="1"/>
  <c r="E44" i="39"/>
  <c r="AF33" i="33"/>
  <c r="C58" i="33"/>
  <c r="E45" i="39"/>
  <c r="AD43" i="33"/>
  <c r="Z43" i="33"/>
  <c r="AG43" i="33"/>
  <c r="AB87" i="33"/>
  <c r="N86" i="33"/>
  <c r="M86" i="33"/>
  <c r="E46" i="33"/>
  <c r="E35" i="39"/>
  <c r="AB76" i="33"/>
  <c r="D31" i="33"/>
  <c r="AH27" i="33"/>
  <c r="AH39" i="33"/>
  <c r="Z39" i="33"/>
  <c r="E39" i="33"/>
  <c r="AG48" i="33"/>
  <c r="AD48" i="33"/>
  <c r="Z48" i="33"/>
  <c r="AB95" i="39"/>
  <c r="T88" i="39"/>
  <c r="W88" i="39" s="1"/>
  <c r="V39" i="39"/>
  <c r="U39" i="39" s="1"/>
  <c r="AB67" i="39"/>
  <c r="AB60" i="39"/>
  <c r="M59" i="39"/>
  <c r="N59" i="39"/>
  <c r="E35" i="33"/>
  <c r="AD33" i="33"/>
  <c r="AH73" i="33"/>
  <c r="D98" i="33" s="1"/>
  <c r="M87" i="33"/>
  <c r="AB88" i="33"/>
  <c r="N87" i="33"/>
  <c r="AB75" i="33"/>
  <c r="AG65" i="39"/>
  <c r="AG6" i="39"/>
  <c r="AA27" i="39"/>
  <c r="Z27" i="39" s="1"/>
  <c r="Z6" i="39"/>
  <c r="AD6" i="39"/>
  <c r="V52" i="33" l="1"/>
  <c r="AA31" i="33" s="1"/>
  <c r="U38" i="39"/>
  <c r="U52" i="39" s="1"/>
  <c r="V52" i="39"/>
  <c r="AA31" i="39" s="1"/>
  <c r="AH75" i="33"/>
  <c r="D100" i="33" s="1"/>
  <c r="B69" i="33"/>
  <c r="F69" i="33" s="1"/>
  <c r="E69" i="33"/>
  <c r="AA70" i="33"/>
  <c r="C90" i="33"/>
  <c r="AE35" i="33"/>
  <c r="AC6" i="39"/>
  <c r="AE6" i="39"/>
  <c r="AD39" i="33"/>
  <c r="AB100" i="39"/>
  <c r="AC50" i="33"/>
  <c r="AE50" i="33"/>
  <c r="C65" i="39"/>
  <c r="AF40" i="39"/>
  <c r="AF6" i="33"/>
  <c r="AF27" i="33" s="1"/>
  <c r="AG27" i="33"/>
  <c r="C31" i="33"/>
  <c r="C67" i="39"/>
  <c r="AF42" i="39"/>
  <c r="AF36" i="39"/>
  <c r="C61" i="39"/>
  <c r="U61" i="39"/>
  <c r="AH31" i="39"/>
  <c r="AA70" i="39"/>
  <c r="B69" i="39"/>
  <c r="F69" i="39" s="1"/>
  <c r="E69" i="39"/>
  <c r="AB97" i="33"/>
  <c r="T59" i="33"/>
  <c r="W59" i="33" s="1"/>
  <c r="AC51" i="33"/>
  <c r="AE51" i="33"/>
  <c r="AF45" i="33"/>
  <c r="C70" i="33"/>
  <c r="AC48" i="39"/>
  <c r="AE48" i="39"/>
  <c r="C71" i="33"/>
  <c r="AF46" i="33"/>
  <c r="AD35" i="33"/>
  <c r="D64" i="39"/>
  <c r="AF39" i="39"/>
  <c r="AC7" i="39"/>
  <c r="AC11" i="39"/>
  <c r="AC26" i="39"/>
  <c r="AC21" i="39"/>
  <c r="AC9" i="39"/>
  <c r="AC13" i="39"/>
  <c r="AC18" i="39"/>
  <c r="AC12" i="39"/>
  <c r="AC17" i="39"/>
  <c r="AC23" i="39"/>
  <c r="AC19" i="39"/>
  <c r="AC20" i="39"/>
  <c r="AC22" i="39"/>
  <c r="AC8" i="39"/>
  <c r="AC25" i="39"/>
  <c r="AC14" i="39"/>
  <c r="AC16" i="39"/>
  <c r="AC15" i="39"/>
  <c r="AC10" i="39"/>
  <c r="AC24" i="39"/>
  <c r="T87" i="33"/>
  <c r="W87" i="33" s="1"/>
  <c r="W59" i="39"/>
  <c r="T59" i="39"/>
  <c r="AE39" i="33"/>
  <c r="V86" i="33"/>
  <c r="L86" i="33"/>
  <c r="S86" i="33"/>
  <c r="AA59" i="33"/>
  <c r="B58" i="33"/>
  <c r="F58" i="33" s="1"/>
  <c r="E58" i="33"/>
  <c r="C75" i="33"/>
  <c r="AF50" i="33"/>
  <c r="AF51" i="39"/>
  <c r="C76" i="39"/>
  <c r="R61" i="39"/>
  <c r="M87" i="39"/>
  <c r="AB88" i="39"/>
  <c r="N87" i="39"/>
  <c r="R60" i="39"/>
  <c r="S59" i="33"/>
  <c r="V59" i="33" s="1"/>
  <c r="L59" i="33"/>
  <c r="AF51" i="33"/>
  <c r="C76" i="33"/>
  <c r="V62" i="33"/>
  <c r="U62" i="33" s="1"/>
  <c r="T65" i="39"/>
  <c r="W65" i="39" s="1"/>
  <c r="AH95" i="33"/>
  <c r="D120" i="33" s="1"/>
  <c r="C61" i="33"/>
  <c r="AF36" i="33"/>
  <c r="S59" i="39"/>
  <c r="V59" i="39" s="1"/>
  <c r="L59" i="39"/>
  <c r="AE36" i="33"/>
  <c r="S87" i="33"/>
  <c r="R87" i="33" s="1"/>
  <c r="L87" i="33"/>
  <c r="AH60" i="39"/>
  <c r="D85" i="39" s="1"/>
  <c r="R38" i="39"/>
  <c r="R52" i="39" s="1"/>
  <c r="S52" i="39"/>
  <c r="AF40" i="33"/>
  <c r="C65" i="33"/>
  <c r="AC51" i="39"/>
  <c r="AE51" i="39"/>
  <c r="C70" i="39"/>
  <c r="AF45" i="39"/>
  <c r="AB97" i="39"/>
  <c r="AF35" i="39"/>
  <c r="C60" i="39"/>
  <c r="AH60" i="33"/>
  <c r="D85" i="33" s="1"/>
  <c r="AH98" i="33"/>
  <c r="D123" i="33" s="1"/>
  <c r="AE47" i="33"/>
  <c r="V88" i="39"/>
  <c r="U88" i="39" s="1"/>
  <c r="AH59" i="33"/>
  <c r="D84" i="33" s="1"/>
  <c r="AE43" i="39"/>
  <c r="AC49" i="33"/>
  <c r="AE49" i="33"/>
  <c r="C90" i="39"/>
  <c r="AC48" i="33"/>
  <c r="AE48" i="33"/>
  <c r="D52" i="33"/>
  <c r="AB32" i="33"/>
  <c r="AH87" i="33"/>
  <c r="D112" i="33" s="1"/>
  <c r="B59" i="39"/>
  <c r="F59" i="39" s="1"/>
  <c r="AA60" i="39"/>
  <c r="AE41" i="39"/>
  <c r="AE46" i="39"/>
  <c r="AB87" i="39"/>
  <c r="M86" i="39"/>
  <c r="N86" i="39"/>
  <c r="C72" i="39"/>
  <c r="AF47" i="39"/>
  <c r="AE90" i="33"/>
  <c r="T89" i="39"/>
  <c r="W89" i="39" s="1"/>
  <c r="AD47" i="33"/>
  <c r="AH66" i="39"/>
  <c r="D91" i="39" s="1"/>
  <c r="B62" i="39"/>
  <c r="F62" i="39" s="1"/>
  <c r="AA63" i="39"/>
  <c r="AD43" i="39"/>
  <c r="AF49" i="33"/>
  <c r="C74" i="33"/>
  <c r="AF38" i="39"/>
  <c r="C63" i="39"/>
  <c r="AE36" i="39"/>
  <c r="AB32" i="39"/>
  <c r="D52" i="39"/>
  <c r="AH90" i="39"/>
  <c r="D115" i="39" s="1"/>
  <c r="AH88" i="33"/>
  <c r="D113" i="33" s="1"/>
  <c r="AH95" i="39"/>
  <c r="D120" i="39" s="1"/>
  <c r="D64" i="33"/>
  <c r="AF39" i="33"/>
  <c r="AE40" i="33"/>
  <c r="AH68" i="39"/>
  <c r="D93" i="39" s="1"/>
  <c r="AH68" i="33"/>
  <c r="D93" i="33" s="1"/>
  <c r="U60" i="39"/>
  <c r="AE35" i="39"/>
  <c r="C72" i="33"/>
  <c r="AF47" i="33"/>
  <c r="L65" i="39"/>
  <c r="S65" i="39"/>
  <c r="R65" i="39" s="1"/>
  <c r="AB89" i="33"/>
  <c r="M88" i="33"/>
  <c r="N88" i="33"/>
  <c r="AB115" i="39"/>
  <c r="M114" i="39"/>
  <c r="N114" i="39"/>
  <c r="AH67" i="39"/>
  <c r="D92" i="39" s="1"/>
  <c r="AH76" i="33"/>
  <c r="D101" i="33" s="1"/>
  <c r="C68" i="33"/>
  <c r="AF43" i="33"/>
  <c r="AC50" i="39"/>
  <c r="AE50" i="39"/>
  <c r="AC12" i="33"/>
  <c r="AC15" i="33"/>
  <c r="AC11" i="33"/>
  <c r="AC8" i="33"/>
  <c r="AC7" i="33"/>
  <c r="AC13" i="33"/>
  <c r="AC21" i="33"/>
  <c r="AC25" i="33"/>
  <c r="AC26" i="33"/>
  <c r="AC22" i="33"/>
  <c r="AC14" i="33"/>
  <c r="AC17" i="33"/>
  <c r="AC10" i="33"/>
  <c r="AC23" i="33"/>
  <c r="AC24" i="33"/>
  <c r="AC9" i="33"/>
  <c r="AC18" i="33"/>
  <c r="AC20" i="33"/>
  <c r="AC16" i="33"/>
  <c r="AC19" i="33"/>
  <c r="AB124" i="39"/>
  <c r="C66" i="39"/>
  <c r="AF41" i="39"/>
  <c r="AF46" i="39"/>
  <c r="C71" i="39"/>
  <c r="AE45" i="39"/>
  <c r="AE47" i="39"/>
  <c r="C115" i="33"/>
  <c r="AF90" i="33"/>
  <c r="AE42" i="33"/>
  <c r="AC49" i="39"/>
  <c r="AE49" i="39"/>
  <c r="B66" i="33"/>
  <c r="F66" i="33" s="1"/>
  <c r="E66" i="33"/>
  <c r="AA67" i="33"/>
  <c r="AF33" i="39"/>
  <c r="AH70" i="39"/>
  <c r="D95" i="39" s="1"/>
  <c r="AF43" i="39"/>
  <c r="C68" i="39"/>
  <c r="AE38" i="39"/>
  <c r="AH74" i="33"/>
  <c r="D99" i="33" s="1"/>
  <c r="R38" i="33"/>
  <c r="R52" i="33" s="1"/>
  <c r="S52" i="33"/>
  <c r="AE42" i="39"/>
  <c r="AB59" i="39"/>
  <c r="C74" i="39"/>
  <c r="AF49" i="39"/>
  <c r="AH76" i="39"/>
  <c r="D101" i="39" s="1"/>
  <c r="AB101" i="39" s="1"/>
  <c r="AE45" i="33"/>
  <c r="AF48" i="39"/>
  <c r="C73" i="39"/>
  <c r="AE46" i="33"/>
  <c r="AG27" i="39"/>
  <c r="C31" i="39"/>
  <c r="AF6" i="39"/>
  <c r="AF27" i="39" s="1"/>
  <c r="T86" i="33"/>
  <c r="W86" i="33" s="1"/>
  <c r="AE40" i="39"/>
  <c r="E59" i="33"/>
  <c r="AA60" i="33"/>
  <c r="B59" i="33"/>
  <c r="F59" i="33" s="1"/>
  <c r="AB99" i="33"/>
  <c r="C73" i="33"/>
  <c r="AF48" i="33"/>
  <c r="AE43" i="33"/>
  <c r="C75" i="39"/>
  <c r="AF50" i="39"/>
  <c r="AH70" i="33"/>
  <c r="D95" i="33" s="1"/>
  <c r="AC6" i="33"/>
  <c r="AE6" i="33"/>
  <c r="AD42" i="39"/>
  <c r="AD36" i="39"/>
  <c r="AH67" i="33"/>
  <c r="D92" i="33" s="1"/>
  <c r="W38" i="33"/>
  <c r="W52" i="33" s="1"/>
  <c r="AB31" i="33" s="1"/>
  <c r="C67" i="33"/>
  <c r="AF42" i="33"/>
  <c r="AD49" i="39"/>
  <c r="S89" i="39"/>
  <c r="V89" i="39"/>
  <c r="L89" i="39"/>
  <c r="AD45" i="33"/>
  <c r="AD48" i="39"/>
  <c r="AA59" i="39"/>
  <c r="B58" i="39"/>
  <c r="F58" i="39" s="1"/>
  <c r="AH125" i="39"/>
  <c r="AF35" i="33"/>
  <c r="C60" i="33"/>
  <c r="AF63" i="33"/>
  <c r="C88" i="33"/>
  <c r="AD39" i="39"/>
  <c r="AH101" i="39" l="1"/>
  <c r="D126" i="39" s="1"/>
  <c r="U59" i="39"/>
  <c r="U59" i="33"/>
  <c r="U89" i="39"/>
  <c r="AB96" i="39"/>
  <c r="AH89" i="33"/>
  <c r="D114" i="33" s="1"/>
  <c r="AB65" i="33"/>
  <c r="N64" i="33"/>
  <c r="M64" i="33"/>
  <c r="B64" i="33"/>
  <c r="E64" i="33" s="1"/>
  <c r="AH97" i="39"/>
  <c r="D122" i="39" s="1"/>
  <c r="B70" i="33"/>
  <c r="F70" i="33" s="1"/>
  <c r="AA71" i="33"/>
  <c r="E58" i="39"/>
  <c r="R89" i="39"/>
  <c r="AA75" i="39"/>
  <c r="E74" i="39"/>
  <c r="B74" i="39"/>
  <c r="F74" i="39" s="1"/>
  <c r="AB100" i="33"/>
  <c r="T114" i="39"/>
  <c r="W114" i="39" s="1"/>
  <c r="V65" i="39"/>
  <c r="U65" i="39" s="1"/>
  <c r="AB121" i="39"/>
  <c r="AH32" i="39"/>
  <c r="D57" i="39" s="1"/>
  <c r="E62" i="39"/>
  <c r="AB113" i="33"/>
  <c r="M112" i="33"/>
  <c r="N112" i="33"/>
  <c r="T87" i="39"/>
  <c r="W87" i="39" s="1"/>
  <c r="AA76" i="33"/>
  <c r="B75" i="33"/>
  <c r="F75" i="33" s="1"/>
  <c r="E75" i="33"/>
  <c r="B61" i="39"/>
  <c r="F61" i="39" s="1"/>
  <c r="E61" i="39"/>
  <c r="AA62" i="39"/>
  <c r="AA66" i="39"/>
  <c r="E65" i="39"/>
  <c r="B65" i="39"/>
  <c r="F65" i="39" s="1"/>
  <c r="AC27" i="39"/>
  <c r="Z60" i="33"/>
  <c r="AG60" i="33"/>
  <c r="AA72" i="39"/>
  <c r="B71" i="39"/>
  <c r="F71" i="39" s="1"/>
  <c r="E71" i="39"/>
  <c r="B88" i="33"/>
  <c r="F88" i="33" s="1"/>
  <c r="AA89" i="33"/>
  <c r="E88" i="33"/>
  <c r="AG59" i="39"/>
  <c r="AD59" i="39"/>
  <c r="Z59" i="39"/>
  <c r="AC27" i="33"/>
  <c r="AA74" i="33"/>
  <c r="B73" i="33"/>
  <c r="F73" i="33" s="1"/>
  <c r="AH124" i="39"/>
  <c r="AB124" i="33"/>
  <c r="B70" i="39"/>
  <c r="F70" i="39" s="1"/>
  <c r="AA71" i="39"/>
  <c r="AB86" i="39"/>
  <c r="N85" i="39"/>
  <c r="M85" i="39"/>
  <c r="B76" i="33"/>
  <c r="F76" i="33" s="1"/>
  <c r="E76" i="33"/>
  <c r="V87" i="39"/>
  <c r="L87" i="39"/>
  <c r="S87" i="39"/>
  <c r="R87" i="39" s="1"/>
  <c r="AA52" i="39"/>
  <c r="Z52" i="39" s="1"/>
  <c r="Z31" i="39"/>
  <c r="AD31" i="39"/>
  <c r="AG31" i="39"/>
  <c r="AG67" i="33"/>
  <c r="Z67" i="33"/>
  <c r="AD67" i="33" s="1"/>
  <c r="L114" i="39"/>
  <c r="S114" i="39"/>
  <c r="R114" i="39" s="1"/>
  <c r="AA68" i="33"/>
  <c r="B67" i="33"/>
  <c r="F67" i="33" s="1"/>
  <c r="E67" i="33"/>
  <c r="B68" i="33"/>
  <c r="F68" i="33" s="1"/>
  <c r="AA69" i="33"/>
  <c r="AH115" i="39"/>
  <c r="AB94" i="39"/>
  <c r="M113" i="33"/>
  <c r="AB114" i="33"/>
  <c r="N113" i="33"/>
  <c r="AA64" i="39"/>
  <c r="B63" i="39"/>
  <c r="F63" i="39" s="1"/>
  <c r="E63" i="39"/>
  <c r="AB92" i="39"/>
  <c r="E72" i="39"/>
  <c r="B72" i="39"/>
  <c r="F72" i="39" s="1"/>
  <c r="AA73" i="39"/>
  <c r="V87" i="33"/>
  <c r="U87" i="33" s="1"/>
  <c r="Z59" i="33"/>
  <c r="AD59" i="33"/>
  <c r="AG59" i="33"/>
  <c r="AA68" i="39"/>
  <c r="B67" i="39"/>
  <c r="F67" i="39" s="1"/>
  <c r="AB93" i="33"/>
  <c r="AH87" i="39"/>
  <c r="D112" i="39" s="1"/>
  <c r="AB121" i="33"/>
  <c r="AE59" i="39"/>
  <c r="AH59" i="39"/>
  <c r="D84" i="39" s="1"/>
  <c r="B115" i="33"/>
  <c r="F115" i="33" s="1"/>
  <c r="AA116" i="33"/>
  <c r="AH32" i="33"/>
  <c r="D57" i="33" s="1"/>
  <c r="R59" i="39"/>
  <c r="AB101" i="33"/>
  <c r="AA61" i="33"/>
  <c r="B60" i="33"/>
  <c r="F60" i="33" s="1"/>
  <c r="AB52" i="33"/>
  <c r="AH31" i="33"/>
  <c r="AB96" i="33"/>
  <c r="AH99" i="33"/>
  <c r="D124" i="33" s="1"/>
  <c r="B68" i="39"/>
  <c r="F68" i="39" s="1"/>
  <c r="AA69" i="39"/>
  <c r="E68" i="39"/>
  <c r="T88" i="33"/>
  <c r="W88" i="33"/>
  <c r="AA73" i="33"/>
  <c r="B72" i="33"/>
  <c r="F72" i="33" s="1"/>
  <c r="AB116" i="39"/>
  <c r="M115" i="39"/>
  <c r="N115" i="39"/>
  <c r="T86" i="39"/>
  <c r="W86" i="39" s="1"/>
  <c r="Z60" i="39"/>
  <c r="AG60" i="39"/>
  <c r="AD60" i="39"/>
  <c r="AB86" i="33"/>
  <c r="M85" i="33"/>
  <c r="N85" i="33"/>
  <c r="AA62" i="33"/>
  <c r="B61" i="33"/>
  <c r="F61" i="33" s="1"/>
  <c r="R86" i="33"/>
  <c r="AA72" i="33"/>
  <c r="E71" i="33"/>
  <c r="B71" i="33"/>
  <c r="F71" i="33" s="1"/>
  <c r="AH52" i="39"/>
  <c r="D56" i="39"/>
  <c r="C52" i="33"/>
  <c r="B31" i="33"/>
  <c r="AA32" i="33"/>
  <c r="E31" i="33"/>
  <c r="AH100" i="39"/>
  <c r="D125" i="39" s="1"/>
  <c r="AA91" i="33"/>
  <c r="AD31" i="33"/>
  <c r="AA52" i="33"/>
  <c r="Z52" i="33" s="1"/>
  <c r="AG31" i="33"/>
  <c r="Z31" i="33"/>
  <c r="B75" i="39"/>
  <c r="F75" i="39" s="1"/>
  <c r="AA76" i="39"/>
  <c r="AB93" i="39"/>
  <c r="AA91" i="39"/>
  <c r="R59" i="33"/>
  <c r="U86" i="33"/>
  <c r="AH97" i="33"/>
  <c r="D122" i="33" s="1"/>
  <c r="AA74" i="39"/>
  <c r="E73" i="39"/>
  <c r="B73" i="39"/>
  <c r="F73" i="39" s="1"/>
  <c r="AA67" i="39"/>
  <c r="B66" i="39"/>
  <c r="F66" i="39" s="1"/>
  <c r="AB94" i="33"/>
  <c r="Z63" i="39"/>
  <c r="AD63" i="39"/>
  <c r="AG63" i="39"/>
  <c r="AH88" i="39"/>
  <c r="D113" i="39" s="1"/>
  <c r="M64" i="39"/>
  <c r="N64" i="39"/>
  <c r="AB65" i="39"/>
  <c r="B64" i="39"/>
  <c r="E64" i="39" s="1"/>
  <c r="AG70" i="39"/>
  <c r="Z70" i="39"/>
  <c r="AD70" i="39"/>
  <c r="B31" i="39"/>
  <c r="C52" i="39"/>
  <c r="E31" i="39"/>
  <c r="AA32" i="39"/>
  <c r="S88" i="33"/>
  <c r="R88" i="33" s="1"/>
  <c r="V88" i="33"/>
  <c r="U88" i="33" s="1"/>
  <c r="L88" i="33"/>
  <c r="E74" i="33"/>
  <c r="AA75" i="33"/>
  <c r="B74" i="33"/>
  <c r="F74" i="33" s="1"/>
  <c r="V86" i="39"/>
  <c r="L86" i="39"/>
  <c r="S86" i="39"/>
  <c r="E59" i="39"/>
  <c r="AB85" i="33"/>
  <c r="M84" i="33"/>
  <c r="N84" i="33"/>
  <c r="AA61" i="39"/>
  <c r="B60" i="39"/>
  <c r="F60" i="39" s="1"/>
  <c r="E60" i="39"/>
  <c r="B65" i="33"/>
  <c r="F65" i="33" s="1"/>
  <c r="AA66" i="33"/>
  <c r="B76" i="39"/>
  <c r="F76" i="39" s="1"/>
  <c r="AB52" i="39"/>
  <c r="Z70" i="33"/>
  <c r="AD70" i="33" s="1"/>
  <c r="AG70" i="33"/>
  <c r="U38" i="33"/>
  <c r="U52" i="33" s="1"/>
  <c r="Z76" i="39" l="1"/>
  <c r="AD76" i="39" s="1"/>
  <c r="AG76" i="39"/>
  <c r="AG91" i="33"/>
  <c r="AD116" i="33"/>
  <c r="AG116" i="33"/>
  <c r="AF116" i="33" s="1"/>
  <c r="Z116" i="33"/>
  <c r="AG64" i="39"/>
  <c r="Z64" i="39"/>
  <c r="AD64" i="39"/>
  <c r="AC33" i="39"/>
  <c r="AC44" i="39"/>
  <c r="AC37" i="39"/>
  <c r="AC34" i="39"/>
  <c r="AC45" i="39"/>
  <c r="AC46" i="39"/>
  <c r="AC40" i="39"/>
  <c r="AC39" i="39"/>
  <c r="AC35" i="39"/>
  <c r="AC42" i="39"/>
  <c r="AC43" i="39"/>
  <c r="AC41" i="39"/>
  <c r="AC47" i="39"/>
  <c r="AC36" i="39"/>
  <c r="AC38" i="39"/>
  <c r="AE60" i="33"/>
  <c r="S64" i="33"/>
  <c r="L64" i="33"/>
  <c r="L77" i="33" s="1"/>
  <c r="V64" i="33"/>
  <c r="R86" i="39"/>
  <c r="AE70" i="39"/>
  <c r="AB114" i="39"/>
  <c r="M113" i="39"/>
  <c r="N113" i="39"/>
  <c r="AG67" i="39"/>
  <c r="Z67" i="39"/>
  <c r="T85" i="33"/>
  <c r="W85" i="33"/>
  <c r="AH96" i="33"/>
  <c r="D121" i="33" s="1"/>
  <c r="AH101" i="33"/>
  <c r="D126" i="33" s="1"/>
  <c r="AH93" i="33"/>
  <c r="D118" i="33" s="1"/>
  <c r="Z73" i="39"/>
  <c r="AG73" i="39"/>
  <c r="T113" i="33"/>
  <c r="W113" i="33" s="1"/>
  <c r="Z69" i="33"/>
  <c r="AG69" i="33"/>
  <c r="AD69" i="33"/>
  <c r="AH86" i="39"/>
  <c r="D111" i="39" s="1"/>
  <c r="Z89" i="33"/>
  <c r="AD89" i="33"/>
  <c r="AG89" i="33"/>
  <c r="T64" i="33"/>
  <c r="T77" i="33" s="1"/>
  <c r="AF70" i="39"/>
  <c r="C95" i="39"/>
  <c r="C88" i="39"/>
  <c r="AF63" i="39"/>
  <c r="AC31" i="33"/>
  <c r="AB126" i="39"/>
  <c r="S85" i="33"/>
  <c r="R85" i="33" s="1"/>
  <c r="V85" i="33"/>
  <c r="L85" i="33"/>
  <c r="T115" i="39"/>
  <c r="W115" i="39" s="1"/>
  <c r="AE31" i="33"/>
  <c r="AB85" i="39"/>
  <c r="N84" i="39"/>
  <c r="M84" i="39"/>
  <c r="E67" i="39"/>
  <c r="E68" i="33"/>
  <c r="E70" i="39"/>
  <c r="E73" i="33"/>
  <c r="AH113" i="33"/>
  <c r="AG71" i="33"/>
  <c r="Z71" i="33"/>
  <c r="F64" i="33"/>
  <c r="AE70" i="33"/>
  <c r="AG61" i="39"/>
  <c r="Z61" i="39"/>
  <c r="AF31" i="33"/>
  <c r="C56" i="33"/>
  <c r="U87" i="39"/>
  <c r="E76" i="39"/>
  <c r="W84" i="33"/>
  <c r="T84" i="33"/>
  <c r="AG32" i="39"/>
  <c r="AG52" i="39" s="1"/>
  <c r="Z32" i="39"/>
  <c r="F64" i="39"/>
  <c r="AE63" i="39"/>
  <c r="AG74" i="39"/>
  <c r="Z74" i="39"/>
  <c r="AD74" i="39"/>
  <c r="AG91" i="39"/>
  <c r="AC38" i="33"/>
  <c r="AC37" i="33"/>
  <c r="AC44" i="33"/>
  <c r="AC41" i="33"/>
  <c r="AC33" i="33"/>
  <c r="AC34" i="33"/>
  <c r="AC40" i="33"/>
  <c r="AC45" i="33"/>
  <c r="AC35" i="33"/>
  <c r="AC39" i="33"/>
  <c r="AC47" i="33"/>
  <c r="AC46" i="33"/>
  <c r="AC43" i="33"/>
  <c r="AC36" i="33"/>
  <c r="AC42" i="33"/>
  <c r="Z32" i="33"/>
  <c r="AD32" i="33"/>
  <c r="AG32" i="33"/>
  <c r="AG72" i="33"/>
  <c r="Z72" i="33"/>
  <c r="AH86" i="33"/>
  <c r="D111" i="33" s="1"/>
  <c r="AG69" i="39"/>
  <c r="Z69" i="39"/>
  <c r="AG68" i="39"/>
  <c r="Z68" i="39"/>
  <c r="AD68" i="39" s="1"/>
  <c r="S113" i="33"/>
  <c r="L113" i="33"/>
  <c r="V113" i="33"/>
  <c r="C92" i="33"/>
  <c r="AF67" i="33"/>
  <c r="Z66" i="39"/>
  <c r="AG66" i="39"/>
  <c r="AB58" i="39"/>
  <c r="AH100" i="33"/>
  <c r="D125" i="33" s="1"/>
  <c r="E70" i="33"/>
  <c r="AG62" i="33"/>
  <c r="Z62" i="33"/>
  <c r="AD62" i="33"/>
  <c r="S112" i="33"/>
  <c r="L112" i="33"/>
  <c r="V112" i="33"/>
  <c r="L84" i="33"/>
  <c r="S84" i="33"/>
  <c r="V84" i="33"/>
  <c r="Z75" i="33"/>
  <c r="AD75" i="33"/>
  <c r="AG75" i="33"/>
  <c r="AH65" i="39"/>
  <c r="AE65" i="39"/>
  <c r="Z65" i="39"/>
  <c r="B52" i="33"/>
  <c r="D6" i="7" s="1"/>
  <c r="F31" i="33"/>
  <c r="AH116" i="39"/>
  <c r="AH121" i="33"/>
  <c r="AF59" i="33"/>
  <c r="C84" i="33"/>
  <c r="AH92" i="39"/>
  <c r="D117" i="39" s="1"/>
  <c r="AF31" i="39"/>
  <c r="C56" i="39"/>
  <c r="AG72" i="39"/>
  <c r="Z72" i="39"/>
  <c r="AD72" i="39"/>
  <c r="Z62" i="39"/>
  <c r="AD62" i="39" s="1"/>
  <c r="AG62" i="39"/>
  <c r="AB115" i="33"/>
  <c r="M114" i="33"/>
  <c r="N114" i="33"/>
  <c r="AG73" i="33"/>
  <c r="Z73" i="33"/>
  <c r="E65" i="33"/>
  <c r="T64" i="39"/>
  <c r="T77" i="39" s="1"/>
  <c r="W64" i="39"/>
  <c r="W77" i="39" s="1"/>
  <c r="AB56" i="39" s="1"/>
  <c r="AH94" i="33"/>
  <c r="D119" i="33" s="1"/>
  <c r="AB123" i="33"/>
  <c r="AH93" i="39"/>
  <c r="D118" i="39" s="1"/>
  <c r="AF60" i="39"/>
  <c r="C85" i="39"/>
  <c r="AB125" i="33"/>
  <c r="AG61" i="33"/>
  <c r="Z61" i="33"/>
  <c r="AD61" i="33"/>
  <c r="AB58" i="33"/>
  <c r="AH94" i="39"/>
  <c r="D119" i="39" s="1"/>
  <c r="AG68" i="33"/>
  <c r="Z68" i="33"/>
  <c r="AD68" i="33" s="1"/>
  <c r="S85" i="39"/>
  <c r="V85" i="39" s="1"/>
  <c r="U85" i="39" s="1"/>
  <c r="L85" i="39"/>
  <c r="AH124" i="33"/>
  <c r="AF60" i="33"/>
  <c r="C85" i="33"/>
  <c r="AB123" i="39"/>
  <c r="U86" i="39"/>
  <c r="S115" i="39"/>
  <c r="R115" i="39" s="1"/>
  <c r="L115" i="39"/>
  <c r="AH52" i="33"/>
  <c r="D56" i="33"/>
  <c r="AH114" i="33"/>
  <c r="AE67" i="33"/>
  <c r="AG71" i="39"/>
  <c r="Z71" i="39"/>
  <c r="AG74" i="33"/>
  <c r="Z74" i="33"/>
  <c r="AD74" i="33"/>
  <c r="AG76" i="33"/>
  <c r="Z76" i="33"/>
  <c r="AD76" i="33" s="1"/>
  <c r="AH65" i="33"/>
  <c r="Z65" i="33"/>
  <c r="AF70" i="33"/>
  <c r="C95" i="33"/>
  <c r="Z66" i="33"/>
  <c r="AD66" i="33"/>
  <c r="AG66" i="33"/>
  <c r="AH85" i="33"/>
  <c r="D110" i="33" s="1"/>
  <c r="B52" i="39"/>
  <c r="D5" i="7" s="1"/>
  <c r="F31" i="39"/>
  <c r="L64" i="39"/>
  <c r="L77" i="39" s="1"/>
  <c r="S64" i="39"/>
  <c r="E66" i="39"/>
  <c r="E75" i="39"/>
  <c r="AB57" i="39"/>
  <c r="D77" i="39"/>
  <c r="E61" i="33"/>
  <c r="AE60" i="39"/>
  <c r="E72" i="33"/>
  <c r="E60" i="33"/>
  <c r="E115" i="33"/>
  <c r="AB113" i="39"/>
  <c r="M112" i="39"/>
  <c r="N112" i="39"/>
  <c r="AE59" i="33"/>
  <c r="V114" i="39"/>
  <c r="U114" i="39" s="1"/>
  <c r="AC31" i="39"/>
  <c r="AE31" i="39"/>
  <c r="T85" i="39"/>
  <c r="W85" i="39"/>
  <c r="AF59" i="39"/>
  <c r="C84" i="39"/>
  <c r="AD60" i="33"/>
  <c r="T112" i="33"/>
  <c r="W112" i="33" s="1"/>
  <c r="AH121" i="39"/>
  <c r="AG75" i="39"/>
  <c r="Z75" i="39"/>
  <c r="AH96" i="39"/>
  <c r="D121" i="39" s="1"/>
  <c r="C91" i="33" l="1"/>
  <c r="AF66" i="33"/>
  <c r="C96" i="39"/>
  <c r="AF71" i="39"/>
  <c r="V114" i="33"/>
  <c r="L114" i="33"/>
  <c r="S114" i="33"/>
  <c r="C97" i="39"/>
  <c r="AF72" i="39"/>
  <c r="U112" i="33"/>
  <c r="AB126" i="33"/>
  <c r="AA93" i="33"/>
  <c r="B92" i="33"/>
  <c r="F92" i="33" s="1"/>
  <c r="E92" i="33"/>
  <c r="AE69" i="39"/>
  <c r="C57" i="33"/>
  <c r="AF32" i="33"/>
  <c r="C114" i="33"/>
  <c r="AF89" i="33"/>
  <c r="C92" i="39"/>
  <c r="AF67" i="39"/>
  <c r="V77" i="33"/>
  <c r="AA56" i="33" s="1"/>
  <c r="AC75" i="39"/>
  <c r="AE75" i="39"/>
  <c r="E84" i="39"/>
  <c r="AA85" i="39"/>
  <c r="B84" i="39"/>
  <c r="F84" i="39" s="1"/>
  <c r="R64" i="39"/>
  <c r="R77" i="39" s="1"/>
  <c r="S77" i="39"/>
  <c r="AB120" i="39"/>
  <c r="AA86" i="39"/>
  <c r="B85" i="39"/>
  <c r="F85" i="39" s="1"/>
  <c r="AB77" i="39"/>
  <c r="AH56" i="39"/>
  <c r="D90" i="39"/>
  <c r="AF65" i="39"/>
  <c r="U113" i="33"/>
  <c r="AD69" i="39"/>
  <c r="T113" i="39"/>
  <c r="W113" i="39"/>
  <c r="AD75" i="39"/>
  <c r="T112" i="39"/>
  <c r="W112" i="39" s="1"/>
  <c r="V64" i="39"/>
  <c r="AE66" i="33"/>
  <c r="AF76" i="33"/>
  <c r="C101" i="33"/>
  <c r="AH115" i="33"/>
  <c r="C100" i="33"/>
  <c r="AF75" i="33"/>
  <c r="R112" i="33"/>
  <c r="AH58" i="39"/>
  <c r="D83" i="39" s="1"/>
  <c r="AF69" i="39"/>
  <c r="C94" i="39"/>
  <c r="AC32" i="33"/>
  <c r="AC52" i="33" s="1"/>
  <c r="AE32" i="33"/>
  <c r="B56" i="33"/>
  <c r="C77" i="33"/>
  <c r="AA57" i="33"/>
  <c r="E56" i="33"/>
  <c r="AE89" i="33"/>
  <c r="AF73" i="39"/>
  <c r="C98" i="39"/>
  <c r="AB122" i="33"/>
  <c r="R64" i="33"/>
  <c r="R77" i="33" s="1"/>
  <c r="S77" i="33"/>
  <c r="C116" i="33"/>
  <c r="C100" i="39"/>
  <c r="AF75" i="39"/>
  <c r="L112" i="39"/>
  <c r="V112" i="39"/>
  <c r="S112" i="39"/>
  <c r="AA96" i="33"/>
  <c r="E95" i="33"/>
  <c r="B95" i="33"/>
  <c r="F95" i="33" s="1"/>
  <c r="AH58" i="33"/>
  <c r="D83" i="33" s="1"/>
  <c r="C87" i="39"/>
  <c r="AF62" i="39"/>
  <c r="AA57" i="39"/>
  <c r="B56" i="39"/>
  <c r="E56" i="39"/>
  <c r="C77" i="39"/>
  <c r="R113" i="33"/>
  <c r="AC32" i="39"/>
  <c r="AC52" i="39" s="1"/>
  <c r="AE32" i="39"/>
  <c r="AG52" i="33"/>
  <c r="AA89" i="39"/>
  <c r="B88" i="39"/>
  <c r="F88" i="39" s="1"/>
  <c r="E88" i="39"/>
  <c r="AB112" i="39"/>
  <c r="N111" i="39"/>
  <c r="M111" i="39"/>
  <c r="AC73" i="39"/>
  <c r="AE73" i="39"/>
  <c r="S113" i="39"/>
  <c r="R113" i="39" s="1"/>
  <c r="V113" i="39"/>
  <c r="U113" i="39" s="1"/>
  <c r="L113" i="39"/>
  <c r="AC74" i="33"/>
  <c r="AE74" i="33"/>
  <c r="R85" i="39"/>
  <c r="AB119" i="39"/>
  <c r="AC73" i="33"/>
  <c r="AE73" i="33"/>
  <c r="AC75" i="33"/>
  <c r="AE75" i="33"/>
  <c r="AE62" i="33"/>
  <c r="AF66" i="39"/>
  <c r="C91" i="39"/>
  <c r="AB112" i="33"/>
  <c r="M111" i="33"/>
  <c r="N111" i="33"/>
  <c r="C116" i="39"/>
  <c r="C57" i="39"/>
  <c r="AF32" i="39"/>
  <c r="AF52" i="39" s="1"/>
  <c r="AF52" i="33"/>
  <c r="AE71" i="33"/>
  <c r="B95" i="39"/>
  <c r="F95" i="39" s="1"/>
  <c r="AA96" i="39"/>
  <c r="AD73" i="39"/>
  <c r="AH114" i="39"/>
  <c r="AC76" i="33"/>
  <c r="AE76" i="33"/>
  <c r="AB120" i="33"/>
  <c r="AH113" i="39"/>
  <c r="AD65" i="33"/>
  <c r="C99" i="33"/>
  <c r="AF74" i="33"/>
  <c r="AB57" i="33"/>
  <c r="D77" i="33"/>
  <c r="F56" i="33"/>
  <c r="AH123" i="39"/>
  <c r="AE61" i="33"/>
  <c r="AD73" i="33"/>
  <c r="AE62" i="39"/>
  <c r="U84" i="33"/>
  <c r="C87" i="33"/>
  <c r="AF62" i="33"/>
  <c r="AE66" i="39"/>
  <c r="AE68" i="39"/>
  <c r="AE72" i="33"/>
  <c r="AD32" i="39"/>
  <c r="AE61" i="39"/>
  <c r="C96" i="33"/>
  <c r="AF71" i="33"/>
  <c r="L84" i="39"/>
  <c r="S84" i="39"/>
  <c r="V84" i="39" s="1"/>
  <c r="U85" i="33"/>
  <c r="AB119" i="33"/>
  <c r="AE64" i="39"/>
  <c r="AF76" i="39"/>
  <c r="C101" i="39"/>
  <c r="AH57" i="39"/>
  <c r="D82" i="39" s="1"/>
  <c r="AB111" i="33"/>
  <c r="N110" i="33"/>
  <c r="M110" i="33"/>
  <c r="AE65" i="33"/>
  <c r="AE71" i="39"/>
  <c r="AA86" i="33"/>
  <c r="B85" i="33"/>
  <c r="F85" i="33" s="1"/>
  <c r="E85" i="33"/>
  <c r="AE68" i="33"/>
  <c r="C86" i="33"/>
  <c r="AF61" i="33"/>
  <c r="AH123" i="33"/>
  <c r="C98" i="33"/>
  <c r="AF73" i="33"/>
  <c r="AB118" i="39"/>
  <c r="D7" i="7"/>
  <c r="D8" i="7" s="1"/>
  <c r="D12" i="7" s="1"/>
  <c r="R84" i="33"/>
  <c r="AD66" i="39"/>
  <c r="AF68" i="39"/>
  <c r="C93" i="39"/>
  <c r="AD72" i="33"/>
  <c r="AC74" i="39"/>
  <c r="AE74" i="39"/>
  <c r="AF61" i="39"/>
  <c r="C86" i="39"/>
  <c r="AD71" i="33"/>
  <c r="W84" i="39"/>
  <c r="T84" i="39"/>
  <c r="W64" i="33"/>
  <c r="W77" i="33" s="1"/>
  <c r="AB56" i="33" s="1"/>
  <c r="AF69" i="33"/>
  <c r="C94" i="33"/>
  <c r="AE67" i="39"/>
  <c r="AF64" i="39"/>
  <c r="C89" i="39"/>
  <c r="AB122" i="39"/>
  <c r="D90" i="33"/>
  <c r="AF65" i="33"/>
  <c r="AD71" i="39"/>
  <c r="V115" i="39"/>
  <c r="U115" i="39" s="1"/>
  <c r="C93" i="33"/>
  <c r="AF68" i="33"/>
  <c r="AH125" i="33"/>
  <c r="T114" i="33"/>
  <c r="W114" i="33" s="1"/>
  <c r="AE72" i="39"/>
  <c r="B84" i="33"/>
  <c r="F84" i="33" s="1"/>
  <c r="E84" i="33"/>
  <c r="AA85" i="33"/>
  <c r="AD65" i="39"/>
  <c r="C97" i="33"/>
  <c r="AF72" i="33"/>
  <c r="AF74" i="39"/>
  <c r="C99" i="39"/>
  <c r="AD61" i="39"/>
  <c r="AH85" i="39"/>
  <c r="D110" i="39" s="1"/>
  <c r="AH126" i="39"/>
  <c r="AE69" i="33"/>
  <c r="AD67" i="39"/>
  <c r="AE116" i="33"/>
  <c r="AC76" i="39"/>
  <c r="AE76" i="39"/>
  <c r="U84" i="39" l="1"/>
  <c r="B86" i="39"/>
  <c r="F86" i="39" s="1"/>
  <c r="AA87" i="39"/>
  <c r="Z86" i="33"/>
  <c r="AD86" i="33" s="1"/>
  <c r="AG86" i="33"/>
  <c r="AH119" i="33"/>
  <c r="E101" i="33"/>
  <c r="B101" i="33"/>
  <c r="F101" i="33" s="1"/>
  <c r="AA98" i="39"/>
  <c r="B97" i="39"/>
  <c r="F97" i="39" s="1"/>
  <c r="AA98" i="33"/>
  <c r="B97" i="33"/>
  <c r="F97" i="33" s="1"/>
  <c r="AB83" i="39"/>
  <c r="AA88" i="33"/>
  <c r="B87" i="33"/>
  <c r="F87" i="33" s="1"/>
  <c r="B91" i="39"/>
  <c r="F91" i="39" s="1"/>
  <c r="AA92" i="39"/>
  <c r="F56" i="39"/>
  <c r="Z96" i="33"/>
  <c r="AD96" i="33"/>
  <c r="AG96" i="33"/>
  <c r="AB84" i="39"/>
  <c r="B92" i="39"/>
  <c r="F92" i="39" s="1"/>
  <c r="AA93" i="39"/>
  <c r="E92" i="39"/>
  <c r="R114" i="33"/>
  <c r="AA95" i="33"/>
  <c r="B94" i="33"/>
  <c r="F94" i="33" s="1"/>
  <c r="E94" i="33"/>
  <c r="AA58" i="39"/>
  <c r="B57" i="39"/>
  <c r="F57" i="39" s="1"/>
  <c r="AG89" i="39"/>
  <c r="Z89" i="39"/>
  <c r="AD89" i="39" s="1"/>
  <c r="AD57" i="39"/>
  <c r="AG57" i="39"/>
  <c r="Z57" i="39"/>
  <c r="R112" i="39"/>
  <c r="AG57" i="33"/>
  <c r="Z57" i="33"/>
  <c r="E85" i="39"/>
  <c r="Z85" i="39"/>
  <c r="AG85" i="39"/>
  <c r="AB77" i="33"/>
  <c r="AH56" i="33"/>
  <c r="S110" i="33"/>
  <c r="L110" i="33"/>
  <c r="V110" i="33"/>
  <c r="AH120" i="33"/>
  <c r="E95" i="39"/>
  <c r="AA117" i="39"/>
  <c r="S111" i="39"/>
  <c r="R111" i="39" s="1"/>
  <c r="L111" i="39"/>
  <c r="B87" i="39"/>
  <c r="F87" i="39" s="1"/>
  <c r="AA88" i="39"/>
  <c r="AH122" i="33"/>
  <c r="U64" i="39"/>
  <c r="U77" i="39" s="1"/>
  <c r="V77" i="39"/>
  <c r="AA56" i="39" s="1"/>
  <c r="AG86" i="39"/>
  <c r="Z86" i="39"/>
  <c r="AD86" i="39" s="1"/>
  <c r="B114" i="33"/>
  <c r="F114" i="33" s="1"/>
  <c r="AA115" i="33"/>
  <c r="AH126" i="33"/>
  <c r="M90" i="33"/>
  <c r="AB91" i="33"/>
  <c r="N90" i="33"/>
  <c r="B90" i="33"/>
  <c r="E90" i="33" s="1"/>
  <c r="E86" i="33"/>
  <c r="AA87" i="33"/>
  <c r="B86" i="33"/>
  <c r="F86" i="33" s="1"/>
  <c r="B101" i="39"/>
  <c r="F101" i="39" s="1"/>
  <c r="AG85" i="33"/>
  <c r="Z85" i="33"/>
  <c r="AH122" i="39"/>
  <c r="AH118" i="39"/>
  <c r="T110" i="33"/>
  <c r="W110" i="33" s="1"/>
  <c r="AE57" i="33"/>
  <c r="AH57" i="33"/>
  <c r="D82" i="33" s="1"/>
  <c r="T111" i="33"/>
  <c r="W111" i="33" s="1"/>
  <c r="T111" i="39"/>
  <c r="W111" i="39" s="1"/>
  <c r="B98" i="39"/>
  <c r="F98" i="39" s="1"/>
  <c r="E98" i="39"/>
  <c r="AA99" i="39"/>
  <c r="B100" i="33"/>
  <c r="F100" i="33" s="1"/>
  <c r="E100" i="33"/>
  <c r="AA101" i="33"/>
  <c r="B96" i="39"/>
  <c r="F96" i="39" s="1"/>
  <c r="AA97" i="39"/>
  <c r="E96" i="39"/>
  <c r="AB111" i="39"/>
  <c r="M110" i="39"/>
  <c r="N110" i="39"/>
  <c r="D31" i="7"/>
  <c r="D26" i="7"/>
  <c r="D23" i="7"/>
  <c r="D19" i="7"/>
  <c r="D28" i="7"/>
  <c r="D15" i="7"/>
  <c r="D21" i="7"/>
  <c r="D16" i="7"/>
  <c r="D17" i="7"/>
  <c r="D20" i="7"/>
  <c r="D30" i="7"/>
  <c r="D13" i="7"/>
  <c r="D14" i="7"/>
  <c r="D24" i="7"/>
  <c r="D27" i="7"/>
  <c r="D22" i="7"/>
  <c r="D29" i="7"/>
  <c r="D25" i="7"/>
  <c r="D18" i="7"/>
  <c r="D32" i="7"/>
  <c r="R84" i="39"/>
  <c r="AG96" i="39"/>
  <c r="Z96" i="39"/>
  <c r="AD96" i="39"/>
  <c r="AH119" i="39"/>
  <c r="U112" i="39"/>
  <c r="AG93" i="33"/>
  <c r="Z93" i="33"/>
  <c r="U114" i="33"/>
  <c r="B99" i="39"/>
  <c r="F99" i="39" s="1"/>
  <c r="AA100" i="39"/>
  <c r="E99" i="39"/>
  <c r="AA90" i="39"/>
  <c r="E89" i="39"/>
  <c r="B89" i="39"/>
  <c r="F89" i="39" s="1"/>
  <c r="AA94" i="39"/>
  <c r="E93" i="39"/>
  <c r="B93" i="39"/>
  <c r="F93" i="39" s="1"/>
  <c r="AH111" i="33"/>
  <c r="AA97" i="33"/>
  <c r="B96" i="33"/>
  <c r="F96" i="33" s="1"/>
  <c r="E96" i="33"/>
  <c r="S111" i="33"/>
  <c r="R111" i="33" s="1"/>
  <c r="V111" i="33"/>
  <c r="L111" i="33"/>
  <c r="AB84" i="33"/>
  <c r="AA101" i="39"/>
  <c r="B100" i="39"/>
  <c r="F100" i="39" s="1"/>
  <c r="AB91" i="39"/>
  <c r="M90" i="39"/>
  <c r="N90" i="39"/>
  <c r="B90" i="39"/>
  <c r="E90" i="39" s="1"/>
  <c r="AH120" i="39"/>
  <c r="Z56" i="33"/>
  <c r="AE56" i="33" s="1"/>
  <c r="AG56" i="33"/>
  <c r="AD56" i="33"/>
  <c r="AA58" i="33"/>
  <c r="AA77" i="33" s="1"/>
  <c r="Z77" i="33" s="1"/>
  <c r="B57" i="33"/>
  <c r="F57" i="33" s="1"/>
  <c r="AA94" i="33"/>
  <c r="B93" i="33"/>
  <c r="F93" i="33" s="1"/>
  <c r="B98" i="33"/>
  <c r="F98" i="33" s="1"/>
  <c r="AA99" i="33"/>
  <c r="B99" i="33"/>
  <c r="F99" i="33" s="1"/>
  <c r="E99" i="33"/>
  <c r="AA100" i="33"/>
  <c r="AH112" i="33"/>
  <c r="AH112" i="39"/>
  <c r="AA117" i="33"/>
  <c r="AA95" i="39"/>
  <c r="B94" i="39"/>
  <c r="F94" i="39" s="1"/>
  <c r="AH77" i="39"/>
  <c r="D81" i="39"/>
  <c r="U64" i="33"/>
  <c r="U77" i="33" s="1"/>
  <c r="AA92" i="33"/>
  <c r="E91" i="33"/>
  <c r="B91" i="33"/>
  <c r="F91" i="33" s="1"/>
  <c r="AC64" i="33" l="1"/>
  <c r="AC63" i="33"/>
  <c r="AC60" i="33"/>
  <c r="AC67" i="33"/>
  <c r="AC70" i="33"/>
  <c r="AC59" i="33"/>
  <c r="AC71" i="33"/>
  <c r="AC69" i="33"/>
  <c r="AC66" i="33"/>
  <c r="AC72" i="33"/>
  <c r="AC68" i="33"/>
  <c r="AC62" i="33"/>
  <c r="AC65" i="33"/>
  <c r="AC61" i="33"/>
  <c r="Z99" i="39"/>
  <c r="AD99" i="39" s="1"/>
  <c r="AG99" i="39"/>
  <c r="AE85" i="33"/>
  <c r="AG115" i="33"/>
  <c r="AF115" i="33" s="1"/>
  <c r="Z115" i="33"/>
  <c r="AD115" i="33" s="1"/>
  <c r="U110" i="33"/>
  <c r="AH84" i="39"/>
  <c r="D109" i="39" s="1"/>
  <c r="AG98" i="33"/>
  <c r="Z98" i="33"/>
  <c r="AD98" i="33" s="1"/>
  <c r="Z99" i="33"/>
  <c r="AG99" i="33"/>
  <c r="AD99" i="33"/>
  <c r="E57" i="33"/>
  <c r="W90" i="39"/>
  <c r="W102" i="39" s="1"/>
  <c r="AB81" i="39" s="1"/>
  <c r="T90" i="39"/>
  <c r="T102" i="39" s="1"/>
  <c r="AH84" i="33"/>
  <c r="D109" i="33" s="1"/>
  <c r="D33" i="7"/>
  <c r="AF85" i="33"/>
  <c r="C110" i="33"/>
  <c r="T90" i="33"/>
  <c r="T102" i="33" s="1"/>
  <c r="E114" i="33"/>
  <c r="R110" i="33"/>
  <c r="AC57" i="33"/>
  <c r="AG95" i="33"/>
  <c r="Z95" i="33"/>
  <c r="E87" i="33"/>
  <c r="E97" i="39"/>
  <c r="D102" i="39"/>
  <c r="AB82" i="39"/>
  <c r="E98" i="33"/>
  <c r="L90" i="39"/>
  <c r="L102" i="39" s="1"/>
  <c r="S90" i="39"/>
  <c r="V90" i="39" s="1"/>
  <c r="AG100" i="39"/>
  <c r="Z100" i="39"/>
  <c r="AD97" i="39"/>
  <c r="AG97" i="39"/>
  <c r="Z97" i="39"/>
  <c r="AH91" i="33"/>
  <c r="AE91" i="33"/>
  <c r="Z91" i="33"/>
  <c r="E87" i="39"/>
  <c r="D81" i="33"/>
  <c r="AH77" i="33"/>
  <c r="AD57" i="33"/>
  <c r="AF89" i="39"/>
  <c r="C114" i="39"/>
  <c r="AE96" i="33"/>
  <c r="Z88" i="33"/>
  <c r="AD88" i="33"/>
  <c r="AG88" i="33"/>
  <c r="AD98" i="39"/>
  <c r="AG98" i="39"/>
  <c r="Z98" i="39"/>
  <c r="AG87" i="39"/>
  <c r="Z87" i="39"/>
  <c r="AD87" i="39" s="1"/>
  <c r="AH111" i="39"/>
  <c r="B77" i="33"/>
  <c r="E6" i="7" s="1"/>
  <c r="E7" i="7" s="1"/>
  <c r="E8" i="7" s="1"/>
  <c r="E12" i="7" s="1"/>
  <c r="AE85" i="39"/>
  <c r="AE91" i="39"/>
  <c r="AH91" i="39"/>
  <c r="Z91" i="39"/>
  <c r="U111" i="33"/>
  <c r="E101" i="39"/>
  <c r="F90" i="33"/>
  <c r="AE86" i="39"/>
  <c r="Z88" i="39"/>
  <c r="AG88" i="39"/>
  <c r="AD88" i="39"/>
  <c r="C82" i="33"/>
  <c r="AF57" i="33"/>
  <c r="E86" i="39"/>
  <c r="AG97" i="33"/>
  <c r="AD97" i="33"/>
  <c r="Z97" i="33"/>
  <c r="C118" i="33"/>
  <c r="AF93" i="33"/>
  <c r="AF86" i="33"/>
  <c r="C111" i="33"/>
  <c r="AF56" i="33"/>
  <c r="C81" i="33"/>
  <c r="F90" i="39"/>
  <c r="AG94" i="39"/>
  <c r="Z94" i="39"/>
  <c r="AD94" i="39"/>
  <c r="AE96" i="39"/>
  <c r="AD101" i="33"/>
  <c r="AG101" i="33"/>
  <c r="Z101" i="33"/>
  <c r="L90" i="33"/>
  <c r="L102" i="33" s="1"/>
  <c r="S90" i="33"/>
  <c r="C111" i="39"/>
  <c r="AF86" i="39"/>
  <c r="AG58" i="39"/>
  <c r="AD58" i="39"/>
  <c r="Z58" i="39"/>
  <c r="Z93" i="39"/>
  <c r="AD93" i="39"/>
  <c r="AG93" i="39"/>
  <c r="B77" i="39"/>
  <c r="E5" i="7" s="1"/>
  <c r="AH83" i="39"/>
  <c r="D108" i="39" s="1"/>
  <c r="AG117" i="33"/>
  <c r="Z58" i="33"/>
  <c r="AD58" i="33" s="1"/>
  <c r="AG58" i="33"/>
  <c r="AG90" i="39"/>
  <c r="AD90" i="39"/>
  <c r="Z90" i="39"/>
  <c r="AD85" i="33"/>
  <c r="AG117" i="39"/>
  <c r="AE89" i="39"/>
  <c r="C121" i="33"/>
  <c r="AF96" i="33"/>
  <c r="AE86" i="33"/>
  <c r="E94" i="39"/>
  <c r="E93" i="33"/>
  <c r="AC56" i="33"/>
  <c r="E100" i="39"/>
  <c r="AE93" i="33"/>
  <c r="AF96" i="39"/>
  <c r="C121" i="39"/>
  <c r="T110" i="39"/>
  <c r="W110" i="39" s="1"/>
  <c r="AG56" i="39"/>
  <c r="AA77" i="39"/>
  <c r="Z77" i="39" s="1"/>
  <c r="Z56" i="39"/>
  <c r="AF85" i="39"/>
  <c r="C110" i="39"/>
  <c r="AC57" i="39"/>
  <c r="AE57" i="39"/>
  <c r="E57" i="39"/>
  <c r="AG92" i="39"/>
  <c r="AD92" i="39"/>
  <c r="Z92" i="39"/>
  <c r="AG101" i="39"/>
  <c r="Z101" i="39"/>
  <c r="AD101" i="39"/>
  <c r="AG92" i="33"/>
  <c r="Z92" i="33"/>
  <c r="AD95" i="39"/>
  <c r="AG95" i="39"/>
  <c r="Z95" i="39"/>
  <c r="AG100" i="33"/>
  <c r="Z100" i="33"/>
  <c r="AG94" i="33"/>
  <c r="AD94" i="33"/>
  <c r="Z94" i="33"/>
  <c r="AD93" i="33"/>
  <c r="L110" i="39"/>
  <c r="S110" i="39"/>
  <c r="V110" i="39" s="1"/>
  <c r="U110" i="39" s="1"/>
  <c r="AB83" i="33"/>
  <c r="Z87" i="33"/>
  <c r="AG87" i="33"/>
  <c r="V111" i="39"/>
  <c r="U111" i="39" s="1"/>
  <c r="AD85" i="39"/>
  <c r="C82" i="39"/>
  <c r="AF57" i="39"/>
  <c r="E91" i="39"/>
  <c r="E97" i="33"/>
  <c r="U90" i="39" l="1"/>
  <c r="U102" i="39" s="1"/>
  <c r="V102" i="39"/>
  <c r="AA81" i="39" s="1"/>
  <c r="AC100" i="33"/>
  <c r="AE100" i="33"/>
  <c r="R90" i="33"/>
  <c r="R102" i="33" s="1"/>
  <c r="S102" i="33"/>
  <c r="B121" i="33"/>
  <c r="F121" i="33" s="1"/>
  <c r="AA122" i="33"/>
  <c r="AE93" i="39"/>
  <c r="B118" i="33"/>
  <c r="F118" i="33" s="1"/>
  <c r="AA119" i="33"/>
  <c r="AF88" i="39"/>
  <c r="C113" i="39"/>
  <c r="AC98" i="39"/>
  <c r="AE98" i="39"/>
  <c r="AA115" i="39"/>
  <c r="B114" i="39"/>
  <c r="F114" i="39" s="1"/>
  <c r="D116" i="33"/>
  <c r="AF91" i="33"/>
  <c r="AC100" i="39"/>
  <c r="AE100" i="39"/>
  <c r="AB110" i="33"/>
  <c r="M109" i="33"/>
  <c r="N109" i="33"/>
  <c r="AE95" i="39"/>
  <c r="AC101" i="39"/>
  <c r="AE101" i="39"/>
  <c r="E110" i="39"/>
  <c r="AA111" i="39"/>
  <c r="B110" i="39"/>
  <c r="F110" i="39" s="1"/>
  <c r="AE90" i="39"/>
  <c r="AC58" i="39"/>
  <c r="AE58" i="39"/>
  <c r="AC101" i="33"/>
  <c r="AE101" i="33"/>
  <c r="AE94" i="39"/>
  <c r="AE97" i="33"/>
  <c r="AE88" i="39"/>
  <c r="AD91" i="39"/>
  <c r="C123" i="39"/>
  <c r="AF98" i="39"/>
  <c r="AE97" i="39"/>
  <c r="AD100" i="39"/>
  <c r="AF98" i="33"/>
  <c r="C123" i="33"/>
  <c r="C112" i="39"/>
  <c r="AF87" i="39"/>
  <c r="AE87" i="33"/>
  <c r="AH83" i="33"/>
  <c r="D108" i="33" s="1"/>
  <c r="C120" i="39"/>
  <c r="AF95" i="39"/>
  <c r="AF101" i="33"/>
  <c r="C126" i="33"/>
  <c r="B82" i="39"/>
  <c r="F82" i="39" s="1"/>
  <c r="AA83" i="39"/>
  <c r="E82" i="39"/>
  <c r="AE94" i="33"/>
  <c r="AE92" i="39"/>
  <c r="AC56" i="39"/>
  <c r="AE56" i="39"/>
  <c r="AF90" i="39"/>
  <c r="C115" i="39"/>
  <c r="AB109" i="39"/>
  <c r="AF58" i="39"/>
  <c r="C83" i="39"/>
  <c r="C122" i="33"/>
  <c r="AF97" i="33"/>
  <c r="AF88" i="33"/>
  <c r="C113" i="33"/>
  <c r="W90" i="33"/>
  <c r="W102" i="33" s="1"/>
  <c r="AB81" i="33" s="1"/>
  <c r="AE92" i="33"/>
  <c r="AC70" i="39"/>
  <c r="AC60" i="39"/>
  <c r="AC63" i="39"/>
  <c r="AC59" i="39"/>
  <c r="AC66" i="39"/>
  <c r="AC64" i="39"/>
  <c r="AC62" i="39"/>
  <c r="AC68" i="39"/>
  <c r="AC65" i="39"/>
  <c r="AC71" i="39"/>
  <c r="AC67" i="39"/>
  <c r="AC72" i="39"/>
  <c r="AC69" i="39"/>
  <c r="AC61" i="39"/>
  <c r="AF58" i="33"/>
  <c r="C83" i="33"/>
  <c r="C102" i="33" s="1"/>
  <c r="E81" i="33"/>
  <c r="AA82" i="33"/>
  <c r="B81" i="33"/>
  <c r="D102" i="33"/>
  <c r="F81" i="33"/>
  <c r="AB82" i="33"/>
  <c r="R90" i="39"/>
  <c r="R102" i="39" s="1"/>
  <c r="S102" i="39"/>
  <c r="AE95" i="33"/>
  <c r="AA111" i="33"/>
  <c r="B110" i="33"/>
  <c r="F110" i="33" s="1"/>
  <c r="E110" i="33"/>
  <c r="AC99" i="39"/>
  <c r="AE99" i="39"/>
  <c r="AC77" i="33"/>
  <c r="D116" i="39"/>
  <c r="AF91" i="39"/>
  <c r="AF99" i="39"/>
  <c r="C124" i="39"/>
  <c r="C119" i="33"/>
  <c r="AF94" i="33"/>
  <c r="AF92" i="33"/>
  <c r="C117" i="33"/>
  <c r="AF92" i="39"/>
  <c r="C117" i="39"/>
  <c r="AG77" i="39"/>
  <c r="AF56" i="39"/>
  <c r="AF77" i="39" s="1"/>
  <c r="C81" i="39"/>
  <c r="AA122" i="39"/>
  <c r="B121" i="39"/>
  <c r="F121" i="39" s="1"/>
  <c r="B111" i="39"/>
  <c r="F111" i="39" s="1"/>
  <c r="AA112" i="39"/>
  <c r="E111" i="39"/>
  <c r="AG77" i="33"/>
  <c r="AA112" i="33"/>
  <c r="B111" i="33"/>
  <c r="F111" i="33" s="1"/>
  <c r="AE88" i="33"/>
  <c r="AD95" i="33"/>
  <c r="C124" i="33"/>
  <c r="AF99" i="33"/>
  <c r="C112" i="33"/>
  <c r="AF87" i="33"/>
  <c r="AH82" i="39"/>
  <c r="D107" i="39" s="1"/>
  <c r="AC98" i="33"/>
  <c r="AE98" i="33"/>
  <c r="C125" i="33"/>
  <c r="AF100" i="33"/>
  <c r="C126" i="39"/>
  <c r="AF101" i="39"/>
  <c r="C119" i="39"/>
  <c r="AF94" i="39"/>
  <c r="E26" i="7"/>
  <c r="E18" i="7"/>
  <c r="E17" i="7"/>
  <c r="E32" i="7"/>
  <c r="E31" i="7"/>
  <c r="E19" i="7"/>
  <c r="E24" i="7"/>
  <c r="E30" i="7"/>
  <c r="E20" i="7"/>
  <c r="E13" i="7"/>
  <c r="E27" i="7"/>
  <c r="E25" i="7"/>
  <c r="E14" i="7"/>
  <c r="E23" i="7"/>
  <c r="E15" i="7"/>
  <c r="E22" i="7"/>
  <c r="E29" i="7"/>
  <c r="E16" i="7"/>
  <c r="E21" i="7"/>
  <c r="E28" i="7"/>
  <c r="AF97" i="39"/>
  <c r="C122" i="39"/>
  <c r="C125" i="39"/>
  <c r="AF100" i="39"/>
  <c r="AB102" i="39"/>
  <c r="AH81" i="39"/>
  <c r="M109" i="39"/>
  <c r="AB110" i="39"/>
  <c r="N109" i="39"/>
  <c r="R110" i="39"/>
  <c r="AD87" i="33"/>
  <c r="AD100" i="33"/>
  <c r="AD92" i="33"/>
  <c r="AD56" i="39"/>
  <c r="AC58" i="33"/>
  <c r="AE58" i="33"/>
  <c r="C118" i="39"/>
  <c r="AF93" i="39"/>
  <c r="V90" i="33"/>
  <c r="AF77" i="33"/>
  <c r="B82" i="33"/>
  <c r="F82" i="33" s="1"/>
  <c r="AA83" i="33"/>
  <c r="E82" i="33"/>
  <c r="AE87" i="39"/>
  <c r="AD91" i="33"/>
  <c r="C120" i="33"/>
  <c r="AF95" i="33"/>
  <c r="AC99" i="33"/>
  <c r="AE99" i="33"/>
  <c r="AE115" i="33"/>
  <c r="U90" i="33" l="1"/>
  <c r="U102" i="33" s="1"/>
  <c r="V102" i="33"/>
  <c r="AA81" i="33" s="1"/>
  <c r="AA125" i="39"/>
  <c r="B124" i="39"/>
  <c r="F124" i="39" s="1"/>
  <c r="AG82" i="33"/>
  <c r="AD82" i="33"/>
  <c r="Z82" i="33"/>
  <c r="B126" i="33"/>
  <c r="F126" i="33" s="1"/>
  <c r="AB109" i="33"/>
  <c r="B120" i="33"/>
  <c r="F120" i="33" s="1"/>
  <c r="AA121" i="33"/>
  <c r="Z83" i="33"/>
  <c r="AD83" i="33"/>
  <c r="AG83" i="33"/>
  <c r="E83" i="39"/>
  <c r="AA84" i="39"/>
  <c r="AA102" i="39" s="1"/>
  <c r="Z102" i="39" s="1"/>
  <c r="B83" i="39"/>
  <c r="F83" i="39" s="1"/>
  <c r="Z115" i="39"/>
  <c r="AD115" i="39"/>
  <c r="AG115" i="39"/>
  <c r="AF115" i="39" s="1"/>
  <c r="AA120" i="39"/>
  <c r="B119" i="39"/>
  <c r="F119" i="39" s="1"/>
  <c r="B81" i="39"/>
  <c r="E81" i="39"/>
  <c r="AA82" i="39"/>
  <c r="C102" i="39"/>
  <c r="AH109" i="39"/>
  <c r="W109" i="33"/>
  <c r="W127" i="33" s="1"/>
  <c r="AB106" i="33" s="1"/>
  <c r="T109" i="33"/>
  <c r="T127" i="33" s="1"/>
  <c r="AA114" i="39"/>
  <c r="B113" i="39"/>
  <c r="F113" i="39" s="1"/>
  <c r="E113" i="39"/>
  <c r="AG122" i="33"/>
  <c r="AF122" i="33" s="1"/>
  <c r="Z122" i="33"/>
  <c r="E126" i="39"/>
  <c r="B126" i="39"/>
  <c r="F126" i="39" s="1"/>
  <c r="AB102" i="33"/>
  <c r="AH81" i="33"/>
  <c r="AA123" i="33"/>
  <c r="B122" i="33"/>
  <c r="F122" i="33" s="1"/>
  <c r="B115" i="39"/>
  <c r="F115" i="39" s="1"/>
  <c r="AA116" i="39"/>
  <c r="E115" i="39"/>
  <c r="E121" i="33"/>
  <c r="Z111" i="33"/>
  <c r="AG111" i="33"/>
  <c r="AF111" i="33" s="1"/>
  <c r="Z111" i="39"/>
  <c r="AG111" i="39"/>
  <c r="AF111" i="39" s="1"/>
  <c r="T109" i="39"/>
  <c r="T127" i="39" s="1"/>
  <c r="W109" i="39"/>
  <c r="W127" i="39" s="1"/>
  <c r="AB106" i="39" s="1"/>
  <c r="AH102" i="39"/>
  <c r="D106" i="39"/>
  <c r="AB108" i="39"/>
  <c r="Z112" i="39"/>
  <c r="AG112" i="39"/>
  <c r="AF112" i="39" s="1"/>
  <c r="AD112" i="39"/>
  <c r="E121" i="39"/>
  <c r="E125" i="33"/>
  <c r="B125" i="33"/>
  <c r="F125" i="33" s="1"/>
  <c r="AA126" i="33"/>
  <c r="E111" i="33"/>
  <c r="AD122" i="39"/>
  <c r="Z122" i="39"/>
  <c r="AG122" i="39"/>
  <c r="AF122" i="39" s="1"/>
  <c r="B117" i="39"/>
  <c r="F117" i="39" s="1"/>
  <c r="E117" i="39"/>
  <c r="AA118" i="39"/>
  <c r="AC77" i="39"/>
  <c r="V109" i="33"/>
  <c r="L109" i="33"/>
  <c r="L127" i="33" s="1"/>
  <c r="S109" i="33"/>
  <c r="S109" i="39"/>
  <c r="L109" i="39"/>
  <c r="L127" i="39" s="1"/>
  <c r="V109" i="39"/>
  <c r="AA120" i="33"/>
  <c r="E119" i="33"/>
  <c r="B119" i="33"/>
  <c r="F119" i="33" s="1"/>
  <c r="F116" i="39"/>
  <c r="AB117" i="39"/>
  <c r="B116" i="39"/>
  <c r="E116" i="39" s="1"/>
  <c r="AE82" i="33"/>
  <c r="AH82" i="33"/>
  <c r="D107" i="33" s="1"/>
  <c r="AB117" i="33"/>
  <c r="B116" i="33"/>
  <c r="E116" i="33" s="1"/>
  <c r="E118" i="33"/>
  <c r="AA119" i="39"/>
  <c r="B118" i="39"/>
  <c r="F118" i="39" s="1"/>
  <c r="E118" i="39"/>
  <c r="AH110" i="39"/>
  <c r="E33" i="7"/>
  <c r="AA84" i="33"/>
  <c r="B83" i="33"/>
  <c r="F83" i="33" s="1"/>
  <c r="E83" i="33"/>
  <c r="Z112" i="33"/>
  <c r="AD112" i="33"/>
  <c r="AG112" i="33"/>
  <c r="AF112" i="33" s="1"/>
  <c r="B113" i="33"/>
  <c r="F113" i="33" s="1"/>
  <c r="AA114" i="33"/>
  <c r="E113" i="33"/>
  <c r="AG83" i="39"/>
  <c r="Z83" i="39"/>
  <c r="B120" i="39"/>
  <c r="F120" i="39" s="1"/>
  <c r="AA121" i="39"/>
  <c r="AA124" i="33"/>
  <c r="B123" i="33"/>
  <c r="F123" i="33" s="1"/>
  <c r="E123" i="33"/>
  <c r="AH110" i="33"/>
  <c r="AA126" i="39"/>
  <c r="B125" i="39"/>
  <c r="F125" i="39" s="1"/>
  <c r="E125" i="39"/>
  <c r="B122" i="39"/>
  <c r="F122" i="39" s="1"/>
  <c r="AA123" i="39"/>
  <c r="B112" i="33"/>
  <c r="F112" i="33" s="1"/>
  <c r="AA113" i="33"/>
  <c r="E112" i="33"/>
  <c r="B124" i="33"/>
  <c r="F124" i="33" s="1"/>
  <c r="AA125" i="33"/>
  <c r="B117" i="33"/>
  <c r="F117" i="33" s="1"/>
  <c r="AA118" i="33"/>
  <c r="AA113" i="39"/>
  <c r="B112" i="39"/>
  <c r="F112" i="39" s="1"/>
  <c r="AA124" i="39"/>
  <c r="B123" i="39"/>
  <c r="F123" i="39" s="1"/>
  <c r="E123" i="39"/>
  <c r="E114" i="39"/>
  <c r="AG119" i="33"/>
  <c r="AF119" i="33" s="1"/>
  <c r="Z119" i="33"/>
  <c r="Z81" i="39"/>
  <c r="AD81" i="39" s="1"/>
  <c r="AG81" i="39"/>
  <c r="AC89" i="39" l="1"/>
  <c r="AC96" i="39"/>
  <c r="AC86" i="39"/>
  <c r="AC85" i="39"/>
  <c r="AC93" i="39"/>
  <c r="AC90" i="39"/>
  <c r="AC92" i="39"/>
  <c r="AC94" i="39"/>
  <c r="AC97" i="39"/>
  <c r="AC91" i="39"/>
  <c r="AC88" i="39"/>
  <c r="AC95" i="39"/>
  <c r="AC87" i="39"/>
  <c r="AC83" i="39"/>
  <c r="AE83" i="39"/>
  <c r="AE122" i="33"/>
  <c r="AB108" i="33"/>
  <c r="S127" i="33"/>
  <c r="R109" i="33"/>
  <c r="R127" i="33" s="1"/>
  <c r="AD122" i="33"/>
  <c r="AC83" i="33"/>
  <c r="AE83" i="33"/>
  <c r="AG125" i="39"/>
  <c r="AF125" i="39" s="1"/>
  <c r="Z125" i="39"/>
  <c r="AD125" i="39" s="1"/>
  <c r="Z118" i="33"/>
  <c r="AG118" i="33"/>
  <c r="AF118" i="33" s="1"/>
  <c r="AD118" i="33"/>
  <c r="AE115" i="39"/>
  <c r="AF82" i="33"/>
  <c r="C107" i="33"/>
  <c r="E122" i="39"/>
  <c r="AG124" i="33"/>
  <c r="AF124" i="33" s="1"/>
  <c r="Z124" i="33"/>
  <c r="AD124" i="33" s="1"/>
  <c r="Z84" i="33"/>
  <c r="AD84" i="33"/>
  <c r="AG84" i="33"/>
  <c r="Z118" i="39"/>
  <c r="AG118" i="39"/>
  <c r="AF118" i="39" s="1"/>
  <c r="AD118" i="39"/>
  <c r="AH106" i="39"/>
  <c r="AE111" i="33"/>
  <c r="AH106" i="33"/>
  <c r="AF81" i="39"/>
  <c r="C106" i="39"/>
  <c r="AG102" i="39"/>
  <c r="AE117" i="39"/>
  <c r="AH117" i="39"/>
  <c r="AF117" i="39" s="1"/>
  <c r="Z117" i="39"/>
  <c r="AG121" i="33"/>
  <c r="AF121" i="33" s="1"/>
  <c r="AD121" i="33"/>
  <c r="Z121" i="33"/>
  <c r="AH109" i="33"/>
  <c r="AE119" i="33"/>
  <c r="U109" i="39"/>
  <c r="U127" i="39" s="1"/>
  <c r="V127" i="39"/>
  <c r="AA106" i="39" s="1"/>
  <c r="AD123" i="33"/>
  <c r="AG123" i="33"/>
  <c r="AF123" i="33" s="1"/>
  <c r="Z123" i="33"/>
  <c r="E120" i="33"/>
  <c r="E126" i="33"/>
  <c r="AG84" i="39"/>
  <c r="Z84" i="39"/>
  <c r="AF83" i="33"/>
  <c r="C108" i="33"/>
  <c r="Z113" i="39"/>
  <c r="AG113" i="39"/>
  <c r="AF113" i="39" s="1"/>
  <c r="AB107" i="39"/>
  <c r="D127" i="39"/>
  <c r="AG116" i="39"/>
  <c r="AF116" i="39" s="1"/>
  <c r="Z116" i="39"/>
  <c r="AD116" i="39" s="1"/>
  <c r="B102" i="39"/>
  <c r="F5" i="7" s="1"/>
  <c r="F81" i="39"/>
  <c r="E124" i="39"/>
  <c r="AD113" i="33"/>
  <c r="Z113" i="33"/>
  <c r="AG113" i="33"/>
  <c r="AF113" i="33" s="1"/>
  <c r="E117" i="33"/>
  <c r="Z121" i="39"/>
  <c r="AD121" i="39" s="1"/>
  <c r="AG121" i="39"/>
  <c r="AF121" i="39" s="1"/>
  <c r="Z120" i="33"/>
  <c r="AG120" i="33"/>
  <c r="AF120" i="33" s="1"/>
  <c r="V127" i="33"/>
  <c r="AA106" i="33" s="1"/>
  <c r="U109" i="33"/>
  <c r="U127" i="33" s="1"/>
  <c r="AD111" i="33"/>
  <c r="E122" i="33"/>
  <c r="AG119" i="39"/>
  <c r="AF119" i="39" s="1"/>
  <c r="Z119" i="39"/>
  <c r="E120" i="39"/>
  <c r="F116" i="33"/>
  <c r="AG114" i="39"/>
  <c r="AF114" i="39" s="1"/>
  <c r="Z114" i="39"/>
  <c r="AD114" i="39" s="1"/>
  <c r="AG120" i="39"/>
  <c r="AF120" i="39" s="1"/>
  <c r="Z120" i="39"/>
  <c r="AA102" i="33"/>
  <c r="Z102" i="33" s="1"/>
  <c r="Z81" i="33"/>
  <c r="AG81" i="33"/>
  <c r="AD81" i="33"/>
  <c r="AC81" i="39"/>
  <c r="AE81" i="39"/>
  <c r="Z123" i="39"/>
  <c r="AG123" i="39"/>
  <c r="AF123" i="39" s="1"/>
  <c r="AD123" i="39"/>
  <c r="AF83" i="39"/>
  <c r="C108" i="39"/>
  <c r="AE112" i="33"/>
  <c r="AG114" i="33"/>
  <c r="AF114" i="33" s="1"/>
  <c r="Z114" i="33"/>
  <c r="AD119" i="33"/>
  <c r="AG124" i="39"/>
  <c r="AF124" i="39" s="1"/>
  <c r="Z124" i="39"/>
  <c r="B102" i="33"/>
  <c r="F6" i="7" s="1"/>
  <c r="F7" i="7" s="1"/>
  <c r="F8" i="7" s="1"/>
  <c r="F12" i="7" s="1"/>
  <c r="E124" i="33"/>
  <c r="AG126" i="39"/>
  <c r="AF126" i="39" s="1"/>
  <c r="Z126" i="39"/>
  <c r="AD126" i="39" s="1"/>
  <c r="AG126" i="33"/>
  <c r="AF126" i="33" s="1"/>
  <c r="AD126" i="33"/>
  <c r="Z126" i="33"/>
  <c r="AE112" i="39"/>
  <c r="AE111" i="39"/>
  <c r="E112" i="39"/>
  <c r="AG125" i="33"/>
  <c r="AF125" i="33" s="1"/>
  <c r="Z125" i="33"/>
  <c r="AD125" i="33"/>
  <c r="AD83" i="39"/>
  <c r="AH117" i="33"/>
  <c r="AF117" i="33" s="1"/>
  <c r="Z117" i="33"/>
  <c r="S127" i="39"/>
  <c r="R109" i="39"/>
  <c r="R127" i="39" s="1"/>
  <c r="AE122" i="39"/>
  <c r="AH108" i="39"/>
  <c r="AD111" i="39"/>
  <c r="AH102" i="33"/>
  <c r="D106" i="33"/>
  <c r="AD82" i="39"/>
  <c r="Z82" i="39"/>
  <c r="AG82" i="39"/>
  <c r="E119" i="39"/>
  <c r="AC82" i="33"/>
  <c r="AE119" i="39" l="1"/>
  <c r="AE120" i="33"/>
  <c r="AH107" i="39"/>
  <c r="AE114" i="33"/>
  <c r="AD119" i="39"/>
  <c r="AC84" i="39"/>
  <c r="AE84" i="39"/>
  <c r="AE125" i="33"/>
  <c r="F29" i="7"/>
  <c r="F26" i="7"/>
  <c r="F20" i="7"/>
  <c r="F32" i="7"/>
  <c r="F17" i="7"/>
  <c r="F18" i="7"/>
  <c r="F16" i="7"/>
  <c r="F23" i="7"/>
  <c r="F31" i="7"/>
  <c r="F15" i="7"/>
  <c r="F19" i="7"/>
  <c r="F25" i="7"/>
  <c r="F28" i="7"/>
  <c r="F22" i="7"/>
  <c r="F14" i="7"/>
  <c r="F21" i="7"/>
  <c r="F27" i="7"/>
  <c r="F30" i="7"/>
  <c r="F24" i="7"/>
  <c r="F13" i="7"/>
  <c r="AA109" i="39"/>
  <c r="B108" i="39"/>
  <c r="F108" i="39" s="1"/>
  <c r="C106" i="33"/>
  <c r="AG102" i="33"/>
  <c r="AF81" i="33"/>
  <c r="C109" i="39"/>
  <c r="AF84" i="39"/>
  <c r="B106" i="39"/>
  <c r="AA107" i="39"/>
  <c r="AF84" i="33"/>
  <c r="C109" i="33"/>
  <c r="AC90" i="33"/>
  <c r="AC89" i="33"/>
  <c r="AC86" i="33"/>
  <c r="AC93" i="33"/>
  <c r="AC96" i="33"/>
  <c r="AC85" i="33"/>
  <c r="AC91" i="33"/>
  <c r="AC95" i="33"/>
  <c r="AC87" i="33"/>
  <c r="AC88" i="33"/>
  <c r="AC97" i="33"/>
  <c r="AC92" i="33"/>
  <c r="AC94" i="33"/>
  <c r="AE113" i="33"/>
  <c r="AG106" i="39"/>
  <c r="Z106" i="39"/>
  <c r="AD117" i="39"/>
  <c r="AC84" i="33"/>
  <c r="AE84" i="33"/>
  <c r="B107" i="33"/>
  <c r="F107" i="33" s="1"/>
  <c r="AA108" i="33"/>
  <c r="AH108" i="33"/>
  <c r="AF102" i="39"/>
  <c r="AE124" i="33"/>
  <c r="AE125" i="39"/>
  <c r="AE120" i="39"/>
  <c r="AE113" i="39"/>
  <c r="AE123" i="39"/>
  <c r="AD113" i="39"/>
  <c r="AE123" i="33"/>
  <c r="AB127" i="39"/>
  <c r="AE118" i="33"/>
  <c r="AE126" i="39"/>
  <c r="AE124" i="39"/>
  <c r="AD114" i="33"/>
  <c r="AC81" i="33"/>
  <c r="AE81" i="33"/>
  <c r="AE116" i="39"/>
  <c r="AD84" i="39"/>
  <c r="AB107" i="33"/>
  <c r="D127" i="33"/>
  <c r="AD124" i="39"/>
  <c r="AE114" i="39"/>
  <c r="Z106" i="33"/>
  <c r="AG106" i="33"/>
  <c r="AD106" i="33"/>
  <c r="AE121" i="39"/>
  <c r="AE118" i="39"/>
  <c r="C107" i="39"/>
  <c r="AF82" i="39"/>
  <c r="AD117" i="33"/>
  <c r="AC82" i="39"/>
  <c r="AC102" i="39" s="1"/>
  <c r="AE82" i="39"/>
  <c r="AE117" i="33"/>
  <c r="AE126" i="33"/>
  <c r="AD120" i="39"/>
  <c r="AD120" i="33"/>
  <c r="B108" i="33"/>
  <c r="F108" i="33" s="1"/>
  <c r="AA109" i="33"/>
  <c r="AE121" i="33"/>
  <c r="AH127" i="39"/>
  <c r="AG109" i="33" l="1"/>
  <c r="AF109" i="33" s="1"/>
  <c r="Z109" i="33"/>
  <c r="AD109" i="33"/>
  <c r="AE106" i="39"/>
  <c r="AA110" i="39"/>
  <c r="B109" i="39"/>
  <c r="F109" i="39" s="1"/>
  <c r="E108" i="33"/>
  <c r="AE106" i="33"/>
  <c r="AD106" i="39"/>
  <c r="E108" i="39"/>
  <c r="F33" i="7"/>
  <c r="F106" i="39"/>
  <c r="AF102" i="33"/>
  <c r="AA108" i="39"/>
  <c r="B107" i="39"/>
  <c r="F107" i="39" s="1"/>
  <c r="E107" i="39"/>
  <c r="AH107" i="33"/>
  <c r="AH127" i="33" s="1"/>
  <c r="AB127" i="33"/>
  <c r="E107" i="33"/>
  <c r="C127" i="39"/>
  <c r="Z108" i="33"/>
  <c r="AD108" i="33" s="1"/>
  <c r="AG108" i="33"/>
  <c r="AF108" i="33" s="1"/>
  <c r="AF106" i="39"/>
  <c r="AA110" i="33"/>
  <c r="B109" i="33"/>
  <c r="F109" i="33" s="1"/>
  <c r="AD109" i="39"/>
  <c r="Z109" i="39"/>
  <c r="AG109" i="39"/>
  <c r="AF109" i="39" s="1"/>
  <c r="AC102" i="33"/>
  <c r="AG107" i="39"/>
  <c r="AF107" i="39" s="1"/>
  <c r="AD107" i="39"/>
  <c r="Z107" i="39"/>
  <c r="B106" i="33"/>
  <c r="E106" i="33" s="1"/>
  <c r="C127" i="33"/>
  <c r="AA107" i="33"/>
  <c r="AF106" i="33"/>
  <c r="E106" i="39"/>
  <c r="Z107" i="33" l="1"/>
  <c r="AD107" i="33"/>
  <c r="AG107" i="33"/>
  <c r="AA127" i="33"/>
  <c r="Z127" i="33" s="1"/>
  <c r="AE109" i="39"/>
  <c r="B127" i="39"/>
  <c r="G5" i="7" s="1"/>
  <c r="E109" i="39"/>
  <c r="AE109" i="33"/>
  <c r="E109" i="33"/>
  <c r="Z110" i="39"/>
  <c r="AD110" i="39"/>
  <c r="AG110" i="39"/>
  <c r="AF110" i="39" s="1"/>
  <c r="B127" i="33"/>
  <c r="G6" i="7" s="1"/>
  <c r="G7" i="7" s="1"/>
  <c r="G8" i="7" s="1"/>
  <c r="G12" i="7" s="1"/>
  <c r="F106" i="33"/>
  <c r="AC108" i="33"/>
  <c r="AE108" i="33"/>
  <c r="Z108" i="39"/>
  <c r="AG108" i="39"/>
  <c r="AF108" i="39" s="1"/>
  <c r="AF127" i="39" s="1"/>
  <c r="H5" i="7" s="1"/>
  <c r="AD108" i="39"/>
  <c r="AA127" i="39"/>
  <c r="Z127" i="39" s="1"/>
  <c r="Z110" i="33"/>
  <c r="AD110" i="33"/>
  <c r="AG110" i="33"/>
  <c r="AF110" i="33" s="1"/>
  <c r="AC107" i="39"/>
  <c r="AE107" i="39"/>
  <c r="AC110" i="39" l="1"/>
  <c r="AE110" i="39"/>
  <c r="AC110" i="33"/>
  <c r="AE110" i="33"/>
  <c r="AC112" i="39"/>
  <c r="AC115" i="39"/>
  <c r="AC111" i="39"/>
  <c r="AC122" i="39"/>
  <c r="AC119" i="39"/>
  <c r="AC113" i="39"/>
  <c r="AC117" i="39"/>
  <c r="AC126" i="39"/>
  <c r="AC114" i="39"/>
  <c r="AC124" i="39"/>
  <c r="AC125" i="39"/>
  <c r="AC120" i="39"/>
  <c r="AC116" i="39"/>
  <c r="AC121" i="39"/>
  <c r="AC123" i="39"/>
  <c r="AC118" i="39"/>
  <c r="AC106" i="39"/>
  <c r="G31" i="7"/>
  <c r="G30" i="7"/>
  <c r="G24" i="7"/>
  <c r="G23" i="7"/>
  <c r="G20" i="7"/>
  <c r="G25" i="7"/>
  <c r="G17" i="7"/>
  <c r="G15" i="7"/>
  <c r="G18" i="7"/>
  <c r="G19" i="7"/>
  <c r="G28" i="7"/>
  <c r="G16" i="7"/>
  <c r="G27" i="7"/>
  <c r="G26" i="7"/>
  <c r="G14" i="7"/>
  <c r="G29" i="7"/>
  <c r="G21" i="7"/>
  <c r="G13" i="7"/>
  <c r="G22" i="7"/>
  <c r="G32" i="7"/>
  <c r="AC116" i="33"/>
  <c r="AC115" i="33"/>
  <c r="AC112" i="33"/>
  <c r="AC122" i="33"/>
  <c r="AC111" i="33"/>
  <c r="AC119" i="33"/>
  <c r="AC114" i="33"/>
  <c r="AC113" i="33"/>
  <c r="AC124" i="33"/>
  <c r="AC117" i="33"/>
  <c r="AC118" i="33"/>
  <c r="AC123" i="33"/>
  <c r="AC126" i="33"/>
  <c r="AC125" i="33"/>
  <c r="AC120" i="33"/>
  <c r="AC121" i="33"/>
  <c r="AC106" i="33"/>
  <c r="AF107" i="33"/>
  <c r="AF127" i="33" s="1"/>
  <c r="H6" i="7" s="1"/>
  <c r="H7" i="7" s="1"/>
  <c r="H8" i="7" s="1"/>
  <c r="H12" i="7" s="1"/>
  <c r="AG127" i="33"/>
  <c r="AC108" i="39"/>
  <c r="AE108" i="39"/>
  <c r="AG127" i="39"/>
  <c r="AC109" i="33"/>
  <c r="AC109" i="39"/>
  <c r="AC107" i="33"/>
  <c r="AE107" i="33"/>
  <c r="H23" i="7" l="1"/>
  <c r="H32" i="7"/>
  <c r="H19" i="7"/>
  <c r="H21" i="7"/>
  <c r="H28" i="7"/>
  <c r="H13" i="7"/>
  <c r="H18" i="7"/>
  <c r="H16" i="7"/>
  <c r="H25" i="7"/>
  <c r="H15" i="7"/>
  <c r="H31" i="7"/>
  <c r="H27" i="7"/>
  <c r="H17" i="7"/>
  <c r="H20" i="7"/>
  <c r="H26" i="7"/>
  <c r="H24" i="7"/>
  <c r="H14" i="7"/>
  <c r="H30" i="7"/>
  <c r="H22" i="7"/>
  <c r="H29" i="7"/>
  <c r="AC127" i="33"/>
  <c r="AC127" i="39"/>
  <c r="G33" i="7"/>
  <c r="H33" i="7" l="1"/>
</calcChain>
</file>

<file path=xl/comments1.xml><?xml version="1.0" encoding="utf-8"?>
<comments xmlns="http://schemas.openxmlformats.org/spreadsheetml/2006/main">
  <authors>
    <author>유 태 석</author>
  </authors>
  <commentList>
    <comment ref="M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34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34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5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5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84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84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유 태 석</author>
  </authors>
  <commentList>
    <comment ref="M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34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34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5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5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84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84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<sst xmlns="http://schemas.openxmlformats.org/spreadsheetml/2006/main" count="1455" uniqueCount="324">
  <si>
    <t>사     망     율</t>
    <phoneticPr fontId="2" type="noConversion"/>
  </si>
  <si>
    <t>생    잔    율</t>
    <phoneticPr fontId="2" type="noConversion"/>
  </si>
  <si>
    <t>(여아 100명당)</t>
    <phoneticPr fontId="2" type="noConversion"/>
  </si>
  <si>
    <t>구분</t>
    <phoneticPr fontId="2" type="noConversion"/>
  </si>
  <si>
    <t>2010-15년</t>
    <phoneticPr fontId="2" type="noConversion"/>
  </si>
  <si>
    <t>2015-20년</t>
    <phoneticPr fontId="2" type="noConversion"/>
  </si>
  <si>
    <t>2020-25년</t>
    <phoneticPr fontId="2" type="noConversion"/>
  </si>
  <si>
    <t>2025-30년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</si>
  <si>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</si>
  <si>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</si>
  <si>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</si>
  <si>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0~4세</t>
    <phoneticPr fontId="2" type="noConversion"/>
  </si>
  <si>
    <t>5~9세</t>
    <phoneticPr fontId="2" type="noConversion"/>
  </si>
  <si>
    <t>10~14세</t>
    <phoneticPr fontId="2" type="noConversion"/>
  </si>
  <si>
    <t>15~19세</t>
    <phoneticPr fontId="2" type="noConversion"/>
  </si>
  <si>
    <t>20~24세</t>
    <phoneticPr fontId="2" type="noConversion"/>
  </si>
  <si>
    <t>25~29세</t>
    <phoneticPr fontId="2" type="noConversion"/>
  </si>
  <si>
    <t>30~34세</t>
    <phoneticPr fontId="2" type="noConversion"/>
  </si>
  <si>
    <t>35~39세</t>
    <phoneticPr fontId="2" type="noConversion"/>
  </si>
  <si>
    <t>40~44세</t>
    <phoneticPr fontId="2" type="noConversion"/>
  </si>
  <si>
    <t>45~49세</t>
    <phoneticPr fontId="2" type="noConversion"/>
  </si>
  <si>
    <t>50~54세</t>
    <phoneticPr fontId="2" type="noConversion"/>
  </si>
  <si>
    <t>55~59세</t>
    <phoneticPr fontId="2" type="noConversion"/>
  </si>
  <si>
    <t>60~64세</t>
    <phoneticPr fontId="2" type="noConversion"/>
  </si>
  <si>
    <t>65~69세</t>
    <phoneticPr fontId="2" type="noConversion"/>
  </si>
  <si>
    <t>70~74세</t>
    <phoneticPr fontId="2" type="noConversion"/>
  </si>
  <si>
    <t>75~79세</t>
    <phoneticPr fontId="2" type="noConversion"/>
  </si>
  <si>
    <t>80~84세</t>
    <phoneticPr fontId="2" type="noConversion"/>
  </si>
  <si>
    <t>출생성비</t>
    <phoneticPr fontId="2" type="noConversion"/>
  </si>
  <si>
    <t>(단위 : 명, 해당 여자인구 1000명당)</t>
    <phoneticPr fontId="2" type="noConversion"/>
  </si>
  <si>
    <t>2010~2015년</t>
    <phoneticPr fontId="2" type="noConversion"/>
  </si>
  <si>
    <t>2015~2020년</t>
    <phoneticPr fontId="2" type="noConversion"/>
  </si>
  <si>
    <t>2020~2025년</t>
    <phoneticPr fontId="2" type="noConversion"/>
  </si>
  <si>
    <t>2025~2030년</t>
    <phoneticPr fontId="2" type="noConversion"/>
  </si>
  <si>
    <t xml:space="preserve">  ◈ 성ㆍ연령별 사망확율</t>
    <phoneticPr fontId="2" type="noConversion"/>
  </si>
  <si>
    <t xml:space="preserve">  ◈ 성ㆍ연령별 생잔율(=1-사망율)</t>
    <phoneticPr fontId="2" type="noConversion"/>
  </si>
  <si>
    <t xml:space="preserve">  ◈ 여성 출산율</t>
    <phoneticPr fontId="2" type="noConversion"/>
  </si>
  <si>
    <t xml:space="preserve">  ◈ 출생성비</t>
    <phoneticPr fontId="2" type="noConversion"/>
  </si>
  <si>
    <t xml:space="preserve"> ▶ 자연적 추정인구 결정</t>
    <phoneticPr fontId="2" type="noConversion"/>
  </si>
  <si>
    <t>1.2.4 자연적 인구추정(조성법)</t>
    <phoneticPr fontId="2" type="noConversion"/>
  </si>
  <si>
    <t xml:space="preserve"> ◈ 김천시</t>
    <phoneticPr fontId="2" type="noConversion"/>
  </si>
  <si>
    <t>외국인제외</t>
    <phoneticPr fontId="2" type="noConversion"/>
  </si>
  <si>
    <t>외국인</t>
    <phoneticPr fontId="2" type="noConversion"/>
  </si>
  <si>
    <t>합계</t>
    <phoneticPr fontId="2" type="noConversion"/>
  </si>
  <si>
    <t>85~89세</t>
    <phoneticPr fontId="2" type="noConversion"/>
  </si>
  <si>
    <t>90~94세</t>
    <phoneticPr fontId="2" type="noConversion"/>
  </si>
  <si>
    <t>95~99세</t>
    <phoneticPr fontId="2" type="noConversion"/>
  </si>
  <si>
    <t>100세이상</t>
    <phoneticPr fontId="2" type="noConversion"/>
  </si>
  <si>
    <t>아포읍</t>
  </si>
  <si>
    <t>농소면</t>
  </si>
  <si>
    <t>개령면</t>
  </si>
  <si>
    <t>감문면</t>
  </si>
  <si>
    <t>어모면</t>
  </si>
  <si>
    <t>봉산면</t>
  </si>
  <si>
    <t>대항면</t>
    <phoneticPr fontId="2" type="noConversion"/>
  </si>
  <si>
    <t>감천면</t>
    <phoneticPr fontId="2" type="noConversion"/>
  </si>
  <si>
    <t>조마면</t>
  </si>
  <si>
    <t>구성면</t>
  </si>
  <si>
    <t>지례면</t>
  </si>
  <si>
    <t>부항면</t>
  </si>
  <si>
    <t>대덕면</t>
  </si>
  <si>
    <t>증산면</t>
  </si>
  <si>
    <t>자산동</t>
    <phoneticPr fontId="2" type="noConversion"/>
  </si>
  <si>
    <t>양금동</t>
  </si>
  <si>
    <t>대신동</t>
  </si>
  <si>
    <t>대곡동</t>
  </si>
  <si>
    <t>지좌동</t>
  </si>
  <si>
    <t>한국인</t>
    <phoneticPr fontId="2" type="noConversion"/>
  </si>
  <si>
    <t>외국인</t>
    <phoneticPr fontId="2" type="noConversion"/>
  </si>
  <si>
    <t xml:space="preserve"> ▶ 경상북도 사망률 및 생잔율</t>
    <phoneticPr fontId="2" type="noConversion"/>
  </si>
  <si>
    <t>자료 : 시도별 장래인구추계 결과(2012.8, 통계청)</t>
    <phoneticPr fontId="2" type="noConversion"/>
  </si>
  <si>
    <t>3.1. 시도별 모의 연령별 출산율(계속)</t>
  </si>
  <si>
    <t>Age-specific fertility rates by province(Cont'd)</t>
    <phoneticPr fontId="2" type="noConversion"/>
  </si>
  <si>
    <t>경북        Gyeongbuk</t>
    <phoneticPr fontId="2" type="noConversion"/>
  </si>
  <si>
    <t>TFR</t>
    <phoneticPr fontId="2" type="noConversion"/>
  </si>
  <si>
    <t>15</t>
    <phoneticPr fontId="2" type="noConversion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</si>
  <si>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</si>
  <si>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</si>
  <si>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</si>
  <si>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</si>
  <si>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</si>
  <si>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</si>
  <si>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</si>
  <si>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</si>
  <si>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</si>
  <si>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</si>
  <si>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</si>
  <si>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</si>
  <si>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</si>
  <si>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</si>
  <si>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</si>
  <si>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</si>
  <si>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</si>
  <si>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</si>
  <si>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</si>
  <si>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</si>
  <si>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</si>
  <si>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</si>
  <si>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</si>
  <si>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</si>
  <si>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</si>
  <si>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</si>
  <si>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</si>
  <si>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</si>
  <si>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</si>
  <si>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</si>
  <si>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</si>
  <si>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</si>
  <si>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</si>
  <si>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</si>
  <si>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* 2010년은 기간(당해년 1월~12월), 이후 연도는 연앙기준(당해년 7월~익년 6월) 수치임</t>
    <phoneticPr fontId="2" type="noConversion"/>
  </si>
  <si>
    <t xml:space="preserve"> ▶ 경상북도 출산율 및 출생성비</t>
    <phoneticPr fontId="2" type="noConversion"/>
  </si>
  <si>
    <t>자료 : 시도별 장래인구추계 결과(2012.8, 통계청) &lt;표8&gt;p.13 시도별 출생성비 추이</t>
    <phoneticPr fontId="2" type="noConversion"/>
  </si>
  <si>
    <t>주의 :</t>
    <phoneticPr fontId="2" type="noConversion"/>
  </si>
  <si>
    <t>2) 0~4세 생잔율은 1~4세 생잔율 적용</t>
    <phoneticPr fontId="2" type="noConversion"/>
  </si>
  <si>
    <t>성비</t>
    <phoneticPr fontId="2" type="noConversion"/>
  </si>
  <si>
    <t>영아 사망자수</t>
    <phoneticPr fontId="2" type="noConversion"/>
  </si>
  <si>
    <t>출생아수(최종)</t>
    <phoneticPr fontId="2" type="noConversion"/>
  </si>
  <si>
    <t>계</t>
    <phoneticPr fontId="2" type="noConversion"/>
  </si>
  <si>
    <t>남자</t>
    <phoneticPr fontId="2" type="noConversion"/>
  </si>
  <si>
    <t>여자</t>
    <phoneticPr fontId="2" type="noConversion"/>
  </si>
  <si>
    <t>0~4</t>
  </si>
  <si>
    <t>5~9</t>
  </si>
  <si>
    <t>10~14</t>
  </si>
  <si>
    <t>15~19</t>
  </si>
  <si>
    <t>20~24</t>
  </si>
  <si>
    <t>25~29</t>
  </si>
  <si>
    <t>30~34</t>
  </si>
  <si>
    <t>35~39</t>
  </si>
  <si>
    <t>40~44</t>
  </si>
  <si>
    <t>45~49</t>
  </si>
  <si>
    <t>50~54</t>
  </si>
  <si>
    <t>55~59</t>
  </si>
  <si>
    <t>60~64</t>
  </si>
  <si>
    <t>65~69</t>
  </si>
  <si>
    <t>70~74</t>
  </si>
  <si>
    <t>75~79</t>
  </si>
  <si>
    <t>80~84</t>
  </si>
  <si>
    <t>합계</t>
    <phoneticPr fontId="2" type="noConversion"/>
  </si>
  <si>
    <t>구분</t>
    <phoneticPr fontId="2" type="noConversion"/>
  </si>
  <si>
    <t>성비</t>
    <phoneticPr fontId="2" type="noConversion"/>
  </si>
  <si>
    <t>영아 사망자수</t>
    <phoneticPr fontId="2" type="noConversion"/>
  </si>
  <si>
    <t>출생아수(최종)</t>
    <phoneticPr fontId="2" type="noConversion"/>
  </si>
  <si>
    <t>합계</t>
    <phoneticPr fontId="2" type="noConversion"/>
  </si>
  <si>
    <t>구분</t>
    <phoneticPr fontId="2" type="noConversion"/>
  </si>
  <si>
    <t>성비</t>
    <phoneticPr fontId="2" type="noConversion"/>
  </si>
  <si>
    <t>출산성비(15~20)</t>
    <phoneticPr fontId="2" type="noConversion"/>
  </si>
  <si>
    <t>2015~2020 영아사망률</t>
    <phoneticPr fontId="2" type="noConversion"/>
  </si>
  <si>
    <t>영아 사망자수</t>
    <phoneticPr fontId="2" type="noConversion"/>
  </si>
  <si>
    <t>출생아수(최종)</t>
    <phoneticPr fontId="2" type="noConversion"/>
  </si>
  <si>
    <t>2015~2020생잔율</t>
    <phoneticPr fontId="2" type="noConversion"/>
  </si>
  <si>
    <t>계</t>
    <phoneticPr fontId="2" type="noConversion"/>
  </si>
  <si>
    <t>남자</t>
    <phoneticPr fontId="2" type="noConversion"/>
  </si>
  <si>
    <t>여자</t>
    <phoneticPr fontId="2" type="noConversion"/>
  </si>
  <si>
    <t>출산성비(20~25)</t>
    <phoneticPr fontId="2" type="noConversion"/>
  </si>
  <si>
    <t>2020~2025 영아사망률</t>
    <phoneticPr fontId="2" type="noConversion"/>
  </si>
  <si>
    <t>2020~2025생잔율</t>
    <phoneticPr fontId="2" type="noConversion"/>
  </si>
  <si>
    <t>출산성비(25~30)</t>
    <phoneticPr fontId="2" type="noConversion"/>
  </si>
  <si>
    <t>2025~2030 영아사망률</t>
    <phoneticPr fontId="2" type="noConversion"/>
  </si>
  <si>
    <t>2025~2030생잔율</t>
    <phoneticPr fontId="2" type="noConversion"/>
  </si>
  <si>
    <t>85~89</t>
    <phoneticPr fontId="2" type="noConversion"/>
  </si>
  <si>
    <t>90~94</t>
    <phoneticPr fontId="2" type="noConversion"/>
  </si>
  <si>
    <t>95~+9</t>
    <phoneticPr fontId="2" type="noConversion"/>
  </si>
  <si>
    <t>출산성비(10~15)</t>
    <phoneticPr fontId="2" type="noConversion"/>
  </si>
  <si>
    <t>2010~2015 영아사망률</t>
    <phoneticPr fontId="2" type="noConversion"/>
  </si>
  <si>
    <t>3.2. 시도별 생명표(계속)</t>
  </si>
  <si>
    <t>Abridged life tables by province(Cont'd)</t>
    <phoneticPr fontId="2" type="noConversion"/>
  </si>
  <si>
    <t>남자</t>
    <phoneticPr fontId="11" type="noConversion"/>
  </si>
  <si>
    <t>사망확률</t>
    <phoneticPr fontId="2" type="noConversion"/>
  </si>
  <si>
    <t>생존수</t>
  </si>
  <si>
    <t>정지인구</t>
  </si>
  <si>
    <t>기대여명</t>
  </si>
  <si>
    <t>여자</t>
    <phoneticPr fontId="11" type="noConversion"/>
  </si>
  <si>
    <t>사망확률</t>
  </si>
  <si>
    <t>Male</t>
  </si>
  <si>
    <t>nqx</t>
    <phoneticPr fontId="2" type="noConversion"/>
  </si>
  <si>
    <t>lx</t>
  </si>
  <si>
    <t>nLx</t>
  </si>
  <si>
    <t xml:space="preserve">e˚x </t>
  </si>
  <si>
    <t>Female</t>
  </si>
  <si>
    <t xml:space="preserve">e˚x </t>
    <phoneticPr fontId="11" type="noConversion"/>
  </si>
  <si>
    <t>0</t>
  </si>
  <si>
    <t>1-4</t>
    <phoneticPr fontId="11" type="noConversion"/>
  </si>
  <si>
    <t>1-4</t>
  </si>
  <si>
    <t>5-9</t>
    <phoneticPr fontId="11" type="noConversion"/>
  </si>
  <si>
    <t>5-9</t>
  </si>
  <si>
    <t>10-14</t>
    <phoneticPr fontId="11" type="noConversion"/>
  </si>
  <si>
    <t>10-14</t>
  </si>
  <si>
    <t>15-19</t>
    <phoneticPr fontId="11" type="noConversion"/>
  </si>
  <si>
    <t>15-19</t>
  </si>
  <si>
    <t>20-24</t>
    <phoneticPr fontId="11" type="noConversion"/>
  </si>
  <si>
    <t>20-24</t>
  </si>
  <si>
    <t>25-29</t>
    <phoneticPr fontId="11" type="noConversion"/>
  </si>
  <si>
    <t>25-29</t>
  </si>
  <si>
    <t>30-34</t>
    <phoneticPr fontId="11" type="noConversion"/>
  </si>
  <si>
    <t>30-34</t>
  </si>
  <si>
    <t>35-39</t>
    <phoneticPr fontId="11" type="noConversion"/>
  </si>
  <si>
    <t>35-39</t>
  </si>
  <si>
    <t>40-44</t>
    <phoneticPr fontId="11" type="noConversion"/>
  </si>
  <si>
    <t>40-44</t>
  </si>
  <si>
    <t>45-49</t>
    <phoneticPr fontId="11" type="noConversion"/>
  </si>
  <si>
    <t>45-49</t>
  </si>
  <si>
    <t>50-54</t>
    <phoneticPr fontId="11" type="noConversion"/>
  </si>
  <si>
    <t>50-54</t>
  </si>
  <si>
    <t>55-59</t>
    <phoneticPr fontId="11" type="noConversion"/>
  </si>
  <si>
    <t>55-59</t>
  </si>
  <si>
    <t>60-64</t>
    <phoneticPr fontId="11" type="noConversion"/>
  </si>
  <si>
    <t>60-64</t>
  </si>
  <si>
    <t>65-69</t>
    <phoneticPr fontId="11" type="noConversion"/>
  </si>
  <si>
    <t>65-69</t>
  </si>
  <si>
    <t>70-74</t>
    <phoneticPr fontId="11" type="noConversion"/>
  </si>
  <si>
    <t>70-74</t>
  </si>
  <si>
    <t>75-79</t>
    <phoneticPr fontId="11" type="noConversion"/>
  </si>
  <si>
    <t>75-79</t>
  </si>
  <si>
    <t>80-84</t>
  </si>
  <si>
    <t>85-89</t>
  </si>
  <si>
    <t>90-94</t>
  </si>
  <si>
    <t>95-99</t>
  </si>
  <si>
    <t>100+</t>
  </si>
  <si>
    <t>[경북(Gyeongbuk) 2015년]</t>
  </si>
  <si>
    <t>[경북(Gyeongbuk) 2025년]</t>
  </si>
  <si>
    <t>[경북(Gyeongbuk) 2020년]</t>
  </si>
  <si>
    <t>[경북(Gyeongbuk) 2030년]</t>
  </si>
  <si>
    <t>2010~2015 생잔율</t>
    <phoneticPr fontId="2" type="noConversion"/>
  </si>
  <si>
    <t>2010~2015년 출산율(경상북도)</t>
    <phoneticPr fontId="2" type="noConversion"/>
  </si>
  <si>
    <t>2015~2020년 출산율(경상북도)</t>
    <phoneticPr fontId="2" type="noConversion"/>
  </si>
  <si>
    <t>2020~2025년 출산율(경상북도)</t>
    <phoneticPr fontId="2" type="noConversion"/>
  </si>
  <si>
    <t>2025~2030년 출산율(경상북도)</t>
    <phoneticPr fontId="2" type="noConversion"/>
  </si>
  <si>
    <t>1~4세</t>
    <phoneticPr fontId="2" type="noConversion"/>
  </si>
  <si>
    <t>1~4세</t>
    <phoneticPr fontId="2" type="noConversion"/>
  </si>
  <si>
    <t>여성</t>
    <phoneticPr fontId="2" type="noConversion"/>
  </si>
  <si>
    <t>남성</t>
    <phoneticPr fontId="2" type="noConversion"/>
  </si>
  <si>
    <t>0세</t>
    <phoneticPr fontId="2" type="noConversion"/>
  </si>
  <si>
    <t>80-84</t>
    <phoneticPr fontId="11" type="noConversion"/>
  </si>
  <si>
    <t>85-89</t>
    <phoneticPr fontId="2" type="noConversion"/>
  </si>
  <si>
    <t>90-94</t>
    <phoneticPr fontId="2" type="noConversion"/>
  </si>
  <si>
    <t>95-99</t>
    <phoneticPr fontId="2" type="noConversion"/>
  </si>
  <si>
    <t>100+</t>
    <phoneticPr fontId="2" type="noConversion"/>
  </si>
  <si>
    <t>1) 출산율은 '시도별 장래 추계인구('12.8)의 시도별모의 연령별 출산율(경상북도)"적용</t>
    <phoneticPr fontId="2" type="noConversion"/>
  </si>
  <si>
    <t>※ 자료 :  김천시 통계연보, 경상북도 통계연보</t>
    <phoneticPr fontId="2" type="noConversion"/>
  </si>
  <si>
    <t>평화남산동</t>
    <phoneticPr fontId="2" type="noConversion"/>
  </si>
  <si>
    <t>남면</t>
    <phoneticPr fontId="2" type="noConversion"/>
  </si>
  <si>
    <t>계</t>
    <phoneticPr fontId="2" type="noConversion"/>
  </si>
  <si>
    <t>남자</t>
    <phoneticPr fontId="2" type="noConversion"/>
  </si>
  <si>
    <t>여자</t>
    <phoneticPr fontId="2" type="noConversion"/>
  </si>
  <si>
    <t>구분</t>
    <phoneticPr fontId="2" type="noConversion"/>
  </si>
  <si>
    <t>2030~2035년</t>
    <phoneticPr fontId="2" type="noConversion"/>
  </si>
  <si>
    <t>2030-35년</t>
    <phoneticPr fontId="2" type="noConversion"/>
  </si>
  <si>
    <t>출산성비(30~35)</t>
    <phoneticPr fontId="2" type="noConversion"/>
  </si>
  <si>
    <t>2030~2035년 출산율(경상북도)</t>
    <phoneticPr fontId="2" type="noConversion"/>
  </si>
  <si>
    <t>2030~2035 영아사망률</t>
    <phoneticPr fontId="2" type="noConversion"/>
  </si>
  <si>
    <t>2030~2035생잔율</t>
    <phoneticPr fontId="2" type="noConversion"/>
  </si>
  <si>
    <t>[경북(Gyeongbuk) 2035년]</t>
  </si>
  <si>
    <t>[경북(Gyeongbuk) 2040년]</t>
  </si>
  <si>
    <t>남자</t>
    <phoneticPr fontId="11" type="noConversion"/>
  </si>
  <si>
    <t>사망확률</t>
    <phoneticPr fontId="2" type="noConversion"/>
  </si>
  <si>
    <t>여자</t>
    <phoneticPr fontId="11" type="noConversion"/>
  </si>
  <si>
    <t>nqx</t>
    <phoneticPr fontId="2" type="noConversion"/>
  </si>
  <si>
    <t xml:space="preserve">e˚x </t>
    <phoneticPr fontId="11" type="noConversion"/>
  </si>
  <si>
    <r>
      <t xml:space="preserve">연령별
출산율
</t>
    </r>
    <r>
      <rPr>
        <sz val="8"/>
        <rFont val="나눔고딕"/>
        <family val="3"/>
        <charset val="129"/>
      </rPr>
      <t>(Births
per woman)</t>
    </r>
    <phoneticPr fontId="2" type="noConversion"/>
  </si>
  <si>
    <r>
      <t>2010</t>
    </r>
    <r>
      <rPr>
        <b/>
        <vertAlign val="superscript"/>
        <sz val="9"/>
        <rFont val="나눔고딕"/>
        <family val="3"/>
        <charset val="129"/>
      </rPr>
      <t>*</t>
    </r>
    <phoneticPr fontId="2" type="noConversion"/>
  </si>
  <si>
    <t xml:space="preserve"> ▶ 조성법을 이용한 자연적 인구추정(경상북도)</t>
    <phoneticPr fontId="2" type="noConversion"/>
  </si>
  <si>
    <t xml:space="preserve"> ▶ 조성법을 이용한 자연적 인구추정(김천시)</t>
    <phoneticPr fontId="2" type="noConversion"/>
  </si>
  <si>
    <t>1.1. 시도별 인구 및 구성비</t>
  </si>
  <si>
    <t>Projected total population and proportion by province</t>
    <phoneticPr fontId="2" type="noConversion"/>
  </si>
  <si>
    <r>
      <t xml:space="preserve">연도
</t>
    </r>
    <r>
      <rPr>
        <b/>
        <sz val="9.5"/>
        <rFont val="굴림체"/>
        <family val="3"/>
        <charset val="129"/>
      </rPr>
      <t>Year</t>
    </r>
    <phoneticPr fontId="2" type="noConversion"/>
  </si>
  <si>
    <t>인구 : 전체(명)</t>
    <phoneticPr fontId="2" type="noConversion"/>
  </si>
  <si>
    <t>Population : Both sexes (person)</t>
    <phoneticPr fontId="2" type="noConversion"/>
  </si>
  <si>
    <t>전  국</t>
    <phoneticPr fontId="2" type="noConversion"/>
  </si>
  <si>
    <t>서  울</t>
    <phoneticPr fontId="2" type="noConversion"/>
  </si>
  <si>
    <t>부  산</t>
    <phoneticPr fontId="2" type="noConversion"/>
  </si>
  <si>
    <t>대  구</t>
    <phoneticPr fontId="2" type="noConversion"/>
  </si>
  <si>
    <t>인  천</t>
    <phoneticPr fontId="2" type="noConversion"/>
  </si>
  <si>
    <t>광  주</t>
    <phoneticPr fontId="2" type="noConversion"/>
  </si>
  <si>
    <t>대  전</t>
    <phoneticPr fontId="2" type="noConversion"/>
  </si>
  <si>
    <t>울  산</t>
    <phoneticPr fontId="2" type="noConversion"/>
  </si>
  <si>
    <t>경  기</t>
    <phoneticPr fontId="2" type="noConversion"/>
  </si>
  <si>
    <t>강  원</t>
    <phoneticPr fontId="2" type="noConversion"/>
  </si>
  <si>
    <t>충  북</t>
    <phoneticPr fontId="2" type="noConversion"/>
  </si>
  <si>
    <t>충  남</t>
    <phoneticPr fontId="2" type="noConversion"/>
  </si>
  <si>
    <t>전  북</t>
    <phoneticPr fontId="2" type="noConversion"/>
  </si>
  <si>
    <t>전  남</t>
    <phoneticPr fontId="2" type="noConversion"/>
  </si>
  <si>
    <t>경  북</t>
    <phoneticPr fontId="2" type="noConversion"/>
  </si>
  <si>
    <t>경  남</t>
    <phoneticPr fontId="2" type="noConversion"/>
  </si>
  <si>
    <t>제  주</t>
    <phoneticPr fontId="2" type="noConversion"/>
  </si>
  <si>
    <t>Whole</t>
    <phoneticPr fontId="2" type="noConversion"/>
  </si>
  <si>
    <t>Seoul</t>
    <phoneticPr fontId="2" type="noConversion"/>
  </si>
  <si>
    <t>Busan</t>
    <phoneticPr fontId="2" type="noConversion"/>
  </si>
  <si>
    <t>Daegu</t>
    <phoneticPr fontId="2" type="noConversion"/>
  </si>
  <si>
    <t>Incheon</t>
    <phoneticPr fontId="2" type="noConversion"/>
  </si>
  <si>
    <t>Gwangju</t>
    <phoneticPr fontId="2" type="noConversion"/>
  </si>
  <si>
    <t>Daejeon</t>
    <phoneticPr fontId="2" type="noConversion"/>
  </si>
  <si>
    <t>Ulsan</t>
    <phoneticPr fontId="2" type="noConversion"/>
  </si>
  <si>
    <t>Gyeonggi</t>
    <phoneticPr fontId="2" type="noConversion"/>
  </si>
  <si>
    <t>Gangwon</t>
    <phoneticPr fontId="2" type="noConversion"/>
  </si>
  <si>
    <t>Chungbuk</t>
    <phoneticPr fontId="2" type="noConversion"/>
  </si>
  <si>
    <t>Chungnam</t>
    <phoneticPr fontId="2" type="noConversion"/>
  </si>
  <si>
    <t>Jeonbuk</t>
    <phoneticPr fontId="2" type="noConversion"/>
  </si>
  <si>
    <t>Jeonnam</t>
    <phoneticPr fontId="2" type="noConversion"/>
  </si>
  <si>
    <t>Gyeongbuk</t>
    <phoneticPr fontId="2" type="noConversion"/>
  </si>
  <si>
    <t>Gyeongnam</t>
    <phoneticPr fontId="2" type="noConversion"/>
  </si>
  <si>
    <t>Jeju</t>
    <phoneticPr fontId="2" type="noConversion"/>
  </si>
  <si>
    <t>1.1. 시도별 인구 및 구성비(계속)</t>
    <phoneticPr fontId="2" type="noConversion"/>
  </si>
  <si>
    <t>Projected total population and proportion by province(Cont'd)</t>
    <phoneticPr fontId="2" type="noConversion"/>
  </si>
  <si>
    <t>Projected total population and proportion by province(Cont'd)</t>
  </si>
  <si>
    <t>인구 : 남자(명)</t>
    <phoneticPr fontId="2" type="noConversion"/>
  </si>
  <si>
    <t>Population : Male (person)</t>
    <phoneticPr fontId="2" type="noConversion"/>
  </si>
  <si>
    <t>인구 : 여자(명)</t>
    <phoneticPr fontId="2" type="noConversion"/>
  </si>
  <si>
    <t>Population : Female (person)</t>
    <phoneticPr fontId="2" type="noConversion"/>
  </si>
  <si>
    <t>김천시</t>
    <phoneticPr fontId="2" type="noConversion"/>
  </si>
  <si>
    <t>조성법</t>
    <phoneticPr fontId="2" type="noConversion"/>
  </si>
  <si>
    <t>경상북도</t>
    <phoneticPr fontId="2" type="noConversion"/>
  </si>
  <si>
    <t>통계청 시도별 추계인구</t>
    <phoneticPr fontId="2" type="noConversion"/>
  </si>
  <si>
    <t>김천시 추계인구(보정)</t>
    <phoneticPr fontId="2" type="noConversion"/>
  </si>
  <si>
    <t>김천시(외국인 포함)</t>
    <phoneticPr fontId="2" type="noConversion"/>
  </si>
  <si>
    <t>자산동</t>
  </si>
  <si>
    <t>평화남산동</t>
  </si>
  <si>
    <t>남면</t>
  </si>
  <si>
    <t>대항면</t>
  </si>
  <si>
    <t>감천면</t>
  </si>
  <si>
    <t xml:space="preserve"> ▶ 읍면별 추정인구</t>
    <phoneticPr fontId="2" type="noConversion"/>
  </si>
  <si>
    <t>합 계</t>
    <phoneticPr fontId="2" type="noConversion"/>
  </si>
  <si>
    <t>2013년</t>
    <phoneticPr fontId="2" type="noConversion"/>
  </si>
  <si>
    <t xml:space="preserve"> ◈ 경상북도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</si>
</sst>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0_ "/>
    <numFmt numFmtId="177" formatCode="0.00000"/>
    <numFmt numFmtId="178" formatCode="_ * #,##0_ ;_ * \-#,##0_ ;_ * &quot;-&quot;_ ;_ @_ "/>
    <numFmt numFmtId="179" formatCode="0.0_ "/>
    <numFmt numFmtId="180" formatCode="0.00_ "/>
    <numFmt numFmtId="181" formatCode="0.0000_ "/>
    <numFmt numFmtId="182" formatCode="0.00000_ "/>
    <numFmt numFmtId="183" formatCode="_-* #,##0.0_-;\-* #,##0.0_-;_-* &quot;-&quot;_-;_-@_-"/>
    <numFmt numFmtId="184" formatCode="_-* #,##0.00_-;\-* #,##0.00_-;_-* &quot;-&quot;_-;_-@_-"/>
    <numFmt numFmtId="185" formatCode="_ * #,##0.00_ ;_ * \-#,##0.00_ ;_ * &quot;-&quot;??_ ;_ @_ "/>
    <numFmt numFmtId="186" formatCode="0\ \ "/>
    <numFmt numFmtId="187" formatCode="0.000_ "/>
    <numFmt numFmtId="188" formatCode="0.0%"/>
    <numFmt numFmtId="189" formatCode="General&quot;년&quot;"/>
    <numFmt numFmtId="190" formatCode="###\ ###\ ###"/>
    <numFmt numFmtId="191" formatCode="\ 0.00\ \ "/>
    <numFmt numFmtId="192" formatCode="\ 0.00"/>
    <numFmt numFmtId="193" formatCode="\ 0.00000\ "/>
    <numFmt numFmtId="194" formatCode="General&quot;년 인구&quot;"/>
    <numFmt numFmtId="195" formatCode="General&quot;년 출산율(충남)&quot;"/>
    <numFmt numFmtId="196" formatCode="&quot;출산아수 (t=&quot;General&quot;년)&quot;"/>
    <numFmt numFmtId="197" formatCode="General\ &quot;자연증가인구&quot;"/>
    <numFmt numFmtId="198" formatCode="General&quot;년 연령구성비&quot;"/>
    <numFmt numFmtId="199" formatCode="General\ &quot;인구구성비&quot;"/>
    <numFmt numFmtId="200" formatCode="General\ &quot;최종인구&quot;"/>
    <numFmt numFmtId="201" formatCode="&quot;₩&quot;#,##0;&quot;₩&quot;&quot;₩&quot;&quot;₩&quot;&quot;₩&quot;&quot;₩&quot;&quot;₩&quot;&quot;₩&quot;&quot;₩&quot;\-#,##0"/>
    <numFmt numFmtId="202" formatCode="&quot;₩&quot;#,##0.00;&quot;₩&quot;&quot;₩&quot;&quot;₩&quot;&quot;₩&quot;&quot;₩&quot;&quot;₩&quot;&quot;₩&quot;&quot;₩&quot;\-#,##0.00"/>
    <numFmt numFmtId="203" formatCode="&quot;₩&quot;#,##0.00;[Red]&quot;₩&quot;&quot;₩&quot;&quot;₩&quot;&quot;₩&quot;&quot;₩&quot;&quot;₩&quot;\-#,##0.00"/>
    <numFmt numFmtId="204" formatCode="General\ \ "/>
    <numFmt numFmtId="205" formatCode="0.00\ \ \ "/>
    <numFmt numFmtId="206" formatCode="0.00\ \ \ \ "/>
    <numFmt numFmtId="207" formatCode="#,##0_ "/>
    <numFmt numFmtId="208" formatCode="#,##0.00_);[Red]\(#,##0.00\)"/>
    <numFmt numFmtId="209" formatCode="#,##0.00_ "/>
    <numFmt numFmtId="210" formatCode="0____"/>
    <numFmt numFmtId="211" formatCode="\ \ 0_ "/>
    <numFmt numFmtId="212" formatCode="#\ ###\ ##0\ \ ;"/>
    <numFmt numFmtId="213" formatCode="#\ ###\ ##0\ \ \ ;"/>
    <numFmt numFmtId="214" formatCode="#\ ###\ ##0;"/>
    <numFmt numFmtId="215" formatCode="#\ ###\ ##0\ ;"/>
    <numFmt numFmtId="216" formatCode="#\ ###\ ##0\ \ \ \ ;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b/>
      <sz val="12"/>
      <name val="Arial"/>
      <family val="2"/>
    </font>
    <font>
      <sz val="12"/>
      <name val="¹UAAA¼"/>
      <family val="3"/>
      <charset val="129"/>
    </font>
    <font>
      <sz val="10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뼻뮝"/>
      <family val="1"/>
      <charset val="129"/>
    </font>
    <font>
      <b/>
      <sz val="12"/>
      <name val="돋움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2"/>
      <name val="나눔고딕"/>
      <family val="3"/>
      <charset val="129"/>
    </font>
    <font>
      <sz val="12"/>
      <name val="나눔고딕"/>
      <family val="3"/>
      <charset val="129"/>
    </font>
    <font>
      <b/>
      <sz val="10"/>
      <name val="나눔고딕"/>
      <family val="3"/>
      <charset val="129"/>
    </font>
    <font>
      <sz val="9"/>
      <name val="나눔고딕"/>
      <family val="3"/>
      <charset val="129"/>
    </font>
    <font>
      <sz val="11"/>
      <name val="나눔고딕"/>
      <family val="3"/>
      <charset val="129"/>
    </font>
    <font>
      <sz val="8"/>
      <name val="나눔고딕"/>
      <family val="3"/>
      <charset val="129"/>
    </font>
    <font>
      <b/>
      <sz val="14"/>
      <name val="나눔고딕"/>
      <family val="3"/>
      <charset val="129"/>
    </font>
    <font>
      <b/>
      <sz val="9"/>
      <name val="나눔고딕"/>
      <family val="3"/>
      <charset val="129"/>
    </font>
    <font>
      <sz val="10"/>
      <name val="나눔고딕"/>
      <family val="3"/>
      <charset val="129"/>
    </font>
    <font>
      <b/>
      <vertAlign val="superscript"/>
      <sz val="9"/>
      <name val="나눔고딕"/>
      <family val="3"/>
      <charset val="129"/>
    </font>
    <font>
      <b/>
      <sz val="11"/>
      <name val="나눔고딕"/>
      <family val="3"/>
      <charset val="129"/>
    </font>
    <font>
      <b/>
      <sz val="8"/>
      <color indexed="58"/>
      <name val="나눔고딕"/>
      <family val="3"/>
      <charset val="129"/>
    </font>
    <font>
      <b/>
      <sz val="8"/>
      <name val="나눔고딕"/>
      <family val="3"/>
      <charset val="129"/>
    </font>
    <font>
      <sz val="8"/>
      <color indexed="12"/>
      <name val="나눔고딕"/>
      <family val="3"/>
      <charset val="129"/>
    </font>
    <font>
      <b/>
      <sz val="14"/>
      <name val="굴림체"/>
      <family val="3"/>
      <charset val="129"/>
    </font>
    <font>
      <sz val="10"/>
      <name val="굴림체"/>
      <family val="3"/>
      <charset val="129"/>
    </font>
    <font>
      <sz val="12"/>
      <name val="굴림체"/>
      <family val="3"/>
      <charset val="129"/>
    </font>
    <font>
      <b/>
      <sz val="14"/>
      <name val="바탕체"/>
      <family val="1"/>
      <charset val="129"/>
    </font>
    <font>
      <b/>
      <sz val="12"/>
      <name val="굴림체"/>
      <family val="3"/>
      <charset val="129"/>
    </font>
    <font>
      <b/>
      <sz val="9.5"/>
      <name val="굴림체"/>
      <family val="3"/>
      <charset val="129"/>
    </font>
    <font>
      <b/>
      <sz val="10"/>
      <name val="굴림체"/>
      <family val="3"/>
      <charset val="129"/>
    </font>
    <font>
      <b/>
      <sz val="11.5"/>
      <name val="굴림체"/>
      <family val="3"/>
      <charset val="129"/>
    </font>
    <font>
      <sz val="9"/>
      <name val="굴림체"/>
      <family val="3"/>
      <charset val="129"/>
    </font>
    <font>
      <sz val="10.5"/>
      <name val="굴림체"/>
      <family val="3"/>
      <charset val="129"/>
    </font>
    <font>
      <sz val="10.5"/>
      <name val="돋움체"/>
      <family val="3"/>
      <charset val="129"/>
    </font>
    <font>
      <sz val="9"/>
      <color rgb="FFFF0000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1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178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6" fillId="0" borderId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1" fillId="0" borderId="0">
      <alignment vertical="center"/>
    </xf>
    <xf numFmtId="0" fontId="7" fillId="0" borderId="3" applyNumberFormat="0" applyFont="0" applyFill="0" applyAlignment="0" applyProtection="0"/>
    <xf numFmtId="7" fontId="7" fillId="0" borderId="0" applyFont="0" applyFill="0" applyBorder="0" applyAlignment="0" applyProtection="0"/>
    <xf numFmtId="5" fontId="7" fillId="0" borderId="0" applyFont="0" applyFill="0" applyBorder="0" applyAlignment="0" applyProtection="0"/>
  </cellStyleXfs>
  <cellXfs count="343">
    <xf numFmtId="0" fontId="0" fillId="0" borderId="0" xfId="0"/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Border="1"/>
    <xf numFmtId="0" fontId="21" fillId="0" borderId="0" xfId="0" applyFont="1" applyAlignment="1">
      <alignment horizontal="center"/>
    </xf>
    <xf numFmtId="0" fontId="21" fillId="0" borderId="0" xfId="0" applyFont="1" applyBorder="1"/>
    <xf numFmtId="0" fontId="17" fillId="0" borderId="4" xfId="0" applyFont="1" applyBorder="1"/>
    <xf numFmtId="0" fontId="17" fillId="0" borderId="0" xfId="0" applyFont="1"/>
    <xf numFmtId="0" fontId="21" fillId="0" borderId="4" xfId="0" applyFont="1" applyBorder="1" applyAlignment="1"/>
    <xf numFmtId="0" fontId="21" fillId="0" borderId="0" xfId="0" applyFont="1" applyBorder="1" applyAlignment="1"/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2" fillId="0" borderId="0" xfId="0" applyFont="1" applyFill="1"/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Border="1"/>
    <xf numFmtId="0" fontId="16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quotePrefix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0" fontId="17" fillId="0" borderId="0" xfId="0" applyFont="1" applyFill="1"/>
    <xf numFmtId="0" fontId="17" fillId="0" borderId="6" xfId="0" applyFont="1" applyFill="1" applyBorder="1" applyAlignment="1">
      <alignment horizontal="center"/>
    </xf>
    <xf numFmtId="177" fontId="17" fillId="0" borderId="0" xfId="0" applyNumberFormat="1" applyFont="1" applyFill="1" applyBorder="1" applyAlignment="1">
      <alignment horizontal="center"/>
    </xf>
    <xf numFmtId="204" fontId="17" fillId="0" borderId="0" xfId="0" applyNumberFormat="1" applyFont="1" applyFill="1" applyBorder="1"/>
    <xf numFmtId="186" fontId="17" fillId="0" borderId="0" xfId="0" applyNumberFormat="1" applyFont="1" applyFill="1" applyBorder="1"/>
    <xf numFmtId="205" fontId="17" fillId="0" borderId="0" xfId="0" applyNumberFormat="1" applyFont="1" applyFill="1" applyBorder="1" applyAlignment="1">
      <alignment horizontal="right"/>
    </xf>
    <xf numFmtId="0" fontId="17" fillId="0" borderId="6" xfId="0" quotePrefix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177" fontId="17" fillId="0" borderId="10" xfId="0" applyNumberFormat="1" applyFont="1" applyFill="1" applyBorder="1" applyAlignment="1">
      <alignment horizontal="center"/>
    </xf>
    <xf numFmtId="186" fontId="17" fillId="0" borderId="4" xfId="0" applyNumberFormat="1" applyFont="1" applyFill="1" applyBorder="1"/>
    <xf numFmtId="206" fontId="17" fillId="0" borderId="4" xfId="0" applyNumberFormat="1" applyFont="1" applyFill="1" applyBorder="1" applyAlignment="1">
      <alignment horizontal="right"/>
    </xf>
    <xf numFmtId="0" fontId="17" fillId="0" borderId="0" xfId="0" applyFont="1" applyFill="1" applyBorder="1"/>
    <xf numFmtId="177" fontId="17" fillId="0" borderId="0" xfId="0" applyNumberFormat="1" applyFont="1" applyFill="1" applyBorder="1"/>
    <xf numFmtId="1" fontId="17" fillId="0" borderId="0" xfId="0" applyNumberFormat="1" applyFont="1" applyFill="1" applyBorder="1"/>
    <xf numFmtId="2" fontId="17" fillId="0" borderId="0" xfId="0" applyNumberFormat="1" applyFont="1" applyFill="1" applyBorder="1"/>
    <xf numFmtId="0" fontId="17" fillId="0" borderId="4" xfId="0" applyFont="1" applyFill="1" applyBorder="1"/>
    <xf numFmtId="0" fontId="21" fillId="0" borderId="4" xfId="0" applyFont="1" applyBorder="1"/>
    <xf numFmtId="0" fontId="17" fillId="0" borderId="11" xfId="0" applyFont="1" applyFill="1" applyBorder="1" applyAlignment="1">
      <alignment horizontal="center"/>
    </xf>
    <xf numFmtId="177" fontId="17" fillId="0" borderId="4" xfId="0" applyNumberFormat="1" applyFont="1" applyFill="1" applyBorder="1" applyAlignment="1">
      <alignment horizontal="center"/>
    </xf>
    <xf numFmtId="206" fontId="17" fillId="0" borderId="0" xfId="0" applyNumberFormat="1" applyFont="1" applyFill="1" applyBorder="1" applyAlignment="1">
      <alignment horizontal="right"/>
    </xf>
    <xf numFmtId="0" fontId="18" fillId="0" borderId="0" xfId="0" applyFont="1"/>
    <xf numFmtId="0" fontId="18" fillId="0" borderId="4" xfId="0" applyFont="1" applyBorder="1"/>
    <xf numFmtId="0" fontId="17" fillId="0" borderId="12" xfId="0" applyFont="1" applyBorder="1" applyAlignment="1">
      <alignment horizontal="center"/>
    </xf>
    <xf numFmtId="190" fontId="17" fillId="0" borderId="13" xfId="0" applyNumberFormat="1" applyFont="1" applyBorder="1" applyAlignment="1">
      <alignment horizontal="center"/>
    </xf>
    <xf numFmtId="190" fontId="17" fillId="0" borderId="0" xfId="0" applyNumberFormat="1" applyFont="1" applyBorder="1" applyAlignment="1">
      <alignment horizontal="center"/>
    </xf>
    <xf numFmtId="179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91" fontId="17" fillId="0" borderId="13" xfId="0" applyNumberFormat="1" applyFont="1" applyBorder="1" applyAlignment="1">
      <alignment horizontal="center"/>
    </xf>
    <xf numFmtId="191" fontId="17" fillId="0" borderId="0" xfId="0" applyNumberFormat="1" applyFont="1" applyBorder="1" applyAlignment="1">
      <alignment horizontal="center"/>
    </xf>
    <xf numFmtId="192" fontId="17" fillId="0" borderId="13" xfId="0" applyNumberFormat="1" applyFont="1" applyBorder="1" applyAlignment="1">
      <alignment horizontal="center"/>
    </xf>
    <xf numFmtId="192" fontId="17" fillId="0" borderId="0" xfId="0" applyNumberFormat="1" applyFont="1" applyBorder="1" applyAlignment="1">
      <alignment horizontal="center"/>
    </xf>
    <xf numFmtId="190" fontId="17" fillId="0" borderId="0" xfId="0" quotePrefix="1" applyNumberFormat="1" applyFont="1" applyBorder="1" applyAlignment="1">
      <alignment horizontal="center"/>
    </xf>
    <xf numFmtId="193" fontId="17" fillId="0" borderId="13" xfId="0" applyNumberFormat="1" applyFont="1" applyBorder="1" applyAlignment="1">
      <alignment horizontal="center"/>
    </xf>
    <xf numFmtId="193" fontId="17" fillId="0" borderId="0" xfId="0" applyNumberFormat="1" applyFont="1" applyBorder="1" applyAlignment="1">
      <alignment horizontal="center"/>
    </xf>
    <xf numFmtId="193" fontId="18" fillId="0" borderId="0" xfId="0" applyNumberFormat="1" applyFont="1"/>
    <xf numFmtId="190" fontId="17" fillId="0" borderId="4" xfId="0" applyNumberFormat="1" applyFont="1" applyBorder="1" applyAlignment="1">
      <alignment horizontal="center"/>
    </xf>
    <xf numFmtId="190" fontId="17" fillId="0" borderId="10" xfId="0" applyNumberFormat="1" applyFont="1" applyBorder="1" applyAlignment="1">
      <alignment horizontal="center"/>
    </xf>
    <xf numFmtId="179" fontId="17" fillId="0" borderId="4" xfId="0" applyNumberFormat="1" applyFont="1" applyBorder="1" applyAlignment="1">
      <alignment horizontal="center"/>
    </xf>
    <xf numFmtId="0" fontId="16" fillId="0" borderId="0" xfId="0" applyFont="1" applyFill="1" applyAlignment="1">
      <alignment horizontal="left" vertical="center" shrinkToFit="1"/>
    </xf>
    <xf numFmtId="0" fontId="16" fillId="0" borderId="9" xfId="0" applyFont="1" applyFill="1" applyBorder="1" applyAlignment="1">
      <alignment vertical="center" shrinkToFit="1"/>
    </xf>
    <xf numFmtId="0" fontId="18" fillId="0" borderId="0" xfId="0" applyFont="1" applyFill="1"/>
    <xf numFmtId="0" fontId="21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/>
    <xf numFmtId="176" fontId="21" fillId="0" borderId="14" xfId="0" applyNumberFormat="1" applyFont="1" applyFill="1" applyBorder="1" applyAlignment="1">
      <alignment horizontal="center" vertical="center"/>
    </xf>
    <xf numFmtId="41" fontId="21" fillId="0" borderId="14" xfId="20" applyFont="1" applyFill="1" applyBorder="1" applyAlignment="1">
      <alignment horizontal="center" vertical="center" shrinkToFit="1"/>
    </xf>
    <xf numFmtId="0" fontId="17" fillId="0" borderId="14" xfId="0" applyNumberFormat="1" applyFont="1" applyFill="1" applyBorder="1" applyAlignment="1">
      <alignment horizontal="center" vertical="center"/>
    </xf>
    <xf numFmtId="41" fontId="17" fillId="0" borderId="14" xfId="2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176" fontId="17" fillId="0" borderId="12" xfId="0" applyNumberFormat="1" applyFont="1" applyFill="1" applyBorder="1" applyAlignment="1">
      <alignment horizontal="center" vertical="center"/>
    </xf>
    <xf numFmtId="176" fontId="17" fillId="0" borderId="12" xfId="0" applyNumberFormat="1" applyFont="1" applyFill="1" applyBorder="1" applyAlignment="1">
      <alignment horizontal="center" vertical="center" shrinkToFit="1"/>
    </xf>
    <xf numFmtId="176" fontId="17" fillId="0" borderId="12" xfId="20" applyNumberFormat="1" applyFont="1" applyFill="1" applyBorder="1" applyAlignment="1">
      <alignment horizontal="center" vertical="center" shrinkToFit="1"/>
    </xf>
    <xf numFmtId="0" fontId="17" fillId="0" borderId="12" xfId="20" applyNumberFormat="1" applyFont="1" applyFill="1" applyBorder="1" applyAlignment="1">
      <alignment horizontal="center" vertical="center"/>
    </xf>
    <xf numFmtId="41" fontId="17" fillId="0" borderId="12" xfId="20" applyFont="1" applyFill="1" applyBorder="1"/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179" fontId="22" fillId="0" borderId="0" xfId="0" applyNumberFormat="1" applyFont="1" applyFill="1" applyBorder="1" applyAlignment="1">
      <alignment horizontal="center" vertical="center" shrinkToFit="1"/>
    </xf>
    <xf numFmtId="41" fontId="22" fillId="0" borderId="6" xfId="2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/>
    </xf>
    <xf numFmtId="0" fontId="14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Protection="1">
      <protection hidden="1"/>
    </xf>
    <xf numFmtId="41" fontId="25" fillId="0" borderId="14" xfId="24" applyFont="1" applyFill="1" applyBorder="1" applyAlignment="1" applyProtection="1">
      <alignment horizontal="center" vertical="center"/>
      <protection locked="0"/>
    </xf>
    <xf numFmtId="41" fontId="25" fillId="0" borderId="14" xfId="24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right"/>
    </xf>
    <xf numFmtId="0" fontId="17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181" fontId="17" fillId="0" borderId="0" xfId="0" applyNumberFormat="1" applyFont="1" applyFill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79" fontId="17" fillId="0" borderId="21" xfId="0" applyNumberFormat="1" applyFont="1" applyFill="1" applyBorder="1" applyAlignment="1">
      <alignment horizontal="center" vertical="center"/>
    </xf>
    <xf numFmtId="179" fontId="39" fillId="0" borderId="22" xfId="0" applyNumberFormat="1" applyFont="1" applyFill="1" applyBorder="1" applyAlignment="1">
      <alignment horizontal="center" vertical="center"/>
    </xf>
    <xf numFmtId="188" fontId="17" fillId="0" borderId="23" xfId="0" applyNumberFormat="1" applyFont="1" applyFill="1" applyBorder="1" applyAlignment="1">
      <alignment horizontal="center" vertical="center"/>
    </xf>
    <xf numFmtId="188" fontId="39" fillId="0" borderId="24" xfId="0" applyNumberFormat="1" applyFont="1" applyFill="1" applyBorder="1" applyAlignment="1">
      <alignment horizontal="center" vertical="center"/>
    </xf>
    <xf numFmtId="188" fontId="17" fillId="0" borderId="25" xfId="0" applyNumberFormat="1" applyFont="1" applyFill="1" applyBorder="1" applyAlignment="1">
      <alignment horizontal="center" vertical="center"/>
    </xf>
    <xf numFmtId="188" fontId="39" fillId="0" borderId="26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182" fontId="19" fillId="0" borderId="21" xfId="0" applyNumberFormat="1" applyFont="1" applyFill="1" applyBorder="1" applyAlignment="1">
      <alignment horizontal="center" vertical="center" shrinkToFit="1"/>
    </xf>
    <xf numFmtId="182" fontId="19" fillId="0" borderId="30" xfId="0" applyNumberFormat="1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182" fontId="19" fillId="0" borderId="23" xfId="0" applyNumberFormat="1" applyFont="1" applyFill="1" applyBorder="1" applyAlignment="1">
      <alignment horizontal="center" vertical="center" shrinkToFit="1"/>
    </xf>
    <xf numFmtId="182" fontId="19" fillId="0" borderId="31" xfId="0" applyNumberFormat="1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182" fontId="19" fillId="0" borderId="25" xfId="0" applyNumberFormat="1" applyFont="1" applyFill="1" applyBorder="1" applyAlignment="1">
      <alignment horizontal="center" vertical="center" shrinkToFit="1"/>
    </xf>
    <xf numFmtId="182" fontId="19" fillId="0" borderId="32" xfId="0" applyNumberFormat="1" applyFont="1" applyFill="1" applyBorder="1" applyAlignment="1">
      <alignment horizontal="center" vertical="center" shrinkToFit="1"/>
    </xf>
    <xf numFmtId="182" fontId="19" fillId="0" borderId="22" xfId="0" applyNumberFormat="1" applyFont="1" applyFill="1" applyBorder="1" applyAlignment="1">
      <alignment horizontal="center" vertical="center" shrinkToFit="1"/>
    </xf>
    <xf numFmtId="182" fontId="19" fillId="0" borderId="24" xfId="0" applyNumberFormat="1" applyFont="1" applyFill="1" applyBorder="1" applyAlignment="1">
      <alignment horizontal="center" vertical="center" shrinkToFit="1"/>
    </xf>
    <xf numFmtId="182" fontId="19" fillId="0" borderId="26" xfId="0" applyNumberFormat="1" applyFont="1" applyFill="1" applyBorder="1" applyAlignment="1">
      <alignment horizontal="center" vertical="center" shrinkToFit="1"/>
    </xf>
    <xf numFmtId="0" fontId="15" fillId="0" borderId="0" xfId="27" applyFont="1">
      <alignment vertical="center"/>
    </xf>
    <xf numFmtId="0" fontId="18" fillId="0" borderId="0" xfId="27" applyFont="1">
      <alignment vertical="center"/>
    </xf>
    <xf numFmtId="0" fontId="18" fillId="0" borderId="0" xfId="27" applyFont="1" applyFill="1">
      <alignment vertical="center"/>
    </xf>
    <xf numFmtId="0" fontId="24" fillId="0" borderId="0" xfId="27" applyFont="1">
      <alignment vertical="center"/>
    </xf>
    <xf numFmtId="0" fontId="17" fillId="0" borderId="0" xfId="27" applyFont="1" applyAlignment="1">
      <alignment horizontal="right" vertical="center"/>
    </xf>
    <xf numFmtId="0" fontId="17" fillId="0" borderId="0" xfId="27" applyFont="1">
      <alignment vertical="center"/>
    </xf>
    <xf numFmtId="0" fontId="17" fillId="0" borderId="0" xfId="27" applyFont="1" applyFill="1">
      <alignment vertical="center"/>
    </xf>
    <xf numFmtId="0" fontId="21" fillId="0" borderId="0" xfId="27" applyFont="1">
      <alignment vertical="center"/>
    </xf>
    <xf numFmtId="0" fontId="19" fillId="0" borderId="0" xfId="27" applyFont="1">
      <alignment vertical="center"/>
    </xf>
    <xf numFmtId="0" fontId="19" fillId="4" borderId="27" xfId="27" applyFont="1" applyFill="1" applyBorder="1" applyAlignment="1">
      <alignment horizontal="center" vertical="center"/>
    </xf>
    <xf numFmtId="0" fontId="19" fillId="4" borderId="28" xfId="27" applyFont="1" applyFill="1" applyBorder="1" applyAlignment="1">
      <alignment horizontal="center" vertical="center"/>
    </xf>
    <xf numFmtId="0" fontId="26" fillId="4" borderId="33" xfId="27" applyFont="1" applyFill="1" applyBorder="1" applyAlignment="1">
      <alignment horizontal="center" vertical="center"/>
    </xf>
    <xf numFmtId="0" fontId="26" fillId="4" borderId="27" xfId="27" applyFont="1" applyFill="1" applyBorder="1" applyAlignment="1">
      <alignment horizontal="center" vertical="center"/>
    </xf>
    <xf numFmtId="0" fontId="26" fillId="4" borderId="34" xfId="27" applyFont="1" applyFill="1" applyBorder="1" applyAlignment="1">
      <alignment horizontal="center" vertical="center"/>
    </xf>
    <xf numFmtId="0" fontId="19" fillId="0" borderId="0" xfId="27" applyFont="1" applyAlignment="1">
      <alignment horizontal="center" vertical="center"/>
    </xf>
    <xf numFmtId="0" fontId="19" fillId="0" borderId="18" xfId="27" applyFont="1" applyBorder="1" applyAlignment="1">
      <alignment horizontal="center" vertical="center"/>
    </xf>
    <xf numFmtId="41" fontId="19" fillId="0" borderId="21" xfId="27" applyNumberFormat="1" applyFont="1" applyBorder="1">
      <alignment vertical="center"/>
    </xf>
    <xf numFmtId="41" fontId="27" fillId="0" borderId="21" xfId="27" applyNumberFormat="1" applyFont="1" applyBorder="1">
      <alignment vertical="center"/>
    </xf>
    <xf numFmtId="180" fontId="19" fillId="0" borderId="21" xfId="27" applyNumberFormat="1" applyFont="1" applyBorder="1">
      <alignment vertical="center"/>
    </xf>
    <xf numFmtId="0" fontId="19" fillId="0" borderId="21" xfId="27" applyFont="1" applyBorder="1">
      <alignment vertical="center"/>
    </xf>
    <xf numFmtId="0" fontId="19" fillId="0" borderId="21" xfId="0" applyFont="1" applyBorder="1" applyAlignment="1">
      <alignment vertical="center"/>
    </xf>
    <xf numFmtId="0" fontId="19" fillId="0" borderId="21" xfId="27" applyFont="1" applyFill="1" applyBorder="1">
      <alignment vertical="center"/>
    </xf>
    <xf numFmtId="0" fontId="27" fillId="0" borderId="21" xfId="27" applyFont="1" applyFill="1" applyBorder="1">
      <alignment vertical="center"/>
    </xf>
    <xf numFmtId="182" fontId="27" fillId="2" borderId="21" xfId="27" applyNumberFormat="1" applyFont="1" applyFill="1" applyBorder="1" applyAlignment="1">
      <alignment horizontal="center" vertical="center" wrapText="1"/>
    </xf>
    <xf numFmtId="41" fontId="19" fillId="0" borderId="21" xfId="21" applyFont="1" applyBorder="1">
      <alignment vertical="center"/>
    </xf>
    <xf numFmtId="187" fontId="19" fillId="0" borderId="21" xfId="27" applyNumberFormat="1" applyFont="1" applyBorder="1">
      <alignment vertical="center"/>
    </xf>
    <xf numFmtId="187" fontId="19" fillId="0" borderId="30" xfId="27" applyNumberFormat="1" applyFont="1" applyBorder="1">
      <alignment vertical="center"/>
    </xf>
    <xf numFmtId="41" fontId="26" fillId="0" borderId="35" xfId="21" applyNumberFormat="1" applyFont="1" applyBorder="1">
      <alignment vertical="center"/>
    </xf>
    <xf numFmtId="41" fontId="26" fillId="0" borderId="21" xfId="21" applyNumberFormat="1" applyFont="1" applyBorder="1">
      <alignment vertical="center"/>
    </xf>
    <xf numFmtId="41" fontId="26" fillId="0" borderId="36" xfId="21" applyNumberFormat="1" applyFont="1" applyBorder="1">
      <alignment vertical="center"/>
    </xf>
    <xf numFmtId="0" fontId="19" fillId="0" borderId="19" xfId="27" applyFont="1" applyBorder="1" applyAlignment="1">
      <alignment horizontal="center" vertical="center"/>
    </xf>
    <xf numFmtId="41" fontId="19" fillId="0" borderId="23" xfId="27" applyNumberFormat="1" applyFont="1" applyBorder="1">
      <alignment vertical="center"/>
    </xf>
    <xf numFmtId="41" fontId="27" fillId="0" borderId="23" xfId="27" applyNumberFormat="1" applyFont="1" applyBorder="1">
      <alignment vertical="center"/>
    </xf>
    <xf numFmtId="180" fontId="19" fillId="0" borderId="23" xfId="27" applyNumberFormat="1" applyFont="1" applyBorder="1">
      <alignment vertical="center"/>
    </xf>
    <xf numFmtId="0" fontId="19" fillId="0" borderId="23" xfId="27" applyFont="1" applyBorder="1">
      <alignment vertical="center"/>
    </xf>
    <xf numFmtId="0" fontId="19" fillId="0" borderId="23" xfId="0" applyFont="1" applyBorder="1" applyAlignment="1">
      <alignment vertical="center"/>
    </xf>
    <xf numFmtId="0" fontId="27" fillId="0" borderId="23" xfId="27" applyFont="1" applyFill="1" applyBorder="1">
      <alignment vertical="center"/>
    </xf>
    <xf numFmtId="182" fontId="27" fillId="2" borderId="23" xfId="27" applyNumberFormat="1" applyFont="1" applyFill="1" applyBorder="1" applyAlignment="1">
      <alignment horizontal="center" vertical="center" wrapText="1"/>
    </xf>
    <xf numFmtId="41" fontId="19" fillId="0" borderId="23" xfId="21" applyFont="1" applyBorder="1">
      <alignment vertical="center"/>
    </xf>
    <xf numFmtId="187" fontId="19" fillId="0" borderId="23" xfId="27" applyNumberFormat="1" applyFont="1" applyBorder="1">
      <alignment vertical="center"/>
    </xf>
    <xf numFmtId="187" fontId="19" fillId="0" borderId="31" xfId="27" applyNumberFormat="1" applyFont="1" applyBorder="1">
      <alignment vertical="center"/>
    </xf>
    <xf numFmtId="41" fontId="26" fillId="0" borderId="37" xfId="21" applyNumberFormat="1" applyFont="1" applyBorder="1">
      <alignment vertical="center"/>
    </xf>
    <xf numFmtId="41" fontId="26" fillId="0" borderId="23" xfId="21" applyNumberFormat="1" applyFont="1" applyBorder="1">
      <alignment vertical="center"/>
    </xf>
    <xf numFmtId="41" fontId="26" fillId="0" borderId="38" xfId="21" applyNumberFormat="1" applyFont="1" applyBorder="1">
      <alignment vertical="center"/>
    </xf>
    <xf numFmtId="0" fontId="19" fillId="0" borderId="39" xfId="27" applyFont="1" applyBorder="1">
      <alignment vertical="center"/>
    </xf>
    <xf numFmtId="184" fontId="27" fillId="0" borderId="23" xfId="27" applyNumberFormat="1" applyFont="1" applyBorder="1">
      <alignment vertical="center"/>
    </xf>
    <xf numFmtId="184" fontId="27" fillId="0" borderId="31" xfId="27" applyNumberFormat="1" applyFont="1" applyBorder="1">
      <alignment vertical="center"/>
    </xf>
    <xf numFmtId="183" fontId="19" fillId="0" borderId="23" xfId="27" applyNumberFormat="1" applyFont="1" applyBorder="1">
      <alignment vertical="center"/>
    </xf>
    <xf numFmtId="0" fontId="19" fillId="0" borderId="20" xfId="27" applyFont="1" applyBorder="1" applyAlignment="1">
      <alignment horizontal="center" vertical="center"/>
    </xf>
    <xf numFmtId="41" fontId="19" fillId="3" borderId="25" xfId="27" applyNumberFormat="1" applyFont="1" applyFill="1" applyBorder="1" applyAlignment="1">
      <alignment vertical="center" shrinkToFit="1"/>
    </xf>
    <xf numFmtId="41" fontId="19" fillId="0" borderId="25" xfId="27" applyNumberFormat="1" applyFont="1" applyBorder="1" applyAlignment="1">
      <alignment vertical="center" shrinkToFit="1"/>
    </xf>
    <xf numFmtId="0" fontId="19" fillId="0" borderId="25" xfId="27" applyFont="1" applyBorder="1">
      <alignment vertical="center"/>
    </xf>
    <xf numFmtId="41" fontId="19" fillId="0" borderId="25" xfId="27" applyNumberFormat="1" applyFont="1" applyBorder="1">
      <alignment vertical="center"/>
    </xf>
    <xf numFmtId="0" fontId="19" fillId="0" borderId="25" xfId="27" applyFont="1" applyFill="1" applyBorder="1">
      <alignment vertical="center"/>
    </xf>
    <xf numFmtId="187" fontId="19" fillId="0" borderId="25" xfId="27" applyNumberFormat="1" applyFont="1" applyBorder="1">
      <alignment vertical="center"/>
    </xf>
    <xf numFmtId="0" fontId="19" fillId="0" borderId="32" xfId="27" applyFont="1" applyBorder="1">
      <alignment vertical="center"/>
    </xf>
    <xf numFmtId="41" fontId="26" fillId="3" borderId="40" xfId="27" applyNumberFormat="1" applyFont="1" applyFill="1" applyBorder="1" applyAlignment="1">
      <alignment vertical="center" shrinkToFit="1"/>
    </xf>
    <xf numFmtId="41" fontId="26" fillId="0" borderId="41" xfId="27" applyNumberFormat="1" applyFont="1" applyBorder="1" applyAlignment="1">
      <alignment vertical="center" shrinkToFit="1"/>
    </xf>
    <xf numFmtId="41" fontId="26" fillId="0" borderId="42" xfId="27" applyNumberFormat="1" applyFont="1" applyBorder="1" applyAlignment="1">
      <alignment vertical="center" shrinkToFit="1"/>
    </xf>
    <xf numFmtId="0" fontId="19" fillId="0" borderId="0" xfId="27" applyFont="1" applyFill="1">
      <alignment vertical="center"/>
    </xf>
    <xf numFmtId="41" fontId="19" fillId="0" borderId="0" xfId="27" applyNumberFormat="1" applyFont="1">
      <alignment vertical="center"/>
    </xf>
    <xf numFmtId="0" fontId="26" fillId="0" borderId="0" xfId="27" applyFont="1">
      <alignment vertical="center"/>
    </xf>
    <xf numFmtId="182" fontId="19" fillId="0" borderId="21" xfId="27" applyNumberFormat="1" applyFont="1" applyFill="1" applyBorder="1">
      <alignment vertical="center"/>
    </xf>
    <xf numFmtId="182" fontId="27" fillId="0" borderId="21" xfId="27" applyNumberFormat="1" applyFont="1" applyBorder="1">
      <alignment vertical="center"/>
    </xf>
    <xf numFmtId="182" fontId="27" fillId="0" borderId="23" xfId="27" applyNumberFormat="1" applyFont="1" applyBorder="1">
      <alignment vertical="center"/>
    </xf>
    <xf numFmtId="180" fontId="27" fillId="0" borderId="23" xfId="27" applyNumberFormat="1" applyFont="1" applyBorder="1">
      <alignment vertical="center"/>
    </xf>
    <xf numFmtId="189" fontId="17" fillId="4" borderId="16" xfId="0" applyNumberFormat="1" applyFont="1" applyFill="1" applyBorder="1" applyAlignment="1">
      <alignment horizontal="center" vertical="center" shrinkToFit="1"/>
    </xf>
    <xf numFmtId="189" fontId="17" fillId="4" borderId="17" xfId="0" applyNumberFormat="1" applyFont="1" applyFill="1" applyBorder="1" applyAlignment="1">
      <alignment horizontal="center" vertical="center" shrinkToFit="1"/>
    </xf>
    <xf numFmtId="189" fontId="17" fillId="4" borderId="43" xfId="0" applyNumberFormat="1" applyFont="1" applyFill="1" applyBorder="1" applyAlignment="1">
      <alignment horizontal="center" vertical="center" shrinkToFit="1"/>
    </xf>
    <xf numFmtId="207" fontId="17" fillId="0" borderId="30" xfId="0" applyNumberFormat="1" applyFont="1" applyFill="1" applyBorder="1" applyAlignment="1">
      <alignment horizontal="right" vertical="center" shrinkToFit="1"/>
    </xf>
    <xf numFmtId="207" fontId="17" fillId="0" borderId="21" xfId="0" applyNumberFormat="1" applyFont="1" applyFill="1" applyBorder="1" applyAlignment="1">
      <alignment horizontal="right" vertical="center" shrinkToFit="1"/>
    </xf>
    <xf numFmtId="207" fontId="17" fillId="0" borderId="22" xfId="0" applyNumberFormat="1" applyFont="1" applyFill="1" applyBorder="1" applyAlignment="1">
      <alignment horizontal="right" vertical="center" shrinkToFit="1"/>
    </xf>
    <xf numFmtId="207" fontId="17" fillId="0" borderId="31" xfId="20" applyNumberFormat="1" applyFont="1" applyFill="1" applyBorder="1" applyAlignment="1">
      <alignment horizontal="right" vertical="center" shrinkToFit="1"/>
    </xf>
    <xf numFmtId="207" fontId="17" fillId="0" borderId="23" xfId="20" applyNumberFormat="1" applyFont="1" applyFill="1" applyBorder="1" applyAlignment="1">
      <alignment horizontal="right" vertical="center" shrinkToFit="1"/>
    </xf>
    <xf numFmtId="207" fontId="17" fillId="0" borderId="24" xfId="20" applyNumberFormat="1" applyFont="1" applyFill="1" applyBorder="1" applyAlignment="1">
      <alignment horizontal="right" vertical="center" shrinkToFit="1"/>
    </xf>
    <xf numFmtId="207" fontId="17" fillId="0" borderId="44" xfId="20" applyNumberFormat="1" applyFont="1" applyFill="1" applyBorder="1" applyAlignment="1">
      <alignment horizontal="right" vertical="center" shrinkToFit="1"/>
    </xf>
    <xf numFmtId="207" fontId="17" fillId="0" borderId="39" xfId="20" applyNumberFormat="1" applyFont="1" applyFill="1" applyBorder="1" applyAlignment="1">
      <alignment horizontal="right" vertical="center" shrinkToFit="1"/>
    </xf>
    <xf numFmtId="207" fontId="17" fillId="0" borderId="45" xfId="20" applyNumberFormat="1" applyFont="1" applyFill="1" applyBorder="1" applyAlignment="1">
      <alignment horizontal="right" vertical="center" shrinkToFit="1"/>
    </xf>
    <xf numFmtId="207" fontId="17" fillId="0" borderId="32" xfId="20" applyNumberFormat="1" applyFont="1" applyFill="1" applyBorder="1" applyAlignment="1">
      <alignment horizontal="right" vertical="center" shrinkToFit="1"/>
    </xf>
    <xf numFmtId="207" fontId="17" fillId="0" borderId="25" xfId="20" applyNumberFormat="1" applyFont="1" applyFill="1" applyBorder="1" applyAlignment="1">
      <alignment horizontal="right" vertical="center" shrinkToFit="1"/>
    </xf>
    <xf numFmtId="207" fontId="17" fillId="0" borderId="26" xfId="20" applyNumberFormat="1" applyFont="1" applyFill="1" applyBorder="1" applyAlignment="1">
      <alignment horizontal="right" vertical="center" shrinkToFit="1"/>
    </xf>
    <xf numFmtId="208" fontId="17" fillId="0" borderId="21" xfId="0" applyNumberFormat="1" applyFont="1" applyFill="1" applyBorder="1" applyAlignment="1">
      <alignment horizontal="right" vertical="center" indent="1"/>
    </xf>
    <xf numFmtId="208" fontId="17" fillId="0" borderId="22" xfId="0" applyNumberFormat="1" applyFont="1" applyFill="1" applyBorder="1" applyAlignment="1">
      <alignment horizontal="right" vertical="center" indent="1"/>
    </xf>
    <xf numFmtId="208" fontId="17" fillId="0" borderId="46" xfId="0" applyNumberFormat="1" applyFont="1" applyFill="1" applyBorder="1" applyAlignment="1">
      <alignment horizontal="right" vertical="center" indent="1"/>
    </xf>
    <xf numFmtId="208" fontId="17" fillId="0" borderId="47" xfId="0" applyNumberFormat="1" applyFont="1" applyFill="1" applyBorder="1" applyAlignment="1">
      <alignment horizontal="right" vertical="center" indent="1"/>
    </xf>
    <xf numFmtId="209" fontId="27" fillId="0" borderId="23" xfId="27" applyNumberFormat="1" applyFont="1" applyBorder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210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211" fontId="35" fillId="0" borderId="0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211" fontId="33" fillId="0" borderId="9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211" fontId="33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212" fontId="38" fillId="0" borderId="0" xfId="0" applyNumberFormat="1" applyFont="1" applyBorder="1" applyAlignment="1">
      <alignment horizontal="right" vertical="center"/>
    </xf>
    <xf numFmtId="213" fontId="38" fillId="0" borderId="0" xfId="0" applyNumberFormat="1" applyFont="1" applyBorder="1" applyAlignment="1">
      <alignment vertical="center"/>
    </xf>
    <xf numFmtId="214" fontId="38" fillId="0" borderId="0" xfId="0" applyNumberFormat="1" applyFont="1" applyBorder="1" applyAlignment="1">
      <alignment horizontal="right" vertical="center" indent="1"/>
    </xf>
    <xf numFmtId="215" fontId="38" fillId="0" borderId="0" xfId="0" applyNumberFormat="1" applyFont="1" applyBorder="1" applyAlignment="1">
      <alignment vertical="center"/>
    </xf>
    <xf numFmtId="212" fontId="38" fillId="0" borderId="0" xfId="0" applyNumberFormat="1" applyFont="1" applyAlignment="1">
      <alignment vertical="center"/>
    </xf>
    <xf numFmtId="214" fontId="38" fillId="0" borderId="0" xfId="0" applyNumberFormat="1" applyFont="1" applyAlignment="1">
      <alignment horizontal="right" vertical="center" indent="1"/>
    </xf>
    <xf numFmtId="0" fontId="37" fillId="0" borderId="13" xfId="0" applyFont="1" applyBorder="1" applyAlignment="1">
      <alignment horizontal="center" vertical="center"/>
    </xf>
    <xf numFmtId="212" fontId="38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7" fillId="0" borderId="4" xfId="0" applyFont="1" applyBorder="1" applyAlignment="1">
      <alignment horizontal="center" vertical="center"/>
    </xf>
    <xf numFmtId="212" fontId="38" fillId="0" borderId="10" xfId="0" applyNumberFormat="1" applyFont="1" applyBorder="1" applyAlignment="1">
      <alignment vertical="center"/>
    </xf>
    <xf numFmtId="213" fontId="38" fillId="0" borderId="4" xfId="0" applyNumberFormat="1" applyFont="1" applyBorder="1" applyAlignment="1">
      <alignment vertical="center"/>
    </xf>
    <xf numFmtId="214" fontId="38" fillId="0" borderId="4" xfId="0" applyNumberFormat="1" applyFont="1" applyBorder="1" applyAlignment="1">
      <alignment horizontal="right" vertical="center" indent="1"/>
    </xf>
    <xf numFmtId="215" fontId="38" fillId="0" borderId="4" xfId="0" applyNumberFormat="1" applyFont="1" applyBorder="1" applyAlignment="1">
      <alignment vertical="center"/>
    </xf>
    <xf numFmtId="212" fontId="38" fillId="0" borderId="4" xfId="0" applyNumberFormat="1" applyFont="1" applyBorder="1" applyAlignment="1">
      <alignment vertical="center"/>
    </xf>
    <xf numFmtId="214" fontId="38" fillId="0" borderId="11" xfId="0" applyNumberFormat="1" applyFont="1" applyBorder="1" applyAlignment="1">
      <alignment horizontal="right" vertical="center" indent="1"/>
    </xf>
    <xf numFmtId="0" fontId="29" fillId="0" borderId="4" xfId="0" applyFont="1" applyBorder="1" applyAlignment="1">
      <alignment vertical="center"/>
    </xf>
    <xf numFmtId="216" fontId="38" fillId="0" borderId="0" xfId="0" applyNumberFormat="1" applyFont="1" applyBorder="1" applyAlignment="1">
      <alignment vertical="center"/>
    </xf>
    <xf numFmtId="215" fontId="38" fillId="0" borderId="0" xfId="0" applyNumberFormat="1" applyFont="1" applyBorder="1" applyAlignment="1">
      <alignment horizontal="right" vertical="center" indent="1"/>
    </xf>
    <xf numFmtId="213" fontId="38" fillId="0" borderId="0" xfId="0" applyNumberFormat="1" applyFont="1" applyAlignment="1">
      <alignment vertical="center"/>
    </xf>
    <xf numFmtId="216" fontId="38" fillId="0" borderId="4" xfId="0" applyNumberFormat="1" applyFont="1" applyBorder="1" applyAlignment="1">
      <alignment vertical="center"/>
    </xf>
    <xf numFmtId="215" fontId="38" fillId="0" borderId="4" xfId="0" applyNumberFormat="1" applyFont="1" applyBorder="1" applyAlignment="1">
      <alignment horizontal="right" vertical="center" indent="1"/>
    </xf>
    <xf numFmtId="0" fontId="38" fillId="0" borderId="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0" fontId="17" fillId="0" borderId="23" xfId="0" applyFont="1" applyFill="1" applyBorder="1" applyAlignment="1">
      <alignment horizontal="center" vertical="center" shrinkToFit="1"/>
    </xf>
    <xf numFmtId="207" fontId="17" fillId="0" borderId="25" xfId="0" applyNumberFormat="1" applyFont="1" applyFill="1" applyBorder="1" applyAlignment="1">
      <alignment horizontal="right" vertical="center" wrapText="1" shrinkToFit="1"/>
    </xf>
    <xf numFmtId="207" fontId="17" fillId="0" borderId="26" xfId="0" applyNumberFormat="1" applyFont="1" applyFill="1" applyBorder="1" applyAlignment="1">
      <alignment horizontal="right" vertical="center" wrapText="1" shrinkToFit="1"/>
    </xf>
    <xf numFmtId="0" fontId="17" fillId="0" borderId="0" xfId="0" applyFont="1" applyFill="1" applyBorder="1" applyAlignment="1">
      <alignment horizontal="center" vertical="center" shrinkToFit="1"/>
    </xf>
    <xf numFmtId="207" fontId="17" fillId="0" borderId="0" xfId="0" applyNumberFormat="1" applyFont="1" applyFill="1" applyBorder="1" applyAlignment="1">
      <alignment horizontal="right" vertical="center" wrapText="1" shrinkToFit="1"/>
    </xf>
    <xf numFmtId="207" fontId="17" fillId="0" borderId="21" xfId="0" applyNumberFormat="1" applyFont="1" applyFill="1" applyBorder="1" applyAlignment="1">
      <alignment horizontal="right" vertical="center" wrapText="1" shrinkToFit="1"/>
    </xf>
    <xf numFmtId="207" fontId="17" fillId="0" borderId="23" xfId="0" applyNumberFormat="1" applyFont="1" applyFill="1" applyBorder="1" applyAlignment="1">
      <alignment horizontal="right" vertical="center" wrapText="1" shrinkToFit="1"/>
    </xf>
    <xf numFmtId="207" fontId="17" fillId="0" borderId="22" xfId="0" applyNumberFormat="1" applyFont="1" applyFill="1" applyBorder="1" applyAlignment="1">
      <alignment horizontal="right" vertical="center" wrapText="1" shrinkToFit="1"/>
    </xf>
    <xf numFmtId="207" fontId="17" fillId="0" borderId="24" xfId="0" applyNumberFormat="1" applyFont="1" applyFill="1" applyBorder="1" applyAlignment="1">
      <alignment horizontal="right" vertical="center" wrapText="1" shrinkToFit="1"/>
    </xf>
    <xf numFmtId="41" fontId="17" fillId="0" borderId="48" xfId="0" applyNumberFormat="1" applyFont="1" applyFill="1" applyBorder="1" applyAlignment="1">
      <alignment horizontal="center" vertical="center" shrinkToFit="1"/>
    </xf>
    <xf numFmtId="41" fontId="17" fillId="0" borderId="49" xfId="0" applyNumberFormat="1" applyFont="1" applyFill="1" applyBorder="1" applyAlignment="1">
      <alignment horizontal="center" vertical="center" shrinkToFit="1"/>
    </xf>
    <xf numFmtId="41" fontId="17" fillId="0" borderId="50" xfId="0" applyNumberFormat="1" applyFont="1" applyFill="1" applyBorder="1" applyAlignment="1">
      <alignment horizontal="center" vertical="center" shrinkToFit="1"/>
    </xf>
    <xf numFmtId="41" fontId="17" fillId="0" borderId="51" xfId="0" applyNumberFormat="1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wrapText="1" shrinkToFit="1"/>
    </xf>
    <xf numFmtId="0" fontId="17" fillId="0" borderId="21" xfId="0" applyFont="1" applyFill="1" applyBorder="1" applyAlignment="1">
      <alignment horizontal="center" vertical="center" wrapText="1" shrinkToFit="1"/>
    </xf>
    <xf numFmtId="0" fontId="17" fillId="4" borderId="15" xfId="0" applyFont="1" applyFill="1" applyBorder="1" applyAlignment="1">
      <alignment horizontal="center" vertical="center" shrinkToFit="1"/>
    </xf>
    <xf numFmtId="0" fontId="17" fillId="4" borderId="16" xfId="0" applyFont="1" applyFill="1" applyBorder="1" applyAlignment="1">
      <alignment horizontal="center" vertical="center" shrinkToFit="1"/>
    </xf>
    <xf numFmtId="0" fontId="17" fillId="0" borderId="48" xfId="0" applyFont="1" applyFill="1" applyBorder="1" applyAlignment="1">
      <alignment horizontal="center" vertical="center" shrinkToFit="1"/>
    </xf>
    <xf numFmtId="0" fontId="17" fillId="0" borderId="49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0" fontId="17" fillId="4" borderId="52" xfId="0" applyFont="1" applyFill="1" applyBorder="1" applyAlignment="1">
      <alignment horizontal="center" vertical="center" shrinkToFit="1"/>
    </xf>
    <xf numFmtId="0" fontId="17" fillId="4" borderId="53" xfId="0" applyFont="1" applyFill="1" applyBorder="1" applyAlignment="1">
      <alignment horizontal="center" vertical="center" shrinkToFit="1"/>
    </xf>
    <xf numFmtId="199" fontId="19" fillId="4" borderId="54" xfId="27" applyNumberFormat="1" applyFont="1" applyFill="1" applyBorder="1" applyAlignment="1">
      <alignment horizontal="center" vertical="center"/>
    </xf>
    <xf numFmtId="199" fontId="19" fillId="4" borderId="55" xfId="27" applyNumberFormat="1" applyFont="1" applyFill="1" applyBorder="1" applyAlignment="1">
      <alignment horizontal="center" vertical="center"/>
    </xf>
    <xf numFmtId="200" fontId="26" fillId="4" borderId="56" xfId="27" applyNumberFormat="1" applyFont="1" applyFill="1" applyBorder="1" applyAlignment="1">
      <alignment horizontal="center" vertical="center"/>
    </xf>
    <xf numFmtId="200" fontId="26" fillId="4" borderId="57" xfId="27" applyNumberFormat="1" applyFont="1" applyFill="1" applyBorder="1" applyAlignment="1">
      <alignment horizontal="center" vertical="center"/>
    </xf>
    <xf numFmtId="200" fontId="26" fillId="4" borderId="58" xfId="27" applyNumberFormat="1" applyFont="1" applyFill="1" applyBorder="1" applyAlignment="1">
      <alignment horizontal="center" vertical="center"/>
    </xf>
    <xf numFmtId="0" fontId="19" fillId="4" borderId="54" xfId="27" applyFont="1" applyFill="1" applyBorder="1" applyAlignment="1">
      <alignment horizontal="center" vertical="center"/>
    </xf>
    <xf numFmtId="197" fontId="19" fillId="4" borderId="54" xfId="27" applyNumberFormat="1" applyFont="1" applyFill="1" applyBorder="1" applyAlignment="1">
      <alignment horizontal="center" vertical="center"/>
    </xf>
    <xf numFmtId="198" fontId="19" fillId="4" borderId="54" xfId="27" applyNumberFormat="1" applyFont="1" applyFill="1" applyBorder="1" applyAlignment="1">
      <alignment horizontal="center" vertical="center" wrapText="1" shrinkToFit="1"/>
    </xf>
    <xf numFmtId="198" fontId="19" fillId="4" borderId="27" xfId="27" applyNumberFormat="1" applyFont="1" applyFill="1" applyBorder="1" applyAlignment="1">
      <alignment horizontal="center" vertical="center" shrinkToFit="1"/>
    </xf>
    <xf numFmtId="0" fontId="19" fillId="4" borderId="59" xfId="27" applyFont="1" applyFill="1" applyBorder="1" applyAlignment="1">
      <alignment horizontal="center" vertical="center"/>
    </xf>
    <xf numFmtId="0" fontId="19" fillId="4" borderId="60" xfId="27" applyFont="1" applyFill="1" applyBorder="1" applyAlignment="1">
      <alignment horizontal="center" vertical="center"/>
    </xf>
    <xf numFmtId="194" fontId="19" fillId="4" borderId="54" xfId="27" applyNumberFormat="1" applyFont="1" applyFill="1" applyBorder="1" applyAlignment="1">
      <alignment horizontal="center" vertical="center"/>
    </xf>
    <xf numFmtId="195" fontId="19" fillId="4" borderId="54" xfId="27" applyNumberFormat="1" applyFont="1" applyFill="1" applyBorder="1" applyAlignment="1">
      <alignment horizontal="center" vertical="center"/>
    </xf>
    <xf numFmtId="196" fontId="19" fillId="4" borderId="54" xfId="0" applyNumberFormat="1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62" xfId="0" applyFont="1" applyFill="1" applyBorder="1" applyAlignment="1">
      <alignment horizontal="center" vertical="center"/>
    </xf>
    <xf numFmtId="0" fontId="19" fillId="4" borderId="59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41" fontId="22" fillId="0" borderId="0" xfId="2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/>
    </xf>
  </cellXfs>
  <cellStyles count="31">
    <cellStyle name="AeE­ [0]_INQUIRY ¿μ¾÷AßAø " xfId="1"/>
    <cellStyle name="AeE­_INQUIRY ¿μ¾÷AßAø " xfId="2"/>
    <cellStyle name="AÞ¸¶ [0]_INQUIRY ¿μ¾÷AßAø " xfId="3"/>
    <cellStyle name="AÞ¸¶_INQUIRY ¿μ¾÷AßAø " xfId="4"/>
    <cellStyle name="C￥AØ_¿μ¾÷CoE² " xfId="5"/>
    <cellStyle name="Comma [0]_ SG&amp;A Bridge " xfId="6"/>
    <cellStyle name="Comma_ SG&amp;A Bridge " xfId="7"/>
    <cellStyle name="Currency [0]_ SG&amp;A Bridge " xfId="8"/>
    <cellStyle name="Currency_ SG&amp;A Bridge " xfId="9"/>
    <cellStyle name="Header1" xfId="10"/>
    <cellStyle name="Header2" xfId="11"/>
    <cellStyle name="Normal_ SG&amp;A Bridge " xfId="12"/>
    <cellStyle name="고정소숫점" xfId="13"/>
    <cellStyle name="고정출력1" xfId="14"/>
    <cellStyle name="고정출력2" xfId="15"/>
    <cellStyle name="날짜" xfId="16"/>
    <cellStyle name="달러" xfId="17"/>
    <cellStyle name="뒤에 오는 하이퍼링크_0829광역시원단위추정(최종).xls Chart 1" xfId="18"/>
    <cellStyle name="뷭?_BOOKSHIP" xfId="19"/>
    <cellStyle name="쉼표 [0]" xfId="20" builtinId="6"/>
    <cellStyle name="쉼표 [0] 2" xfId="21"/>
    <cellStyle name="자리수" xfId="22"/>
    <cellStyle name="자리수0" xfId="23"/>
    <cellStyle name="콤마 [0]" xfId="24"/>
    <cellStyle name="콤마_1202" xfId="25"/>
    <cellStyle name="퍼센트" xfId="26"/>
    <cellStyle name="표준" xfId="0" builtinId="0"/>
    <cellStyle name="표준 2" xfId="27"/>
    <cellStyle name="합산" xfId="28"/>
    <cellStyle name="화폐기호" xfId="29"/>
    <cellStyle name="화폐기호0" xfId="30"/>
  </cellStyles>
  <dxfs count="6">
    <dxf>
      <font>
        <condense val="0"/>
        <extend val="0"/>
        <color indexed="17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17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3"/>
  <sheetViews>
    <sheetView showGridLines="0" tabSelected="1" view="pageBreakPreview" zoomScaleNormal="100" zoomScaleSheetLayoutView="100" workbookViewId="0">
      <selection activeCell="E26" sqref="E26"/>
    </sheetView>
  </sheetViews>
  <sheetFormatPr defaultColWidth="6.6640625" defaultRowHeight="24.95" customHeight="1"/>
  <cols>
    <col min="1" max="8" width="11.109375" style="6" customWidth="1"/>
    <col min="9" max="16384" width="6.6640625" style="6"/>
  </cols>
  <sheetData>
    <row r="1" spans="1:8" s="3" customFormat="1" ht="24.95" customHeight="1">
      <c r="A1" s="1" t="s">
        <v>39</v>
      </c>
      <c r="B1" s="1"/>
      <c r="C1" s="2"/>
      <c r="D1" s="2"/>
      <c r="E1" s="2"/>
      <c r="F1" s="2"/>
      <c r="G1" s="2"/>
      <c r="H1" s="2"/>
    </row>
    <row r="2" spans="1:8" s="5" customFormat="1" ht="24.95" customHeight="1">
      <c r="A2" s="4" t="s">
        <v>38</v>
      </c>
      <c r="B2" s="4"/>
      <c r="C2" s="2"/>
      <c r="D2" s="2"/>
      <c r="E2" s="2"/>
      <c r="F2" s="2"/>
      <c r="G2" s="2"/>
      <c r="H2" s="2"/>
    </row>
    <row r="3" spans="1:8" ht="18" customHeight="1" thickBot="1">
      <c r="A3" s="277" t="s">
        <v>3</v>
      </c>
      <c r="B3" s="278"/>
      <c r="C3" s="195" t="s">
        <v>322</v>
      </c>
      <c r="D3" s="195">
        <v>2015</v>
      </c>
      <c r="E3" s="195">
        <v>2020</v>
      </c>
      <c r="F3" s="195">
        <v>2025</v>
      </c>
      <c r="G3" s="195">
        <v>2030</v>
      </c>
      <c r="H3" s="196">
        <v>2035</v>
      </c>
    </row>
    <row r="4" spans="1:8" s="5" customFormat="1" ht="18" customHeight="1" thickTop="1">
      <c r="A4" s="275" t="s">
        <v>312</v>
      </c>
      <c r="B4" s="276"/>
      <c r="C4" s="266"/>
      <c r="D4" s="266">
        <f>'시도별 인구 및 구성비'!P53</f>
        <v>2638201</v>
      </c>
      <c r="E4" s="266">
        <f>'시도별 인구 및 구성비'!P58</f>
        <v>2629618</v>
      </c>
      <c r="F4" s="266">
        <f>'시도별 인구 및 구성비'!P63</f>
        <v>2623341</v>
      </c>
      <c r="G4" s="266">
        <f>'시도별 인구 및 구성비'!P68</f>
        <v>2616250</v>
      </c>
      <c r="H4" s="268">
        <f>'시도별 인구 및 구성비'!P73</f>
        <v>2596204</v>
      </c>
    </row>
    <row r="5" spans="1:8" s="5" customFormat="1" ht="18" customHeight="1">
      <c r="A5" s="274" t="s">
        <v>310</v>
      </c>
      <c r="B5" s="261" t="s">
        <v>311</v>
      </c>
      <c r="C5" s="267">
        <f>'생잔모형법 산출(경상북도)'!B27</f>
        <v>2699440</v>
      </c>
      <c r="D5" s="267">
        <f>'생잔모형법 산출(경상북도)'!B52</f>
        <v>2656101</v>
      </c>
      <c r="E5" s="267">
        <f>'생잔모형법 산출(경상북도)'!B77</f>
        <v>2667820</v>
      </c>
      <c r="F5" s="267">
        <f>'생잔모형법 산출(경상북도)'!B102</f>
        <v>2665922</v>
      </c>
      <c r="G5" s="267">
        <f>'생잔모형법 산출(경상북도)'!B127</f>
        <v>2650361</v>
      </c>
      <c r="H5" s="269">
        <f>'생잔모형법 산출(경상북도)'!AF127</f>
        <v>2613972</v>
      </c>
    </row>
    <row r="6" spans="1:8" s="5" customFormat="1" ht="18" customHeight="1">
      <c r="A6" s="274"/>
      <c r="B6" s="261" t="s">
        <v>309</v>
      </c>
      <c r="C6" s="267">
        <f>'생잔모형법 산출(김천시)'!B27</f>
        <v>135259</v>
      </c>
      <c r="D6" s="267">
        <f>'생잔모형법 산출(김천시)'!B52</f>
        <v>132177</v>
      </c>
      <c r="E6" s="267">
        <f>'생잔모형법 산출(김천시)'!B77</f>
        <v>131684</v>
      </c>
      <c r="F6" s="267">
        <f>'생잔모형법 산출(김천시)'!B102</f>
        <v>130723</v>
      </c>
      <c r="G6" s="267">
        <f>'생잔모형법 산출(김천시)'!B127</f>
        <v>129129</v>
      </c>
      <c r="H6" s="269">
        <f>'생잔모형법 산출(김천시)'!AF127</f>
        <v>126469</v>
      </c>
    </row>
    <row r="7" spans="1:8" s="5" customFormat="1" ht="18" customHeight="1">
      <c r="A7" s="274" t="s">
        <v>313</v>
      </c>
      <c r="B7" s="283"/>
      <c r="C7" s="267">
        <f>C6</f>
        <v>135259</v>
      </c>
      <c r="D7" s="267">
        <f>ROUND(D6*D4/D5,0)</f>
        <v>131286</v>
      </c>
      <c r="E7" s="267">
        <f>ROUND(E6*E4/E5,0)</f>
        <v>129798</v>
      </c>
      <c r="F7" s="267">
        <f>ROUND(F6*F4/F5,0)</f>
        <v>128635</v>
      </c>
      <c r="G7" s="267">
        <f>ROUND(G6*G4/G5,0)</f>
        <v>127467</v>
      </c>
      <c r="H7" s="269">
        <f>ROUND(H6*H4/H5,0)</f>
        <v>125609</v>
      </c>
    </row>
    <row r="8" spans="1:8" s="5" customFormat="1" ht="18" customHeight="1">
      <c r="A8" s="281" t="s">
        <v>314</v>
      </c>
      <c r="B8" s="282"/>
      <c r="C8" s="262">
        <f>'연령별 인구현황(김천시)'!B5</f>
        <v>136858</v>
      </c>
      <c r="D8" s="262">
        <f>ROUND(D7*$C$8/$C$7,0)</f>
        <v>132838</v>
      </c>
      <c r="E8" s="262">
        <f>ROUND(E7*$C$8/$C$7,0)</f>
        <v>131332</v>
      </c>
      <c r="F8" s="262">
        <f>ROUND(F7*$C$8/$C$7,0)</f>
        <v>130156</v>
      </c>
      <c r="G8" s="262">
        <f>ROUND(G7*$C$8/$C$7,0)</f>
        <v>128974</v>
      </c>
      <c r="H8" s="263">
        <f>ROUND(H7*$C$8/$C$7,0)</f>
        <v>127094</v>
      </c>
    </row>
    <row r="9" spans="1:8" s="5" customFormat="1" ht="18" customHeight="1">
      <c r="A9" s="264"/>
      <c r="B9" s="264"/>
      <c r="C9" s="265"/>
      <c r="D9" s="265"/>
      <c r="E9" s="265"/>
      <c r="F9" s="265"/>
      <c r="G9" s="265"/>
      <c r="H9" s="265"/>
    </row>
    <row r="10" spans="1:8" s="5" customFormat="1" ht="24.95" customHeight="1">
      <c r="A10" s="4" t="s">
        <v>320</v>
      </c>
      <c r="B10" s="4"/>
      <c r="C10" s="2"/>
      <c r="D10" s="2"/>
      <c r="E10" s="2"/>
      <c r="F10" s="2"/>
      <c r="G10" s="2"/>
      <c r="H10" s="2"/>
    </row>
    <row r="11" spans="1:8" ht="18" customHeight="1" thickBot="1">
      <c r="A11" s="284" t="s">
        <v>3</v>
      </c>
      <c r="B11" s="285"/>
      <c r="C11" s="197">
        <v>2013</v>
      </c>
      <c r="D11" s="197">
        <v>2015</v>
      </c>
      <c r="E11" s="197">
        <v>2020</v>
      </c>
      <c r="F11" s="197">
        <v>2025</v>
      </c>
      <c r="G11" s="195">
        <v>2030</v>
      </c>
      <c r="H11" s="196">
        <v>2035</v>
      </c>
    </row>
    <row r="12" spans="1:8" s="5" customFormat="1" ht="18" customHeight="1" thickTop="1">
      <c r="A12" s="279" t="s">
        <v>321</v>
      </c>
      <c r="B12" s="280"/>
      <c r="C12" s="198">
        <f>SUM(C13:C33)</f>
        <v>136858</v>
      </c>
      <c r="D12" s="198">
        <f>D8</f>
        <v>132838</v>
      </c>
      <c r="E12" s="198">
        <f>E8</f>
        <v>131332</v>
      </c>
      <c r="F12" s="198">
        <f>F8</f>
        <v>130156</v>
      </c>
      <c r="G12" s="199">
        <f>G8</f>
        <v>128974</v>
      </c>
      <c r="H12" s="200">
        <f>H8</f>
        <v>127094</v>
      </c>
    </row>
    <row r="13" spans="1:8" ht="18" customHeight="1">
      <c r="A13" s="270" t="s">
        <v>315</v>
      </c>
      <c r="B13" s="271"/>
      <c r="C13" s="201">
        <f>'읍면동 성별현황'!B6</f>
        <v>9053</v>
      </c>
      <c r="D13" s="201">
        <f>ROUND(D$12*$C13/$C$12,0)</f>
        <v>8787</v>
      </c>
      <c r="E13" s="201">
        <f t="shared" ref="E13:E28" si="0">ROUND(E$12*$C13/$C$12,0)</f>
        <v>8687</v>
      </c>
      <c r="F13" s="201">
        <f t="shared" ref="F13:F28" si="1">ROUND(F$12*$C13/$C$12,0)</f>
        <v>8610</v>
      </c>
      <c r="G13" s="202">
        <f t="shared" ref="G13:G28" si="2">ROUND(G$12*$C13/$C$12,0)</f>
        <v>8531</v>
      </c>
      <c r="H13" s="203">
        <f t="shared" ref="H13:H32" si="3">ROUND(H$12*$C13/$C$12,0)</f>
        <v>8407</v>
      </c>
    </row>
    <row r="14" spans="1:8" ht="18" customHeight="1">
      <c r="A14" s="270" t="s">
        <v>316</v>
      </c>
      <c r="B14" s="271"/>
      <c r="C14" s="201">
        <f>'읍면동 성별현황'!B7</f>
        <v>10454</v>
      </c>
      <c r="D14" s="201">
        <f t="shared" ref="D14:D29" si="4">ROUND(D$12*$C14/$C$12,0)</f>
        <v>10147</v>
      </c>
      <c r="E14" s="201">
        <f t="shared" si="0"/>
        <v>10032</v>
      </c>
      <c r="F14" s="201">
        <f t="shared" si="1"/>
        <v>9942</v>
      </c>
      <c r="G14" s="202">
        <f t="shared" si="2"/>
        <v>9852</v>
      </c>
      <c r="H14" s="203">
        <f t="shared" si="3"/>
        <v>9708</v>
      </c>
    </row>
    <row r="15" spans="1:8" ht="18" customHeight="1">
      <c r="A15" s="270" t="s">
        <v>63</v>
      </c>
      <c r="B15" s="271"/>
      <c r="C15" s="201">
        <f>'읍면동 성별현황'!B8</f>
        <v>5265</v>
      </c>
      <c r="D15" s="201">
        <f t="shared" si="4"/>
        <v>5110</v>
      </c>
      <c r="E15" s="201">
        <f t="shared" si="0"/>
        <v>5052</v>
      </c>
      <c r="F15" s="201">
        <f t="shared" si="1"/>
        <v>5007</v>
      </c>
      <c r="G15" s="202">
        <f t="shared" si="2"/>
        <v>4962</v>
      </c>
      <c r="H15" s="203">
        <f t="shared" si="3"/>
        <v>4889</v>
      </c>
    </row>
    <row r="16" spans="1:8" ht="18" customHeight="1">
      <c r="A16" s="270" t="s">
        <v>64</v>
      </c>
      <c r="B16" s="271"/>
      <c r="C16" s="201">
        <f>'읍면동 성별현황'!B9</f>
        <v>26402</v>
      </c>
      <c r="D16" s="201">
        <f t="shared" si="4"/>
        <v>25626</v>
      </c>
      <c r="E16" s="201">
        <f t="shared" si="0"/>
        <v>25336</v>
      </c>
      <c r="F16" s="201">
        <f t="shared" si="1"/>
        <v>25109</v>
      </c>
      <c r="G16" s="202">
        <f t="shared" si="2"/>
        <v>24881</v>
      </c>
      <c r="H16" s="203">
        <f t="shared" si="3"/>
        <v>24518</v>
      </c>
    </row>
    <row r="17" spans="1:8" ht="18" customHeight="1">
      <c r="A17" s="270" t="s">
        <v>65</v>
      </c>
      <c r="B17" s="271"/>
      <c r="C17" s="201">
        <f>'읍면동 성별현황'!B10</f>
        <v>23023</v>
      </c>
      <c r="D17" s="201">
        <f t="shared" si="4"/>
        <v>22347</v>
      </c>
      <c r="E17" s="201">
        <f t="shared" si="0"/>
        <v>22093</v>
      </c>
      <c r="F17" s="201">
        <f t="shared" si="1"/>
        <v>21896</v>
      </c>
      <c r="G17" s="202">
        <f t="shared" si="2"/>
        <v>21697</v>
      </c>
      <c r="H17" s="203">
        <f t="shared" si="3"/>
        <v>21380</v>
      </c>
    </row>
    <row r="18" spans="1:8" ht="18" customHeight="1">
      <c r="A18" s="270" t="s">
        <v>66</v>
      </c>
      <c r="B18" s="271"/>
      <c r="C18" s="204">
        <f>'읍면동 성별현황'!B11</f>
        <v>11098</v>
      </c>
      <c r="D18" s="204">
        <f t="shared" si="4"/>
        <v>10772</v>
      </c>
      <c r="E18" s="204">
        <f t="shared" si="0"/>
        <v>10650</v>
      </c>
      <c r="F18" s="204">
        <f t="shared" si="1"/>
        <v>10555</v>
      </c>
      <c r="G18" s="205">
        <f t="shared" si="2"/>
        <v>10459</v>
      </c>
      <c r="H18" s="206">
        <f t="shared" si="3"/>
        <v>10306</v>
      </c>
    </row>
    <row r="19" spans="1:8" s="5" customFormat="1" ht="18" customHeight="1">
      <c r="A19" s="270" t="s">
        <v>48</v>
      </c>
      <c r="B19" s="271"/>
      <c r="C19" s="201">
        <f>'읍면동 성별현황'!B12</f>
        <v>8699</v>
      </c>
      <c r="D19" s="201">
        <f t="shared" si="4"/>
        <v>8443</v>
      </c>
      <c r="E19" s="201">
        <f t="shared" si="0"/>
        <v>8348</v>
      </c>
      <c r="F19" s="201">
        <f t="shared" si="1"/>
        <v>8273</v>
      </c>
      <c r="G19" s="202">
        <f t="shared" si="2"/>
        <v>8198</v>
      </c>
      <c r="H19" s="203">
        <f t="shared" si="3"/>
        <v>8078</v>
      </c>
    </row>
    <row r="20" spans="1:8" s="5" customFormat="1" ht="18" customHeight="1">
      <c r="A20" s="270" t="s">
        <v>49</v>
      </c>
      <c r="B20" s="271"/>
      <c r="C20" s="201">
        <f>'읍면동 성별현황'!B13</f>
        <v>3389</v>
      </c>
      <c r="D20" s="201">
        <f t="shared" si="4"/>
        <v>3289</v>
      </c>
      <c r="E20" s="201">
        <f t="shared" si="0"/>
        <v>3252</v>
      </c>
      <c r="F20" s="201">
        <f t="shared" si="1"/>
        <v>3223</v>
      </c>
      <c r="G20" s="202">
        <f t="shared" si="2"/>
        <v>3194</v>
      </c>
      <c r="H20" s="203">
        <f t="shared" si="3"/>
        <v>3147</v>
      </c>
    </row>
    <row r="21" spans="1:8" s="5" customFormat="1" ht="18" customHeight="1">
      <c r="A21" s="270" t="s">
        <v>317</v>
      </c>
      <c r="B21" s="271"/>
      <c r="C21" s="201">
        <f>'읍면동 성별현황'!B14</f>
        <v>4146</v>
      </c>
      <c r="D21" s="201">
        <f t="shared" si="4"/>
        <v>4024</v>
      </c>
      <c r="E21" s="201">
        <f t="shared" si="0"/>
        <v>3979</v>
      </c>
      <c r="F21" s="201">
        <f t="shared" si="1"/>
        <v>3943</v>
      </c>
      <c r="G21" s="202">
        <f t="shared" si="2"/>
        <v>3907</v>
      </c>
      <c r="H21" s="203">
        <f t="shared" si="3"/>
        <v>3850</v>
      </c>
    </row>
    <row r="22" spans="1:8" s="5" customFormat="1" ht="18" customHeight="1">
      <c r="A22" s="270" t="s">
        <v>50</v>
      </c>
      <c r="B22" s="271"/>
      <c r="C22" s="201">
        <f>'읍면동 성별현황'!B15</f>
        <v>3030</v>
      </c>
      <c r="D22" s="201">
        <f t="shared" si="4"/>
        <v>2941</v>
      </c>
      <c r="E22" s="201">
        <f t="shared" si="0"/>
        <v>2908</v>
      </c>
      <c r="F22" s="201">
        <f t="shared" si="1"/>
        <v>2882</v>
      </c>
      <c r="G22" s="202">
        <f t="shared" si="2"/>
        <v>2855</v>
      </c>
      <c r="H22" s="203">
        <f t="shared" si="3"/>
        <v>2814</v>
      </c>
    </row>
    <row r="23" spans="1:8" s="5" customFormat="1" ht="18" customHeight="1">
      <c r="A23" s="270" t="s">
        <v>51</v>
      </c>
      <c r="B23" s="271"/>
      <c r="C23" s="201">
        <f>'읍면동 성별현황'!B16</f>
        <v>3944</v>
      </c>
      <c r="D23" s="201">
        <f t="shared" si="4"/>
        <v>3828</v>
      </c>
      <c r="E23" s="201">
        <f t="shared" si="0"/>
        <v>3785</v>
      </c>
      <c r="F23" s="201">
        <f t="shared" si="1"/>
        <v>3751</v>
      </c>
      <c r="G23" s="202">
        <f t="shared" si="2"/>
        <v>3717</v>
      </c>
      <c r="H23" s="203">
        <f t="shared" si="3"/>
        <v>3663</v>
      </c>
    </row>
    <row r="24" spans="1:8" s="5" customFormat="1" ht="18" customHeight="1">
      <c r="A24" s="270" t="s">
        <v>52</v>
      </c>
      <c r="B24" s="271"/>
      <c r="C24" s="201">
        <f>'읍면동 성별현황'!B17</f>
        <v>5027</v>
      </c>
      <c r="D24" s="201">
        <f t="shared" si="4"/>
        <v>4879</v>
      </c>
      <c r="E24" s="201">
        <f t="shared" si="0"/>
        <v>4824</v>
      </c>
      <c r="F24" s="201">
        <f t="shared" si="1"/>
        <v>4781</v>
      </c>
      <c r="G24" s="202">
        <f t="shared" si="2"/>
        <v>4737</v>
      </c>
      <c r="H24" s="203">
        <f t="shared" si="3"/>
        <v>4668</v>
      </c>
    </row>
    <row r="25" spans="1:8" s="5" customFormat="1" ht="18" customHeight="1">
      <c r="A25" s="270" t="s">
        <v>53</v>
      </c>
      <c r="B25" s="271"/>
      <c r="C25" s="201">
        <f>'읍면동 성별현황'!B18</f>
        <v>3667</v>
      </c>
      <c r="D25" s="201">
        <f t="shared" si="4"/>
        <v>3559</v>
      </c>
      <c r="E25" s="201">
        <f t="shared" si="0"/>
        <v>3519</v>
      </c>
      <c r="F25" s="201">
        <f t="shared" si="1"/>
        <v>3487</v>
      </c>
      <c r="G25" s="202">
        <f t="shared" si="2"/>
        <v>3456</v>
      </c>
      <c r="H25" s="203">
        <f t="shared" si="3"/>
        <v>3405</v>
      </c>
    </row>
    <row r="26" spans="1:8" s="5" customFormat="1" ht="18" customHeight="1">
      <c r="A26" s="270" t="s">
        <v>318</v>
      </c>
      <c r="B26" s="271"/>
      <c r="C26" s="201">
        <f>'읍면동 성별현황'!B19</f>
        <v>4242</v>
      </c>
      <c r="D26" s="201">
        <f t="shared" si="4"/>
        <v>4117</v>
      </c>
      <c r="E26" s="201">
        <f t="shared" si="0"/>
        <v>4071</v>
      </c>
      <c r="F26" s="201">
        <f t="shared" si="1"/>
        <v>4034</v>
      </c>
      <c r="G26" s="202">
        <f t="shared" si="2"/>
        <v>3998</v>
      </c>
      <c r="H26" s="203">
        <f t="shared" si="3"/>
        <v>3939</v>
      </c>
    </row>
    <row r="27" spans="1:8" s="5" customFormat="1" ht="18" customHeight="1">
      <c r="A27" s="270" t="s">
        <v>319</v>
      </c>
      <c r="B27" s="271"/>
      <c r="C27" s="201">
        <f>'읍면동 성별현황'!B20</f>
        <v>2325</v>
      </c>
      <c r="D27" s="201">
        <f t="shared" si="4"/>
        <v>2257</v>
      </c>
      <c r="E27" s="201">
        <f t="shared" si="0"/>
        <v>2231</v>
      </c>
      <c r="F27" s="201">
        <f t="shared" si="1"/>
        <v>2211</v>
      </c>
      <c r="G27" s="202">
        <f t="shared" si="2"/>
        <v>2191</v>
      </c>
      <c r="H27" s="203">
        <f t="shared" si="3"/>
        <v>2159</v>
      </c>
    </row>
    <row r="28" spans="1:8" s="5" customFormat="1" ht="18" customHeight="1">
      <c r="A28" s="270" t="s">
        <v>56</v>
      </c>
      <c r="B28" s="271"/>
      <c r="C28" s="201">
        <f>'읍면동 성별현황'!B21</f>
        <v>2674</v>
      </c>
      <c r="D28" s="201">
        <f t="shared" si="4"/>
        <v>2595</v>
      </c>
      <c r="E28" s="201">
        <f t="shared" si="0"/>
        <v>2566</v>
      </c>
      <c r="F28" s="201">
        <f t="shared" si="1"/>
        <v>2543</v>
      </c>
      <c r="G28" s="202">
        <f t="shared" si="2"/>
        <v>2520</v>
      </c>
      <c r="H28" s="203">
        <f t="shared" si="3"/>
        <v>2483</v>
      </c>
    </row>
    <row r="29" spans="1:8" s="5" customFormat="1" ht="18" customHeight="1">
      <c r="A29" s="270" t="s">
        <v>57</v>
      </c>
      <c r="B29" s="271"/>
      <c r="C29" s="201">
        <f>'읍면동 성별현황'!B22</f>
        <v>3322</v>
      </c>
      <c r="D29" s="201">
        <f t="shared" si="4"/>
        <v>3224</v>
      </c>
      <c r="E29" s="201">
        <f t="shared" ref="E29:G32" si="5">ROUND(E$12*$C29/$C$12,0)</f>
        <v>3188</v>
      </c>
      <c r="F29" s="201">
        <f t="shared" si="5"/>
        <v>3159</v>
      </c>
      <c r="G29" s="202">
        <f t="shared" si="5"/>
        <v>3131</v>
      </c>
      <c r="H29" s="203">
        <f t="shared" si="3"/>
        <v>3085</v>
      </c>
    </row>
    <row r="30" spans="1:8" s="5" customFormat="1" ht="18" customHeight="1">
      <c r="A30" s="270" t="s">
        <v>58</v>
      </c>
      <c r="B30" s="271"/>
      <c r="C30" s="201">
        <f>'읍면동 성별현황'!B23</f>
        <v>1932</v>
      </c>
      <c r="D30" s="201">
        <f>ROUND(D$12*$C30/$C$12,0)</f>
        <v>1875</v>
      </c>
      <c r="E30" s="201">
        <f t="shared" si="5"/>
        <v>1854</v>
      </c>
      <c r="F30" s="201">
        <f t="shared" si="5"/>
        <v>1837</v>
      </c>
      <c r="G30" s="202">
        <f t="shared" si="5"/>
        <v>1821</v>
      </c>
      <c r="H30" s="203">
        <f t="shared" si="3"/>
        <v>1794</v>
      </c>
    </row>
    <row r="31" spans="1:8" s="5" customFormat="1" ht="18" customHeight="1">
      <c r="A31" s="270" t="s">
        <v>59</v>
      </c>
      <c r="B31" s="271"/>
      <c r="C31" s="201">
        <f>'읍면동 성별현황'!B24</f>
        <v>1431</v>
      </c>
      <c r="D31" s="201">
        <f>ROUND(D$12*$C31/$C$12,0)</f>
        <v>1389</v>
      </c>
      <c r="E31" s="201">
        <f t="shared" si="5"/>
        <v>1373</v>
      </c>
      <c r="F31" s="201">
        <f t="shared" si="5"/>
        <v>1361</v>
      </c>
      <c r="G31" s="202">
        <f t="shared" si="5"/>
        <v>1349</v>
      </c>
      <c r="H31" s="203">
        <f t="shared" si="3"/>
        <v>1329</v>
      </c>
    </row>
    <row r="32" spans="1:8" s="7" customFormat="1" ht="18" customHeight="1">
      <c r="A32" s="270" t="s">
        <v>60</v>
      </c>
      <c r="B32" s="271"/>
      <c r="C32" s="201">
        <f>'읍면동 성별현황'!B25</f>
        <v>2461</v>
      </c>
      <c r="D32" s="201">
        <f>ROUND(D$12*$C32/$C$12,0)</f>
        <v>2389</v>
      </c>
      <c r="E32" s="201">
        <f t="shared" si="5"/>
        <v>2362</v>
      </c>
      <c r="F32" s="201">
        <f t="shared" si="5"/>
        <v>2340</v>
      </c>
      <c r="G32" s="202">
        <f t="shared" si="5"/>
        <v>2319</v>
      </c>
      <c r="H32" s="203">
        <f t="shared" si="3"/>
        <v>2285</v>
      </c>
    </row>
    <row r="33" spans="1:8" ht="18" customHeight="1">
      <c r="A33" s="272" t="s">
        <v>61</v>
      </c>
      <c r="B33" s="273"/>
      <c r="C33" s="207">
        <f>'읍면동 성별현황'!B26</f>
        <v>1274</v>
      </c>
      <c r="D33" s="207">
        <f>D12-SUM(D13:D32)</f>
        <v>1240</v>
      </c>
      <c r="E33" s="207">
        <f>E12-SUM(E13:E32)</f>
        <v>1222</v>
      </c>
      <c r="F33" s="207">
        <f>F12-SUM(F13:F32)</f>
        <v>1212</v>
      </c>
      <c r="G33" s="208">
        <f>G12-SUM(G13:G32)</f>
        <v>1199</v>
      </c>
      <c r="H33" s="209">
        <f>H12-SUM(H13:H32)</f>
        <v>1187</v>
      </c>
    </row>
  </sheetData>
  <mergeCells count="28">
    <mergeCell ref="A5:A6"/>
    <mergeCell ref="A4:B4"/>
    <mergeCell ref="A3:B3"/>
    <mergeCell ref="A20:B20"/>
    <mergeCell ref="A21:B2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7:B7"/>
    <mergeCell ref="A11:B11"/>
    <mergeCell ref="A32:B32"/>
    <mergeCell ref="A33:B33"/>
    <mergeCell ref="A22:B22"/>
    <mergeCell ref="A23:B23"/>
    <mergeCell ref="A24:B24"/>
    <mergeCell ref="A25:B25"/>
    <mergeCell ref="A26:B26"/>
    <mergeCell ref="A27:B27"/>
    <mergeCell ref="A31:B31"/>
    <mergeCell ref="A28:B28"/>
    <mergeCell ref="A29:B29"/>
    <mergeCell ref="A30:B30"/>
  </mergeCells>
  <phoneticPr fontId="2" type="noConversion"/>
  <pageMargins left="0.98425196850393704" right="0.98425196850393704" top="0.62992125984251968" bottom="0.59055118110236227" header="0.51181102362204722" footer="0.51181102362204722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Normal="100" zoomScaleSheetLayoutView="100" workbookViewId="0">
      <selection activeCell="L29" sqref="L29"/>
    </sheetView>
  </sheetViews>
  <sheetFormatPr defaultRowHeight="14.25"/>
  <cols>
    <col min="1" max="1" width="10.5546875" style="50" customWidth="1"/>
    <col min="2" max="8" width="10.44140625" style="50" customWidth="1"/>
    <col min="9" max="9" width="9.21875" style="50" bestFit="1" customWidth="1"/>
    <col min="10" max="16384" width="8.88671875" style="50"/>
  </cols>
  <sheetData>
    <row r="1" spans="1:8" ht="18">
      <c r="A1" s="322" t="s">
        <v>71</v>
      </c>
      <c r="B1" s="322"/>
      <c r="C1" s="322"/>
      <c r="D1" s="322"/>
      <c r="E1" s="322"/>
      <c r="F1" s="322"/>
      <c r="G1" s="322"/>
      <c r="H1" s="322"/>
    </row>
    <row r="2" spans="1:8" ht="15.75">
      <c r="A2" s="323" t="s">
        <v>72</v>
      </c>
      <c r="B2" s="323"/>
      <c r="C2" s="323"/>
      <c r="D2" s="323"/>
      <c r="E2" s="323"/>
      <c r="F2" s="323"/>
      <c r="G2" s="323"/>
      <c r="H2" s="323"/>
    </row>
    <row r="3" spans="1:8" ht="15" thickBot="1">
      <c r="A3" s="51"/>
      <c r="B3" s="51"/>
      <c r="C3" s="51"/>
      <c r="D3" s="51"/>
      <c r="E3" s="51"/>
      <c r="F3" s="51"/>
      <c r="G3" s="51"/>
      <c r="H3" s="51"/>
    </row>
    <row r="4" spans="1:8">
      <c r="A4" s="324" t="s">
        <v>259</v>
      </c>
      <c r="B4" s="327" t="s">
        <v>73</v>
      </c>
      <c r="C4" s="328"/>
      <c r="D4" s="328"/>
      <c r="E4" s="328"/>
      <c r="F4" s="328"/>
      <c r="G4" s="328"/>
      <c r="H4" s="328"/>
    </row>
    <row r="5" spans="1:8">
      <c r="A5" s="325"/>
      <c r="B5" s="329" t="s">
        <v>260</v>
      </c>
      <c r="C5" s="329">
        <v>2015</v>
      </c>
      <c r="D5" s="329">
        <v>2020</v>
      </c>
      <c r="E5" s="329">
        <v>2025</v>
      </c>
      <c r="F5" s="316">
        <v>2030</v>
      </c>
      <c r="G5" s="318">
        <v>2035</v>
      </c>
      <c r="H5" s="320">
        <v>2040</v>
      </c>
    </row>
    <row r="6" spans="1:8">
      <c r="A6" s="326"/>
      <c r="B6" s="330"/>
      <c r="C6" s="330"/>
      <c r="D6" s="330"/>
      <c r="E6" s="330"/>
      <c r="F6" s="317"/>
      <c r="G6" s="319"/>
      <c r="H6" s="321"/>
    </row>
    <row r="7" spans="1:8">
      <c r="A7" s="52"/>
      <c r="B7" s="53"/>
      <c r="C7" s="54"/>
      <c r="D7" s="54"/>
      <c r="E7" s="55"/>
      <c r="F7" s="55"/>
      <c r="G7" s="55"/>
      <c r="H7" s="55"/>
    </row>
    <row r="8" spans="1:8">
      <c r="A8" s="56" t="s">
        <v>74</v>
      </c>
      <c r="B8" s="57">
        <v>1.38</v>
      </c>
      <c r="C8" s="58">
        <v>1.46</v>
      </c>
      <c r="D8" s="58">
        <v>1.56</v>
      </c>
      <c r="E8" s="58">
        <v>1.61</v>
      </c>
      <c r="F8" s="58">
        <v>1.65</v>
      </c>
      <c r="G8" s="58">
        <v>1.68</v>
      </c>
      <c r="H8" s="58">
        <v>1.69</v>
      </c>
    </row>
    <row r="9" spans="1:8">
      <c r="A9" s="56"/>
      <c r="B9" s="59"/>
      <c r="C9" s="60"/>
      <c r="D9" s="60"/>
      <c r="E9" s="60"/>
      <c r="F9" s="60"/>
      <c r="G9" s="60"/>
      <c r="H9" s="60"/>
    </row>
    <row r="10" spans="1:8">
      <c r="A10" s="61" t="s">
        <v>75</v>
      </c>
      <c r="B10" s="62">
        <v>6.0000000000000002E-5</v>
      </c>
      <c r="C10" s="63">
        <v>1.1E-4</v>
      </c>
      <c r="D10" s="63">
        <v>1.6000000000000001E-4</v>
      </c>
      <c r="E10" s="63">
        <v>2.2000000000000001E-4</v>
      </c>
      <c r="F10" s="63">
        <v>2.5999999999999998E-4</v>
      </c>
      <c r="G10" s="63">
        <v>2.7999999999999998E-4</v>
      </c>
      <c r="H10" s="63">
        <v>2.9999999999999997E-4</v>
      </c>
    </row>
    <row r="11" spans="1:8">
      <c r="A11" s="61" t="s">
        <v>76</v>
      </c>
      <c r="B11" s="62">
        <v>5.1999999999999995E-4</v>
      </c>
      <c r="C11" s="63">
        <v>2.7E-4</v>
      </c>
      <c r="D11" s="63">
        <v>3.6999999999999999E-4</v>
      </c>
      <c r="E11" s="63">
        <v>4.8999999999999998E-4</v>
      </c>
      <c r="F11" s="63">
        <v>5.5000000000000003E-4</v>
      </c>
      <c r="G11" s="63">
        <v>5.9999999999999995E-4</v>
      </c>
      <c r="H11" s="63">
        <v>6.2E-4</v>
      </c>
    </row>
    <row r="12" spans="1:8">
      <c r="A12" s="61" t="s">
        <v>77</v>
      </c>
      <c r="B12" s="62">
        <v>1.5100000000000001E-3</v>
      </c>
      <c r="C12" s="63">
        <v>6.4999999999999997E-4</v>
      </c>
      <c r="D12" s="63">
        <v>8.1999999999999998E-4</v>
      </c>
      <c r="E12" s="63">
        <v>1.0200000000000001E-3</v>
      </c>
      <c r="F12" s="63">
        <v>1.1199999999999999E-3</v>
      </c>
      <c r="G12" s="63">
        <v>1.1900000000000001E-3</v>
      </c>
      <c r="H12" s="63">
        <v>1.23E-3</v>
      </c>
    </row>
    <row r="13" spans="1:8">
      <c r="A13" s="61" t="s">
        <v>78</v>
      </c>
      <c r="B13" s="62">
        <v>2.5300000000000001E-3</v>
      </c>
      <c r="C13" s="63">
        <v>1.42E-3</v>
      </c>
      <c r="D13" s="63">
        <v>1.6800000000000001E-3</v>
      </c>
      <c r="E13" s="63">
        <v>1.99E-3</v>
      </c>
      <c r="F13" s="63">
        <v>2.15E-3</v>
      </c>
      <c r="G13" s="63">
        <v>2.2599999999999999E-3</v>
      </c>
      <c r="H13" s="63">
        <v>2.32E-3</v>
      </c>
    </row>
    <row r="14" spans="1:8">
      <c r="A14" s="61" t="s">
        <v>79</v>
      </c>
      <c r="B14" s="62">
        <v>8.5699999999999995E-3</v>
      </c>
      <c r="C14" s="63">
        <v>2.9199999999999999E-3</v>
      </c>
      <c r="D14" s="63">
        <v>3.2499999999999999E-3</v>
      </c>
      <c r="E14" s="63">
        <v>3.6900000000000001E-3</v>
      </c>
      <c r="F14" s="63">
        <v>3.9300000000000003E-3</v>
      </c>
      <c r="G14" s="63">
        <v>4.0899999999999999E-3</v>
      </c>
      <c r="H14" s="63">
        <v>4.1700000000000001E-3</v>
      </c>
    </row>
    <row r="15" spans="1:8">
      <c r="A15" s="61" t="s">
        <v>80</v>
      </c>
      <c r="B15" s="62">
        <v>1.159E-2</v>
      </c>
      <c r="C15" s="63">
        <v>5.6100000000000004E-3</v>
      </c>
      <c r="D15" s="63">
        <v>5.94E-3</v>
      </c>
      <c r="E15" s="63">
        <v>6.5100000000000002E-3</v>
      </c>
      <c r="F15" s="63">
        <v>6.8199999999999997E-3</v>
      </c>
      <c r="G15" s="63">
        <v>7.0200000000000002E-3</v>
      </c>
      <c r="H15" s="63">
        <v>7.1399999999999996E-3</v>
      </c>
    </row>
    <row r="16" spans="1:8">
      <c r="A16" s="61" t="s">
        <v>81</v>
      </c>
      <c r="B16" s="62">
        <v>1.8259999999999998E-2</v>
      </c>
      <c r="C16" s="63">
        <v>1.0120000000000001E-2</v>
      </c>
      <c r="D16" s="63">
        <v>1.027E-2</v>
      </c>
      <c r="E16" s="63">
        <v>1.089E-2</v>
      </c>
      <c r="F16" s="63">
        <v>1.125E-2</v>
      </c>
      <c r="G16" s="63">
        <v>1.15E-2</v>
      </c>
      <c r="H16" s="63">
        <v>1.1650000000000001E-2</v>
      </c>
    </row>
    <row r="17" spans="1:8">
      <c r="A17" s="61" t="s">
        <v>82</v>
      </c>
      <c r="B17" s="62">
        <v>2.2210000000000001E-2</v>
      </c>
      <c r="C17" s="63">
        <v>1.711E-2</v>
      </c>
      <c r="D17" s="63">
        <v>1.678E-2</v>
      </c>
      <c r="E17" s="63">
        <v>1.7309999999999999E-2</v>
      </c>
      <c r="F17" s="63">
        <v>1.7680000000000001E-2</v>
      </c>
      <c r="G17" s="63">
        <v>1.796E-2</v>
      </c>
      <c r="H17" s="63">
        <v>1.814E-2</v>
      </c>
    </row>
    <row r="18" spans="1:8">
      <c r="A18" s="61" t="s">
        <v>83</v>
      </c>
      <c r="B18" s="62">
        <v>2.828E-2</v>
      </c>
      <c r="C18" s="63">
        <v>2.7189999999999999E-2</v>
      </c>
      <c r="D18" s="63">
        <v>2.598E-2</v>
      </c>
      <c r="E18" s="63">
        <v>2.6179999999999998E-2</v>
      </c>
      <c r="F18" s="63">
        <v>2.649E-2</v>
      </c>
      <c r="G18" s="63">
        <v>2.6749999999999999E-2</v>
      </c>
      <c r="H18" s="63">
        <v>2.6950000000000002E-2</v>
      </c>
    </row>
    <row r="19" spans="1:8">
      <c r="A19" s="61" t="s">
        <v>84</v>
      </c>
      <c r="B19" s="62">
        <v>4.1090000000000002E-2</v>
      </c>
      <c r="C19" s="63">
        <v>4.0629999999999999E-2</v>
      </c>
      <c r="D19" s="63">
        <v>3.8109999999999998E-2</v>
      </c>
      <c r="E19" s="63">
        <v>3.771E-2</v>
      </c>
      <c r="F19" s="63">
        <v>3.7859999999999998E-2</v>
      </c>
      <c r="G19" s="63">
        <v>3.807E-2</v>
      </c>
      <c r="H19" s="63">
        <v>3.8269999999999998E-2</v>
      </c>
    </row>
    <row r="20" spans="1:8">
      <c r="A20" s="61" t="s">
        <v>85</v>
      </c>
      <c r="B20" s="62">
        <v>4.8329999999999998E-2</v>
      </c>
      <c r="C20" s="63">
        <v>5.7160000000000002E-2</v>
      </c>
      <c r="D20" s="63">
        <v>5.3019999999999998E-2</v>
      </c>
      <c r="E20" s="63">
        <v>5.1749999999999997E-2</v>
      </c>
      <c r="F20" s="63">
        <v>5.1670000000000001E-2</v>
      </c>
      <c r="G20" s="63">
        <v>5.176E-2</v>
      </c>
      <c r="H20" s="63">
        <v>5.1950000000000003E-2</v>
      </c>
    </row>
    <row r="21" spans="1:8">
      <c r="A21" s="61" t="s">
        <v>86</v>
      </c>
      <c r="B21" s="62">
        <v>7.3800000000000004E-2</v>
      </c>
      <c r="C21" s="63">
        <v>7.5810000000000002E-2</v>
      </c>
      <c r="D21" s="63">
        <v>7.0059999999999997E-2</v>
      </c>
      <c r="E21" s="63">
        <v>6.7739999999999995E-2</v>
      </c>
      <c r="F21" s="63">
        <v>6.7369999999999999E-2</v>
      </c>
      <c r="G21" s="63">
        <v>6.7320000000000005E-2</v>
      </c>
      <c r="H21" s="63">
        <v>6.7479999999999998E-2</v>
      </c>
    </row>
    <row r="22" spans="1:8">
      <c r="A22" s="61" t="s">
        <v>87</v>
      </c>
      <c r="B22" s="62">
        <v>0.10108</v>
      </c>
      <c r="C22" s="63">
        <v>9.4890000000000002E-2</v>
      </c>
      <c r="D22" s="63">
        <v>8.7970000000000007E-2</v>
      </c>
      <c r="E22" s="63">
        <v>8.4629999999999997E-2</v>
      </c>
      <c r="F22" s="63">
        <v>8.4000000000000005E-2</v>
      </c>
      <c r="G22" s="63">
        <v>8.3809999999999996E-2</v>
      </c>
      <c r="H22" s="63">
        <v>8.3930000000000005E-2</v>
      </c>
    </row>
    <row r="23" spans="1:8">
      <c r="A23" s="61" t="s">
        <v>88</v>
      </c>
      <c r="B23" s="62">
        <v>0.12642999999999999</v>
      </c>
      <c r="C23" s="63">
        <v>0.11222</v>
      </c>
      <c r="D23" s="63">
        <v>0.10508000000000001</v>
      </c>
      <c r="E23" s="63">
        <v>0.10101</v>
      </c>
      <c r="F23" s="63">
        <v>0.10020999999999999</v>
      </c>
      <c r="G23" s="63">
        <v>9.9940000000000001E-2</v>
      </c>
      <c r="H23" s="63">
        <v>0.10002999999999999</v>
      </c>
    </row>
    <row r="24" spans="1:8">
      <c r="A24" s="61" t="s">
        <v>89</v>
      </c>
      <c r="B24" s="62">
        <v>0.14316999999999999</v>
      </c>
      <c r="C24" s="63">
        <v>0.12551999999999999</v>
      </c>
      <c r="D24" s="63">
        <v>0.11951000000000001</v>
      </c>
      <c r="E24" s="63">
        <v>0.11526</v>
      </c>
      <c r="F24" s="63">
        <v>0.11448999999999999</v>
      </c>
      <c r="G24" s="63">
        <v>0.11422</v>
      </c>
      <c r="H24" s="63">
        <v>0.11433</v>
      </c>
    </row>
    <row r="25" spans="1:8">
      <c r="A25" s="61" t="s">
        <v>90</v>
      </c>
      <c r="B25" s="62">
        <v>0.15483</v>
      </c>
      <c r="C25" s="63">
        <v>0.13294</v>
      </c>
      <c r="D25" s="63">
        <v>0.12953000000000001</v>
      </c>
      <c r="E25" s="63">
        <v>0.12583</v>
      </c>
      <c r="F25" s="63">
        <v>0.12536</v>
      </c>
      <c r="G25" s="63">
        <v>0.12523000000000001</v>
      </c>
      <c r="H25" s="63">
        <v>0.12539</v>
      </c>
    </row>
    <row r="26" spans="1:8">
      <c r="A26" s="61" t="s">
        <v>91</v>
      </c>
      <c r="B26" s="62">
        <v>0.14598</v>
      </c>
      <c r="C26" s="63">
        <v>0.13344</v>
      </c>
      <c r="D26" s="63">
        <v>0.13391</v>
      </c>
      <c r="E26" s="63">
        <v>0.13153999999999999</v>
      </c>
      <c r="F26" s="63">
        <v>0.13164000000000001</v>
      </c>
      <c r="G26" s="63">
        <v>0.1318</v>
      </c>
      <c r="H26" s="63">
        <v>0.13203999999999999</v>
      </c>
    </row>
    <row r="27" spans="1:8">
      <c r="A27" s="61" t="s">
        <v>92</v>
      </c>
      <c r="B27" s="62">
        <v>0.12271</v>
      </c>
      <c r="C27" s="63">
        <v>0.12709999999999999</v>
      </c>
      <c r="D27" s="63">
        <v>0.13214000000000001</v>
      </c>
      <c r="E27" s="63">
        <v>0.13175999999999999</v>
      </c>
      <c r="F27" s="63">
        <v>0.13264999999999999</v>
      </c>
      <c r="G27" s="63">
        <v>0.13322999999999999</v>
      </c>
      <c r="H27" s="63">
        <v>0.13361999999999999</v>
      </c>
    </row>
    <row r="28" spans="1:8">
      <c r="A28" s="61" t="s">
        <v>93</v>
      </c>
      <c r="B28" s="62">
        <v>9.6979999999999997E-2</v>
      </c>
      <c r="C28" s="63">
        <v>0.11497</v>
      </c>
      <c r="D28" s="63">
        <v>0.12459000000000001</v>
      </c>
      <c r="E28" s="63">
        <v>0.12655</v>
      </c>
      <c r="F28" s="63">
        <v>0.12837999999999999</v>
      </c>
      <c r="G28" s="63">
        <v>0.12945000000000001</v>
      </c>
      <c r="H28" s="63">
        <v>0.13000999999999999</v>
      </c>
    </row>
    <row r="29" spans="1:8">
      <c r="A29" s="61" t="s">
        <v>94</v>
      </c>
      <c r="B29" s="62">
        <v>6.7599999999999993E-2</v>
      </c>
      <c r="C29" s="63">
        <v>9.8879999999999996E-2</v>
      </c>
      <c r="D29" s="63">
        <v>0.11232</v>
      </c>
      <c r="E29" s="63">
        <v>0.11663999999999999</v>
      </c>
      <c r="F29" s="63">
        <v>0.11940000000000001</v>
      </c>
      <c r="G29" s="63">
        <v>0.12096999999999999</v>
      </c>
      <c r="H29" s="63">
        <v>0.12171</v>
      </c>
    </row>
    <row r="30" spans="1:8">
      <c r="A30" s="61" t="s">
        <v>95</v>
      </c>
      <c r="B30" s="62">
        <v>5.1159999999999997E-2</v>
      </c>
      <c r="C30" s="63">
        <v>8.0920000000000006E-2</v>
      </c>
      <c r="D30" s="63">
        <v>9.6890000000000004E-2</v>
      </c>
      <c r="E30" s="63">
        <v>0.10324</v>
      </c>
      <c r="F30" s="63">
        <v>0.10679</v>
      </c>
      <c r="G30" s="63">
        <v>0.10881</v>
      </c>
      <c r="H30" s="63">
        <v>0.10969</v>
      </c>
    </row>
    <row r="31" spans="1:8">
      <c r="A31" s="61" t="s">
        <v>96</v>
      </c>
      <c r="B31" s="62">
        <v>3.7789999999999997E-2</v>
      </c>
      <c r="C31" s="63">
        <v>6.3079999999999997E-2</v>
      </c>
      <c r="D31" s="63">
        <v>8.0049999999999996E-2</v>
      </c>
      <c r="E31" s="63">
        <v>8.7800000000000003E-2</v>
      </c>
      <c r="F31" s="63">
        <v>9.1910000000000006E-2</v>
      </c>
      <c r="G31" s="63">
        <v>9.425E-2</v>
      </c>
      <c r="H31" s="63">
        <v>9.5250000000000001E-2</v>
      </c>
    </row>
    <row r="32" spans="1:8">
      <c r="A32" s="61" t="s">
        <v>97</v>
      </c>
      <c r="B32" s="62">
        <v>2.4740000000000002E-2</v>
      </c>
      <c r="C32" s="63">
        <v>4.6890000000000001E-2</v>
      </c>
      <c r="D32" s="63">
        <v>6.3390000000000002E-2</v>
      </c>
      <c r="E32" s="63">
        <v>7.1809999999999999E-2</v>
      </c>
      <c r="F32" s="63">
        <v>7.6170000000000002E-2</v>
      </c>
      <c r="G32" s="63">
        <v>7.8670000000000004E-2</v>
      </c>
      <c r="H32" s="63">
        <v>7.9719999999999999E-2</v>
      </c>
    </row>
    <row r="33" spans="1:9">
      <c r="A33" s="61" t="s">
        <v>98</v>
      </c>
      <c r="B33" s="62">
        <v>1.72E-2</v>
      </c>
      <c r="C33" s="63">
        <v>3.3250000000000002E-2</v>
      </c>
      <c r="D33" s="63">
        <v>4.8149999999999998E-2</v>
      </c>
      <c r="E33" s="63">
        <v>5.6509999999999998E-2</v>
      </c>
      <c r="F33" s="63">
        <v>6.0830000000000002E-2</v>
      </c>
      <c r="G33" s="63">
        <v>6.3320000000000001E-2</v>
      </c>
      <c r="H33" s="63">
        <v>6.4360000000000001E-2</v>
      </c>
    </row>
    <row r="34" spans="1:9">
      <c r="A34" s="61" t="s">
        <v>99</v>
      </c>
      <c r="B34" s="62">
        <v>1.225E-2</v>
      </c>
      <c r="C34" s="63">
        <v>2.2530000000000001E-2</v>
      </c>
      <c r="D34" s="63">
        <v>3.5110000000000002E-2</v>
      </c>
      <c r="E34" s="63">
        <v>4.283E-2</v>
      </c>
      <c r="F34" s="63">
        <v>4.6829999999999997E-2</v>
      </c>
      <c r="G34" s="63">
        <v>4.9169999999999998E-2</v>
      </c>
      <c r="H34" s="63">
        <v>5.015E-2</v>
      </c>
    </row>
    <row r="35" spans="1:9">
      <c r="A35" s="61" t="s">
        <v>100</v>
      </c>
      <c r="B35" s="62">
        <v>8.4399999999999996E-3</v>
      </c>
      <c r="C35" s="63">
        <v>1.4590000000000001E-2</v>
      </c>
      <c r="D35" s="63">
        <v>2.4590000000000001E-2</v>
      </c>
      <c r="E35" s="63">
        <v>3.1269999999999999E-2</v>
      </c>
      <c r="F35" s="63">
        <v>3.4779999999999998E-2</v>
      </c>
      <c r="G35" s="63">
        <v>3.687E-2</v>
      </c>
      <c r="H35" s="63">
        <v>3.773E-2</v>
      </c>
    </row>
    <row r="36" spans="1:9">
      <c r="A36" s="61" t="s">
        <v>101</v>
      </c>
      <c r="B36" s="62">
        <v>4.2399999999999998E-3</v>
      </c>
      <c r="C36" s="63">
        <v>9.0399999999999994E-3</v>
      </c>
      <c r="D36" s="63">
        <v>1.6549999999999999E-2</v>
      </c>
      <c r="E36" s="63">
        <v>2.2009999999999998E-2</v>
      </c>
      <c r="F36" s="63">
        <v>2.494E-2</v>
      </c>
      <c r="G36" s="63">
        <v>2.6700000000000002E-2</v>
      </c>
      <c r="H36" s="63">
        <v>2.743E-2</v>
      </c>
    </row>
    <row r="37" spans="1:9">
      <c r="A37" s="61" t="s">
        <v>102</v>
      </c>
      <c r="B37" s="62">
        <v>2.4499999999999999E-3</v>
      </c>
      <c r="C37" s="63">
        <v>5.3699999999999998E-3</v>
      </c>
      <c r="D37" s="63">
        <v>1.072E-2</v>
      </c>
      <c r="E37" s="63">
        <v>1.495E-2</v>
      </c>
      <c r="F37" s="63">
        <v>1.7270000000000001E-2</v>
      </c>
      <c r="G37" s="63">
        <v>1.8689999999999998E-2</v>
      </c>
      <c r="H37" s="63">
        <v>1.9279999999999999E-2</v>
      </c>
    </row>
    <row r="38" spans="1:9">
      <c r="A38" s="61" t="s">
        <v>103</v>
      </c>
      <c r="B38" s="62">
        <v>1.42E-3</v>
      </c>
      <c r="C38" s="63">
        <v>3.0500000000000002E-3</v>
      </c>
      <c r="D38" s="63">
        <v>6.6800000000000002E-3</v>
      </c>
      <c r="E38" s="63">
        <v>9.7999999999999997E-3</v>
      </c>
      <c r="F38" s="63">
        <v>1.1560000000000001E-2</v>
      </c>
      <c r="G38" s="63">
        <v>1.265E-2</v>
      </c>
      <c r="H38" s="63">
        <v>1.311E-2</v>
      </c>
    </row>
    <row r="39" spans="1:9">
      <c r="A39" s="61" t="s">
        <v>104</v>
      </c>
      <c r="B39" s="62">
        <v>9.1E-4</v>
      </c>
      <c r="C39" s="63">
        <v>1.67E-3</v>
      </c>
      <c r="D39" s="63">
        <v>4.0099999999999997E-3</v>
      </c>
      <c r="E39" s="63">
        <v>6.2100000000000002E-3</v>
      </c>
      <c r="F39" s="63">
        <v>7.4799999999999997E-3</v>
      </c>
      <c r="G39" s="63">
        <v>8.2900000000000005E-3</v>
      </c>
      <c r="H39" s="63">
        <v>8.6300000000000005E-3</v>
      </c>
    </row>
    <row r="40" spans="1:9">
      <c r="A40" s="61" t="s">
        <v>105</v>
      </c>
      <c r="B40" s="62">
        <v>4.4000000000000002E-4</v>
      </c>
      <c r="C40" s="63">
        <v>8.7000000000000001E-4</v>
      </c>
      <c r="D40" s="63">
        <v>2.32E-3</v>
      </c>
      <c r="E40" s="63">
        <v>3.8E-3</v>
      </c>
      <c r="F40" s="63">
        <v>4.6800000000000001E-3</v>
      </c>
      <c r="G40" s="63">
        <v>5.2500000000000003E-3</v>
      </c>
      <c r="H40" s="63">
        <v>5.4999999999999997E-3</v>
      </c>
    </row>
    <row r="41" spans="1:9">
      <c r="A41" s="61" t="s">
        <v>106</v>
      </c>
      <c r="B41" s="62">
        <v>3.6000000000000002E-4</v>
      </c>
      <c r="C41" s="63">
        <v>4.4000000000000002E-4</v>
      </c>
      <c r="D41" s="63">
        <v>1.2999999999999999E-3</v>
      </c>
      <c r="E41" s="63">
        <v>2.2499999999999998E-3</v>
      </c>
      <c r="F41" s="63">
        <v>2.8400000000000001E-3</v>
      </c>
      <c r="G41" s="63">
        <v>3.2299999999999998E-3</v>
      </c>
      <c r="H41" s="63">
        <v>3.3999999999999998E-3</v>
      </c>
    </row>
    <row r="42" spans="1:9">
      <c r="A42" s="61" t="s">
        <v>107</v>
      </c>
      <c r="B42" s="62">
        <v>1.4999999999999999E-4</v>
      </c>
      <c r="C42" s="63">
        <v>2.1000000000000001E-4</v>
      </c>
      <c r="D42" s="63">
        <v>6.9999999999999999E-4</v>
      </c>
      <c r="E42" s="63">
        <v>1.2899999999999999E-3</v>
      </c>
      <c r="F42" s="63">
        <v>1.67E-3</v>
      </c>
      <c r="G42" s="63">
        <v>1.92E-3</v>
      </c>
      <c r="H42" s="63">
        <v>2.0300000000000001E-3</v>
      </c>
    </row>
    <row r="43" spans="1:9">
      <c r="A43" s="61" t="s">
        <v>108</v>
      </c>
      <c r="B43" s="62">
        <v>4.0000000000000003E-5</v>
      </c>
      <c r="C43" s="63">
        <v>1E-4</v>
      </c>
      <c r="D43" s="63">
        <v>3.6000000000000002E-4</v>
      </c>
      <c r="E43" s="63">
        <v>7.1000000000000002E-4</v>
      </c>
      <c r="F43" s="63">
        <v>9.5E-4</v>
      </c>
      <c r="G43" s="63">
        <v>1.1100000000000001E-3</v>
      </c>
      <c r="H43" s="63">
        <v>1.1800000000000001E-3</v>
      </c>
    </row>
    <row r="44" spans="1:9">
      <c r="A44" s="61" t="s">
        <v>109</v>
      </c>
      <c r="B44" s="62">
        <v>8.0000000000000007E-5</v>
      </c>
      <c r="C44" s="63">
        <v>4.0000000000000003E-5</v>
      </c>
      <c r="D44" s="63">
        <v>1.8000000000000001E-4</v>
      </c>
      <c r="E44" s="63">
        <v>3.8000000000000002E-4</v>
      </c>
      <c r="F44" s="63">
        <v>5.1999999999999995E-4</v>
      </c>
      <c r="G44" s="63">
        <v>6.2E-4</v>
      </c>
      <c r="H44" s="63">
        <v>6.7000000000000002E-4</v>
      </c>
      <c r="I44" s="64"/>
    </row>
    <row r="45" spans="1:9" ht="15" thickBot="1">
      <c r="A45" s="65"/>
      <c r="B45" s="66"/>
      <c r="C45" s="65"/>
      <c r="D45" s="65"/>
      <c r="E45" s="65"/>
      <c r="F45" s="67"/>
      <c r="G45" s="67"/>
      <c r="H45" s="67"/>
    </row>
    <row r="46" spans="1:9">
      <c r="A46" s="12" t="s">
        <v>110</v>
      </c>
    </row>
    <row r="49" spans="2:6">
      <c r="C49" s="64"/>
    </row>
    <row r="50" spans="2:6">
      <c r="B50" s="64"/>
      <c r="C50" s="64"/>
      <c r="D50" s="64"/>
      <c r="E50" s="64"/>
      <c r="F50" s="64"/>
    </row>
  </sheetData>
  <mergeCells count="11">
    <mergeCell ref="F5:F6"/>
    <mergeCell ref="G5:G6"/>
    <mergeCell ref="H5:H6"/>
    <mergeCell ref="A1:H1"/>
    <mergeCell ref="A2:H2"/>
    <mergeCell ref="A4:A6"/>
    <mergeCell ref="B4:H4"/>
    <mergeCell ref="B5:B6"/>
    <mergeCell ref="C5:C6"/>
    <mergeCell ref="D5:D6"/>
    <mergeCell ref="E5:E6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view="pageBreakPreview" topLeftCell="Q1" zoomScaleSheetLayoutView="100" workbookViewId="0">
      <selection activeCell="AG41" sqref="AG41"/>
    </sheetView>
  </sheetViews>
  <sheetFormatPr defaultColWidth="7.77734375" defaultRowHeight="12"/>
  <cols>
    <col min="1" max="5" width="8.109375" style="12" customWidth="1"/>
    <col min="6" max="6" width="2.44140625" style="12" customWidth="1"/>
    <col min="7" max="16" width="8.109375" style="12" customWidth="1"/>
    <col min="17" max="17" width="2.44140625" style="12" customWidth="1"/>
    <col min="18" max="27" width="8.109375" style="12" customWidth="1"/>
    <col min="28" max="28" width="2.44140625" style="12" customWidth="1"/>
    <col min="29" max="33" width="8.109375" style="12" customWidth="1"/>
    <col min="34" max="223" width="8.88671875" style="8" customWidth="1"/>
    <col min="224" max="224" width="8" style="8" customWidth="1"/>
    <col min="225" max="228" width="7.77734375" style="8" customWidth="1"/>
    <col min="229" max="229" width="4.5546875" style="8" customWidth="1"/>
    <col min="230" max="234" width="7.77734375" style="8" customWidth="1"/>
    <col min="235" max="235" width="8" style="8" customWidth="1"/>
    <col min="236" max="239" width="7.77734375" style="8" customWidth="1"/>
    <col min="240" max="240" width="4.5546875" style="8" customWidth="1"/>
    <col min="241" max="16384" width="7.77734375" style="8"/>
  </cols>
  <sheetData>
    <row r="1" spans="1:33" ht="18.75" customHeight="1">
      <c r="A1" s="322" t="s">
        <v>165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 t="s">
        <v>165</v>
      </c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 t="s">
        <v>165</v>
      </c>
      <c r="X1" s="322"/>
      <c r="Y1" s="322"/>
      <c r="Z1" s="322"/>
      <c r="AA1" s="322"/>
      <c r="AB1" s="322"/>
      <c r="AC1" s="322"/>
      <c r="AD1" s="322"/>
      <c r="AE1" s="322"/>
      <c r="AF1" s="322"/>
      <c r="AG1" s="322"/>
    </row>
    <row r="2" spans="1:33" ht="14.25" customHeight="1">
      <c r="A2" s="323" t="s">
        <v>166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 t="s">
        <v>166</v>
      </c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 t="s">
        <v>166</v>
      </c>
      <c r="X2" s="323"/>
      <c r="Y2" s="323"/>
      <c r="Z2" s="323"/>
      <c r="AA2" s="323"/>
      <c r="AB2" s="323"/>
      <c r="AC2" s="323"/>
      <c r="AD2" s="323"/>
      <c r="AE2" s="323"/>
      <c r="AF2" s="323"/>
      <c r="AG2" s="323"/>
    </row>
    <row r="3" spans="1:33" ht="3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15" customHeight="1" thickBot="1">
      <c r="A4" s="10" t="s">
        <v>219</v>
      </c>
      <c r="B4" s="11"/>
      <c r="C4" s="11"/>
      <c r="D4" s="11"/>
      <c r="E4" s="11"/>
      <c r="G4" s="11"/>
      <c r="H4" s="11"/>
      <c r="I4" s="11"/>
      <c r="J4" s="11"/>
      <c r="K4" s="11"/>
      <c r="L4" s="10" t="s">
        <v>220</v>
      </c>
      <c r="M4" s="13"/>
      <c r="N4" s="13"/>
      <c r="O4" s="13"/>
      <c r="P4" s="13"/>
      <c r="Q4" s="14"/>
      <c r="R4" s="13"/>
      <c r="S4" s="13"/>
      <c r="T4" s="13"/>
      <c r="U4" s="13"/>
      <c r="V4" s="13"/>
      <c r="W4" s="10" t="s">
        <v>252</v>
      </c>
      <c r="X4" s="11"/>
      <c r="Y4" s="11"/>
      <c r="Z4" s="11"/>
      <c r="AA4" s="11"/>
      <c r="AC4" s="11"/>
      <c r="AD4" s="11"/>
      <c r="AE4" s="11"/>
      <c r="AF4" s="11"/>
      <c r="AG4" s="11"/>
    </row>
    <row r="5" spans="1:33" s="21" customFormat="1" ht="15" customHeight="1">
      <c r="A5" s="15" t="s">
        <v>167</v>
      </c>
      <c r="B5" s="16" t="s">
        <v>168</v>
      </c>
      <c r="C5" s="16" t="s">
        <v>169</v>
      </c>
      <c r="D5" s="16" t="s">
        <v>170</v>
      </c>
      <c r="E5" s="16" t="s">
        <v>171</v>
      </c>
      <c r="F5" s="17"/>
      <c r="G5" s="18" t="s">
        <v>172</v>
      </c>
      <c r="H5" s="16" t="s">
        <v>173</v>
      </c>
      <c r="I5" s="16" t="s">
        <v>169</v>
      </c>
      <c r="J5" s="16" t="s">
        <v>170</v>
      </c>
      <c r="K5" s="16" t="s">
        <v>171</v>
      </c>
      <c r="L5" s="15" t="s">
        <v>167</v>
      </c>
      <c r="M5" s="19" t="s">
        <v>168</v>
      </c>
      <c r="N5" s="19" t="s">
        <v>169</v>
      </c>
      <c r="O5" s="19" t="s">
        <v>170</v>
      </c>
      <c r="P5" s="19" t="s">
        <v>171</v>
      </c>
      <c r="Q5" s="20"/>
      <c r="R5" s="15" t="s">
        <v>172</v>
      </c>
      <c r="S5" s="19" t="s">
        <v>173</v>
      </c>
      <c r="T5" s="19" t="s">
        <v>169</v>
      </c>
      <c r="U5" s="19" t="s">
        <v>170</v>
      </c>
      <c r="V5" s="19" t="s">
        <v>171</v>
      </c>
      <c r="W5" s="15" t="s">
        <v>254</v>
      </c>
      <c r="X5" s="16" t="s">
        <v>255</v>
      </c>
      <c r="Y5" s="16" t="s">
        <v>169</v>
      </c>
      <c r="Z5" s="16" t="s">
        <v>170</v>
      </c>
      <c r="AA5" s="16" t="s">
        <v>171</v>
      </c>
      <c r="AB5" s="17"/>
      <c r="AC5" s="18" t="s">
        <v>256</v>
      </c>
      <c r="AD5" s="16" t="s">
        <v>173</v>
      </c>
      <c r="AE5" s="16" t="s">
        <v>169</v>
      </c>
      <c r="AF5" s="16" t="s">
        <v>170</v>
      </c>
      <c r="AG5" s="16" t="s">
        <v>171</v>
      </c>
    </row>
    <row r="6" spans="1:33" s="26" customFormat="1" ht="15" customHeight="1">
      <c r="A6" s="22" t="s">
        <v>174</v>
      </c>
      <c r="B6" s="23" t="s">
        <v>175</v>
      </c>
      <c r="C6" s="24" t="s">
        <v>176</v>
      </c>
      <c r="D6" s="23" t="s">
        <v>177</v>
      </c>
      <c r="E6" s="23" t="s">
        <v>178</v>
      </c>
      <c r="F6" s="25"/>
      <c r="G6" s="22" t="s">
        <v>179</v>
      </c>
      <c r="H6" s="23" t="s">
        <v>175</v>
      </c>
      <c r="I6" s="24" t="s">
        <v>176</v>
      </c>
      <c r="J6" s="23" t="s">
        <v>177</v>
      </c>
      <c r="K6" s="23" t="s">
        <v>180</v>
      </c>
      <c r="L6" s="22" t="s">
        <v>174</v>
      </c>
      <c r="M6" s="23" t="s">
        <v>175</v>
      </c>
      <c r="N6" s="24" t="s">
        <v>176</v>
      </c>
      <c r="O6" s="23" t="s">
        <v>177</v>
      </c>
      <c r="P6" s="23" t="s">
        <v>178</v>
      </c>
      <c r="Q6" s="25"/>
      <c r="R6" s="22" t="s">
        <v>179</v>
      </c>
      <c r="S6" s="23" t="s">
        <v>175</v>
      </c>
      <c r="T6" s="24" t="s">
        <v>176</v>
      </c>
      <c r="U6" s="23" t="s">
        <v>177</v>
      </c>
      <c r="V6" s="23" t="s">
        <v>180</v>
      </c>
      <c r="W6" s="22" t="s">
        <v>174</v>
      </c>
      <c r="X6" s="23" t="s">
        <v>257</v>
      </c>
      <c r="Y6" s="24" t="s">
        <v>176</v>
      </c>
      <c r="Z6" s="23" t="s">
        <v>177</v>
      </c>
      <c r="AA6" s="23" t="s">
        <v>178</v>
      </c>
      <c r="AB6" s="25"/>
      <c r="AC6" s="22" t="s">
        <v>179</v>
      </c>
      <c r="AD6" s="23" t="s">
        <v>257</v>
      </c>
      <c r="AE6" s="24" t="s">
        <v>176</v>
      </c>
      <c r="AF6" s="23" t="s">
        <v>177</v>
      </c>
      <c r="AG6" s="23" t="s">
        <v>258</v>
      </c>
    </row>
    <row r="7" spans="1:33" ht="9" customHeight="1">
      <c r="A7" s="27"/>
      <c r="B7" s="28"/>
      <c r="C7" s="29"/>
      <c r="D7" s="28"/>
      <c r="E7" s="28"/>
      <c r="F7" s="30"/>
      <c r="G7" s="27"/>
      <c r="H7" s="28"/>
      <c r="I7" s="29"/>
      <c r="J7" s="28"/>
      <c r="K7" s="28"/>
      <c r="L7" s="27"/>
      <c r="M7" s="28"/>
      <c r="N7" s="29"/>
      <c r="O7" s="28"/>
      <c r="P7" s="28"/>
      <c r="Q7" s="30"/>
      <c r="R7" s="27"/>
      <c r="S7" s="28"/>
      <c r="T7" s="29"/>
      <c r="U7" s="28"/>
      <c r="V7" s="28"/>
      <c r="W7" s="27"/>
      <c r="X7" s="28"/>
      <c r="Y7" s="29"/>
      <c r="Z7" s="28"/>
      <c r="AA7" s="28"/>
      <c r="AB7" s="30"/>
      <c r="AC7" s="27"/>
      <c r="AD7" s="28"/>
      <c r="AE7" s="29"/>
      <c r="AF7" s="28"/>
      <c r="AG7" s="28"/>
    </row>
    <row r="8" spans="1:33" ht="12.95" customHeight="1">
      <c r="A8" s="31">
        <v>0</v>
      </c>
      <c r="B8" s="32">
        <v>4.7400000000000003E-3</v>
      </c>
      <c r="C8" s="33">
        <v>100000</v>
      </c>
      <c r="D8" s="34">
        <v>99554</v>
      </c>
      <c r="E8" s="35">
        <v>77</v>
      </c>
      <c r="F8" s="30"/>
      <c r="G8" s="31" t="s">
        <v>181</v>
      </c>
      <c r="H8" s="32">
        <v>4.3600000000000002E-3</v>
      </c>
      <c r="I8" s="33">
        <v>100000</v>
      </c>
      <c r="J8" s="34">
        <v>99593</v>
      </c>
      <c r="K8" s="35">
        <v>85.03</v>
      </c>
      <c r="L8" s="31" t="s">
        <v>181</v>
      </c>
      <c r="M8" s="32">
        <v>3.8899999999999998E-3</v>
      </c>
      <c r="N8" s="33">
        <v>100000</v>
      </c>
      <c r="O8" s="34">
        <v>99633</v>
      </c>
      <c r="P8" s="35">
        <v>79.64</v>
      </c>
      <c r="Q8" s="30"/>
      <c r="R8" s="31" t="s">
        <v>181</v>
      </c>
      <c r="S8" s="32">
        <v>3.4399999999999999E-3</v>
      </c>
      <c r="T8" s="33">
        <v>100000</v>
      </c>
      <c r="U8" s="34">
        <v>99678</v>
      </c>
      <c r="V8" s="35">
        <v>86.72</v>
      </c>
      <c r="W8" s="31" t="s">
        <v>181</v>
      </c>
      <c r="X8" s="32">
        <v>3.1900000000000001E-3</v>
      </c>
      <c r="Y8" s="33">
        <v>100000</v>
      </c>
      <c r="Z8" s="34">
        <v>99698</v>
      </c>
      <c r="AA8" s="35">
        <v>81.92</v>
      </c>
      <c r="AB8" s="30"/>
      <c r="AC8" s="31" t="s">
        <v>181</v>
      </c>
      <c r="AD8" s="32">
        <v>2.7200000000000002E-3</v>
      </c>
      <c r="AE8" s="33">
        <v>100000</v>
      </c>
      <c r="AF8" s="34">
        <v>99745</v>
      </c>
      <c r="AG8" s="35">
        <v>88.27</v>
      </c>
    </row>
    <row r="9" spans="1:33" ht="12.95" customHeight="1">
      <c r="A9" s="36" t="s">
        <v>182</v>
      </c>
      <c r="B9" s="32">
        <v>7.9000000000000001E-4</v>
      </c>
      <c r="C9" s="34">
        <v>99526</v>
      </c>
      <c r="D9" s="34">
        <v>397930</v>
      </c>
      <c r="E9" s="35">
        <v>76.37</v>
      </c>
      <c r="F9" s="30"/>
      <c r="G9" s="36" t="s">
        <v>183</v>
      </c>
      <c r="H9" s="32">
        <v>8.4999999999999995E-4</v>
      </c>
      <c r="I9" s="34">
        <v>99565</v>
      </c>
      <c r="J9" s="34">
        <v>398033</v>
      </c>
      <c r="K9" s="35">
        <v>84.41</v>
      </c>
      <c r="L9" s="36" t="s">
        <v>183</v>
      </c>
      <c r="M9" s="32">
        <v>4.0000000000000002E-4</v>
      </c>
      <c r="N9" s="34">
        <v>99611</v>
      </c>
      <c r="O9" s="34">
        <v>398356</v>
      </c>
      <c r="P9" s="35">
        <v>78.95</v>
      </c>
      <c r="Q9" s="30"/>
      <c r="R9" s="36" t="s">
        <v>183</v>
      </c>
      <c r="S9" s="32">
        <v>4.6000000000000001E-4</v>
      </c>
      <c r="T9" s="34">
        <v>99656</v>
      </c>
      <c r="U9" s="34">
        <v>398501</v>
      </c>
      <c r="V9" s="35">
        <v>86.02</v>
      </c>
      <c r="W9" s="36" t="s">
        <v>183</v>
      </c>
      <c r="X9" s="32">
        <v>2.0000000000000001E-4</v>
      </c>
      <c r="Y9" s="34">
        <v>99681</v>
      </c>
      <c r="Z9" s="34">
        <v>398679</v>
      </c>
      <c r="AA9" s="35">
        <v>81.180000000000007</v>
      </c>
      <c r="AB9" s="30"/>
      <c r="AC9" s="36" t="s">
        <v>183</v>
      </c>
      <c r="AD9" s="32">
        <v>2.4000000000000001E-4</v>
      </c>
      <c r="AE9" s="34">
        <v>99728</v>
      </c>
      <c r="AF9" s="34">
        <v>398849</v>
      </c>
      <c r="AG9" s="35">
        <v>87.51</v>
      </c>
    </row>
    <row r="10" spans="1:33" ht="12.95" customHeight="1">
      <c r="A10" s="36" t="s">
        <v>184</v>
      </c>
      <c r="B10" s="32">
        <v>7.6000000000000004E-4</v>
      </c>
      <c r="C10" s="34">
        <v>99448</v>
      </c>
      <c r="D10" s="34">
        <v>497041</v>
      </c>
      <c r="E10" s="35">
        <v>72.430000000000007</v>
      </c>
      <c r="F10" s="30"/>
      <c r="G10" s="36" t="s">
        <v>185</v>
      </c>
      <c r="H10" s="32">
        <v>2.5000000000000001E-4</v>
      </c>
      <c r="I10" s="34">
        <v>99480</v>
      </c>
      <c r="J10" s="34">
        <v>497340</v>
      </c>
      <c r="K10" s="35">
        <v>80.48</v>
      </c>
      <c r="L10" s="36" t="s">
        <v>185</v>
      </c>
      <c r="M10" s="32">
        <v>3.6999999999999999E-4</v>
      </c>
      <c r="N10" s="34">
        <v>99572</v>
      </c>
      <c r="O10" s="34">
        <v>497764</v>
      </c>
      <c r="P10" s="35">
        <v>74.98</v>
      </c>
      <c r="Q10" s="30"/>
      <c r="R10" s="36" t="s">
        <v>185</v>
      </c>
      <c r="S10" s="32">
        <v>1.2999999999999999E-4</v>
      </c>
      <c r="T10" s="34">
        <v>99611</v>
      </c>
      <c r="U10" s="34">
        <v>498020</v>
      </c>
      <c r="V10" s="35">
        <v>82.05</v>
      </c>
      <c r="W10" s="36" t="s">
        <v>185</v>
      </c>
      <c r="X10" s="32">
        <v>1.8000000000000001E-4</v>
      </c>
      <c r="Y10" s="34">
        <v>99662</v>
      </c>
      <c r="Z10" s="34">
        <v>498261</v>
      </c>
      <c r="AA10" s="35">
        <v>77.2</v>
      </c>
      <c r="AB10" s="30"/>
      <c r="AC10" s="36" t="s">
        <v>185</v>
      </c>
      <c r="AD10" s="32">
        <v>6.9999999999999994E-5</v>
      </c>
      <c r="AE10" s="34">
        <v>99705</v>
      </c>
      <c r="AF10" s="34">
        <v>498508</v>
      </c>
      <c r="AG10" s="35">
        <v>83.53</v>
      </c>
    </row>
    <row r="11" spans="1:33" ht="12.95" customHeight="1">
      <c r="A11" s="36" t="s">
        <v>186</v>
      </c>
      <c r="B11" s="32">
        <v>6.8999999999999997E-4</v>
      </c>
      <c r="C11" s="34">
        <v>99372</v>
      </c>
      <c r="D11" s="34">
        <v>496700</v>
      </c>
      <c r="E11" s="35">
        <v>67.48</v>
      </c>
      <c r="F11" s="30"/>
      <c r="G11" s="36" t="s">
        <v>187</v>
      </c>
      <c r="H11" s="32">
        <v>4.0000000000000002E-4</v>
      </c>
      <c r="I11" s="34">
        <v>99456</v>
      </c>
      <c r="J11" s="34">
        <v>497192</v>
      </c>
      <c r="K11" s="35">
        <v>75.5</v>
      </c>
      <c r="L11" s="36" t="s">
        <v>187</v>
      </c>
      <c r="M11" s="32">
        <v>3.6999999999999999E-4</v>
      </c>
      <c r="N11" s="34">
        <v>99535</v>
      </c>
      <c r="O11" s="34">
        <v>497591</v>
      </c>
      <c r="P11" s="35">
        <v>70.010000000000005</v>
      </c>
      <c r="Q11" s="30"/>
      <c r="R11" s="36" t="s">
        <v>187</v>
      </c>
      <c r="S11" s="32">
        <v>2.3000000000000001E-4</v>
      </c>
      <c r="T11" s="34">
        <v>99598</v>
      </c>
      <c r="U11" s="34">
        <v>497940</v>
      </c>
      <c r="V11" s="35">
        <v>77.06</v>
      </c>
      <c r="W11" s="36" t="s">
        <v>187</v>
      </c>
      <c r="X11" s="32">
        <v>1.9000000000000001E-4</v>
      </c>
      <c r="Y11" s="34">
        <v>99643</v>
      </c>
      <c r="Z11" s="34">
        <v>498175</v>
      </c>
      <c r="AA11" s="35">
        <v>72.209999999999994</v>
      </c>
      <c r="AB11" s="30"/>
      <c r="AC11" s="36" t="s">
        <v>187</v>
      </c>
      <c r="AD11" s="32">
        <v>1.2E-4</v>
      </c>
      <c r="AE11" s="34">
        <v>99698</v>
      </c>
      <c r="AF11" s="34">
        <v>498466</v>
      </c>
      <c r="AG11" s="35">
        <v>78.53</v>
      </c>
    </row>
    <row r="12" spans="1:33" ht="12.95" customHeight="1">
      <c r="A12" s="36" t="s">
        <v>188</v>
      </c>
      <c r="B12" s="32">
        <v>1.48E-3</v>
      </c>
      <c r="C12" s="34">
        <v>99303</v>
      </c>
      <c r="D12" s="34">
        <v>496190</v>
      </c>
      <c r="E12" s="35">
        <v>62.53</v>
      </c>
      <c r="F12" s="30"/>
      <c r="G12" s="36" t="s">
        <v>189</v>
      </c>
      <c r="H12" s="32">
        <v>8.0000000000000004E-4</v>
      </c>
      <c r="I12" s="34">
        <v>99416</v>
      </c>
      <c r="J12" s="34">
        <v>496895</v>
      </c>
      <c r="K12" s="35">
        <v>70.53</v>
      </c>
      <c r="L12" s="36" t="s">
        <v>189</v>
      </c>
      <c r="M12" s="32">
        <v>8.7000000000000001E-4</v>
      </c>
      <c r="N12" s="34">
        <v>99498</v>
      </c>
      <c r="O12" s="34">
        <v>497301</v>
      </c>
      <c r="P12" s="35">
        <v>65.03</v>
      </c>
      <c r="Q12" s="30"/>
      <c r="R12" s="36" t="s">
        <v>189</v>
      </c>
      <c r="S12" s="32">
        <v>4.8999999999999998E-4</v>
      </c>
      <c r="T12" s="34">
        <v>99575</v>
      </c>
      <c r="U12" s="34">
        <v>497762</v>
      </c>
      <c r="V12" s="35">
        <v>72.08</v>
      </c>
      <c r="W12" s="36" t="s">
        <v>189</v>
      </c>
      <c r="X12" s="32">
        <v>5.0000000000000001E-4</v>
      </c>
      <c r="Y12" s="34">
        <v>99624</v>
      </c>
      <c r="Z12" s="34">
        <v>498011</v>
      </c>
      <c r="AA12" s="35">
        <v>67.22</v>
      </c>
      <c r="AB12" s="30"/>
      <c r="AC12" s="36" t="s">
        <v>189</v>
      </c>
      <c r="AD12" s="32">
        <v>2.9E-4</v>
      </c>
      <c r="AE12" s="34">
        <v>99686</v>
      </c>
      <c r="AF12" s="34">
        <v>498363</v>
      </c>
      <c r="AG12" s="35">
        <v>73.540000000000006</v>
      </c>
    </row>
    <row r="13" spans="1:33" ht="12.95" customHeight="1">
      <c r="A13" s="31" t="s">
        <v>190</v>
      </c>
      <c r="B13" s="32">
        <v>2.5600000000000002E-3</v>
      </c>
      <c r="C13" s="34">
        <v>99156</v>
      </c>
      <c r="D13" s="34">
        <v>495192</v>
      </c>
      <c r="E13" s="35">
        <v>57.62</v>
      </c>
      <c r="F13" s="30"/>
      <c r="G13" s="31" t="s">
        <v>191</v>
      </c>
      <c r="H13" s="32">
        <v>1.2899999999999999E-3</v>
      </c>
      <c r="I13" s="34">
        <v>99336</v>
      </c>
      <c r="J13" s="34">
        <v>496392</v>
      </c>
      <c r="K13" s="35">
        <v>65.58</v>
      </c>
      <c r="L13" s="31" t="s">
        <v>191</v>
      </c>
      <c r="M13" s="32">
        <v>1.58E-3</v>
      </c>
      <c r="N13" s="34">
        <v>99412</v>
      </c>
      <c r="O13" s="34">
        <v>496705</v>
      </c>
      <c r="P13" s="35">
        <v>60.08</v>
      </c>
      <c r="Q13" s="30"/>
      <c r="R13" s="31" t="s">
        <v>191</v>
      </c>
      <c r="S13" s="32">
        <v>8.4000000000000003E-4</v>
      </c>
      <c r="T13" s="34">
        <v>99526</v>
      </c>
      <c r="U13" s="34">
        <v>497446</v>
      </c>
      <c r="V13" s="35">
        <v>67.12</v>
      </c>
      <c r="W13" s="31" t="s">
        <v>191</v>
      </c>
      <c r="X13" s="32">
        <v>9.6000000000000002E-4</v>
      </c>
      <c r="Y13" s="34">
        <v>99574</v>
      </c>
      <c r="Z13" s="34">
        <v>497658</v>
      </c>
      <c r="AA13" s="35">
        <v>62.25</v>
      </c>
      <c r="AB13" s="30"/>
      <c r="AC13" s="31" t="s">
        <v>191</v>
      </c>
      <c r="AD13" s="32">
        <v>5.1999999999999995E-4</v>
      </c>
      <c r="AE13" s="34">
        <v>99657</v>
      </c>
      <c r="AF13" s="34">
        <v>498172</v>
      </c>
      <c r="AG13" s="35">
        <v>68.56</v>
      </c>
    </row>
    <row r="14" spans="1:33" ht="12.95" customHeight="1">
      <c r="A14" s="31" t="s">
        <v>192</v>
      </c>
      <c r="B14" s="32">
        <v>3.8400000000000001E-3</v>
      </c>
      <c r="C14" s="34">
        <v>98902</v>
      </c>
      <c r="D14" s="34">
        <v>493603</v>
      </c>
      <c r="E14" s="35">
        <v>52.76</v>
      </c>
      <c r="F14" s="30"/>
      <c r="G14" s="31" t="s">
        <v>193</v>
      </c>
      <c r="H14" s="32">
        <v>2.2599999999999999E-3</v>
      </c>
      <c r="I14" s="34">
        <v>99208</v>
      </c>
      <c r="J14" s="34">
        <v>495510</v>
      </c>
      <c r="K14" s="35">
        <v>60.66</v>
      </c>
      <c r="L14" s="31" t="s">
        <v>193</v>
      </c>
      <c r="M14" s="32">
        <v>2.48E-3</v>
      </c>
      <c r="N14" s="34">
        <v>99256</v>
      </c>
      <c r="O14" s="34">
        <v>495693</v>
      </c>
      <c r="P14" s="35">
        <v>55.17</v>
      </c>
      <c r="Q14" s="30"/>
      <c r="R14" s="31" t="s">
        <v>193</v>
      </c>
      <c r="S14" s="32">
        <v>1.5200000000000001E-3</v>
      </c>
      <c r="T14" s="34">
        <v>99443</v>
      </c>
      <c r="U14" s="34">
        <v>496856</v>
      </c>
      <c r="V14" s="35">
        <v>62.17</v>
      </c>
      <c r="W14" s="31" t="s">
        <v>193</v>
      </c>
      <c r="X14" s="32">
        <v>1.5900000000000001E-3</v>
      </c>
      <c r="Y14" s="34">
        <v>99479</v>
      </c>
      <c r="Z14" s="34">
        <v>497018</v>
      </c>
      <c r="AA14" s="35">
        <v>57.31</v>
      </c>
      <c r="AB14" s="30"/>
      <c r="AC14" s="31" t="s">
        <v>193</v>
      </c>
      <c r="AD14" s="32">
        <v>1E-3</v>
      </c>
      <c r="AE14" s="34">
        <v>99605</v>
      </c>
      <c r="AF14" s="34">
        <v>497792</v>
      </c>
      <c r="AG14" s="35">
        <v>63.6</v>
      </c>
    </row>
    <row r="15" spans="1:33" ht="12.95" customHeight="1">
      <c r="A15" s="31" t="s">
        <v>194</v>
      </c>
      <c r="B15" s="32">
        <v>4.6899999999999997E-3</v>
      </c>
      <c r="C15" s="34">
        <v>98522</v>
      </c>
      <c r="D15" s="34">
        <v>491491</v>
      </c>
      <c r="E15" s="35">
        <v>47.95</v>
      </c>
      <c r="F15" s="30"/>
      <c r="G15" s="31" t="s">
        <v>195</v>
      </c>
      <c r="H15" s="32">
        <v>2.5999999999999999E-3</v>
      </c>
      <c r="I15" s="34">
        <v>98984</v>
      </c>
      <c r="J15" s="34">
        <v>494295</v>
      </c>
      <c r="K15" s="35">
        <v>55.79</v>
      </c>
      <c r="L15" s="31" t="s">
        <v>195</v>
      </c>
      <c r="M15" s="32">
        <v>3.13E-3</v>
      </c>
      <c r="N15" s="34">
        <v>99009</v>
      </c>
      <c r="O15" s="34">
        <v>494300</v>
      </c>
      <c r="P15" s="35">
        <v>50.31</v>
      </c>
      <c r="Q15" s="30"/>
      <c r="R15" s="31" t="s">
        <v>195</v>
      </c>
      <c r="S15" s="32">
        <v>1.81E-3</v>
      </c>
      <c r="T15" s="34">
        <v>99291</v>
      </c>
      <c r="U15" s="34">
        <v>496024</v>
      </c>
      <c r="V15" s="35">
        <v>57.26</v>
      </c>
      <c r="W15" s="31" t="s">
        <v>195</v>
      </c>
      <c r="X15" s="32">
        <v>2.0799999999999998E-3</v>
      </c>
      <c r="Y15" s="34">
        <v>99320</v>
      </c>
      <c r="Z15" s="34">
        <v>496107</v>
      </c>
      <c r="AA15" s="35">
        <v>52.4</v>
      </c>
      <c r="AB15" s="30"/>
      <c r="AC15" s="31" t="s">
        <v>195</v>
      </c>
      <c r="AD15" s="32">
        <v>1.2199999999999999E-3</v>
      </c>
      <c r="AE15" s="34">
        <v>99506</v>
      </c>
      <c r="AF15" s="34">
        <v>497239</v>
      </c>
      <c r="AG15" s="35">
        <v>58.66</v>
      </c>
    </row>
    <row r="16" spans="1:33" ht="12.95" customHeight="1">
      <c r="A16" s="31" t="s">
        <v>196</v>
      </c>
      <c r="B16" s="32">
        <v>6.6100000000000004E-3</v>
      </c>
      <c r="C16" s="34">
        <v>98060</v>
      </c>
      <c r="D16" s="34">
        <v>488802</v>
      </c>
      <c r="E16" s="35">
        <v>43.16</v>
      </c>
      <c r="F16" s="30"/>
      <c r="G16" s="31" t="s">
        <v>197</v>
      </c>
      <c r="H16" s="32">
        <v>3.64E-3</v>
      </c>
      <c r="I16" s="34">
        <v>98726</v>
      </c>
      <c r="J16" s="34">
        <v>492783</v>
      </c>
      <c r="K16" s="35">
        <v>50.93</v>
      </c>
      <c r="L16" s="31" t="s">
        <v>197</v>
      </c>
      <c r="M16" s="32">
        <v>4.6100000000000004E-3</v>
      </c>
      <c r="N16" s="34">
        <v>98699</v>
      </c>
      <c r="O16" s="34">
        <v>492453</v>
      </c>
      <c r="P16" s="35">
        <v>45.46</v>
      </c>
      <c r="Q16" s="30"/>
      <c r="R16" s="31" t="s">
        <v>197</v>
      </c>
      <c r="S16" s="32">
        <v>2.6199999999999999E-3</v>
      </c>
      <c r="T16" s="34">
        <v>99112</v>
      </c>
      <c r="U16" s="34">
        <v>494950</v>
      </c>
      <c r="V16" s="35">
        <v>52.36</v>
      </c>
      <c r="W16" s="31" t="s">
        <v>197</v>
      </c>
      <c r="X16" s="32">
        <v>3.1900000000000001E-3</v>
      </c>
      <c r="Y16" s="34">
        <v>99114</v>
      </c>
      <c r="Z16" s="34">
        <v>494849</v>
      </c>
      <c r="AA16" s="35">
        <v>47.5</v>
      </c>
      <c r="AB16" s="30"/>
      <c r="AC16" s="31" t="s">
        <v>197</v>
      </c>
      <c r="AD16" s="32">
        <v>1.8400000000000001E-3</v>
      </c>
      <c r="AE16" s="34">
        <v>99385</v>
      </c>
      <c r="AF16" s="34">
        <v>496498</v>
      </c>
      <c r="AG16" s="35">
        <v>53.72</v>
      </c>
    </row>
    <row r="17" spans="1:33" ht="12.95" customHeight="1">
      <c r="A17" s="31" t="s">
        <v>198</v>
      </c>
      <c r="B17" s="32">
        <v>1.128E-2</v>
      </c>
      <c r="C17" s="34">
        <v>97412</v>
      </c>
      <c r="D17" s="34">
        <v>484538</v>
      </c>
      <c r="E17" s="35">
        <v>38.43</v>
      </c>
      <c r="F17" s="30"/>
      <c r="G17" s="31" t="s">
        <v>199</v>
      </c>
      <c r="H17" s="32">
        <v>4.7699999999999999E-3</v>
      </c>
      <c r="I17" s="34">
        <v>98368</v>
      </c>
      <c r="J17" s="34">
        <v>490722</v>
      </c>
      <c r="K17" s="35">
        <v>46.11</v>
      </c>
      <c r="L17" s="31" t="s">
        <v>199</v>
      </c>
      <c r="M17" s="32">
        <v>8.0400000000000003E-3</v>
      </c>
      <c r="N17" s="34">
        <v>98244</v>
      </c>
      <c r="O17" s="34">
        <v>489417</v>
      </c>
      <c r="P17" s="35">
        <v>40.65</v>
      </c>
      <c r="Q17" s="30"/>
      <c r="R17" s="31" t="s">
        <v>199</v>
      </c>
      <c r="S17" s="32">
        <v>3.5200000000000001E-3</v>
      </c>
      <c r="T17" s="34">
        <v>98852</v>
      </c>
      <c r="U17" s="34">
        <v>493437</v>
      </c>
      <c r="V17" s="35">
        <v>47.49</v>
      </c>
      <c r="W17" s="31" t="s">
        <v>199</v>
      </c>
      <c r="X17" s="32">
        <v>5.7000000000000002E-3</v>
      </c>
      <c r="Y17" s="34">
        <v>98797</v>
      </c>
      <c r="Z17" s="34">
        <v>492706</v>
      </c>
      <c r="AA17" s="35">
        <v>42.65</v>
      </c>
      <c r="AB17" s="30"/>
      <c r="AC17" s="31" t="s">
        <v>199</v>
      </c>
      <c r="AD17" s="32">
        <v>2.5300000000000001E-3</v>
      </c>
      <c r="AE17" s="34">
        <v>99202</v>
      </c>
      <c r="AF17" s="34">
        <v>495418</v>
      </c>
      <c r="AG17" s="35">
        <v>48.82</v>
      </c>
    </row>
    <row r="18" spans="1:33" ht="12.95" customHeight="1">
      <c r="A18" s="31" t="s">
        <v>200</v>
      </c>
      <c r="B18" s="32">
        <v>1.7819999999999999E-2</v>
      </c>
      <c r="C18" s="34">
        <v>96313</v>
      </c>
      <c r="D18" s="34">
        <v>477535</v>
      </c>
      <c r="E18" s="35">
        <v>33.840000000000003</v>
      </c>
      <c r="F18" s="30"/>
      <c r="G18" s="31" t="s">
        <v>201</v>
      </c>
      <c r="H18" s="32">
        <v>6.7299999999999999E-3</v>
      </c>
      <c r="I18" s="34">
        <v>97898</v>
      </c>
      <c r="J18" s="34">
        <v>487915</v>
      </c>
      <c r="K18" s="35">
        <v>41.32</v>
      </c>
      <c r="L18" s="31" t="s">
        <v>201</v>
      </c>
      <c r="M18" s="32">
        <v>1.29E-2</v>
      </c>
      <c r="N18" s="34">
        <v>97454</v>
      </c>
      <c r="O18" s="34">
        <v>484328</v>
      </c>
      <c r="P18" s="35">
        <v>35.96</v>
      </c>
      <c r="Q18" s="30"/>
      <c r="R18" s="31" t="s">
        <v>201</v>
      </c>
      <c r="S18" s="32">
        <v>5.0299999999999997E-3</v>
      </c>
      <c r="T18" s="34">
        <v>98504</v>
      </c>
      <c r="U18" s="34">
        <v>491339</v>
      </c>
      <c r="V18" s="35">
        <v>42.65</v>
      </c>
      <c r="W18" s="31" t="s">
        <v>201</v>
      </c>
      <c r="X18" s="32">
        <v>9.2800000000000001E-3</v>
      </c>
      <c r="Y18" s="34">
        <v>98234</v>
      </c>
      <c r="Z18" s="34">
        <v>489040</v>
      </c>
      <c r="AA18" s="35">
        <v>37.869999999999997</v>
      </c>
      <c r="AB18" s="30"/>
      <c r="AC18" s="31" t="s">
        <v>201</v>
      </c>
      <c r="AD18" s="32">
        <v>3.6600000000000001E-3</v>
      </c>
      <c r="AE18" s="34">
        <v>98951</v>
      </c>
      <c r="AF18" s="34">
        <v>493892</v>
      </c>
      <c r="AG18" s="35">
        <v>43.94</v>
      </c>
    </row>
    <row r="19" spans="1:33" ht="12.95" customHeight="1">
      <c r="A19" s="31" t="s">
        <v>202</v>
      </c>
      <c r="B19" s="32">
        <v>2.5739999999999999E-2</v>
      </c>
      <c r="C19" s="34">
        <v>94596</v>
      </c>
      <c r="D19" s="34">
        <v>467213</v>
      </c>
      <c r="E19" s="35">
        <v>29.41</v>
      </c>
      <c r="F19" s="30"/>
      <c r="G19" s="31" t="s">
        <v>203</v>
      </c>
      <c r="H19" s="32">
        <v>8.43E-3</v>
      </c>
      <c r="I19" s="34">
        <v>97239</v>
      </c>
      <c r="J19" s="34">
        <v>484230</v>
      </c>
      <c r="K19" s="35">
        <v>36.58</v>
      </c>
      <c r="L19" s="31" t="s">
        <v>203</v>
      </c>
      <c r="M19" s="32">
        <v>1.8599999999999998E-2</v>
      </c>
      <c r="N19" s="34">
        <v>96197</v>
      </c>
      <c r="O19" s="34">
        <v>476748</v>
      </c>
      <c r="P19" s="35">
        <v>31.4</v>
      </c>
      <c r="Q19" s="30"/>
      <c r="R19" s="31" t="s">
        <v>203</v>
      </c>
      <c r="S19" s="32">
        <v>6.2700000000000004E-3</v>
      </c>
      <c r="T19" s="34">
        <v>98009</v>
      </c>
      <c r="U19" s="34">
        <v>488570</v>
      </c>
      <c r="V19" s="35">
        <v>37.85</v>
      </c>
      <c r="W19" s="31" t="s">
        <v>203</v>
      </c>
      <c r="X19" s="32">
        <v>1.337E-2</v>
      </c>
      <c r="Y19" s="34">
        <v>97322</v>
      </c>
      <c r="Z19" s="34">
        <v>483528</v>
      </c>
      <c r="AA19" s="35">
        <v>33.200000000000003</v>
      </c>
      <c r="AB19" s="30"/>
      <c r="AC19" s="31" t="s">
        <v>203</v>
      </c>
      <c r="AD19" s="32">
        <v>4.5599999999999998E-3</v>
      </c>
      <c r="AE19" s="34">
        <v>98589</v>
      </c>
      <c r="AF19" s="34">
        <v>491864</v>
      </c>
      <c r="AG19" s="35">
        <v>39.090000000000003</v>
      </c>
    </row>
    <row r="20" spans="1:33" ht="12.95" customHeight="1">
      <c r="A20" s="31" t="s">
        <v>204</v>
      </c>
      <c r="B20" s="32">
        <v>3.6549999999999999E-2</v>
      </c>
      <c r="C20" s="34">
        <v>92162</v>
      </c>
      <c r="D20" s="34">
        <v>452820</v>
      </c>
      <c r="E20" s="35">
        <v>25.11</v>
      </c>
      <c r="F20" s="30"/>
      <c r="G20" s="31" t="s">
        <v>205</v>
      </c>
      <c r="H20" s="32">
        <v>1.2330000000000001E-2</v>
      </c>
      <c r="I20" s="34">
        <v>96419</v>
      </c>
      <c r="J20" s="34">
        <v>479325</v>
      </c>
      <c r="K20" s="35">
        <v>31.87</v>
      </c>
      <c r="L20" s="31" t="s">
        <v>205</v>
      </c>
      <c r="M20" s="32">
        <v>2.6460000000000001E-2</v>
      </c>
      <c r="N20" s="34">
        <v>94408</v>
      </c>
      <c r="O20" s="34">
        <v>466127</v>
      </c>
      <c r="P20" s="35">
        <v>26.94</v>
      </c>
      <c r="Q20" s="30"/>
      <c r="R20" s="31" t="s">
        <v>205</v>
      </c>
      <c r="S20" s="32">
        <v>9.1800000000000007E-3</v>
      </c>
      <c r="T20" s="34">
        <v>97394</v>
      </c>
      <c r="U20" s="34">
        <v>484890</v>
      </c>
      <c r="V20" s="35">
        <v>33.07</v>
      </c>
      <c r="W20" s="31" t="s">
        <v>205</v>
      </c>
      <c r="X20" s="32">
        <v>1.9050000000000001E-2</v>
      </c>
      <c r="Y20" s="34">
        <v>96021</v>
      </c>
      <c r="Z20" s="34">
        <v>475782</v>
      </c>
      <c r="AA20" s="35">
        <v>28.62</v>
      </c>
      <c r="AB20" s="30"/>
      <c r="AC20" s="31" t="s">
        <v>205</v>
      </c>
      <c r="AD20" s="32">
        <v>6.6800000000000002E-3</v>
      </c>
      <c r="AE20" s="34">
        <v>98139</v>
      </c>
      <c r="AF20" s="34">
        <v>489170</v>
      </c>
      <c r="AG20" s="35">
        <v>34.25</v>
      </c>
    </row>
    <row r="21" spans="1:33" ht="12.95" customHeight="1">
      <c r="A21" s="31" t="s">
        <v>206</v>
      </c>
      <c r="B21" s="32">
        <v>5.3060000000000003E-2</v>
      </c>
      <c r="C21" s="34">
        <v>88794</v>
      </c>
      <c r="D21" s="34">
        <v>432866</v>
      </c>
      <c r="E21" s="35">
        <v>20.97</v>
      </c>
      <c r="F21" s="30"/>
      <c r="G21" s="31" t="s">
        <v>207</v>
      </c>
      <c r="H21" s="32">
        <v>1.9429999999999999E-2</v>
      </c>
      <c r="I21" s="34">
        <v>95230</v>
      </c>
      <c r="J21" s="34">
        <v>471884</v>
      </c>
      <c r="K21" s="35">
        <v>27.23</v>
      </c>
      <c r="L21" s="31" t="s">
        <v>207</v>
      </c>
      <c r="M21" s="32">
        <v>3.8739999999999997E-2</v>
      </c>
      <c r="N21" s="34">
        <v>91910</v>
      </c>
      <c r="O21" s="34">
        <v>451205</v>
      </c>
      <c r="P21" s="35">
        <v>22.6</v>
      </c>
      <c r="Q21" s="30"/>
      <c r="R21" s="31" t="s">
        <v>207</v>
      </c>
      <c r="S21" s="32">
        <v>1.456E-2</v>
      </c>
      <c r="T21" s="34">
        <v>96500</v>
      </c>
      <c r="U21" s="34">
        <v>479273</v>
      </c>
      <c r="V21" s="35">
        <v>28.35</v>
      </c>
      <c r="W21" s="31" t="s">
        <v>207</v>
      </c>
      <c r="X21" s="32">
        <v>2.8119999999999999E-2</v>
      </c>
      <c r="Y21" s="34">
        <v>94192</v>
      </c>
      <c r="Z21" s="34">
        <v>464783</v>
      </c>
      <c r="AA21" s="35">
        <v>24.12</v>
      </c>
      <c r="AB21" s="30"/>
      <c r="AC21" s="31" t="s">
        <v>207</v>
      </c>
      <c r="AD21" s="32">
        <v>1.068E-2</v>
      </c>
      <c r="AE21" s="34">
        <v>97484</v>
      </c>
      <c r="AF21" s="34">
        <v>485037</v>
      </c>
      <c r="AG21" s="35">
        <v>29.47</v>
      </c>
    </row>
    <row r="22" spans="1:33" ht="12.95" customHeight="1">
      <c r="A22" s="31" t="s">
        <v>208</v>
      </c>
      <c r="B22" s="32">
        <v>8.4040000000000004E-2</v>
      </c>
      <c r="C22" s="34">
        <v>84082</v>
      </c>
      <c r="D22" s="34">
        <v>404001</v>
      </c>
      <c r="E22" s="35">
        <v>16.989999999999998</v>
      </c>
      <c r="F22" s="30"/>
      <c r="G22" s="31" t="s">
        <v>209</v>
      </c>
      <c r="H22" s="32">
        <v>3.3950000000000001E-2</v>
      </c>
      <c r="I22" s="34">
        <v>93380</v>
      </c>
      <c r="J22" s="34">
        <v>459679</v>
      </c>
      <c r="K22" s="35">
        <v>22.72</v>
      </c>
      <c r="L22" s="31" t="s">
        <v>209</v>
      </c>
      <c r="M22" s="32">
        <v>6.3689999999999997E-2</v>
      </c>
      <c r="N22" s="34">
        <v>88349</v>
      </c>
      <c r="O22" s="34">
        <v>428817</v>
      </c>
      <c r="P22" s="35">
        <v>18.41</v>
      </c>
      <c r="Q22" s="30"/>
      <c r="R22" s="31" t="s">
        <v>209</v>
      </c>
      <c r="S22" s="32">
        <v>2.6329999999999999E-2</v>
      </c>
      <c r="T22" s="34">
        <v>95095</v>
      </c>
      <c r="U22" s="34">
        <v>469819</v>
      </c>
      <c r="V22" s="35">
        <v>23.73</v>
      </c>
      <c r="W22" s="31" t="s">
        <v>209</v>
      </c>
      <c r="X22" s="32">
        <v>4.8000000000000001E-2</v>
      </c>
      <c r="Y22" s="34">
        <v>91543</v>
      </c>
      <c r="Z22" s="34">
        <v>447725</v>
      </c>
      <c r="AA22" s="35">
        <v>19.739999999999998</v>
      </c>
      <c r="AB22" s="30"/>
      <c r="AC22" s="31" t="s">
        <v>209</v>
      </c>
      <c r="AD22" s="32">
        <v>0.02</v>
      </c>
      <c r="AE22" s="34">
        <v>96443</v>
      </c>
      <c r="AF22" s="34">
        <v>477894</v>
      </c>
      <c r="AG22" s="35">
        <v>24.76</v>
      </c>
    </row>
    <row r="23" spans="1:33" ht="12.95" customHeight="1">
      <c r="A23" s="31" t="s">
        <v>210</v>
      </c>
      <c r="B23" s="32">
        <v>0.14296</v>
      </c>
      <c r="C23" s="34">
        <v>77016</v>
      </c>
      <c r="D23" s="34">
        <v>359374</v>
      </c>
      <c r="E23" s="35">
        <v>13.31</v>
      </c>
      <c r="F23" s="30"/>
      <c r="G23" s="31" t="s">
        <v>211</v>
      </c>
      <c r="H23" s="32">
        <v>6.1600000000000002E-2</v>
      </c>
      <c r="I23" s="34">
        <v>90210</v>
      </c>
      <c r="J23" s="34">
        <v>438424</v>
      </c>
      <c r="K23" s="35">
        <v>18.420000000000002</v>
      </c>
      <c r="L23" s="31" t="s">
        <v>211</v>
      </c>
      <c r="M23" s="32">
        <v>0.11362</v>
      </c>
      <c r="N23" s="34">
        <v>82722</v>
      </c>
      <c r="O23" s="34">
        <v>391931</v>
      </c>
      <c r="P23" s="35">
        <v>14.47</v>
      </c>
      <c r="Q23" s="30"/>
      <c r="R23" s="31" t="s">
        <v>211</v>
      </c>
      <c r="S23" s="32">
        <v>4.9840000000000002E-2</v>
      </c>
      <c r="T23" s="34">
        <v>92591</v>
      </c>
      <c r="U23" s="34">
        <v>452559</v>
      </c>
      <c r="V23" s="35">
        <v>19.3</v>
      </c>
      <c r="W23" s="31" t="s">
        <v>211</v>
      </c>
      <c r="X23" s="32">
        <v>8.9779999999999999E-2</v>
      </c>
      <c r="Y23" s="34">
        <v>87150</v>
      </c>
      <c r="Z23" s="34">
        <v>417902</v>
      </c>
      <c r="AA23" s="35">
        <v>15.6</v>
      </c>
      <c r="AB23" s="30"/>
      <c r="AC23" s="31" t="s">
        <v>211</v>
      </c>
      <c r="AD23" s="32">
        <v>3.9559999999999998E-2</v>
      </c>
      <c r="AE23" s="34">
        <v>94514</v>
      </c>
      <c r="AF23" s="34">
        <v>464221</v>
      </c>
      <c r="AG23" s="35">
        <v>20.2</v>
      </c>
    </row>
    <row r="24" spans="1:33" ht="12.95" customHeight="1">
      <c r="A24" s="31" t="s">
        <v>212</v>
      </c>
      <c r="B24" s="32">
        <v>0.23505000000000001</v>
      </c>
      <c r="C24" s="34">
        <v>66007</v>
      </c>
      <c r="D24" s="34">
        <v>293002</v>
      </c>
      <c r="E24" s="35">
        <v>10.08</v>
      </c>
      <c r="F24" s="30"/>
      <c r="G24" s="31" t="s">
        <v>213</v>
      </c>
      <c r="H24" s="32">
        <v>0.1115</v>
      </c>
      <c r="I24" s="34">
        <v>84653</v>
      </c>
      <c r="J24" s="34">
        <v>401530</v>
      </c>
      <c r="K24" s="35">
        <v>14.45</v>
      </c>
      <c r="L24" s="31" t="s">
        <v>213</v>
      </c>
      <c r="M24" s="32">
        <v>0.19611999999999999</v>
      </c>
      <c r="N24" s="34">
        <v>73323</v>
      </c>
      <c r="O24" s="34">
        <v>332818</v>
      </c>
      <c r="P24" s="35">
        <v>10.98</v>
      </c>
      <c r="Q24" s="30"/>
      <c r="R24" s="31" t="s">
        <v>213</v>
      </c>
      <c r="S24" s="32">
        <v>9.4079999999999997E-2</v>
      </c>
      <c r="T24" s="34">
        <v>87976</v>
      </c>
      <c r="U24" s="34">
        <v>421015</v>
      </c>
      <c r="V24" s="35">
        <v>15.17</v>
      </c>
      <c r="W24" s="31" t="s">
        <v>213</v>
      </c>
      <c r="X24" s="32">
        <v>0.16270999999999999</v>
      </c>
      <c r="Y24" s="34">
        <v>79325</v>
      </c>
      <c r="Z24" s="34">
        <v>366718</v>
      </c>
      <c r="AA24" s="35">
        <v>11.87</v>
      </c>
      <c r="AB24" s="30"/>
      <c r="AC24" s="31" t="s">
        <v>213</v>
      </c>
      <c r="AD24" s="32">
        <v>7.8140000000000001E-2</v>
      </c>
      <c r="AE24" s="34">
        <v>90775</v>
      </c>
      <c r="AF24" s="34">
        <v>437875</v>
      </c>
      <c r="AG24" s="35">
        <v>15.92</v>
      </c>
    </row>
    <row r="25" spans="1:33" ht="12.95" customHeight="1">
      <c r="A25" s="31" t="s">
        <v>233</v>
      </c>
      <c r="B25" s="32">
        <v>0.37029000000000001</v>
      </c>
      <c r="C25" s="34">
        <v>50492</v>
      </c>
      <c r="D25" s="34">
        <v>206313</v>
      </c>
      <c r="E25" s="35">
        <v>7.38</v>
      </c>
      <c r="F25" s="30"/>
      <c r="G25" s="31" t="s">
        <v>214</v>
      </c>
      <c r="H25" s="32">
        <v>0.19547999999999999</v>
      </c>
      <c r="I25" s="34">
        <v>75215</v>
      </c>
      <c r="J25" s="34">
        <v>341596</v>
      </c>
      <c r="K25" s="35">
        <v>10.93</v>
      </c>
      <c r="L25" s="31" t="s">
        <v>214</v>
      </c>
      <c r="M25" s="32">
        <v>0.32494000000000001</v>
      </c>
      <c r="N25" s="34">
        <v>58943</v>
      </c>
      <c r="O25" s="34">
        <v>248292</v>
      </c>
      <c r="P25" s="35">
        <v>8.02</v>
      </c>
      <c r="Q25" s="30"/>
      <c r="R25" s="31" t="s">
        <v>214</v>
      </c>
      <c r="S25" s="32">
        <v>0.17244999999999999</v>
      </c>
      <c r="T25" s="34">
        <v>79700</v>
      </c>
      <c r="U25" s="34">
        <v>366641</v>
      </c>
      <c r="V25" s="35">
        <v>11.46</v>
      </c>
      <c r="W25" s="31" t="s">
        <v>214</v>
      </c>
      <c r="X25" s="32">
        <v>0.28364</v>
      </c>
      <c r="Y25" s="34">
        <v>66419</v>
      </c>
      <c r="Z25" s="34">
        <v>287190</v>
      </c>
      <c r="AA25" s="35">
        <v>8.66</v>
      </c>
      <c r="AB25" s="30"/>
      <c r="AC25" s="31" t="s">
        <v>214</v>
      </c>
      <c r="AD25" s="32">
        <v>0.15006</v>
      </c>
      <c r="AE25" s="34">
        <v>83682</v>
      </c>
      <c r="AF25" s="34">
        <v>389648</v>
      </c>
      <c r="AG25" s="35">
        <v>12.04</v>
      </c>
    </row>
    <row r="26" spans="1:33" ht="12.95" customHeight="1">
      <c r="A26" s="31" t="s">
        <v>234</v>
      </c>
      <c r="B26" s="32">
        <v>0.54476999999999998</v>
      </c>
      <c r="C26" s="34">
        <v>31795</v>
      </c>
      <c r="D26" s="34">
        <v>113893</v>
      </c>
      <c r="E26" s="35">
        <v>5.23</v>
      </c>
      <c r="F26" s="30"/>
      <c r="G26" s="31" t="s">
        <v>215</v>
      </c>
      <c r="H26" s="32">
        <v>0.32730999999999999</v>
      </c>
      <c r="I26" s="34">
        <v>60512</v>
      </c>
      <c r="J26" s="34">
        <v>254619</v>
      </c>
      <c r="K26" s="35">
        <v>7.93</v>
      </c>
      <c r="L26" s="31" t="s">
        <v>215</v>
      </c>
      <c r="M26" s="32">
        <v>0.50163000000000002</v>
      </c>
      <c r="N26" s="34">
        <v>39790</v>
      </c>
      <c r="O26" s="34">
        <v>148024</v>
      </c>
      <c r="P26" s="35">
        <v>5.64</v>
      </c>
      <c r="Q26" s="30"/>
      <c r="R26" s="31" t="s">
        <v>215</v>
      </c>
      <c r="S26" s="32">
        <v>0.30134</v>
      </c>
      <c r="T26" s="34">
        <v>65955</v>
      </c>
      <c r="U26" s="34">
        <v>282261</v>
      </c>
      <c r="V26" s="35">
        <v>8.2899999999999991</v>
      </c>
      <c r="W26" s="31" t="s">
        <v>215</v>
      </c>
      <c r="X26" s="32">
        <v>0.45989000000000002</v>
      </c>
      <c r="Y26" s="34">
        <v>47579</v>
      </c>
      <c r="Z26" s="34">
        <v>183105</v>
      </c>
      <c r="AA26" s="35">
        <v>6.05</v>
      </c>
      <c r="AB26" s="30"/>
      <c r="AC26" s="31" t="s">
        <v>215</v>
      </c>
      <c r="AD26" s="32">
        <v>0.27465000000000001</v>
      </c>
      <c r="AE26" s="34">
        <v>71124</v>
      </c>
      <c r="AF26" s="34">
        <v>309520</v>
      </c>
      <c r="AG26" s="35">
        <v>8.69</v>
      </c>
    </row>
    <row r="27" spans="1:33" ht="12.95" customHeight="1">
      <c r="A27" s="31" t="s">
        <v>235</v>
      </c>
      <c r="B27" s="32">
        <v>0.73002</v>
      </c>
      <c r="C27" s="34">
        <v>14474</v>
      </c>
      <c r="D27" s="34">
        <v>42647</v>
      </c>
      <c r="E27" s="35">
        <v>3.61</v>
      </c>
      <c r="F27" s="30"/>
      <c r="G27" s="31" t="s">
        <v>216</v>
      </c>
      <c r="H27" s="32">
        <v>0.50907000000000002</v>
      </c>
      <c r="I27" s="34">
        <v>40706</v>
      </c>
      <c r="J27" s="34">
        <v>150644</v>
      </c>
      <c r="K27" s="35">
        <v>5.54</v>
      </c>
      <c r="L27" s="31" t="s">
        <v>216</v>
      </c>
      <c r="M27" s="32">
        <v>0.69986000000000004</v>
      </c>
      <c r="N27" s="34">
        <v>19831</v>
      </c>
      <c r="O27" s="34">
        <v>60867</v>
      </c>
      <c r="P27" s="35">
        <v>3.84</v>
      </c>
      <c r="Q27" s="30"/>
      <c r="R27" s="31" t="s">
        <v>216</v>
      </c>
      <c r="S27" s="32">
        <v>0.48666999999999999</v>
      </c>
      <c r="T27" s="34">
        <v>46080</v>
      </c>
      <c r="U27" s="34">
        <v>173861</v>
      </c>
      <c r="V27" s="35">
        <v>5.74</v>
      </c>
      <c r="W27" s="31" t="s">
        <v>216</v>
      </c>
      <c r="X27" s="32">
        <v>0.66908999999999996</v>
      </c>
      <c r="Y27" s="34">
        <v>25698</v>
      </c>
      <c r="Z27" s="34">
        <v>81949</v>
      </c>
      <c r="AA27" s="35">
        <v>4.08</v>
      </c>
      <c r="AB27" s="30"/>
      <c r="AC27" s="31" t="s">
        <v>216</v>
      </c>
      <c r="AD27" s="32">
        <v>0.46156999999999998</v>
      </c>
      <c r="AE27" s="34">
        <v>51590</v>
      </c>
      <c r="AF27" s="34">
        <v>198686</v>
      </c>
      <c r="AG27" s="35">
        <v>5.98</v>
      </c>
    </row>
    <row r="28" spans="1:33" ht="12.95" customHeight="1">
      <c r="A28" s="31" t="s">
        <v>236</v>
      </c>
      <c r="B28" s="32">
        <v>0.87890999999999997</v>
      </c>
      <c r="C28" s="34">
        <v>3908</v>
      </c>
      <c r="D28" s="34">
        <v>8854</v>
      </c>
      <c r="E28" s="35">
        <v>2.4700000000000002</v>
      </c>
      <c r="F28" s="30"/>
      <c r="G28" s="31" t="s">
        <v>217</v>
      </c>
      <c r="H28" s="32">
        <v>0.71206999999999998</v>
      </c>
      <c r="I28" s="34">
        <v>19984</v>
      </c>
      <c r="J28" s="34">
        <v>60511</v>
      </c>
      <c r="K28" s="35">
        <v>3.75</v>
      </c>
      <c r="L28" s="31" t="s">
        <v>217</v>
      </c>
      <c r="M28" s="32">
        <v>0.86587000000000003</v>
      </c>
      <c r="N28" s="34">
        <v>5952</v>
      </c>
      <c r="O28" s="34">
        <v>13971</v>
      </c>
      <c r="P28" s="35">
        <v>2.58</v>
      </c>
      <c r="Q28" s="30"/>
      <c r="R28" s="31" t="s">
        <v>217</v>
      </c>
      <c r="S28" s="32">
        <v>0.69977999999999996</v>
      </c>
      <c r="T28" s="34">
        <v>23654</v>
      </c>
      <c r="U28" s="34">
        <v>72882</v>
      </c>
      <c r="V28" s="35">
        <v>3.84</v>
      </c>
      <c r="W28" s="31" t="s">
        <v>217</v>
      </c>
      <c r="X28" s="32">
        <v>0.85213000000000005</v>
      </c>
      <c r="Y28" s="34">
        <v>8504</v>
      </c>
      <c r="Z28" s="34">
        <v>20656</v>
      </c>
      <c r="AA28" s="35">
        <v>2.69</v>
      </c>
      <c r="AB28" s="30"/>
      <c r="AC28" s="31" t="s">
        <v>217</v>
      </c>
      <c r="AD28" s="32">
        <v>0.68464999999999998</v>
      </c>
      <c r="AE28" s="34">
        <v>27778</v>
      </c>
      <c r="AF28" s="34">
        <v>87328</v>
      </c>
      <c r="AG28" s="35">
        <v>3.95</v>
      </c>
    </row>
    <row r="29" spans="1:33" ht="12.95" customHeight="1">
      <c r="A29" s="31" t="s">
        <v>237</v>
      </c>
      <c r="B29" s="32">
        <v>1</v>
      </c>
      <c r="C29" s="34">
        <v>473</v>
      </c>
      <c r="D29" s="34">
        <v>808</v>
      </c>
      <c r="E29" s="35">
        <v>1.71</v>
      </c>
      <c r="F29" s="30"/>
      <c r="G29" s="31" t="s">
        <v>218</v>
      </c>
      <c r="H29" s="32">
        <v>1</v>
      </c>
      <c r="I29" s="34">
        <v>5754</v>
      </c>
      <c r="J29" s="34">
        <v>14354</v>
      </c>
      <c r="K29" s="35">
        <v>2.4900000000000002</v>
      </c>
      <c r="L29" s="31" t="s">
        <v>218</v>
      </c>
      <c r="M29" s="32">
        <v>1</v>
      </c>
      <c r="N29" s="34">
        <v>798</v>
      </c>
      <c r="O29" s="34">
        <v>1393</v>
      </c>
      <c r="P29" s="35">
        <v>1.74</v>
      </c>
      <c r="Q29" s="30"/>
      <c r="R29" s="31" t="s">
        <v>218</v>
      </c>
      <c r="S29" s="32">
        <v>1</v>
      </c>
      <c r="T29" s="34">
        <v>7101</v>
      </c>
      <c r="U29" s="34">
        <v>17872</v>
      </c>
      <c r="V29" s="35">
        <v>2.52</v>
      </c>
      <c r="W29" s="31" t="s">
        <v>218</v>
      </c>
      <c r="X29" s="32">
        <v>1</v>
      </c>
      <c r="Y29" s="34">
        <v>1257</v>
      </c>
      <c r="Z29" s="34">
        <v>2241</v>
      </c>
      <c r="AA29" s="35">
        <v>1.78</v>
      </c>
      <c r="AB29" s="30"/>
      <c r="AC29" s="31" t="s">
        <v>218</v>
      </c>
      <c r="AD29" s="32">
        <v>1</v>
      </c>
      <c r="AE29" s="34">
        <v>8760</v>
      </c>
      <c r="AF29" s="34">
        <v>22336</v>
      </c>
      <c r="AG29" s="35">
        <v>2.5499999999999998</v>
      </c>
    </row>
    <row r="30" spans="1:33" ht="9" customHeight="1" thickBot="1">
      <c r="A30" s="37"/>
      <c r="B30" s="38"/>
      <c r="C30" s="39"/>
      <c r="D30" s="39"/>
      <c r="E30" s="40"/>
      <c r="F30" s="41"/>
      <c r="G30" s="37"/>
      <c r="H30" s="38"/>
      <c r="I30" s="39"/>
      <c r="J30" s="39"/>
      <c r="K30" s="40"/>
      <c r="L30" s="37"/>
      <c r="M30" s="38"/>
      <c r="N30" s="39"/>
      <c r="O30" s="39"/>
      <c r="P30" s="40"/>
      <c r="Q30" s="41"/>
      <c r="R30" s="37"/>
      <c r="S30" s="38"/>
      <c r="T30" s="39"/>
      <c r="U30" s="39"/>
      <c r="V30" s="40"/>
      <c r="W30" s="37"/>
      <c r="X30" s="38"/>
      <c r="Y30" s="39"/>
      <c r="Z30" s="39"/>
      <c r="AA30" s="40"/>
      <c r="AB30" s="41"/>
      <c r="AC30" s="37"/>
      <c r="AD30" s="38"/>
      <c r="AE30" s="39"/>
      <c r="AF30" s="39"/>
      <c r="AG30" s="40"/>
    </row>
    <row r="31" spans="1:33">
      <c r="A31" s="28"/>
      <c r="B31" s="42"/>
      <c r="C31" s="43"/>
      <c r="D31" s="43"/>
      <c r="E31" s="44"/>
      <c r="F31" s="30"/>
      <c r="G31" s="28"/>
      <c r="H31" s="42"/>
      <c r="I31" s="43"/>
      <c r="J31" s="43"/>
      <c r="K31" s="44"/>
      <c r="L31" s="28"/>
      <c r="M31" s="42"/>
      <c r="N31" s="43"/>
      <c r="O31" s="43"/>
      <c r="P31" s="44"/>
      <c r="Q31" s="30"/>
      <c r="R31" s="28"/>
      <c r="S31" s="42"/>
      <c r="T31" s="43"/>
      <c r="U31" s="43"/>
      <c r="V31" s="44"/>
      <c r="W31" s="28"/>
      <c r="X31" s="42"/>
      <c r="Y31" s="43"/>
      <c r="Z31" s="43"/>
      <c r="AA31" s="44"/>
      <c r="AB31" s="30"/>
      <c r="AC31" s="28"/>
      <c r="AD31" s="42"/>
      <c r="AE31" s="43"/>
      <c r="AF31" s="43"/>
      <c r="AG31" s="44"/>
    </row>
    <row r="32" spans="1:33" ht="10.5" customHeight="1">
      <c r="A32" s="28"/>
      <c r="B32" s="42"/>
      <c r="C32" s="43"/>
      <c r="D32" s="43"/>
      <c r="E32" s="44"/>
      <c r="F32" s="30"/>
      <c r="G32" s="28"/>
      <c r="H32" s="42"/>
      <c r="I32" s="43"/>
      <c r="J32" s="43"/>
      <c r="K32" s="44"/>
      <c r="L32" s="28"/>
      <c r="M32" s="42"/>
      <c r="N32" s="43"/>
      <c r="O32" s="43"/>
      <c r="P32" s="44"/>
      <c r="Q32" s="30"/>
      <c r="R32" s="28"/>
      <c r="S32" s="42"/>
      <c r="T32" s="43"/>
      <c r="U32" s="43"/>
      <c r="V32" s="44"/>
      <c r="W32" s="28"/>
      <c r="X32" s="42"/>
      <c r="Y32" s="43"/>
      <c r="Z32" s="43"/>
      <c r="AA32" s="44"/>
      <c r="AB32" s="30"/>
      <c r="AC32" s="28"/>
      <c r="AD32" s="42"/>
      <c r="AE32" s="43"/>
      <c r="AF32" s="43"/>
      <c r="AG32" s="44"/>
    </row>
    <row r="33" spans="1:33" ht="12" customHeight="1" thickBot="1">
      <c r="A33" s="10" t="s">
        <v>221</v>
      </c>
      <c r="B33" s="45"/>
      <c r="C33" s="45"/>
      <c r="D33" s="45"/>
      <c r="E33" s="45"/>
      <c r="F33" s="30"/>
      <c r="G33" s="46"/>
      <c r="H33" s="45"/>
      <c r="I33" s="45"/>
      <c r="J33" s="45"/>
      <c r="K33" s="45"/>
      <c r="L33" s="10" t="s">
        <v>222</v>
      </c>
      <c r="M33" s="45"/>
      <c r="N33" s="45"/>
      <c r="O33" s="45"/>
      <c r="P33" s="45"/>
      <c r="Q33" s="30"/>
      <c r="R33" s="46"/>
      <c r="S33" s="45"/>
      <c r="T33" s="45"/>
      <c r="U33" s="45"/>
      <c r="V33" s="45"/>
      <c r="W33" s="10" t="s">
        <v>253</v>
      </c>
      <c r="X33" s="45"/>
      <c r="Y33" s="45"/>
      <c r="Z33" s="45"/>
      <c r="AA33" s="45"/>
      <c r="AB33" s="30"/>
      <c r="AC33" s="46"/>
      <c r="AD33" s="45"/>
      <c r="AE33" s="45"/>
      <c r="AF33" s="45"/>
      <c r="AG33" s="45"/>
    </row>
    <row r="34" spans="1:33" s="21" customFormat="1" ht="15" customHeight="1">
      <c r="A34" s="15" t="s">
        <v>167</v>
      </c>
      <c r="B34" s="16" t="s">
        <v>168</v>
      </c>
      <c r="C34" s="16" t="s">
        <v>169</v>
      </c>
      <c r="D34" s="16" t="s">
        <v>170</v>
      </c>
      <c r="E34" s="16" t="s">
        <v>171</v>
      </c>
      <c r="F34" s="17"/>
      <c r="G34" s="18" t="s">
        <v>172</v>
      </c>
      <c r="H34" s="16" t="s">
        <v>173</v>
      </c>
      <c r="I34" s="16" t="s">
        <v>169</v>
      </c>
      <c r="J34" s="16" t="s">
        <v>170</v>
      </c>
      <c r="K34" s="16" t="s">
        <v>171</v>
      </c>
      <c r="L34" s="15" t="s">
        <v>167</v>
      </c>
      <c r="M34" s="16" t="s">
        <v>168</v>
      </c>
      <c r="N34" s="16" t="s">
        <v>169</v>
      </c>
      <c r="O34" s="16" t="s">
        <v>170</v>
      </c>
      <c r="P34" s="16" t="s">
        <v>171</v>
      </c>
      <c r="Q34" s="17"/>
      <c r="R34" s="18" t="s">
        <v>172</v>
      </c>
      <c r="S34" s="16" t="s">
        <v>173</v>
      </c>
      <c r="T34" s="16" t="s">
        <v>169</v>
      </c>
      <c r="U34" s="16" t="s">
        <v>170</v>
      </c>
      <c r="V34" s="16" t="s">
        <v>171</v>
      </c>
      <c r="W34" s="15" t="s">
        <v>254</v>
      </c>
      <c r="X34" s="16" t="s">
        <v>255</v>
      </c>
      <c r="Y34" s="16" t="s">
        <v>169</v>
      </c>
      <c r="Z34" s="16" t="s">
        <v>170</v>
      </c>
      <c r="AA34" s="16" t="s">
        <v>171</v>
      </c>
      <c r="AB34" s="17"/>
      <c r="AC34" s="18" t="s">
        <v>256</v>
      </c>
      <c r="AD34" s="16" t="s">
        <v>173</v>
      </c>
      <c r="AE34" s="16" t="s">
        <v>169</v>
      </c>
      <c r="AF34" s="16" t="s">
        <v>170</v>
      </c>
      <c r="AG34" s="16" t="s">
        <v>171</v>
      </c>
    </row>
    <row r="35" spans="1:33" s="26" customFormat="1" ht="15" customHeight="1">
      <c r="A35" s="22" t="s">
        <v>174</v>
      </c>
      <c r="B35" s="23" t="s">
        <v>175</v>
      </c>
      <c r="C35" s="24" t="s">
        <v>176</v>
      </c>
      <c r="D35" s="23" t="s">
        <v>177</v>
      </c>
      <c r="E35" s="23" t="s">
        <v>178</v>
      </c>
      <c r="F35" s="25"/>
      <c r="G35" s="22" t="s">
        <v>179</v>
      </c>
      <c r="H35" s="23" t="s">
        <v>175</v>
      </c>
      <c r="I35" s="24" t="s">
        <v>176</v>
      </c>
      <c r="J35" s="23" t="s">
        <v>177</v>
      </c>
      <c r="K35" s="23" t="s">
        <v>180</v>
      </c>
      <c r="L35" s="22" t="s">
        <v>174</v>
      </c>
      <c r="M35" s="23" t="s">
        <v>175</v>
      </c>
      <c r="N35" s="24" t="s">
        <v>176</v>
      </c>
      <c r="O35" s="23" t="s">
        <v>177</v>
      </c>
      <c r="P35" s="23" t="s">
        <v>178</v>
      </c>
      <c r="Q35" s="25"/>
      <c r="R35" s="22" t="s">
        <v>179</v>
      </c>
      <c r="S35" s="23" t="s">
        <v>175</v>
      </c>
      <c r="T35" s="24" t="s">
        <v>176</v>
      </c>
      <c r="U35" s="23" t="s">
        <v>177</v>
      </c>
      <c r="V35" s="23" t="s">
        <v>180</v>
      </c>
      <c r="W35" s="22" t="s">
        <v>174</v>
      </c>
      <c r="X35" s="23" t="s">
        <v>257</v>
      </c>
      <c r="Y35" s="24" t="s">
        <v>176</v>
      </c>
      <c r="Z35" s="23" t="s">
        <v>177</v>
      </c>
      <c r="AA35" s="23" t="s">
        <v>178</v>
      </c>
      <c r="AB35" s="25"/>
      <c r="AC35" s="22" t="s">
        <v>179</v>
      </c>
      <c r="AD35" s="23" t="s">
        <v>257</v>
      </c>
      <c r="AE35" s="24" t="s">
        <v>176</v>
      </c>
      <c r="AF35" s="23" t="s">
        <v>177</v>
      </c>
      <c r="AG35" s="23" t="s">
        <v>258</v>
      </c>
    </row>
    <row r="36" spans="1:33" ht="9" customHeight="1">
      <c r="A36" s="27"/>
      <c r="B36" s="28"/>
      <c r="C36" s="29"/>
      <c r="D36" s="28"/>
      <c r="E36" s="28"/>
      <c r="F36" s="30"/>
      <c r="G36" s="27"/>
      <c r="H36" s="28"/>
      <c r="I36" s="29"/>
      <c r="J36" s="28"/>
      <c r="K36" s="28"/>
      <c r="L36" s="27"/>
      <c r="M36" s="28"/>
      <c r="N36" s="29"/>
      <c r="O36" s="28"/>
      <c r="P36" s="28"/>
      <c r="Q36" s="30"/>
      <c r="R36" s="27"/>
      <c r="S36" s="28"/>
      <c r="T36" s="29"/>
      <c r="U36" s="28"/>
      <c r="V36" s="28"/>
      <c r="W36" s="27"/>
      <c r="X36" s="28"/>
      <c r="Y36" s="29"/>
      <c r="Z36" s="28"/>
      <c r="AA36" s="28"/>
      <c r="AB36" s="30"/>
      <c r="AC36" s="27"/>
      <c r="AD36" s="28"/>
      <c r="AE36" s="29"/>
      <c r="AF36" s="28"/>
      <c r="AG36" s="28"/>
    </row>
    <row r="37" spans="1:33" ht="12.95" customHeight="1">
      <c r="A37" s="31" t="s">
        <v>181</v>
      </c>
      <c r="B37" s="32">
        <v>4.2900000000000004E-3</v>
      </c>
      <c r="C37" s="33">
        <v>100000</v>
      </c>
      <c r="D37" s="34">
        <v>99595</v>
      </c>
      <c r="E37" s="35">
        <v>78.400000000000006</v>
      </c>
      <c r="F37" s="30"/>
      <c r="G37" s="31" t="s">
        <v>181</v>
      </c>
      <c r="H37" s="32">
        <v>3.8700000000000002E-3</v>
      </c>
      <c r="I37" s="33">
        <v>100000</v>
      </c>
      <c r="J37" s="34">
        <v>99638</v>
      </c>
      <c r="K37" s="35">
        <v>85.93</v>
      </c>
      <c r="L37" s="31" t="s">
        <v>181</v>
      </c>
      <c r="M37" s="32">
        <v>3.5200000000000001E-3</v>
      </c>
      <c r="N37" s="33">
        <v>100000</v>
      </c>
      <c r="O37" s="34">
        <v>99667</v>
      </c>
      <c r="P37" s="35">
        <v>80.83</v>
      </c>
      <c r="Q37" s="30"/>
      <c r="R37" s="31" t="s">
        <v>181</v>
      </c>
      <c r="S37" s="32">
        <v>3.0599999999999998E-3</v>
      </c>
      <c r="T37" s="33">
        <v>100000</v>
      </c>
      <c r="U37" s="34">
        <v>99713</v>
      </c>
      <c r="V37" s="35">
        <v>87.53</v>
      </c>
      <c r="W37" s="31" t="s">
        <v>181</v>
      </c>
      <c r="X37" s="32">
        <v>2.8900000000000002E-3</v>
      </c>
      <c r="Y37" s="33">
        <v>100000</v>
      </c>
      <c r="Z37" s="34">
        <v>99726</v>
      </c>
      <c r="AA37" s="35">
        <v>82.86</v>
      </c>
      <c r="AB37" s="30"/>
      <c r="AC37" s="31" t="s">
        <v>181</v>
      </c>
      <c r="AD37" s="32">
        <v>2.4199999999999998E-3</v>
      </c>
      <c r="AE37" s="33">
        <v>100000</v>
      </c>
      <c r="AF37" s="34">
        <v>99773</v>
      </c>
      <c r="AG37" s="35">
        <v>88.9</v>
      </c>
    </row>
    <row r="38" spans="1:33" ht="12.95" customHeight="1">
      <c r="A38" s="36" t="s">
        <v>183</v>
      </c>
      <c r="B38" s="32">
        <v>5.5000000000000003E-4</v>
      </c>
      <c r="C38" s="34">
        <v>99571</v>
      </c>
      <c r="D38" s="34">
        <v>398160</v>
      </c>
      <c r="E38" s="35">
        <v>77.739999999999995</v>
      </c>
      <c r="F38" s="30"/>
      <c r="G38" s="36" t="s">
        <v>183</v>
      </c>
      <c r="H38" s="32">
        <v>6.2E-4</v>
      </c>
      <c r="I38" s="34">
        <v>99613</v>
      </c>
      <c r="J38" s="34">
        <v>398287</v>
      </c>
      <c r="K38" s="35">
        <v>85.26</v>
      </c>
      <c r="L38" s="36" t="s">
        <v>183</v>
      </c>
      <c r="M38" s="32">
        <v>2.7999999999999998E-4</v>
      </c>
      <c r="N38" s="34">
        <v>99648</v>
      </c>
      <c r="O38" s="34">
        <v>398529</v>
      </c>
      <c r="P38" s="35">
        <v>80.12</v>
      </c>
      <c r="Q38" s="30"/>
      <c r="R38" s="36" t="s">
        <v>183</v>
      </c>
      <c r="S38" s="32">
        <v>3.3E-4</v>
      </c>
      <c r="T38" s="34">
        <v>99694</v>
      </c>
      <c r="U38" s="34">
        <v>398689</v>
      </c>
      <c r="V38" s="35">
        <v>86.8</v>
      </c>
      <c r="W38" s="36" t="s">
        <v>183</v>
      </c>
      <c r="X38" s="32">
        <v>1.3999999999999999E-4</v>
      </c>
      <c r="Y38" s="34">
        <v>99711</v>
      </c>
      <c r="Z38" s="34">
        <v>398812</v>
      </c>
      <c r="AA38" s="35">
        <v>82.1</v>
      </c>
      <c r="AB38" s="30"/>
      <c r="AC38" s="36" t="s">
        <v>183</v>
      </c>
      <c r="AD38" s="32">
        <v>1.7000000000000001E-4</v>
      </c>
      <c r="AE38" s="34">
        <v>99758</v>
      </c>
      <c r="AF38" s="34">
        <v>398987</v>
      </c>
      <c r="AG38" s="35">
        <v>88.12</v>
      </c>
    </row>
    <row r="39" spans="1:33" ht="12.95" customHeight="1">
      <c r="A39" s="36" t="s">
        <v>185</v>
      </c>
      <c r="B39" s="32">
        <v>5.2999999999999998E-4</v>
      </c>
      <c r="C39" s="34">
        <v>99516</v>
      </c>
      <c r="D39" s="34">
        <v>497442</v>
      </c>
      <c r="E39" s="35">
        <v>73.78</v>
      </c>
      <c r="F39" s="30"/>
      <c r="G39" s="36" t="s">
        <v>185</v>
      </c>
      <c r="H39" s="32">
        <v>1.8000000000000001E-4</v>
      </c>
      <c r="I39" s="34">
        <v>99552</v>
      </c>
      <c r="J39" s="34">
        <v>497714</v>
      </c>
      <c r="K39" s="35">
        <v>81.31</v>
      </c>
      <c r="L39" s="36" t="s">
        <v>185</v>
      </c>
      <c r="M39" s="32">
        <v>2.5999999999999998E-4</v>
      </c>
      <c r="N39" s="34">
        <v>99620</v>
      </c>
      <c r="O39" s="34">
        <v>498035</v>
      </c>
      <c r="P39" s="35">
        <v>76.14</v>
      </c>
      <c r="Q39" s="30"/>
      <c r="R39" s="36" t="s">
        <v>185</v>
      </c>
      <c r="S39" s="32">
        <v>9.0000000000000006E-5</v>
      </c>
      <c r="T39" s="34">
        <v>99662</v>
      </c>
      <c r="U39" s="34">
        <v>498286</v>
      </c>
      <c r="V39" s="35">
        <v>82.83</v>
      </c>
      <c r="W39" s="36" t="s">
        <v>185</v>
      </c>
      <c r="X39" s="32">
        <v>1.2999999999999999E-4</v>
      </c>
      <c r="Y39" s="34">
        <v>99697</v>
      </c>
      <c r="Z39" s="34">
        <v>498452</v>
      </c>
      <c r="AA39" s="35">
        <v>78.11</v>
      </c>
      <c r="AB39" s="30"/>
      <c r="AC39" s="36" t="s">
        <v>185</v>
      </c>
      <c r="AD39" s="32">
        <v>5.0000000000000002E-5</v>
      </c>
      <c r="AE39" s="34">
        <v>99741</v>
      </c>
      <c r="AF39" s="34">
        <v>498694</v>
      </c>
      <c r="AG39" s="35">
        <v>84.13</v>
      </c>
    </row>
    <row r="40" spans="1:33" ht="12.95" customHeight="1">
      <c r="A40" s="36" t="s">
        <v>187</v>
      </c>
      <c r="B40" s="32">
        <v>5.0000000000000001E-4</v>
      </c>
      <c r="C40" s="34">
        <v>99463</v>
      </c>
      <c r="D40" s="34">
        <v>497201</v>
      </c>
      <c r="E40" s="35">
        <v>68.819999999999993</v>
      </c>
      <c r="F40" s="30"/>
      <c r="G40" s="36" t="s">
        <v>187</v>
      </c>
      <c r="H40" s="32">
        <v>2.9999999999999997E-4</v>
      </c>
      <c r="I40" s="34">
        <v>99534</v>
      </c>
      <c r="J40" s="34">
        <v>497606</v>
      </c>
      <c r="K40" s="35">
        <v>76.33</v>
      </c>
      <c r="L40" s="36" t="s">
        <v>187</v>
      </c>
      <c r="M40" s="32">
        <v>2.5999999999999998E-4</v>
      </c>
      <c r="N40" s="34">
        <v>99594</v>
      </c>
      <c r="O40" s="34">
        <v>497913</v>
      </c>
      <c r="P40" s="35">
        <v>71.16</v>
      </c>
      <c r="Q40" s="30"/>
      <c r="R40" s="36" t="s">
        <v>187</v>
      </c>
      <c r="S40" s="32">
        <v>1.7000000000000001E-4</v>
      </c>
      <c r="T40" s="34">
        <v>99652</v>
      </c>
      <c r="U40" s="34">
        <v>498228</v>
      </c>
      <c r="V40" s="35">
        <v>77.83</v>
      </c>
      <c r="W40" s="36" t="s">
        <v>187</v>
      </c>
      <c r="X40" s="32">
        <v>1.3999999999999999E-4</v>
      </c>
      <c r="Y40" s="34">
        <v>99684</v>
      </c>
      <c r="Z40" s="34">
        <v>498389</v>
      </c>
      <c r="AA40" s="35">
        <v>73.12</v>
      </c>
      <c r="AB40" s="30"/>
      <c r="AC40" s="36" t="s">
        <v>187</v>
      </c>
      <c r="AD40" s="32">
        <v>9.0000000000000006E-5</v>
      </c>
      <c r="AE40" s="34">
        <v>99736</v>
      </c>
      <c r="AF40" s="34">
        <v>498663</v>
      </c>
      <c r="AG40" s="35">
        <v>79.14</v>
      </c>
    </row>
    <row r="41" spans="1:33" ht="12.95" customHeight="1">
      <c r="A41" s="36" t="s">
        <v>189</v>
      </c>
      <c r="B41" s="32">
        <v>1.1299999999999999E-3</v>
      </c>
      <c r="C41" s="34">
        <v>99413</v>
      </c>
      <c r="D41" s="34">
        <v>496819</v>
      </c>
      <c r="E41" s="35">
        <v>63.85</v>
      </c>
      <c r="F41" s="30"/>
      <c r="G41" s="36" t="s">
        <v>189</v>
      </c>
      <c r="H41" s="32">
        <v>6.3000000000000003E-4</v>
      </c>
      <c r="I41" s="34">
        <v>99504</v>
      </c>
      <c r="J41" s="34">
        <v>497377</v>
      </c>
      <c r="K41" s="35">
        <v>71.349999999999994</v>
      </c>
      <c r="L41" s="36" t="s">
        <v>189</v>
      </c>
      <c r="M41" s="32">
        <v>6.6E-4</v>
      </c>
      <c r="N41" s="34">
        <v>99568</v>
      </c>
      <c r="O41" s="34">
        <v>497695</v>
      </c>
      <c r="P41" s="35">
        <v>66.180000000000007</v>
      </c>
      <c r="Q41" s="30"/>
      <c r="R41" s="36" t="s">
        <v>189</v>
      </c>
      <c r="S41" s="32">
        <v>3.8000000000000002E-4</v>
      </c>
      <c r="T41" s="34">
        <v>99636</v>
      </c>
      <c r="U41" s="34">
        <v>498093</v>
      </c>
      <c r="V41" s="35">
        <v>72.849999999999994</v>
      </c>
      <c r="W41" s="36" t="s">
        <v>189</v>
      </c>
      <c r="X41" s="32">
        <v>3.8999999999999999E-4</v>
      </c>
      <c r="Y41" s="34">
        <v>99670</v>
      </c>
      <c r="Z41" s="34">
        <v>498263</v>
      </c>
      <c r="AA41" s="35">
        <v>68.13</v>
      </c>
      <c r="AB41" s="30"/>
      <c r="AC41" s="36" t="s">
        <v>189</v>
      </c>
      <c r="AD41" s="32">
        <v>2.3000000000000001E-4</v>
      </c>
      <c r="AE41" s="34">
        <v>99727</v>
      </c>
      <c r="AF41" s="34">
        <v>498583</v>
      </c>
      <c r="AG41" s="35">
        <v>74.150000000000006</v>
      </c>
    </row>
    <row r="42" spans="1:33" ht="12.95" customHeight="1">
      <c r="A42" s="31" t="s">
        <v>191</v>
      </c>
      <c r="B42" s="32">
        <v>2E-3</v>
      </c>
      <c r="C42" s="34">
        <v>99301</v>
      </c>
      <c r="D42" s="34">
        <v>496053</v>
      </c>
      <c r="E42" s="35">
        <v>58.92</v>
      </c>
      <c r="F42" s="30"/>
      <c r="G42" s="31" t="s">
        <v>191</v>
      </c>
      <c r="H42" s="32">
        <v>1.0300000000000001E-3</v>
      </c>
      <c r="I42" s="34">
        <v>99442</v>
      </c>
      <c r="J42" s="34">
        <v>496980</v>
      </c>
      <c r="K42" s="35">
        <v>66.39</v>
      </c>
      <c r="L42" s="31" t="s">
        <v>191</v>
      </c>
      <c r="M42" s="32">
        <v>1.23E-3</v>
      </c>
      <c r="N42" s="34">
        <v>99503</v>
      </c>
      <c r="O42" s="34">
        <v>497238</v>
      </c>
      <c r="P42" s="35">
        <v>61.22</v>
      </c>
      <c r="Q42" s="30"/>
      <c r="R42" s="31" t="s">
        <v>191</v>
      </c>
      <c r="S42" s="32">
        <v>6.6E-4</v>
      </c>
      <c r="T42" s="34">
        <v>99598</v>
      </c>
      <c r="U42" s="34">
        <v>497848</v>
      </c>
      <c r="V42" s="35">
        <v>67.87</v>
      </c>
      <c r="W42" s="31" t="s">
        <v>191</v>
      </c>
      <c r="X42" s="32">
        <v>7.6999999999999996E-4</v>
      </c>
      <c r="Y42" s="34">
        <v>99631</v>
      </c>
      <c r="Z42" s="34">
        <v>497986</v>
      </c>
      <c r="AA42" s="35">
        <v>63.16</v>
      </c>
      <c r="AB42" s="30"/>
      <c r="AC42" s="31" t="s">
        <v>191</v>
      </c>
      <c r="AD42" s="32">
        <v>4.2000000000000002E-4</v>
      </c>
      <c r="AE42" s="34">
        <v>99704</v>
      </c>
      <c r="AF42" s="34">
        <v>498431</v>
      </c>
      <c r="AG42" s="35">
        <v>69.16</v>
      </c>
    </row>
    <row r="43" spans="1:33" ht="12.95" customHeight="1">
      <c r="A43" s="31" t="s">
        <v>193</v>
      </c>
      <c r="B43" s="32">
        <v>3.0699999999999998E-3</v>
      </c>
      <c r="C43" s="34">
        <v>99103</v>
      </c>
      <c r="D43" s="34">
        <v>494791</v>
      </c>
      <c r="E43" s="35">
        <v>54.03</v>
      </c>
      <c r="F43" s="30"/>
      <c r="G43" s="31" t="s">
        <v>193</v>
      </c>
      <c r="H43" s="32">
        <v>1.8400000000000001E-3</v>
      </c>
      <c r="I43" s="34">
        <v>99339</v>
      </c>
      <c r="J43" s="34">
        <v>496262</v>
      </c>
      <c r="K43" s="35">
        <v>61.46</v>
      </c>
      <c r="L43" s="31" t="s">
        <v>193</v>
      </c>
      <c r="M43" s="32">
        <v>1.98E-3</v>
      </c>
      <c r="N43" s="34">
        <v>99380</v>
      </c>
      <c r="O43" s="34">
        <v>496434</v>
      </c>
      <c r="P43" s="35">
        <v>56.29</v>
      </c>
      <c r="Q43" s="30"/>
      <c r="R43" s="31" t="s">
        <v>193</v>
      </c>
      <c r="S43" s="32">
        <v>1.23E-3</v>
      </c>
      <c r="T43" s="34">
        <v>99533</v>
      </c>
      <c r="U43" s="34">
        <v>497376</v>
      </c>
      <c r="V43" s="35">
        <v>62.92</v>
      </c>
      <c r="W43" s="31" t="s">
        <v>193</v>
      </c>
      <c r="X43" s="32">
        <v>1.2999999999999999E-3</v>
      </c>
      <c r="Y43" s="34">
        <v>99555</v>
      </c>
      <c r="Z43" s="34">
        <v>497468</v>
      </c>
      <c r="AA43" s="35">
        <v>58.21</v>
      </c>
      <c r="AB43" s="30"/>
      <c r="AC43" s="31" t="s">
        <v>193</v>
      </c>
      <c r="AD43" s="32">
        <v>8.1999999999999998E-4</v>
      </c>
      <c r="AE43" s="34">
        <v>99662</v>
      </c>
      <c r="AF43" s="34">
        <v>498121</v>
      </c>
      <c r="AG43" s="35">
        <v>64.19</v>
      </c>
    </row>
    <row r="44" spans="1:33" ht="12.95" customHeight="1">
      <c r="A44" s="31" t="s">
        <v>195</v>
      </c>
      <c r="B44" s="32">
        <v>3.82E-3</v>
      </c>
      <c r="C44" s="34">
        <v>98799</v>
      </c>
      <c r="D44" s="34">
        <v>493083</v>
      </c>
      <c r="E44" s="35">
        <v>49.19</v>
      </c>
      <c r="F44" s="30"/>
      <c r="G44" s="31" t="s">
        <v>195</v>
      </c>
      <c r="H44" s="32">
        <v>2.16E-3</v>
      </c>
      <c r="I44" s="34">
        <v>99156</v>
      </c>
      <c r="J44" s="34">
        <v>495261</v>
      </c>
      <c r="K44" s="35">
        <v>56.57</v>
      </c>
      <c r="L44" s="31" t="s">
        <v>195</v>
      </c>
      <c r="M44" s="32">
        <v>2.5400000000000002E-3</v>
      </c>
      <c r="N44" s="34">
        <v>99183</v>
      </c>
      <c r="O44" s="34">
        <v>495310</v>
      </c>
      <c r="P44" s="35">
        <v>51.4</v>
      </c>
      <c r="Q44" s="30"/>
      <c r="R44" s="31" t="s">
        <v>195</v>
      </c>
      <c r="S44" s="32">
        <v>1.48E-3</v>
      </c>
      <c r="T44" s="34">
        <v>99411</v>
      </c>
      <c r="U44" s="34">
        <v>496700</v>
      </c>
      <c r="V44" s="35">
        <v>57.99</v>
      </c>
      <c r="W44" s="31" t="s">
        <v>195</v>
      </c>
      <c r="X44" s="32">
        <v>1.72E-3</v>
      </c>
      <c r="Y44" s="34">
        <v>99425</v>
      </c>
      <c r="Z44" s="34">
        <v>496720</v>
      </c>
      <c r="AA44" s="35">
        <v>53.28</v>
      </c>
      <c r="AB44" s="30"/>
      <c r="AC44" s="31" t="s">
        <v>195</v>
      </c>
      <c r="AD44" s="32">
        <v>1.01E-3</v>
      </c>
      <c r="AE44" s="34">
        <v>99581</v>
      </c>
      <c r="AF44" s="34">
        <v>497662</v>
      </c>
      <c r="AG44" s="35">
        <v>59.24</v>
      </c>
    </row>
    <row r="45" spans="1:33" ht="12.95" customHeight="1">
      <c r="A45" s="31" t="s">
        <v>197</v>
      </c>
      <c r="B45" s="32">
        <v>5.4999999999999997E-3</v>
      </c>
      <c r="C45" s="34">
        <v>98422</v>
      </c>
      <c r="D45" s="34">
        <v>490864</v>
      </c>
      <c r="E45" s="35">
        <v>44.37</v>
      </c>
      <c r="F45" s="30"/>
      <c r="G45" s="31" t="s">
        <v>197</v>
      </c>
      <c r="H45" s="32">
        <v>3.0799999999999998E-3</v>
      </c>
      <c r="I45" s="34">
        <v>98942</v>
      </c>
      <c r="J45" s="34">
        <v>493993</v>
      </c>
      <c r="K45" s="35">
        <v>51.68</v>
      </c>
      <c r="L45" s="31" t="s">
        <v>197</v>
      </c>
      <c r="M45" s="32">
        <v>3.8300000000000001E-3</v>
      </c>
      <c r="N45" s="34">
        <v>98931</v>
      </c>
      <c r="O45" s="34">
        <v>493790</v>
      </c>
      <c r="P45" s="35">
        <v>46.52</v>
      </c>
      <c r="Q45" s="30"/>
      <c r="R45" s="31" t="s">
        <v>197</v>
      </c>
      <c r="S45" s="32">
        <v>2.1900000000000001E-3</v>
      </c>
      <c r="T45" s="34">
        <v>99264</v>
      </c>
      <c r="U45" s="34">
        <v>495810</v>
      </c>
      <c r="V45" s="35">
        <v>53.07</v>
      </c>
      <c r="W45" s="31" t="s">
        <v>197</v>
      </c>
      <c r="X45" s="32">
        <v>2.6900000000000001E-3</v>
      </c>
      <c r="Y45" s="34">
        <v>99255</v>
      </c>
      <c r="Z45" s="34">
        <v>495668</v>
      </c>
      <c r="AA45" s="35">
        <v>48.37</v>
      </c>
      <c r="AB45" s="30"/>
      <c r="AC45" s="31" t="s">
        <v>197</v>
      </c>
      <c r="AD45" s="32">
        <v>1.57E-3</v>
      </c>
      <c r="AE45" s="34">
        <v>99480</v>
      </c>
      <c r="AF45" s="34">
        <v>497037</v>
      </c>
      <c r="AG45" s="35">
        <v>54.3</v>
      </c>
    </row>
    <row r="46" spans="1:33" ht="12.95" customHeight="1">
      <c r="A46" s="31" t="s">
        <v>199</v>
      </c>
      <c r="B46" s="32">
        <v>9.4900000000000002E-3</v>
      </c>
      <c r="C46" s="34">
        <v>97881</v>
      </c>
      <c r="D46" s="34">
        <v>487278</v>
      </c>
      <c r="E46" s="35">
        <v>39.6</v>
      </c>
      <c r="F46" s="30"/>
      <c r="G46" s="31" t="s">
        <v>199</v>
      </c>
      <c r="H46" s="32">
        <v>4.0899999999999999E-3</v>
      </c>
      <c r="I46" s="34">
        <v>98638</v>
      </c>
      <c r="J46" s="34">
        <v>492232</v>
      </c>
      <c r="K46" s="35">
        <v>46.83</v>
      </c>
      <c r="L46" s="31" t="s">
        <v>199</v>
      </c>
      <c r="M46" s="32">
        <v>6.7600000000000004E-3</v>
      </c>
      <c r="N46" s="34">
        <v>98552</v>
      </c>
      <c r="O46" s="34">
        <v>491244</v>
      </c>
      <c r="P46" s="35">
        <v>41.69</v>
      </c>
      <c r="Q46" s="30"/>
      <c r="R46" s="31" t="s">
        <v>199</v>
      </c>
      <c r="S46" s="32">
        <v>2.98E-3</v>
      </c>
      <c r="T46" s="34">
        <v>99046</v>
      </c>
      <c r="U46" s="34">
        <v>494535</v>
      </c>
      <c r="V46" s="35">
        <v>48.18</v>
      </c>
      <c r="W46" s="31" t="s">
        <v>199</v>
      </c>
      <c r="X46" s="32">
        <v>4.8599999999999997E-3</v>
      </c>
      <c r="Y46" s="34">
        <v>98988</v>
      </c>
      <c r="Z46" s="34">
        <v>493844</v>
      </c>
      <c r="AA46" s="35">
        <v>43.49</v>
      </c>
      <c r="AB46" s="30"/>
      <c r="AC46" s="31" t="s">
        <v>199</v>
      </c>
      <c r="AD46" s="32">
        <v>2.1700000000000001E-3</v>
      </c>
      <c r="AE46" s="34">
        <v>99324</v>
      </c>
      <c r="AF46" s="34">
        <v>496112</v>
      </c>
      <c r="AG46" s="35">
        <v>49.38</v>
      </c>
    </row>
    <row r="47" spans="1:33" ht="12.95" customHeight="1">
      <c r="A47" s="31" t="s">
        <v>201</v>
      </c>
      <c r="B47" s="32">
        <v>1.511E-2</v>
      </c>
      <c r="C47" s="34">
        <v>96952</v>
      </c>
      <c r="D47" s="34">
        <v>481326</v>
      </c>
      <c r="E47" s="35">
        <v>34.950000000000003</v>
      </c>
      <c r="F47" s="30"/>
      <c r="G47" s="31" t="s">
        <v>201</v>
      </c>
      <c r="H47" s="32">
        <v>5.7999999999999996E-3</v>
      </c>
      <c r="I47" s="34">
        <v>98235</v>
      </c>
      <c r="J47" s="34">
        <v>489812</v>
      </c>
      <c r="K47" s="35">
        <v>42.01</v>
      </c>
      <c r="L47" s="31" t="s">
        <v>201</v>
      </c>
      <c r="M47" s="32">
        <v>1.093E-2</v>
      </c>
      <c r="N47" s="34">
        <v>97887</v>
      </c>
      <c r="O47" s="34">
        <v>486932</v>
      </c>
      <c r="P47" s="35">
        <v>36.950000000000003</v>
      </c>
      <c r="Q47" s="30"/>
      <c r="R47" s="31" t="s">
        <v>201</v>
      </c>
      <c r="S47" s="32">
        <v>4.28E-3</v>
      </c>
      <c r="T47" s="34">
        <v>98752</v>
      </c>
      <c r="U47" s="34">
        <v>492749</v>
      </c>
      <c r="V47" s="35">
        <v>43.32</v>
      </c>
      <c r="W47" s="31" t="s">
        <v>201</v>
      </c>
      <c r="X47" s="32">
        <v>7.9699999999999997E-3</v>
      </c>
      <c r="Y47" s="34">
        <v>98506</v>
      </c>
      <c r="Z47" s="34">
        <v>490698</v>
      </c>
      <c r="AA47" s="35">
        <v>38.69</v>
      </c>
      <c r="AB47" s="30"/>
      <c r="AC47" s="31" t="s">
        <v>201</v>
      </c>
      <c r="AD47" s="32">
        <v>3.1700000000000001E-3</v>
      </c>
      <c r="AE47" s="34">
        <v>99108</v>
      </c>
      <c r="AF47" s="34">
        <v>494794</v>
      </c>
      <c r="AG47" s="35">
        <v>44.48</v>
      </c>
    </row>
    <row r="48" spans="1:33" ht="12.95" customHeight="1">
      <c r="A48" s="31" t="s">
        <v>203</v>
      </c>
      <c r="B48" s="32">
        <v>2.18E-2</v>
      </c>
      <c r="C48" s="34">
        <v>95487</v>
      </c>
      <c r="D48" s="34">
        <v>472503</v>
      </c>
      <c r="E48" s="35">
        <v>30.45</v>
      </c>
      <c r="F48" s="30"/>
      <c r="G48" s="31" t="s">
        <v>203</v>
      </c>
      <c r="H48" s="32">
        <v>7.2399999999999999E-3</v>
      </c>
      <c r="I48" s="34">
        <v>97665</v>
      </c>
      <c r="J48" s="34">
        <v>486627</v>
      </c>
      <c r="K48" s="35">
        <v>37.24</v>
      </c>
      <c r="L48" s="31" t="s">
        <v>203</v>
      </c>
      <c r="M48" s="32">
        <v>1.575E-2</v>
      </c>
      <c r="N48" s="34">
        <v>96817</v>
      </c>
      <c r="O48" s="34">
        <v>480475</v>
      </c>
      <c r="P48" s="35">
        <v>32.33</v>
      </c>
      <c r="Q48" s="30"/>
      <c r="R48" s="31" t="s">
        <v>203</v>
      </c>
      <c r="S48" s="32">
        <v>5.3400000000000001E-3</v>
      </c>
      <c r="T48" s="34">
        <v>98329</v>
      </c>
      <c r="U48" s="34">
        <v>490384</v>
      </c>
      <c r="V48" s="35">
        <v>38.49</v>
      </c>
      <c r="W48" s="31" t="s">
        <v>203</v>
      </c>
      <c r="X48" s="32">
        <v>1.1469999999999999E-2</v>
      </c>
      <c r="Y48" s="34">
        <v>97721</v>
      </c>
      <c r="Z48" s="34">
        <v>485950</v>
      </c>
      <c r="AA48" s="35">
        <v>33.979999999999997</v>
      </c>
      <c r="AB48" s="30"/>
      <c r="AC48" s="31" t="s">
        <v>203</v>
      </c>
      <c r="AD48" s="32">
        <v>3.9399999999999999E-3</v>
      </c>
      <c r="AE48" s="34">
        <v>98794</v>
      </c>
      <c r="AF48" s="34">
        <v>493037</v>
      </c>
      <c r="AG48" s="35">
        <v>39.61</v>
      </c>
    </row>
    <row r="49" spans="1:33" ht="12.95" customHeight="1">
      <c r="A49" s="31" t="s">
        <v>205</v>
      </c>
      <c r="B49" s="32">
        <v>3.099E-2</v>
      </c>
      <c r="C49" s="34">
        <v>93405</v>
      </c>
      <c r="D49" s="34">
        <v>460169</v>
      </c>
      <c r="E49" s="35">
        <v>26.07</v>
      </c>
      <c r="F49" s="30"/>
      <c r="G49" s="31" t="s">
        <v>205</v>
      </c>
      <c r="H49" s="32">
        <v>1.06E-2</v>
      </c>
      <c r="I49" s="34">
        <v>96958</v>
      </c>
      <c r="J49" s="34">
        <v>482395</v>
      </c>
      <c r="K49" s="35">
        <v>32.5</v>
      </c>
      <c r="L49" s="31" t="s">
        <v>205</v>
      </c>
      <c r="M49" s="32">
        <v>2.2429999999999999E-2</v>
      </c>
      <c r="N49" s="34">
        <v>95293</v>
      </c>
      <c r="O49" s="34">
        <v>471409</v>
      </c>
      <c r="P49" s="35">
        <v>27.81</v>
      </c>
      <c r="Q49" s="30"/>
      <c r="R49" s="31" t="s">
        <v>205</v>
      </c>
      <c r="S49" s="32">
        <v>7.8300000000000002E-3</v>
      </c>
      <c r="T49" s="34">
        <v>97804</v>
      </c>
      <c r="U49" s="34">
        <v>487238</v>
      </c>
      <c r="V49" s="35">
        <v>33.69</v>
      </c>
      <c r="W49" s="31" t="s">
        <v>205</v>
      </c>
      <c r="X49" s="32">
        <v>1.635E-2</v>
      </c>
      <c r="Y49" s="34">
        <v>96601</v>
      </c>
      <c r="Z49" s="34">
        <v>479271</v>
      </c>
      <c r="AA49" s="35">
        <v>29.34</v>
      </c>
      <c r="AB49" s="30"/>
      <c r="AC49" s="31" t="s">
        <v>205</v>
      </c>
      <c r="AD49" s="32">
        <v>5.77E-3</v>
      </c>
      <c r="AE49" s="34">
        <v>98405</v>
      </c>
      <c r="AF49" s="34">
        <v>490704</v>
      </c>
      <c r="AG49" s="35">
        <v>34.76</v>
      </c>
    </row>
    <row r="50" spans="1:33" ht="12.95" customHeight="1">
      <c r="A50" s="31" t="s">
        <v>207</v>
      </c>
      <c r="B50" s="32">
        <v>4.5190000000000001E-2</v>
      </c>
      <c r="C50" s="34">
        <v>90511</v>
      </c>
      <c r="D50" s="34">
        <v>442945</v>
      </c>
      <c r="E50" s="35">
        <v>21.82</v>
      </c>
      <c r="F50" s="30"/>
      <c r="G50" s="31" t="s">
        <v>207</v>
      </c>
      <c r="H50" s="32">
        <v>1.6750000000000001E-2</v>
      </c>
      <c r="I50" s="34">
        <v>95930</v>
      </c>
      <c r="J50" s="34">
        <v>475953</v>
      </c>
      <c r="K50" s="35">
        <v>27.82</v>
      </c>
      <c r="L50" s="31" t="s">
        <v>207</v>
      </c>
      <c r="M50" s="32">
        <v>3.2969999999999999E-2</v>
      </c>
      <c r="N50" s="34">
        <v>93156</v>
      </c>
      <c r="O50" s="34">
        <v>458599</v>
      </c>
      <c r="P50" s="35">
        <v>23.39</v>
      </c>
      <c r="Q50" s="30"/>
      <c r="R50" s="31" t="s">
        <v>207</v>
      </c>
      <c r="S50" s="32">
        <v>1.2460000000000001E-2</v>
      </c>
      <c r="T50" s="34">
        <v>97039</v>
      </c>
      <c r="U50" s="34">
        <v>482420</v>
      </c>
      <c r="V50" s="35">
        <v>28.93</v>
      </c>
      <c r="W50" s="31" t="s">
        <v>207</v>
      </c>
      <c r="X50" s="32">
        <v>2.4230000000000002E-2</v>
      </c>
      <c r="Y50" s="34">
        <v>95021</v>
      </c>
      <c r="Z50" s="34">
        <v>469747</v>
      </c>
      <c r="AA50" s="35">
        <v>24.79</v>
      </c>
      <c r="AB50" s="30"/>
      <c r="AC50" s="31" t="s">
        <v>207</v>
      </c>
      <c r="AD50" s="32">
        <v>9.2599999999999991E-3</v>
      </c>
      <c r="AE50" s="34">
        <v>97837</v>
      </c>
      <c r="AF50" s="34">
        <v>487116</v>
      </c>
      <c r="AG50" s="35">
        <v>29.95</v>
      </c>
    </row>
    <row r="51" spans="1:33" ht="12.95" customHeight="1">
      <c r="A51" s="31" t="s">
        <v>209</v>
      </c>
      <c r="B51" s="32">
        <v>7.2950000000000001E-2</v>
      </c>
      <c r="C51" s="34">
        <v>86421</v>
      </c>
      <c r="D51" s="34">
        <v>417546</v>
      </c>
      <c r="E51" s="35">
        <v>17.73</v>
      </c>
      <c r="F51" s="30"/>
      <c r="G51" s="31" t="s">
        <v>209</v>
      </c>
      <c r="H51" s="32">
        <v>2.981E-2</v>
      </c>
      <c r="I51" s="34">
        <v>94323</v>
      </c>
      <c r="J51" s="34">
        <v>465242</v>
      </c>
      <c r="K51" s="35">
        <v>23.24</v>
      </c>
      <c r="L51" s="31" t="s">
        <v>209</v>
      </c>
      <c r="M51" s="32">
        <v>5.5230000000000001E-2</v>
      </c>
      <c r="N51" s="34">
        <v>90084</v>
      </c>
      <c r="O51" s="34">
        <v>439049</v>
      </c>
      <c r="P51" s="35">
        <v>19.09</v>
      </c>
      <c r="Q51" s="30"/>
      <c r="R51" s="31" t="s">
        <v>209</v>
      </c>
      <c r="S51" s="32">
        <v>2.29E-2</v>
      </c>
      <c r="T51" s="34">
        <v>95829</v>
      </c>
      <c r="U51" s="34">
        <v>474209</v>
      </c>
      <c r="V51" s="35">
        <v>24.26</v>
      </c>
      <c r="W51" s="31" t="s">
        <v>209</v>
      </c>
      <c r="X51" s="32">
        <v>4.2070000000000003E-2</v>
      </c>
      <c r="Y51" s="34">
        <v>92719</v>
      </c>
      <c r="Z51" s="34">
        <v>454761</v>
      </c>
      <c r="AA51" s="35">
        <v>20.329999999999998</v>
      </c>
      <c r="AB51" s="30"/>
      <c r="AC51" s="31" t="s">
        <v>209</v>
      </c>
      <c r="AD51" s="32">
        <v>1.762E-2</v>
      </c>
      <c r="AE51" s="34">
        <v>96931</v>
      </c>
      <c r="AF51" s="34">
        <v>480845</v>
      </c>
      <c r="AG51" s="35">
        <v>25.2</v>
      </c>
    </row>
    <row r="52" spans="1:33" ht="12.95" customHeight="1">
      <c r="A52" s="31" t="s">
        <v>211</v>
      </c>
      <c r="B52" s="32">
        <v>0.12717000000000001</v>
      </c>
      <c r="C52" s="34">
        <v>80116</v>
      </c>
      <c r="D52" s="34">
        <v>376945</v>
      </c>
      <c r="E52" s="35">
        <v>13.91</v>
      </c>
      <c r="F52" s="30"/>
      <c r="G52" s="31" t="s">
        <v>211</v>
      </c>
      <c r="H52" s="32">
        <v>5.5300000000000002E-2</v>
      </c>
      <c r="I52" s="34">
        <v>91512</v>
      </c>
      <c r="J52" s="34">
        <v>446114</v>
      </c>
      <c r="K52" s="35">
        <v>18.87</v>
      </c>
      <c r="L52" s="31" t="s">
        <v>211</v>
      </c>
      <c r="M52" s="32">
        <v>0.10092</v>
      </c>
      <c r="N52" s="34">
        <v>85109</v>
      </c>
      <c r="O52" s="34">
        <v>405847</v>
      </c>
      <c r="P52" s="35">
        <v>15.05</v>
      </c>
      <c r="Q52" s="30"/>
      <c r="R52" s="31" t="s">
        <v>211</v>
      </c>
      <c r="S52" s="32">
        <v>4.4350000000000001E-2</v>
      </c>
      <c r="T52" s="34">
        <v>93635</v>
      </c>
      <c r="U52" s="34">
        <v>458860</v>
      </c>
      <c r="V52" s="35">
        <v>19.77</v>
      </c>
      <c r="W52" s="31" t="s">
        <v>211</v>
      </c>
      <c r="X52" s="32">
        <v>8.0420000000000005E-2</v>
      </c>
      <c r="Y52" s="34">
        <v>88818</v>
      </c>
      <c r="Z52" s="34">
        <v>427878</v>
      </c>
      <c r="AA52" s="35">
        <v>16.11</v>
      </c>
      <c r="AB52" s="30"/>
      <c r="AC52" s="31" t="s">
        <v>211</v>
      </c>
      <c r="AD52" s="32">
        <v>3.5569999999999997E-2</v>
      </c>
      <c r="AE52" s="34">
        <v>95223</v>
      </c>
      <c r="AF52" s="34">
        <v>468579</v>
      </c>
      <c r="AG52" s="35">
        <v>20.6</v>
      </c>
    </row>
    <row r="53" spans="1:33" ht="12.95" customHeight="1">
      <c r="A53" s="31" t="s">
        <v>213</v>
      </c>
      <c r="B53" s="32">
        <v>0.21437</v>
      </c>
      <c r="C53" s="34">
        <v>69928</v>
      </c>
      <c r="D53" s="34">
        <v>314150</v>
      </c>
      <c r="E53" s="35">
        <v>10.55</v>
      </c>
      <c r="F53" s="30"/>
      <c r="G53" s="31" t="s">
        <v>213</v>
      </c>
      <c r="H53" s="32">
        <v>0.10234</v>
      </c>
      <c r="I53" s="34">
        <v>86451</v>
      </c>
      <c r="J53" s="34">
        <v>411988</v>
      </c>
      <c r="K53" s="35">
        <v>14.82</v>
      </c>
      <c r="L53" s="31" t="s">
        <v>213</v>
      </c>
      <c r="M53" s="32">
        <v>0.17854</v>
      </c>
      <c r="N53" s="34">
        <v>76520</v>
      </c>
      <c r="O53" s="34">
        <v>350723</v>
      </c>
      <c r="P53" s="35">
        <v>11.44</v>
      </c>
      <c r="Q53" s="30"/>
      <c r="R53" s="31" t="s">
        <v>213</v>
      </c>
      <c r="S53" s="32">
        <v>8.5680000000000006E-2</v>
      </c>
      <c r="T53" s="34">
        <v>89482</v>
      </c>
      <c r="U53" s="34">
        <v>430029</v>
      </c>
      <c r="V53" s="35">
        <v>15.56</v>
      </c>
      <c r="W53" s="31" t="s">
        <v>213</v>
      </c>
      <c r="X53" s="32">
        <v>0.14903</v>
      </c>
      <c r="Y53" s="34">
        <v>81675</v>
      </c>
      <c r="Z53" s="34">
        <v>380344</v>
      </c>
      <c r="AA53" s="35">
        <v>12.28</v>
      </c>
      <c r="AB53" s="30"/>
      <c r="AC53" s="31" t="s">
        <v>213</v>
      </c>
      <c r="AD53" s="32">
        <v>7.17E-2</v>
      </c>
      <c r="AE53" s="34">
        <v>91836</v>
      </c>
      <c r="AF53" s="34">
        <v>444397</v>
      </c>
      <c r="AG53" s="35">
        <v>16.260000000000002</v>
      </c>
    </row>
    <row r="54" spans="1:33" ht="12.95" customHeight="1">
      <c r="A54" s="31" t="s">
        <v>214</v>
      </c>
      <c r="B54" s="32">
        <v>0.34653</v>
      </c>
      <c r="C54" s="34">
        <v>54938</v>
      </c>
      <c r="D54" s="34">
        <v>228144</v>
      </c>
      <c r="E54" s="35">
        <v>7.7</v>
      </c>
      <c r="F54" s="30"/>
      <c r="G54" s="31" t="s">
        <v>214</v>
      </c>
      <c r="H54" s="32">
        <v>0.18343000000000001</v>
      </c>
      <c r="I54" s="34">
        <v>77604</v>
      </c>
      <c r="J54" s="34">
        <v>354834</v>
      </c>
      <c r="K54" s="35">
        <v>11.2</v>
      </c>
      <c r="L54" s="31" t="s">
        <v>214</v>
      </c>
      <c r="M54" s="32">
        <v>0.30354999999999999</v>
      </c>
      <c r="N54" s="34">
        <v>62858</v>
      </c>
      <c r="O54" s="34">
        <v>268439</v>
      </c>
      <c r="P54" s="35">
        <v>8.34</v>
      </c>
      <c r="Q54" s="30"/>
      <c r="R54" s="31" t="s">
        <v>214</v>
      </c>
      <c r="S54" s="32">
        <v>0.1608</v>
      </c>
      <c r="T54" s="34">
        <v>81815</v>
      </c>
      <c r="U54" s="34">
        <v>378770</v>
      </c>
      <c r="V54" s="35">
        <v>11.76</v>
      </c>
      <c r="W54" s="31" t="s">
        <v>214</v>
      </c>
      <c r="X54" s="32">
        <v>0.26596999999999998</v>
      </c>
      <c r="Y54" s="34">
        <v>69503</v>
      </c>
      <c r="Z54" s="34">
        <v>303780</v>
      </c>
      <c r="AA54" s="35">
        <v>8.9499999999999993</v>
      </c>
      <c r="AB54" s="30"/>
      <c r="AC54" s="31" t="s">
        <v>214</v>
      </c>
      <c r="AD54" s="32">
        <v>0.14063000000000001</v>
      </c>
      <c r="AE54" s="34">
        <v>85252</v>
      </c>
      <c r="AF54" s="34">
        <v>398936</v>
      </c>
      <c r="AG54" s="35">
        <v>12.3</v>
      </c>
    </row>
    <row r="55" spans="1:33" ht="12.95" customHeight="1">
      <c r="A55" s="31" t="s">
        <v>215</v>
      </c>
      <c r="B55" s="32">
        <v>0.52248000000000006</v>
      </c>
      <c r="C55" s="34">
        <v>35900</v>
      </c>
      <c r="D55" s="34">
        <v>131182</v>
      </c>
      <c r="E55" s="35">
        <v>5.44</v>
      </c>
      <c r="F55" s="30"/>
      <c r="G55" s="31" t="s">
        <v>215</v>
      </c>
      <c r="H55" s="32">
        <v>0.31391999999999998</v>
      </c>
      <c r="I55" s="34">
        <v>63369</v>
      </c>
      <c r="J55" s="34">
        <v>269006</v>
      </c>
      <c r="K55" s="35">
        <v>8.1199999999999992</v>
      </c>
      <c r="L55" s="31" t="s">
        <v>215</v>
      </c>
      <c r="M55" s="32">
        <v>0.48037000000000002</v>
      </c>
      <c r="N55" s="34">
        <v>43777</v>
      </c>
      <c r="O55" s="34">
        <v>165743</v>
      </c>
      <c r="P55" s="35">
        <v>5.85</v>
      </c>
      <c r="Q55" s="30"/>
      <c r="R55" s="31" t="s">
        <v>215</v>
      </c>
      <c r="S55" s="32">
        <v>0.28756999999999999</v>
      </c>
      <c r="T55" s="34">
        <v>68659</v>
      </c>
      <c r="U55" s="34">
        <v>296399</v>
      </c>
      <c r="V55" s="35">
        <v>8.49</v>
      </c>
      <c r="W55" s="31" t="s">
        <v>215</v>
      </c>
      <c r="X55" s="32">
        <v>0.44129000000000002</v>
      </c>
      <c r="Y55" s="34">
        <v>51018</v>
      </c>
      <c r="Z55" s="34">
        <v>199181</v>
      </c>
      <c r="AA55" s="35">
        <v>6.24</v>
      </c>
      <c r="AB55" s="30"/>
      <c r="AC55" s="31" t="s">
        <v>215</v>
      </c>
      <c r="AD55" s="32">
        <v>0.26261000000000001</v>
      </c>
      <c r="AE55" s="34">
        <v>73263</v>
      </c>
      <c r="AF55" s="34">
        <v>321168</v>
      </c>
      <c r="AG55" s="35">
        <v>8.8699999999999992</v>
      </c>
    </row>
    <row r="56" spans="1:33" ht="12.95" customHeight="1">
      <c r="A56" s="31" t="s">
        <v>216</v>
      </c>
      <c r="B56" s="32">
        <v>0.71462999999999999</v>
      </c>
      <c r="C56" s="34">
        <v>17143</v>
      </c>
      <c r="D56" s="34">
        <v>51599</v>
      </c>
      <c r="E56" s="35">
        <v>3.73</v>
      </c>
      <c r="F56" s="30"/>
      <c r="G56" s="31" t="s">
        <v>216</v>
      </c>
      <c r="H56" s="32">
        <v>0.49772</v>
      </c>
      <c r="I56" s="34">
        <v>43477</v>
      </c>
      <c r="J56" s="34">
        <v>162499</v>
      </c>
      <c r="K56" s="35">
        <v>5.64</v>
      </c>
      <c r="L56" s="31" t="s">
        <v>216</v>
      </c>
      <c r="M56" s="32">
        <v>0.68435999999999997</v>
      </c>
      <c r="N56" s="34">
        <v>22748</v>
      </c>
      <c r="O56" s="34">
        <v>71206</v>
      </c>
      <c r="P56" s="35">
        <v>3.96</v>
      </c>
      <c r="Q56" s="30"/>
      <c r="R56" s="31" t="s">
        <v>216</v>
      </c>
      <c r="S56" s="32">
        <v>0.47384999999999999</v>
      </c>
      <c r="T56" s="34">
        <v>48915</v>
      </c>
      <c r="U56" s="34">
        <v>186524</v>
      </c>
      <c r="V56" s="35">
        <v>5.86</v>
      </c>
      <c r="W56" s="31" t="s">
        <v>216</v>
      </c>
      <c r="X56" s="32">
        <v>0.65485000000000004</v>
      </c>
      <c r="Y56" s="34">
        <v>28504</v>
      </c>
      <c r="Z56" s="34">
        <v>92422</v>
      </c>
      <c r="AA56" s="35">
        <v>4.1900000000000004</v>
      </c>
      <c r="AB56" s="30"/>
      <c r="AC56" s="31" t="s">
        <v>216</v>
      </c>
      <c r="AD56" s="32">
        <v>0.45016</v>
      </c>
      <c r="AE56" s="34">
        <v>54024</v>
      </c>
      <c r="AF56" s="34">
        <v>209968</v>
      </c>
      <c r="AG56" s="35">
        <v>6.09</v>
      </c>
    </row>
    <row r="57" spans="1:33" ht="12.95" customHeight="1">
      <c r="A57" s="31" t="s">
        <v>217</v>
      </c>
      <c r="B57" s="32">
        <v>0.87231000000000003</v>
      </c>
      <c r="C57" s="34">
        <v>4892</v>
      </c>
      <c r="D57" s="34">
        <v>11289</v>
      </c>
      <c r="E57" s="35">
        <v>2.5299999999999998</v>
      </c>
      <c r="F57" s="30"/>
      <c r="G57" s="31" t="s">
        <v>217</v>
      </c>
      <c r="H57" s="32">
        <v>0.70587999999999995</v>
      </c>
      <c r="I57" s="34">
        <v>21838</v>
      </c>
      <c r="J57" s="34">
        <v>66711</v>
      </c>
      <c r="K57" s="35">
        <v>3.79</v>
      </c>
      <c r="L57" s="31" t="s">
        <v>217</v>
      </c>
      <c r="M57" s="32">
        <v>0.85897000000000001</v>
      </c>
      <c r="N57" s="34">
        <v>7180</v>
      </c>
      <c r="O57" s="34">
        <v>17152</v>
      </c>
      <c r="P57" s="35">
        <v>2.64</v>
      </c>
      <c r="Q57" s="30"/>
      <c r="R57" s="31" t="s">
        <v>217</v>
      </c>
      <c r="S57" s="32">
        <v>0.69218000000000002</v>
      </c>
      <c r="T57" s="34">
        <v>25737</v>
      </c>
      <c r="U57" s="34">
        <v>80112</v>
      </c>
      <c r="V57" s="35">
        <v>3.89</v>
      </c>
      <c r="W57" s="31" t="s">
        <v>217</v>
      </c>
      <c r="X57" s="32">
        <v>0.84560000000000002</v>
      </c>
      <c r="Y57" s="34">
        <v>9838</v>
      </c>
      <c r="Z57" s="34">
        <v>24265</v>
      </c>
      <c r="AA57" s="35">
        <v>2.74</v>
      </c>
      <c r="AB57" s="30"/>
      <c r="AC57" s="31" t="s">
        <v>217</v>
      </c>
      <c r="AD57" s="32">
        <v>0.67769999999999997</v>
      </c>
      <c r="AE57" s="34">
        <v>29704</v>
      </c>
      <c r="AF57" s="34">
        <v>94222</v>
      </c>
      <c r="AG57" s="35">
        <v>4</v>
      </c>
    </row>
    <row r="58" spans="1:33" ht="12.95" customHeight="1">
      <c r="A58" s="31" t="s">
        <v>218</v>
      </c>
      <c r="B58" s="32">
        <v>1</v>
      </c>
      <c r="C58" s="34">
        <v>625</v>
      </c>
      <c r="D58" s="34">
        <v>1079</v>
      </c>
      <c r="E58" s="35">
        <v>1.73</v>
      </c>
      <c r="F58" s="30"/>
      <c r="G58" s="31" t="s">
        <v>218</v>
      </c>
      <c r="H58" s="32">
        <v>1</v>
      </c>
      <c r="I58" s="34">
        <v>6423</v>
      </c>
      <c r="J58" s="34">
        <v>16092</v>
      </c>
      <c r="K58" s="35">
        <v>2.5099999999999998</v>
      </c>
      <c r="L58" s="31" t="s">
        <v>218</v>
      </c>
      <c r="M58" s="32">
        <v>1</v>
      </c>
      <c r="N58" s="34">
        <v>1013</v>
      </c>
      <c r="O58" s="34">
        <v>1786</v>
      </c>
      <c r="P58" s="35">
        <v>1.76</v>
      </c>
      <c r="Q58" s="30"/>
      <c r="R58" s="31" t="s">
        <v>218</v>
      </c>
      <c r="S58" s="32">
        <v>1</v>
      </c>
      <c r="T58" s="34">
        <v>7922</v>
      </c>
      <c r="U58" s="34">
        <v>20076</v>
      </c>
      <c r="V58" s="35">
        <v>2.5299999999999998</v>
      </c>
      <c r="W58" s="31" t="s">
        <v>218</v>
      </c>
      <c r="X58" s="32">
        <v>1</v>
      </c>
      <c r="Y58" s="34">
        <v>1519</v>
      </c>
      <c r="Z58" s="34">
        <v>2733</v>
      </c>
      <c r="AA58" s="35">
        <v>1.8</v>
      </c>
      <c r="AB58" s="30"/>
      <c r="AC58" s="31" t="s">
        <v>218</v>
      </c>
      <c r="AD58" s="32">
        <v>1</v>
      </c>
      <c r="AE58" s="34">
        <v>9574</v>
      </c>
      <c r="AF58" s="34">
        <v>24570</v>
      </c>
      <c r="AG58" s="35">
        <v>2.57</v>
      </c>
    </row>
    <row r="59" spans="1:33" ht="9.75" customHeight="1" thickBot="1">
      <c r="A59" s="47"/>
      <c r="B59" s="48"/>
      <c r="C59" s="39"/>
      <c r="D59" s="39"/>
      <c r="E59" s="40"/>
      <c r="F59" s="30"/>
      <c r="G59" s="47"/>
      <c r="H59" s="48"/>
      <c r="I59" s="39"/>
      <c r="J59" s="39"/>
      <c r="K59" s="40"/>
      <c r="L59" s="47"/>
      <c r="M59" s="48"/>
      <c r="N59" s="39"/>
      <c r="O59" s="39"/>
      <c r="P59" s="40"/>
      <c r="Q59" s="30"/>
      <c r="R59" s="47"/>
      <c r="S59" s="48"/>
      <c r="T59" s="39"/>
      <c r="U59" s="39"/>
      <c r="V59" s="40"/>
      <c r="W59" s="47"/>
      <c r="X59" s="48"/>
      <c r="Y59" s="39"/>
      <c r="Z59" s="39"/>
      <c r="AA59" s="40"/>
      <c r="AB59" s="30"/>
      <c r="AC59" s="47"/>
      <c r="AD59" s="48"/>
      <c r="AE59" s="39"/>
      <c r="AF59" s="39"/>
      <c r="AG59" s="40"/>
    </row>
    <row r="60" spans="1:33" ht="12" customHeight="1">
      <c r="A60" s="28"/>
      <c r="B60" s="32"/>
      <c r="C60" s="34"/>
      <c r="D60" s="34"/>
      <c r="E60" s="49"/>
      <c r="F60" s="30"/>
      <c r="G60" s="28"/>
      <c r="H60" s="32"/>
      <c r="I60" s="34"/>
      <c r="J60" s="34"/>
      <c r="K60" s="49"/>
      <c r="L60" s="28"/>
      <c r="M60" s="32"/>
      <c r="N60" s="34"/>
      <c r="O60" s="34"/>
      <c r="P60" s="49"/>
      <c r="Q60" s="30"/>
      <c r="R60" s="28"/>
      <c r="S60" s="32"/>
      <c r="T60" s="34"/>
      <c r="U60" s="34"/>
      <c r="V60" s="49"/>
      <c r="W60" s="28"/>
      <c r="X60" s="32"/>
      <c r="Y60" s="34"/>
      <c r="Z60" s="34"/>
      <c r="AA60" s="49"/>
      <c r="AB60" s="30"/>
      <c r="AC60" s="28"/>
      <c r="AD60" s="32"/>
      <c r="AE60" s="34"/>
      <c r="AF60" s="34"/>
      <c r="AG60" s="49"/>
    </row>
  </sheetData>
  <mergeCells count="6">
    <mergeCell ref="A1:K1"/>
    <mergeCell ref="L1:V1"/>
    <mergeCell ref="A2:K2"/>
    <mergeCell ref="L2:V2"/>
    <mergeCell ref="W1:AG1"/>
    <mergeCell ref="W2:AG2"/>
  </mergeCells>
  <phoneticPr fontId="2" type="noConversion"/>
  <pageMargins left="0.39370078740157483" right="0.39370078740157483" top="0.59055118110236227" bottom="0.47244094488188981" header="0.51181102362204722" footer="0.51181102362204722"/>
  <pageSetup paperSize="9" scale="99" pageOrder="overThenDown" orientation="portrait" horizontalDpi="1200" verticalDpi="1200" r:id="rId1"/>
  <headerFooter alignWithMargins="0"/>
  <colBreaks count="1" manualBreakCount="1">
    <brk id="11" max="5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37"/>
  <sheetViews>
    <sheetView showGridLines="0" view="pageBreakPreview" topLeftCell="A31" zoomScale="85" zoomScaleNormal="75" zoomScaleSheetLayoutView="85" workbookViewId="0">
      <selection activeCell="P73" sqref="P73"/>
    </sheetView>
  </sheetViews>
  <sheetFormatPr defaultRowHeight="12"/>
  <cols>
    <col min="1" max="1" width="10" style="216" customWidth="1"/>
    <col min="2" max="8" width="11.77734375" style="215" customWidth="1"/>
    <col min="9" max="9" width="11.77734375" style="241" customWidth="1"/>
    <col min="10" max="10" width="10.44140625" style="241" customWidth="1"/>
    <col min="11" max="18" width="10.44140625" style="215" customWidth="1"/>
    <col min="19" max="19" width="10.21875" style="215" customWidth="1"/>
    <col min="20" max="16384" width="8.88671875" style="215"/>
  </cols>
  <sheetData>
    <row r="1" spans="1:19" ht="18.75" customHeight="1">
      <c r="A1" s="331" t="s">
        <v>263</v>
      </c>
      <c r="B1" s="331"/>
      <c r="C1" s="331"/>
      <c r="D1" s="331"/>
      <c r="E1" s="331"/>
      <c r="F1" s="331"/>
      <c r="G1" s="331"/>
      <c r="H1" s="331"/>
      <c r="I1" s="331"/>
      <c r="J1" s="331" t="s">
        <v>263</v>
      </c>
      <c r="K1" s="331"/>
      <c r="L1" s="331"/>
      <c r="M1" s="331"/>
      <c r="N1" s="331"/>
      <c r="O1" s="331"/>
      <c r="P1" s="331"/>
      <c r="Q1" s="331"/>
      <c r="R1" s="331"/>
      <c r="S1" s="331"/>
    </row>
    <row r="2" spans="1:19" ht="14.25">
      <c r="A2" s="332" t="s">
        <v>264</v>
      </c>
      <c r="B2" s="332"/>
      <c r="C2" s="332"/>
      <c r="D2" s="332"/>
      <c r="E2" s="332"/>
      <c r="F2" s="332"/>
      <c r="G2" s="332"/>
      <c r="H2" s="332"/>
      <c r="I2" s="332"/>
      <c r="J2" s="332" t="s">
        <v>264</v>
      </c>
      <c r="K2" s="332"/>
      <c r="L2" s="332"/>
      <c r="M2" s="332"/>
      <c r="N2" s="332"/>
      <c r="O2" s="332"/>
      <c r="P2" s="332"/>
      <c r="Q2" s="332"/>
      <c r="R2" s="332"/>
      <c r="S2" s="332"/>
    </row>
    <row r="3" spans="1:19" ht="9.75" customHeight="1" thickBot="1">
      <c r="B3" s="217"/>
      <c r="C3" s="217"/>
      <c r="E3" s="217"/>
      <c r="F3" s="217"/>
      <c r="G3" s="217"/>
      <c r="I3" s="218"/>
      <c r="J3" s="218"/>
      <c r="K3" s="217"/>
      <c r="L3" s="217"/>
      <c r="M3" s="217"/>
      <c r="N3" s="217"/>
      <c r="O3" s="217"/>
      <c r="P3" s="217"/>
      <c r="Q3" s="217"/>
      <c r="R3" s="217"/>
      <c r="S3" s="217"/>
    </row>
    <row r="4" spans="1:19" s="219" customFormat="1" ht="12" customHeight="1">
      <c r="A4" s="333" t="s">
        <v>265</v>
      </c>
      <c r="B4" s="336" t="s">
        <v>266</v>
      </c>
      <c r="C4" s="337"/>
      <c r="D4" s="337"/>
      <c r="E4" s="337"/>
      <c r="F4" s="342" t="s">
        <v>267</v>
      </c>
      <c r="G4" s="342"/>
      <c r="H4" s="342"/>
      <c r="I4" s="342"/>
      <c r="J4" s="337" t="s">
        <v>266</v>
      </c>
      <c r="K4" s="337"/>
      <c r="L4" s="337"/>
      <c r="M4" s="337"/>
      <c r="N4" s="337" t="s">
        <v>267</v>
      </c>
      <c r="O4" s="337"/>
      <c r="P4" s="337"/>
      <c r="Q4" s="337"/>
      <c r="R4" s="337"/>
      <c r="S4" s="339" t="s">
        <v>265</v>
      </c>
    </row>
    <row r="5" spans="1:19" s="225" customFormat="1" ht="15" customHeight="1">
      <c r="A5" s="334"/>
      <c r="B5" s="221" t="s">
        <v>268</v>
      </c>
      <c r="C5" s="222" t="s">
        <v>269</v>
      </c>
      <c r="D5" s="222" t="s">
        <v>270</v>
      </c>
      <c r="E5" s="223" t="s">
        <v>271</v>
      </c>
      <c r="F5" s="223" t="s">
        <v>272</v>
      </c>
      <c r="G5" s="223" t="s">
        <v>273</v>
      </c>
      <c r="H5" s="223" t="s">
        <v>274</v>
      </c>
      <c r="I5" s="223" t="s">
        <v>275</v>
      </c>
      <c r="J5" s="222" t="s">
        <v>276</v>
      </c>
      <c r="K5" s="222" t="s">
        <v>277</v>
      </c>
      <c r="L5" s="222" t="s">
        <v>278</v>
      </c>
      <c r="M5" s="222" t="s">
        <v>279</v>
      </c>
      <c r="N5" s="223" t="s">
        <v>280</v>
      </c>
      <c r="O5" s="223" t="s">
        <v>281</v>
      </c>
      <c r="P5" s="223" t="s">
        <v>282</v>
      </c>
      <c r="Q5" s="223" t="s">
        <v>283</v>
      </c>
      <c r="R5" s="223" t="s">
        <v>284</v>
      </c>
      <c r="S5" s="340"/>
    </row>
    <row r="6" spans="1:19" s="228" customFormat="1" ht="12" customHeight="1">
      <c r="A6" s="335"/>
      <c r="B6" s="226" t="s">
        <v>285</v>
      </c>
      <c r="C6" s="226" t="s">
        <v>286</v>
      </c>
      <c r="D6" s="226" t="s">
        <v>287</v>
      </c>
      <c r="E6" s="227" t="s">
        <v>288</v>
      </c>
      <c r="F6" s="227" t="s">
        <v>289</v>
      </c>
      <c r="G6" s="227" t="s">
        <v>290</v>
      </c>
      <c r="H6" s="227" t="s">
        <v>291</v>
      </c>
      <c r="I6" s="227" t="s">
        <v>292</v>
      </c>
      <c r="J6" s="226" t="s">
        <v>293</v>
      </c>
      <c r="K6" s="226" t="s">
        <v>294</v>
      </c>
      <c r="L6" s="226" t="s">
        <v>295</v>
      </c>
      <c r="M6" s="226" t="s">
        <v>296</v>
      </c>
      <c r="N6" s="227" t="s">
        <v>297</v>
      </c>
      <c r="O6" s="227" t="s">
        <v>298</v>
      </c>
      <c r="P6" s="227" t="s">
        <v>299</v>
      </c>
      <c r="Q6" s="227" t="s">
        <v>300</v>
      </c>
      <c r="R6" s="227" t="s">
        <v>301</v>
      </c>
      <c r="S6" s="341"/>
    </row>
    <row r="7" spans="1:19" s="231" customFormat="1" ht="3" customHeight="1">
      <c r="A7" s="220"/>
      <c r="B7" s="229"/>
      <c r="C7" s="229"/>
      <c r="D7" s="229"/>
      <c r="E7" s="230"/>
      <c r="F7" s="230"/>
      <c r="G7" s="230"/>
      <c r="H7" s="230"/>
      <c r="I7" s="230"/>
      <c r="J7" s="229"/>
      <c r="K7" s="229"/>
      <c r="L7" s="229"/>
      <c r="M7" s="229"/>
      <c r="N7" s="230"/>
      <c r="O7" s="230"/>
      <c r="P7" s="230"/>
      <c r="Q7" s="230"/>
      <c r="R7" s="230"/>
      <c r="S7" s="224"/>
    </row>
    <row r="8" spans="1:19" ht="12" customHeight="1">
      <c r="A8" s="232">
        <v>1970</v>
      </c>
      <c r="B8" s="233">
        <v>32240827</v>
      </c>
      <c r="C8" s="234">
        <v>5685932</v>
      </c>
      <c r="D8" s="234">
        <v>2045828</v>
      </c>
      <c r="E8" s="234">
        <v>1294646</v>
      </c>
      <c r="F8" s="234">
        <v>803730</v>
      </c>
      <c r="G8" s="234">
        <v>651380</v>
      </c>
      <c r="H8" s="234">
        <v>548414</v>
      </c>
      <c r="I8" s="235">
        <v>282596</v>
      </c>
      <c r="J8" s="236">
        <v>2636096</v>
      </c>
      <c r="K8" s="237">
        <v>1913786</v>
      </c>
      <c r="L8" s="237">
        <v>1516178</v>
      </c>
      <c r="M8" s="237">
        <v>2379036</v>
      </c>
      <c r="N8" s="237">
        <v>2490827</v>
      </c>
      <c r="O8" s="237">
        <v>3449700</v>
      </c>
      <c r="P8" s="237">
        <v>3373973</v>
      </c>
      <c r="Q8" s="237">
        <v>2794945</v>
      </c>
      <c r="R8" s="238">
        <v>373760</v>
      </c>
      <c r="S8" s="239">
        <v>1970</v>
      </c>
    </row>
    <row r="9" spans="1:19" ht="12" customHeight="1">
      <c r="A9" s="232">
        <v>1971</v>
      </c>
      <c r="B9" s="240">
        <v>32882704</v>
      </c>
      <c r="C9" s="234">
        <v>5940442</v>
      </c>
      <c r="D9" s="234">
        <v>2155433</v>
      </c>
      <c r="E9" s="234">
        <v>1344660</v>
      </c>
      <c r="F9" s="234">
        <v>838028</v>
      </c>
      <c r="G9" s="234">
        <v>672432</v>
      </c>
      <c r="H9" s="234">
        <v>569050</v>
      </c>
      <c r="I9" s="235">
        <v>299698</v>
      </c>
      <c r="J9" s="236">
        <v>2732577</v>
      </c>
      <c r="K9" s="237">
        <v>1914127</v>
      </c>
      <c r="L9" s="237">
        <v>1525475</v>
      </c>
      <c r="M9" s="237">
        <v>2378826</v>
      </c>
      <c r="N9" s="237">
        <v>2500550</v>
      </c>
      <c r="O9" s="237">
        <v>3429961</v>
      </c>
      <c r="P9" s="237">
        <v>3387836</v>
      </c>
      <c r="Q9" s="237">
        <v>2810010</v>
      </c>
      <c r="R9" s="238">
        <v>383599</v>
      </c>
      <c r="S9" s="239">
        <v>1971</v>
      </c>
    </row>
    <row r="10" spans="1:19" ht="12" customHeight="1">
      <c r="A10" s="232">
        <v>1972</v>
      </c>
      <c r="B10" s="240">
        <v>33505406</v>
      </c>
      <c r="C10" s="234">
        <v>6206625</v>
      </c>
      <c r="D10" s="234">
        <v>2270494</v>
      </c>
      <c r="E10" s="234">
        <v>1395645</v>
      </c>
      <c r="F10" s="234">
        <v>873538</v>
      </c>
      <c r="G10" s="234">
        <v>693417</v>
      </c>
      <c r="H10" s="234">
        <v>590072</v>
      </c>
      <c r="I10" s="235">
        <v>317409</v>
      </c>
      <c r="J10" s="236">
        <v>2829428</v>
      </c>
      <c r="K10" s="237">
        <v>1912413</v>
      </c>
      <c r="L10" s="237">
        <v>1531955</v>
      </c>
      <c r="M10" s="237">
        <v>2373288</v>
      </c>
      <c r="N10" s="237">
        <v>2504520</v>
      </c>
      <c r="O10" s="237">
        <v>3402083</v>
      </c>
      <c r="P10" s="237">
        <v>3393269</v>
      </c>
      <c r="Q10" s="237">
        <v>2818466</v>
      </c>
      <c r="R10" s="238">
        <v>392784</v>
      </c>
      <c r="S10" s="239">
        <v>1972</v>
      </c>
    </row>
    <row r="11" spans="1:19" ht="12" customHeight="1">
      <c r="A11" s="232">
        <v>1973</v>
      </c>
      <c r="B11" s="240">
        <v>34103149</v>
      </c>
      <c r="C11" s="234">
        <v>6470497</v>
      </c>
      <c r="D11" s="234">
        <v>2386209</v>
      </c>
      <c r="E11" s="234">
        <v>1445274</v>
      </c>
      <c r="F11" s="234">
        <v>909047</v>
      </c>
      <c r="G11" s="234">
        <v>713346</v>
      </c>
      <c r="H11" s="234">
        <v>610596</v>
      </c>
      <c r="I11" s="235">
        <v>335799</v>
      </c>
      <c r="J11" s="236">
        <v>2926725</v>
      </c>
      <c r="K11" s="237">
        <v>1907958</v>
      </c>
      <c r="L11" s="237">
        <v>1537267</v>
      </c>
      <c r="M11" s="237">
        <v>2365356</v>
      </c>
      <c r="N11" s="237">
        <v>2504720</v>
      </c>
      <c r="O11" s="237">
        <v>3370108</v>
      </c>
      <c r="P11" s="237">
        <v>3394925</v>
      </c>
      <c r="Q11" s="237">
        <v>2823575</v>
      </c>
      <c r="R11" s="238">
        <v>401747</v>
      </c>
      <c r="S11" s="239">
        <v>1973</v>
      </c>
    </row>
    <row r="12" spans="1:19" ht="12" customHeight="1">
      <c r="A12" s="232">
        <v>1974</v>
      </c>
      <c r="B12" s="240">
        <v>34692266</v>
      </c>
      <c r="C12" s="234">
        <v>6737832</v>
      </c>
      <c r="D12" s="234">
        <v>2504899</v>
      </c>
      <c r="E12" s="234">
        <v>1494654</v>
      </c>
      <c r="F12" s="234">
        <v>945093</v>
      </c>
      <c r="G12" s="234">
        <v>732636</v>
      </c>
      <c r="H12" s="234">
        <v>630981</v>
      </c>
      <c r="I12" s="235">
        <v>355047</v>
      </c>
      <c r="J12" s="236">
        <v>3025206</v>
      </c>
      <c r="K12" s="237">
        <v>1901603</v>
      </c>
      <c r="L12" s="237">
        <v>1541609</v>
      </c>
      <c r="M12" s="237">
        <v>2355444</v>
      </c>
      <c r="N12" s="237">
        <v>2502135</v>
      </c>
      <c r="O12" s="237">
        <v>3335012</v>
      </c>
      <c r="P12" s="237">
        <v>3393581</v>
      </c>
      <c r="Q12" s="237">
        <v>2826093</v>
      </c>
      <c r="R12" s="238">
        <v>410441</v>
      </c>
      <c r="S12" s="239">
        <v>1974</v>
      </c>
    </row>
    <row r="13" spans="1:19" ht="12" customHeight="1">
      <c r="A13" s="232">
        <v>1975</v>
      </c>
      <c r="B13" s="240">
        <v>35280725</v>
      </c>
      <c r="C13" s="234">
        <v>7005007</v>
      </c>
      <c r="D13" s="234">
        <v>2625143</v>
      </c>
      <c r="E13" s="234">
        <v>1543540</v>
      </c>
      <c r="F13" s="234">
        <v>981336</v>
      </c>
      <c r="G13" s="234">
        <v>751007</v>
      </c>
      <c r="H13" s="234">
        <v>650941</v>
      </c>
      <c r="I13" s="235">
        <v>374958</v>
      </c>
      <c r="J13" s="236">
        <v>3124725</v>
      </c>
      <c r="K13" s="237">
        <v>1892974</v>
      </c>
      <c r="L13" s="237">
        <v>1546369</v>
      </c>
      <c r="M13" s="237">
        <v>2345734</v>
      </c>
      <c r="N13" s="237">
        <v>2497939</v>
      </c>
      <c r="O13" s="237">
        <v>3300224</v>
      </c>
      <c r="P13" s="237">
        <v>3392694</v>
      </c>
      <c r="Q13" s="237">
        <v>2828890</v>
      </c>
      <c r="R13" s="238">
        <v>419244</v>
      </c>
      <c r="S13" s="239">
        <v>1975</v>
      </c>
    </row>
    <row r="14" spans="1:19" ht="12" customHeight="1">
      <c r="A14" s="232">
        <v>1976</v>
      </c>
      <c r="B14" s="240">
        <v>35848523</v>
      </c>
      <c r="C14" s="234">
        <v>7300852</v>
      </c>
      <c r="D14" s="234">
        <v>2756845</v>
      </c>
      <c r="E14" s="234">
        <v>1611920</v>
      </c>
      <c r="F14" s="234">
        <v>1032326</v>
      </c>
      <c r="G14" s="234">
        <v>776209</v>
      </c>
      <c r="H14" s="234">
        <v>683582</v>
      </c>
      <c r="I14" s="235">
        <v>404576</v>
      </c>
      <c r="J14" s="236">
        <v>3249707</v>
      </c>
      <c r="K14" s="237">
        <v>1881368</v>
      </c>
      <c r="L14" s="237">
        <v>1529420</v>
      </c>
      <c r="M14" s="237">
        <v>2318148</v>
      </c>
      <c r="N14" s="237">
        <v>2467539</v>
      </c>
      <c r="O14" s="237">
        <v>3237096</v>
      </c>
      <c r="P14" s="237">
        <v>3350869</v>
      </c>
      <c r="Q14" s="237">
        <v>2818527</v>
      </c>
      <c r="R14" s="238">
        <v>429539</v>
      </c>
      <c r="S14" s="239">
        <v>1976</v>
      </c>
    </row>
    <row r="15" spans="1:19" ht="12" customHeight="1">
      <c r="A15" s="232">
        <v>1977</v>
      </c>
      <c r="B15" s="240">
        <v>36411795</v>
      </c>
      <c r="C15" s="234">
        <v>7598734</v>
      </c>
      <c r="D15" s="234">
        <v>2890337</v>
      </c>
      <c r="E15" s="234">
        <v>1680300</v>
      </c>
      <c r="F15" s="234">
        <v>1084703</v>
      </c>
      <c r="G15" s="234">
        <v>801080</v>
      </c>
      <c r="H15" s="234">
        <v>716734</v>
      </c>
      <c r="I15" s="235">
        <v>436035</v>
      </c>
      <c r="J15" s="236">
        <v>3376630</v>
      </c>
      <c r="K15" s="237">
        <v>1868787</v>
      </c>
      <c r="L15" s="237">
        <v>1511115</v>
      </c>
      <c r="M15" s="237">
        <v>2288734</v>
      </c>
      <c r="N15" s="237">
        <v>2435475</v>
      </c>
      <c r="O15" s="237">
        <v>3172936</v>
      </c>
      <c r="P15" s="237">
        <v>3305810</v>
      </c>
      <c r="Q15" s="237">
        <v>2804374</v>
      </c>
      <c r="R15" s="238">
        <v>440011</v>
      </c>
      <c r="S15" s="239">
        <v>1977</v>
      </c>
    </row>
    <row r="16" spans="1:19" ht="12" customHeight="1">
      <c r="A16" s="232">
        <v>1978</v>
      </c>
      <c r="B16" s="240">
        <v>36969185</v>
      </c>
      <c r="C16" s="234">
        <v>7900077</v>
      </c>
      <c r="D16" s="234">
        <v>3026409</v>
      </c>
      <c r="E16" s="234">
        <v>1749080</v>
      </c>
      <c r="F16" s="234">
        <v>1138750</v>
      </c>
      <c r="G16" s="234">
        <v>825601</v>
      </c>
      <c r="H16" s="234">
        <v>750442</v>
      </c>
      <c r="I16" s="235">
        <v>469631</v>
      </c>
      <c r="J16" s="236">
        <v>3505494</v>
      </c>
      <c r="K16" s="237">
        <v>1854385</v>
      </c>
      <c r="L16" s="237">
        <v>1491150</v>
      </c>
      <c r="M16" s="237">
        <v>2256934</v>
      </c>
      <c r="N16" s="237">
        <v>2401025</v>
      </c>
      <c r="O16" s="237">
        <v>3106217</v>
      </c>
      <c r="P16" s="237">
        <v>3257090</v>
      </c>
      <c r="Q16" s="237">
        <v>2786474</v>
      </c>
      <c r="R16" s="238">
        <v>450426</v>
      </c>
      <c r="S16" s="239">
        <v>1978</v>
      </c>
    </row>
    <row r="17" spans="1:19" ht="12" customHeight="1">
      <c r="A17" s="232">
        <v>1979</v>
      </c>
      <c r="B17" s="240">
        <v>37534236</v>
      </c>
      <c r="C17" s="234">
        <v>8205097</v>
      </c>
      <c r="D17" s="234">
        <v>3165516</v>
      </c>
      <c r="E17" s="234">
        <v>1818250</v>
      </c>
      <c r="F17" s="234">
        <v>1194725</v>
      </c>
      <c r="G17" s="234">
        <v>849767</v>
      </c>
      <c r="H17" s="234">
        <v>784747</v>
      </c>
      <c r="I17" s="235">
        <v>505843</v>
      </c>
      <c r="J17" s="236">
        <v>3637154</v>
      </c>
      <c r="K17" s="237">
        <v>1839084</v>
      </c>
      <c r="L17" s="237">
        <v>1470423</v>
      </c>
      <c r="M17" s="237">
        <v>2223976</v>
      </c>
      <c r="N17" s="237">
        <v>2365415</v>
      </c>
      <c r="O17" s="237">
        <v>3039648</v>
      </c>
      <c r="P17" s="237">
        <v>3206925</v>
      </c>
      <c r="Q17" s="237">
        <v>2766722</v>
      </c>
      <c r="R17" s="238">
        <v>460944</v>
      </c>
      <c r="S17" s="239">
        <v>1979</v>
      </c>
    </row>
    <row r="18" spans="1:19" ht="12" customHeight="1">
      <c r="A18" s="232">
        <v>1980</v>
      </c>
      <c r="B18" s="240">
        <v>38123775</v>
      </c>
      <c r="C18" s="234">
        <v>8516450</v>
      </c>
      <c r="D18" s="234">
        <v>3309338</v>
      </c>
      <c r="E18" s="234">
        <v>1888506</v>
      </c>
      <c r="F18" s="234">
        <v>1253487</v>
      </c>
      <c r="G18" s="234">
        <v>873909</v>
      </c>
      <c r="H18" s="234">
        <v>820076</v>
      </c>
      <c r="I18" s="235">
        <v>545538</v>
      </c>
      <c r="J18" s="236">
        <v>3774067</v>
      </c>
      <c r="K18" s="237">
        <v>1824032</v>
      </c>
      <c r="L18" s="237">
        <v>1449745</v>
      </c>
      <c r="M18" s="237">
        <v>2190545</v>
      </c>
      <c r="N18" s="237">
        <v>2329212</v>
      </c>
      <c r="O18" s="237">
        <v>2974055</v>
      </c>
      <c r="P18" s="237">
        <v>3156810</v>
      </c>
      <c r="Q18" s="237">
        <v>2746366</v>
      </c>
      <c r="R18" s="238">
        <v>471639</v>
      </c>
      <c r="S18" s="239">
        <v>1980</v>
      </c>
    </row>
    <row r="19" spans="1:19" ht="12" customHeight="1">
      <c r="A19" s="232">
        <v>1981</v>
      </c>
      <c r="B19" s="240">
        <v>38723248</v>
      </c>
      <c r="C19" s="234">
        <v>8795571</v>
      </c>
      <c r="D19" s="234">
        <v>3399677</v>
      </c>
      <c r="E19" s="234">
        <v>1940193</v>
      </c>
      <c r="F19" s="234">
        <v>1314846</v>
      </c>
      <c r="G19" s="234">
        <v>913258</v>
      </c>
      <c r="H19" s="234">
        <v>842954</v>
      </c>
      <c r="I19" s="235">
        <v>571376</v>
      </c>
      <c r="J19" s="236">
        <v>3876181</v>
      </c>
      <c r="K19" s="237">
        <v>1819806</v>
      </c>
      <c r="L19" s="237">
        <v>1445633</v>
      </c>
      <c r="M19" s="237">
        <v>2182226</v>
      </c>
      <c r="N19" s="237">
        <v>2318333</v>
      </c>
      <c r="O19" s="237">
        <v>2936533</v>
      </c>
      <c r="P19" s="237">
        <v>3138992</v>
      </c>
      <c r="Q19" s="237">
        <v>2748595</v>
      </c>
      <c r="R19" s="238">
        <v>479074</v>
      </c>
      <c r="S19" s="239">
        <v>1981</v>
      </c>
    </row>
    <row r="20" spans="1:19" ht="12" customHeight="1">
      <c r="A20" s="232">
        <v>1982</v>
      </c>
      <c r="B20" s="240">
        <v>39326352</v>
      </c>
      <c r="C20" s="234">
        <v>9058650</v>
      </c>
      <c r="D20" s="234">
        <v>3469299</v>
      </c>
      <c r="E20" s="234">
        <v>1995279</v>
      </c>
      <c r="F20" s="234">
        <v>1365747</v>
      </c>
      <c r="G20" s="234">
        <v>953574</v>
      </c>
      <c r="H20" s="234">
        <v>863535</v>
      </c>
      <c r="I20" s="235">
        <v>597995</v>
      </c>
      <c r="J20" s="236">
        <v>4022714</v>
      </c>
      <c r="K20" s="237">
        <v>1814259</v>
      </c>
      <c r="L20" s="237">
        <v>1441172</v>
      </c>
      <c r="M20" s="237">
        <v>2171701</v>
      </c>
      <c r="N20" s="237">
        <v>2312381</v>
      </c>
      <c r="O20" s="237">
        <v>2899160</v>
      </c>
      <c r="P20" s="237">
        <v>3111394</v>
      </c>
      <c r="Q20" s="237">
        <v>2765095</v>
      </c>
      <c r="R20" s="238">
        <v>484397</v>
      </c>
      <c r="S20" s="239">
        <v>1982</v>
      </c>
    </row>
    <row r="21" spans="1:19" ht="12" customHeight="1">
      <c r="A21" s="232">
        <v>1983</v>
      </c>
      <c r="B21" s="240">
        <v>39910403</v>
      </c>
      <c r="C21" s="234">
        <v>9317088</v>
      </c>
      <c r="D21" s="234">
        <v>3526625</v>
      </c>
      <c r="E21" s="234">
        <v>2046550</v>
      </c>
      <c r="F21" s="234">
        <v>1412411</v>
      </c>
      <c r="G21" s="234">
        <v>991599</v>
      </c>
      <c r="H21" s="234">
        <v>887444</v>
      </c>
      <c r="I21" s="235">
        <v>625084</v>
      </c>
      <c r="J21" s="236">
        <v>4247247</v>
      </c>
      <c r="K21" s="237">
        <v>1795868</v>
      </c>
      <c r="L21" s="237">
        <v>1431592</v>
      </c>
      <c r="M21" s="237">
        <v>2150917</v>
      </c>
      <c r="N21" s="237">
        <v>2290808</v>
      </c>
      <c r="O21" s="237">
        <v>2848110</v>
      </c>
      <c r="P21" s="237">
        <v>3066542</v>
      </c>
      <c r="Q21" s="237">
        <v>2783622</v>
      </c>
      <c r="R21" s="238">
        <v>488896</v>
      </c>
      <c r="S21" s="239">
        <v>1983</v>
      </c>
    </row>
    <row r="22" spans="1:19" ht="12" customHeight="1">
      <c r="A22" s="232">
        <v>1984</v>
      </c>
      <c r="B22" s="240">
        <v>40405956</v>
      </c>
      <c r="C22" s="234">
        <v>9558806</v>
      </c>
      <c r="D22" s="234">
        <v>3580187</v>
      </c>
      <c r="E22" s="234">
        <v>2091406</v>
      </c>
      <c r="F22" s="234">
        <v>1474260</v>
      </c>
      <c r="G22" s="234">
        <v>1023089</v>
      </c>
      <c r="H22" s="234">
        <v>918722</v>
      </c>
      <c r="I22" s="235">
        <v>651499</v>
      </c>
      <c r="J22" s="236">
        <v>4480444</v>
      </c>
      <c r="K22" s="237">
        <v>1766197</v>
      </c>
      <c r="L22" s="237">
        <v>1415867</v>
      </c>
      <c r="M22" s="237">
        <v>2111756</v>
      </c>
      <c r="N22" s="237">
        <v>2255009</v>
      </c>
      <c r="O22" s="237">
        <v>2785929</v>
      </c>
      <c r="P22" s="237">
        <v>3007934</v>
      </c>
      <c r="Q22" s="237">
        <v>2793154</v>
      </c>
      <c r="R22" s="238">
        <v>491697</v>
      </c>
      <c r="S22" s="239">
        <v>1984</v>
      </c>
    </row>
    <row r="23" spans="1:19" ht="12" customHeight="1">
      <c r="A23" s="232">
        <v>1985</v>
      </c>
      <c r="B23" s="240">
        <v>40805744</v>
      </c>
      <c r="C23" s="234">
        <v>9725447</v>
      </c>
      <c r="D23" s="234">
        <v>3627990</v>
      </c>
      <c r="E23" s="234">
        <v>2129426</v>
      </c>
      <c r="F23" s="234">
        <v>1541084</v>
      </c>
      <c r="G23" s="234">
        <v>1052558</v>
      </c>
      <c r="H23" s="234">
        <v>951943</v>
      </c>
      <c r="I23" s="235">
        <v>676257</v>
      </c>
      <c r="J23" s="236">
        <v>4696641</v>
      </c>
      <c r="K23" s="237">
        <v>1740348</v>
      </c>
      <c r="L23" s="237">
        <v>1402992</v>
      </c>
      <c r="M23" s="237">
        <v>2075176</v>
      </c>
      <c r="N23" s="237">
        <v>2220652</v>
      </c>
      <c r="O23" s="237">
        <v>2728625</v>
      </c>
      <c r="P23" s="237">
        <v>2953958</v>
      </c>
      <c r="Q23" s="237">
        <v>2789644</v>
      </c>
      <c r="R23" s="238">
        <v>493003</v>
      </c>
      <c r="S23" s="239">
        <v>1985</v>
      </c>
    </row>
    <row r="24" spans="1:19" ht="12" customHeight="1">
      <c r="A24" s="232">
        <v>1986</v>
      </c>
      <c r="B24" s="240">
        <v>41213674</v>
      </c>
      <c r="C24" s="234">
        <v>9815245</v>
      </c>
      <c r="D24" s="234">
        <v>3671462</v>
      </c>
      <c r="E24" s="234">
        <v>2162263</v>
      </c>
      <c r="F24" s="234">
        <v>1592771</v>
      </c>
      <c r="G24" s="234">
        <v>1062312</v>
      </c>
      <c r="H24" s="234">
        <v>964457</v>
      </c>
      <c r="I24" s="235">
        <v>686049</v>
      </c>
      <c r="J24" s="236">
        <v>5001303</v>
      </c>
      <c r="K24" s="237">
        <v>1720598</v>
      </c>
      <c r="L24" s="237">
        <v>1396956</v>
      </c>
      <c r="M24" s="237">
        <v>2065757</v>
      </c>
      <c r="N24" s="237">
        <v>2188385</v>
      </c>
      <c r="O24" s="237">
        <v>2701267</v>
      </c>
      <c r="P24" s="237">
        <v>2906873</v>
      </c>
      <c r="Q24" s="237">
        <v>2783433</v>
      </c>
      <c r="R24" s="238">
        <v>494543</v>
      </c>
      <c r="S24" s="239">
        <v>1986</v>
      </c>
    </row>
    <row r="25" spans="1:19" ht="12" customHeight="1">
      <c r="A25" s="232">
        <v>1987</v>
      </c>
      <c r="B25" s="240">
        <v>41621690</v>
      </c>
      <c r="C25" s="234">
        <v>9931649</v>
      </c>
      <c r="D25" s="234">
        <v>3724562</v>
      </c>
      <c r="E25" s="234">
        <v>2195733</v>
      </c>
      <c r="F25" s="234">
        <v>1646661</v>
      </c>
      <c r="G25" s="234">
        <v>1068550</v>
      </c>
      <c r="H25" s="234">
        <v>973775</v>
      </c>
      <c r="I25" s="235">
        <v>703284</v>
      </c>
      <c r="J25" s="236">
        <v>5291325</v>
      </c>
      <c r="K25" s="237">
        <v>1692120</v>
      </c>
      <c r="L25" s="237">
        <v>1390268</v>
      </c>
      <c r="M25" s="237">
        <v>2055673</v>
      </c>
      <c r="N25" s="237">
        <v>2152542</v>
      </c>
      <c r="O25" s="237">
        <v>2659003</v>
      </c>
      <c r="P25" s="237">
        <v>2866626</v>
      </c>
      <c r="Q25" s="237">
        <v>2773779</v>
      </c>
      <c r="R25" s="238">
        <v>496140</v>
      </c>
      <c r="S25" s="239">
        <v>1987</v>
      </c>
    </row>
    <row r="26" spans="1:19" ht="12" customHeight="1">
      <c r="A26" s="232">
        <v>1988</v>
      </c>
      <c r="B26" s="240">
        <v>42031247</v>
      </c>
      <c r="C26" s="234">
        <v>10147107</v>
      </c>
      <c r="D26" s="234">
        <v>3773138</v>
      </c>
      <c r="E26" s="234">
        <v>2229908</v>
      </c>
      <c r="F26" s="234">
        <v>1709667</v>
      </c>
      <c r="G26" s="234">
        <v>1078519</v>
      </c>
      <c r="H26" s="234">
        <v>984042</v>
      </c>
      <c r="I26" s="235">
        <v>730661</v>
      </c>
      <c r="J26" s="236">
        <v>5499098</v>
      </c>
      <c r="K26" s="237">
        <v>1653464</v>
      </c>
      <c r="L26" s="237">
        <v>1380691</v>
      </c>
      <c r="M26" s="237">
        <v>2039638</v>
      </c>
      <c r="N26" s="237">
        <v>2116257</v>
      </c>
      <c r="O26" s="237">
        <v>2599288</v>
      </c>
      <c r="P26" s="237">
        <v>2822774</v>
      </c>
      <c r="Q26" s="237">
        <v>2768387</v>
      </c>
      <c r="R26" s="238">
        <v>498608</v>
      </c>
      <c r="S26" s="239">
        <v>1988</v>
      </c>
    </row>
    <row r="27" spans="1:19" ht="12" customHeight="1">
      <c r="A27" s="232">
        <v>1989</v>
      </c>
      <c r="B27" s="240">
        <v>42449038</v>
      </c>
      <c r="C27" s="234">
        <v>10379344</v>
      </c>
      <c r="D27" s="234">
        <v>3803288</v>
      </c>
      <c r="E27" s="234">
        <v>2266543</v>
      </c>
      <c r="F27" s="234">
        <v>1784715</v>
      </c>
      <c r="G27" s="234">
        <v>1099843</v>
      </c>
      <c r="H27" s="234">
        <v>1003113</v>
      </c>
      <c r="I27" s="235">
        <v>762359</v>
      </c>
      <c r="J27" s="236">
        <v>5690707</v>
      </c>
      <c r="K27" s="237">
        <v>1607158</v>
      </c>
      <c r="L27" s="237">
        <v>1373390</v>
      </c>
      <c r="M27" s="237">
        <v>2017902</v>
      </c>
      <c r="N27" s="237">
        <v>2080489</v>
      </c>
      <c r="O27" s="237">
        <v>2538596</v>
      </c>
      <c r="P27" s="237">
        <v>2774467</v>
      </c>
      <c r="Q27" s="237">
        <v>2764700</v>
      </c>
      <c r="R27" s="238">
        <v>502424</v>
      </c>
      <c r="S27" s="239">
        <v>1989</v>
      </c>
    </row>
    <row r="28" spans="1:19" ht="12" customHeight="1">
      <c r="A28" s="232">
        <v>1990</v>
      </c>
      <c r="B28" s="240">
        <v>42869283</v>
      </c>
      <c r="C28" s="234">
        <v>10473252</v>
      </c>
      <c r="D28" s="234">
        <v>3803334</v>
      </c>
      <c r="E28" s="234">
        <v>2293038</v>
      </c>
      <c r="F28" s="234">
        <v>1896801</v>
      </c>
      <c r="G28" s="234">
        <v>1124968</v>
      </c>
      <c r="H28" s="234">
        <v>1035986</v>
      </c>
      <c r="I28" s="235">
        <v>794065</v>
      </c>
      <c r="J28" s="236">
        <v>5972092</v>
      </c>
      <c r="K28" s="237">
        <v>1561838</v>
      </c>
      <c r="L28" s="237">
        <v>1373711</v>
      </c>
      <c r="M28" s="237">
        <v>1991931</v>
      </c>
      <c r="N28" s="237">
        <v>2046776</v>
      </c>
      <c r="O28" s="237">
        <v>2480439</v>
      </c>
      <c r="P28" s="237">
        <v>2736033</v>
      </c>
      <c r="Q28" s="237">
        <v>2776273</v>
      </c>
      <c r="R28" s="238">
        <v>508746</v>
      </c>
      <c r="S28" s="239">
        <v>1990</v>
      </c>
    </row>
    <row r="29" spans="1:19" ht="12" customHeight="1">
      <c r="A29" s="232">
        <v>1991</v>
      </c>
      <c r="B29" s="240">
        <v>43295704</v>
      </c>
      <c r="C29" s="234">
        <v>10461122</v>
      </c>
      <c r="D29" s="234">
        <v>3816713</v>
      </c>
      <c r="E29" s="234">
        <v>2332235</v>
      </c>
      <c r="F29" s="234">
        <v>1979437</v>
      </c>
      <c r="G29" s="234">
        <v>1154456</v>
      </c>
      <c r="H29" s="234">
        <v>1083721</v>
      </c>
      <c r="I29" s="235">
        <v>829234</v>
      </c>
      <c r="J29" s="236">
        <v>6294496</v>
      </c>
      <c r="K29" s="237">
        <v>1546504</v>
      </c>
      <c r="L29" s="237">
        <v>1382888</v>
      </c>
      <c r="M29" s="237">
        <v>1949365</v>
      </c>
      <c r="N29" s="237">
        <v>2022381</v>
      </c>
      <c r="O29" s="237">
        <v>2395539</v>
      </c>
      <c r="P29" s="237">
        <v>2732475</v>
      </c>
      <c r="Q29" s="237">
        <v>2805601</v>
      </c>
      <c r="R29" s="238">
        <v>509537</v>
      </c>
      <c r="S29" s="239">
        <v>1991</v>
      </c>
    </row>
    <row r="30" spans="1:19" ht="12" customHeight="1">
      <c r="A30" s="232">
        <v>1992</v>
      </c>
      <c r="B30" s="240">
        <v>43747962</v>
      </c>
      <c r="C30" s="234">
        <v>10445852</v>
      </c>
      <c r="D30" s="234">
        <v>3829348</v>
      </c>
      <c r="E30" s="234">
        <v>2370971</v>
      </c>
      <c r="F30" s="234">
        <v>2065278</v>
      </c>
      <c r="G30" s="234">
        <v>1184604</v>
      </c>
      <c r="H30" s="234">
        <v>1133067</v>
      </c>
      <c r="I30" s="235">
        <v>865654</v>
      </c>
      <c r="J30" s="236">
        <v>6634393</v>
      </c>
      <c r="K30" s="237">
        <v>1531591</v>
      </c>
      <c r="L30" s="237">
        <v>1391971</v>
      </c>
      <c r="M30" s="237">
        <v>1908054</v>
      </c>
      <c r="N30" s="237">
        <v>1998601</v>
      </c>
      <c r="O30" s="237">
        <v>2315133</v>
      </c>
      <c r="P30" s="237">
        <v>2728374</v>
      </c>
      <c r="Q30" s="237">
        <v>2834597</v>
      </c>
      <c r="R30" s="238">
        <v>510474</v>
      </c>
      <c r="S30" s="239">
        <v>1992</v>
      </c>
    </row>
    <row r="31" spans="1:19" ht="12" customHeight="1">
      <c r="A31" s="232">
        <v>1993</v>
      </c>
      <c r="B31" s="240">
        <v>44194628</v>
      </c>
      <c r="C31" s="234">
        <v>10420119</v>
      </c>
      <c r="D31" s="234">
        <v>3839022</v>
      </c>
      <c r="E31" s="234">
        <v>2407544</v>
      </c>
      <c r="F31" s="234">
        <v>2153047</v>
      </c>
      <c r="G31" s="234">
        <v>1214505</v>
      </c>
      <c r="H31" s="234">
        <v>1183308</v>
      </c>
      <c r="I31" s="235">
        <v>902858</v>
      </c>
      <c r="J31" s="236">
        <v>6987963</v>
      </c>
      <c r="K31" s="237">
        <v>1515652</v>
      </c>
      <c r="L31" s="237">
        <v>1399655</v>
      </c>
      <c r="M31" s="237">
        <v>1866413</v>
      </c>
      <c r="N31" s="237">
        <v>1973714</v>
      </c>
      <c r="O31" s="237">
        <v>2236940</v>
      </c>
      <c r="P31" s="237">
        <v>2721551</v>
      </c>
      <c r="Q31" s="237">
        <v>2861211</v>
      </c>
      <c r="R31" s="238">
        <v>511126</v>
      </c>
      <c r="S31" s="239">
        <v>1993</v>
      </c>
    </row>
    <row r="32" spans="1:19" ht="12" customHeight="1">
      <c r="A32" s="232">
        <v>1994</v>
      </c>
      <c r="B32" s="240">
        <v>44641540</v>
      </c>
      <c r="C32" s="234">
        <v>10385314</v>
      </c>
      <c r="D32" s="234">
        <v>3846467</v>
      </c>
      <c r="E32" s="234">
        <v>2442258</v>
      </c>
      <c r="F32" s="234">
        <v>2242714</v>
      </c>
      <c r="G32" s="234">
        <v>1244187</v>
      </c>
      <c r="H32" s="234">
        <v>1234568</v>
      </c>
      <c r="I32" s="235">
        <v>940877</v>
      </c>
      <c r="J32" s="236">
        <v>7355945</v>
      </c>
      <c r="K32" s="237">
        <v>1498849</v>
      </c>
      <c r="L32" s="237">
        <v>1406139</v>
      </c>
      <c r="M32" s="237">
        <v>1824910</v>
      </c>
      <c r="N32" s="237">
        <v>1948022</v>
      </c>
      <c r="O32" s="237">
        <v>2161269</v>
      </c>
      <c r="P32" s="237">
        <v>2712646</v>
      </c>
      <c r="Q32" s="237">
        <v>2885857</v>
      </c>
      <c r="R32" s="238">
        <v>511518</v>
      </c>
      <c r="S32" s="239">
        <v>1994</v>
      </c>
    </row>
    <row r="33" spans="1:19" ht="12" customHeight="1">
      <c r="A33" s="232">
        <v>1995</v>
      </c>
      <c r="B33" s="240">
        <v>45092991</v>
      </c>
      <c r="C33" s="234">
        <v>10342224</v>
      </c>
      <c r="D33" s="234">
        <v>3852295</v>
      </c>
      <c r="E33" s="234">
        <v>2475360</v>
      </c>
      <c r="F33" s="234">
        <v>2333769</v>
      </c>
      <c r="G33" s="234">
        <v>1273532</v>
      </c>
      <c r="H33" s="234">
        <v>1286844</v>
      </c>
      <c r="I33" s="235">
        <v>979606</v>
      </c>
      <c r="J33" s="236">
        <v>7737864</v>
      </c>
      <c r="K33" s="237">
        <v>1481781</v>
      </c>
      <c r="L33" s="237">
        <v>1411922</v>
      </c>
      <c r="M33" s="237">
        <v>1784205</v>
      </c>
      <c r="N33" s="237">
        <v>1921970</v>
      </c>
      <c r="O33" s="237">
        <v>2088701</v>
      </c>
      <c r="P33" s="237">
        <v>2702465</v>
      </c>
      <c r="Q33" s="237">
        <v>2908813</v>
      </c>
      <c r="R33" s="238">
        <v>511640</v>
      </c>
      <c r="S33" s="239">
        <v>1995</v>
      </c>
    </row>
    <row r="34" spans="1:19" ht="12" customHeight="1">
      <c r="A34" s="232">
        <v>1996</v>
      </c>
      <c r="B34" s="240">
        <v>45524681</v>
      </c>
      <c r="C34" s="234">
        <v>10195359</v>
      </c>
      <c r="D34" s="234">
        <v>3826168</v>
      </c>
      <c r="E34" s="234">
        <v>2488905</v>
      </c>
      <c r="F34" s="234">
        <v>2375816</v>
      </c>
      <c r="G34" s="234">
        <v>1292483</v>
      </c>
      <c r="H34" s="234">
        <v>1315028</v>
      </c>
      <c r="I34" s="235">
        <v>998430</v>
      </c>
      <c r="J34" s="236">
        <v>8131905</v>
      </c>
      <c r="K34" s="237">
        <v>1483026</v>
      </c>
      <c r="L34" s="237">
        <v>1431461</v>
      </c>
      <c r="M34" s="237">
        <v>1804044</v>
      </c>
      <c r="N34" s="237">
        <v>1923449</v>
      </c>
      <c r="O34" s="237">
        <v>2077343</v>
      </c>
      <c r="P34" s="237">
        <v>2724100</v>
      </c>
      <c r="Q34" s="237">
        <v>2943238</v>
      </c>
      <c r="R34" s="238">
        <v>513926</v>
      </c>
      <c r="S34" s="239">
        <v>1996</v>
      </c>
    </row>
    <row r="35" spans="1:19" ht="12" customHeight="1">
      <c r="A35" s="232">
        <v>1997</v>
      </c>
      <c r="B35" s="240">
        <v>45953580</v>
      </c>
      <c r="C35" s="234">
        <v>10115549</v>
      </c>
      <c r="D35" s="234">
        <v>3803326</v>
      </c>
      <c r="E35" s="234">
        <v>2495979</v>
      </c>
      <c r="F35" s="234">
        <v>2421017</v>
      </c>
      <c r="G35" s="234">
        <v>1317015</v>
      </c>
      <c r="H35" s="234">
        <v>1338886</v>
      </c>
      <c r="I35" s="235">
        <v>1015754</v>
      </c>
      <c r="J35" s="236">
        <v>8449371</v>
      </c>
      <c r="K35" s="237">
        <v>1489229</v>
      </c>
      <c r="L35" s="237">
        <v>1451658</v>
      </c>
      <c r="M35" s="237">
        <v>1831009</v>
      </c>
      <c r="N35" s="237">
        <v>1922565</v>
      </c>
      <c r="O35" s="237">
        <v>2065371</v>
      </c>
      <c r="P35" s="237">
        <v>2745318</v>
      </c>
      <c r="Q35" s="237">
        <v>2975321</v>
      </c>
      <c r="R35" s="238">
        <v>516212</v>
      </c>
      <c r="S35" s="239">
        <v>1997</v>
      </c>
    </row>
    <row r="36" spans="1:19" ht="12" customHeight="1">
      <c r="A36" s="232">
        <v>1998</v>
      </c>
      <c r="B36" s="240">
        <v>46286503</v>
      </c>
      <c r="C36" s="234">
        <v>10051237</v>
      </c>
      <c r="D36" s="234">
        <v>3775121</v>
      </c>
      <c r="E36" s="234">
        <v>2502146</v>
      </c>
      <c r="F36" s="234">
        <v>2464340</v>
      </c>
      <c r="G36" s="234">
        <v>1340506</v>
      </c>
      <c r="H36" s="234">
        <v>1358370</v>
      </c>
      <c r="I36" s="235">
        <v>1023077</v>
      </c>
      <c r="J36" s="236">
        <v>8681978</v>
      </c>
      <c r="K36" s="237">
        <v>1501714</v>
      </c>
      <c r="L36" s="237">
        <v>1469263</v>
      </c>
      <c r="M36" s="237">
        <v>1854333</v>
      </c>
      <c r="N36" s="237">
        <v>1924972</v>
      </c>
      <c r="O36" s="237">
        <v>2060842</v>
      </c>
      <c r="P36" s="237">
        <v>2759045</v>
      </c>
      <c r="Q36" s="237">
        <v>3000399</v>
      </c>
      <c r="R36" s="238">
        <v>519160</v>
      </c>
      <c r="S36" s="239">
        <v>1998</v>
      </c>
    </row>
    <row r="37" spans="1:19" ht="12" customHeight="1">
      <c r="A37" s="232">
        <v>1999</v>
      </c>
      <c r="B37" s="240">
        <v>46616677</v>
      </c>
      <c r="C37" s="234">
        <v>10035810</v>
      </c>
      <c r="D37" s="234">
        <v>3752322</v>
      </c>
      <c r="E37" s="234">
        <v>2511610</v>
      </c>
      <c r="F37" s="234">
        <v>2494341</v>
      </c>
      <c r="G37" s="234">
        <v>1361160</v>
      </c>
      <c r="H37" s="234">
        <v>1377545</v>
      </c>
      <c r="I37" s="235">
        <v>1026735</v>
      </c>
      <c r="J37" s="236">
        <v>8892806</v>
      </c>
      <c r="K37" s="237">
        <v>1512746</v>
      </c>
      <c r="L37" s="237">
        <v>1483466</v>
      </c>
      <c r="M37" s="237">
        <v>1869746</v>
      </c>
      <c r="N37" s="237">
        <v>1929570</v>
      </c>
      <c r="O37" s="237">
        <v>2055210</v>
      </c>
      <c r="P37" s="237">
        <v>2770743</v>
      </c>
      <c r="Q37" s="237">
        <v>3020469</v>
      </c>
      <c r="R37" s="238">
        <v>522398</v>
      </c>
      <c r="S37" s="239">
        <v>1999</v>
      </c>
    </row>
    <row r="38" spans="1:19" ht="12" customHeight="1">
      <c r="A38" s="232">
        <v>2000</v>
      </c>
      <c r="B38" s="240">
        <v>47008111</v>
      </c>
      <c r="C38" s="234">
        <v>10078434</v>
      </c>
      <c r="D38" s="234">
        <v>3732630</v>
      </c>
      <c r="E38" s="234">
        <v>2528863</v>
      </c>
      <c r="F38" s="234">
        <v>2522462</v>
      </c>
      <c r="G38" s="234">
        <v>1382426</v>
      </c>
      <c r="H38" s="234">
        <v>1396869</v>
      </c>
      <c r="I38" s="235">
        <v>1035658</v>
      </c>
      <c r="J38" s="236">
        <v>9146445</v>
      </c>
      <c r="K38" s="237">
        <v>1515605</v>
      </c>
      <c r="L38" s="237">
        <v>1494377</v>
      </c>
      <c r="M38" s="237">
        <v>1879274</v>
      </c>
      <c r="N38" s="237">
        <v>1927005</v>
      </c>
      <c r="O38" s="237">
        <v>2034970</v>
      </c>
      <c r="P38" s="237">
        <v>2773340</v>
      </c>
      <c r="Q38" s="237">
        <v>3035571</v>
      </c>
      <c r="R38" s="238">
        <v>524182</v>
      </c>
      <c r="S38" s="239">
        <v>2000</v>
      </c>
    </row>
    <row r="39" spans="1:19" ht="12" customHeight="1">
      <c r="A39" s="232">
        <v>2001</v>
      </c>
      <c r="B39" s="240">
        <v>47357362</v>
      </c>
      <c r="C39" s="234">
        <v>10087035</v>
      </c>
      <c r="D39" s="234">
        <v>3715499</v>
      </c>
      <c r="E39" s="234">
        <v>2534714</v>
      </c>
      <c r="F39" s="234">
        <v>2550297</v>
      </c>
      <c r="G39" s="234">
        <v>1401438</v>
      </c>
      <c r="H39" s="234">
        <v>1417179</v>
      </c>
      <c r="I39" s="235">
        <v>1046610</v>
      </c>
      <c r="J39" s="236">
        <v>9448493</v>
      </c>
      <c r="K39" s="237">
        <v>1516368</v>
      </c>
      <c r="L39" s="237">
        <v>1499035</v>
      </c>
      <c r="M39" s="237">
        <v>1881541</v>
      </c>
      <c r="N39" s="237">
        <v>1915888</v>
      </c>
      <c r="O39" s="237">
        <v>2011245</v>
      </c>
      <c r="P39" s="237">
        <v>2756571</v>
      </c>
      <c r="Q39" s="237">
        <v>3047063</v>
      </c>
      <c r="R39" s="238">
        <v>528386</v>
      </c>
      <c r="S39" s="239">
        <v>2001</v>
      </c>
    </row>
    <row r="40" spans="1:19" ht="12" customHeight="1">
      <c r="A40" s="232">
        <v>2002</v>
      </c>
      <c r="B40" s="240">
        <v>47622179</v>
      </c>
      <c r="C40" s="234">
        <v>10041502</v>
      </c>
      <c r="D40" s="234">
        <v>3682961</v>
      </c>
      <c r="E40" s="234">
        <v>2529648</v>
      </c>
      <c r="F40" s="234">
        <v>2570562</v>
      </c>
      <c r="G40" s="234">
        <v>1420817</v>
      </c>
      <c r="H40" s="234">
        <v>1432857</v>
      </c>
      <c r="I40" s="235">
        <v>1056415</v>
      </c>
      <c r="J40" s="236">
        <v>9809236</v>
      </c>
      <c r="K40" s="237">
        <v>1509995</v>
      </c>
      <c r="L40" s="237">
        <v>1495469</v>
      </c>
      <c r="M40" s="237">
        <v>1876392</v>
      </c>
      <c r="N40" s="237">
        <v>1895397</v>
      </c>
      <c r="O40" s="237">
        <v>1962515</v>
      </c>
      <c r="P40" s="237">
        <v>2735880</v>
      </c>
      <c r="Q40" s="237">
        <v>3068982</v>
      </c>
      <c r="R40" s="238">
        <v>533551</v>
      </c>
      <c r="S40" s="239">
        <v>2002</v>
      </c>
    </row>
    <row r="41" spans="1:19" ht="12" customHeight="1">
      <c r="A41" s="232">
        <v>2003</v>
      </c>
      <c r="B41" s="240">
        <v>47859311</v>
      </c>
      <c r="C41" s="234">
        <v>10029787</v>
      </c>
      <c r="D41" s="234">
        <v>3645782</v>
      </c>
      <c r="E41" s="234">
        <v>2529924</v>
      </c>
      <c r="F41" s="234">
        <v>2571525</v>
      </c>
      <c r="G41" s="234">
        <v>1430844</v>
      </c>
      <c r="H41" s="234">
        <v>1452128</v>
      </c>
      <c r="I41" s="235">
        <v>1061524</v>
      </c>
      <c r="J41" s="236">
        <v>10141816</v>
      </c>
      <c r="K41" s="237">
        <v>1500772</v>
      </c>
      <c r="L41" s="237">
        <v>1490658</v>
      </c>
      <c r="M41" s="237">
        <v>1871803</v>
      </c>
      <c r="N41" s="237">
        <v>1870390</v>
      </c>
      <c r="O41" s="237">
        <v>1928714</v>
      </c>
      <c r="P41" s="237">
        <v>2703972</v>
      </c>
      <c r="Q41" s="237">
        <v>3093274</v>
      </c>
      <c r="R41" s="238">
        <v>536398</v>
      </c>
      <c r="S41" s="239">
        <v>2003</v>
      </c>
    </row>
    <row r="42" spans="1:19" ht="12" customHeight="1">
      <c r="A42" s="232">
        <v>2004</v>
      </c>
      <c r="B42" s="240">
        <v>48039415</v>
      </c>
      <c r="C42" s="234">
        <v>10036241</v>
      </c>
      <c r="D42" s="234">
        <v>3620005</v>
      </c>
      <c r="E42" s="234">
        <v>2530657</v>
      </c>
      <c r="F42" s="234">
        <v>2568599</v>
      </c>
      <c r="G42" s="234">
        <v>1443251</v>
      </c>
      <c r="H42" s="234">
        <v>1459515</v>
      </c>
      <c r="I42" s="235">
        <v>1066210</v>
      </c>
      <c r="J42" s="236">
        <v>10404714</v>
      </c>
      <c r="K42" s="237">
        <v>1496297</v>
      </c>
      <c r="L42" s="237">
        <v>1490025</v>
      </c>
      <c r="M42" s="237">
        <v>1891709</v>
      </c>
      <c r="N42" s="237">
        <v>1842734</v>
      </c>
      <c r="O42" s="237">
        <v>1881453</v>
      </c>
      <c r="P42" s="237">
        <v>2669046</v>
      </c>
      <c r="Q42" s="237">
        <v>3099775</v>
      </c>
      <c r="R42" s="238">
        <v>539184</v>
      </c>
      <c r="S42" s="239">
        <v>2004</v>
      </c>
    </row>
    <row r="43" spans="1:19" ht="12" customHeight="1">
      <c r="A43" s="232">
        <v>2005</v>
      </c>
      <c r="B43" s="240">
        <v>48138077</v>
      </c>
      <c r="C43" s="234">
        <v>10011324</v>
      </c>
      <c r="D43" s="234">
        <v>3586087</v>
      </c>
      <c r="E43" s="234">
        <v>2506398</v>
      </c>
      <c r="F43" s="234">
        <v>2578356</v>
      </c>
      <c r="G43" s="234">
        <v>1443892</v>
      </c>
      <c r="H43" s="234">
        <v>1468317</v>
      </c>
      <c r="I43" s="235">
        <v>1070014</v>
      </c>
      <c r="J43" s="236">
        <v>10612455</v>
      </c>
      <c r="K43" s="237">
        <v>1488365</v>
      </c>
      <c r="L43" s="237">
        <v>1484191</v>
      </c>
      <c r="M43" s="237">
        <v>1918481</v>
      </c>
      <c r="N43" s="237">
        <v>1816566</v>
      </c>
      <c r="O43" s="237">
        <v>1852119</v>
      </c>
      <c r="P43" s="237">
        <v>2651653</v>
      </c>
      <c r="Q43" s="237">
        <v>3108192</v>
      </c>
      <c r="R43" s="238">
        <v>541667</v>
      </c>
      <c r="S43" s="239">
        <v>2005</v>
      </c>
    </row>
    <row r="44" spans="1:19" ht="12" customHeight="1">
      <c r="A44" s="232">
        <v>2006</v>
      </c>
      <c r="B44" s="240">
        <v>48371946</v>
      </c>
      <c r="C44" s="234">
        <v>10035377</v>
      </c>
      <c r="D44" s="234">
        <v>3557549</v>
      </c>
      <c r="E44" s="234">
        <v>2486353</v>
      </c>
      <c r="F44" s="234">
        <v>2602317</v>
      </c>
      <c r="G44" s="234">
        <v>1446328</v>
      </c>
      <c r="H44" s="234">
        <v>1479052</v>
      </c>
      <c r="I44" s="235">
        <v>1074357</v>
      </c>
      <c r="J44" s="236">
        <v>10834364</v>
      </c>
      <c r="K44" s="237">
        <v>1480983</v>
      </c>
      <c r="L44" s="237">
        <v>1485553</v>
      </c>
      <c r="M44" s="237">
        <v>1942400</v>
      </c>
      <c r="N44" s="237">
        <v>1801158</v>
      </c>
      <c r="O44" s="237">
        <v>1830496</v>
      </c>
      <c r="P44" s="237">
        <v>2652161</v>
      </c>
      <c r="Q44" s="237">
        <v>3120150</v>
      </c>
      <c r="R44" s="238">
        <v>543348</v>
      </c>
      <c r="S44" s="239">
        <v>2006</v>
      </c>
    </row>
    <row r="45" spans="1:19" ht="12" customHeight="1">
      <c r="A45" s="232">
        <v>2007</v>
      </c>
      <c r="B45" s="240">
        <v>48597652</v>
      </c>
      <c r="C45" s="234">
        <v>10042096</v>
      </c>
      <c r="D45" s="234">
        <v>3531295</v>
      </c>
      <c r="E45" s="234">
        <v>2478900</v>
      </c>
      <c r="F45" s="234">
        <v>2637131</v>
      </c>
      <c r="G45" s="234">
        <v>1453746</v>
      </c>
      <c r="H45" s="234">
        <v>1491142</v>
      </c>
      <c r="I45" s="235">
        <v>1076639</v>
      </c>
      <c r="J45" s="236">
        <v>11031568</v>
      </c>
      <c r="K45" s="237">
        <v>1475285</v>
      </c>
      <c r="L45" s="237">
        <v>1492884</v>
      </c>
      <c r="M45" s="237">
        <v>1972050</v>
      </c>
      <c r="N45" s="237">
        <v>1791097</v>
      </c>
      <c r="O45" s="237">
        <v>1806568</v>
      </c>
      <c r="P45" s="237">
        <v>2642455</v>
      </c>
      <c r="Q45" s="237">
        <v>3132199</v>
      </c>
      <c r="R45" s="238">
        <v>542597</v>
      </c>
      <c r="S45" s="239">
        <v>2007</v>
      </c>
    </row>
    <row r="46" spans="1:19" ht="12" customHeight="1">
      <c r="A46" s="232">
        <v>2008</v>
      </c>
      <c r="B46" s="240">
        <v>48948698</v>
      </c>
      <c r="C46" s="234">
        <v>10081017</v>
      </c>
      <c r="D46" s="234">
        <v>3506377</v>
      </c>
      <c r="E46" s="234">
        <v>2475410</v>
      </c>
      <c r="F46" s="234">
        <v>2681825</v>
      </c>
      <c r="G46" s="234">
        <v>1462133</v>
      </c>
      <c r="H46" s="234">
        <v>1497857</v>
      </c>
      <c r="I46" s="235">
        <v>1088244</v>
      </c>
      <c r="J46" s="236">
        <v>11235105</v>
      </c>
      <c r="K46" s="237">
        <v>1478778</v>
      </c>
      <c r="L46" s="237">
        <v>1506944</v>
      </c>
      <c r="M46" s="237">
        <v>2011254</v>
      </c>
      <c r="N46" s="237">
        <v>1787648</v>
      </c>
      <c r="O46" s="237">
        <v>1794640</v>
      </c>
      <c r="P46" s="237">
        <v>2637636</v>
      </c>
      <c r="Q46" s="237">
        <v>3160663</v>
      </c>
      <c r="R46" s="238">
        <v>543167</v>
      </c>
      <c r="S46" s="239">
        <v>2008</v>
      </c>
    </row>
    <row r="47" spans="1:19" ht="12" customHeight="1">
      <c r="A47" s="232">
        <v>2009</v>
      </c>
      <c r="B47" s="240">
        <v>49182038</v>
      </c>
      <c r="C47" s="234">
        <v>10103872</v>
      </c>
      <c r="D47" s="234">
        <v>3487976</v>
      </c>
      <c r="E47" s="234">
        <v>2475154</v>
      </c>
      <c r="F47" s="234">
        <v>2691225</v>
      </c>
      <c r="G47" s="234">
        <v>1475520</v>
      </c>
      <c r="H47" s="234">
        <v>1504396</v>
      </c>
      <c r="I47" s="235">
        <v>1093822</v>
      </c>
      <c r="J47" s="236">
        <v>11375883</v>
      </c>
      <c r="K47" s="237">
        <v>1483167</v>
      </c>
      <c r="L47" s="237">
        <v>1514894</v>
      </c>
      <c r="M47" s="237">
        <v>2038526</v>
      </c>
      <c r="N47" s="237">
        <v>1790546</v>
      </c>
      <c r="O47" s="237">
        <v>1785402</v>
      </c>
      <c r="P47" s="237">
        <v>2631972</v>
      </c>
      <c r="Q47" s="237">
        <v>3185027</v>
      </c>
      <c r="R47" s="238">
        <v>544656</v>
      </c>
      <c r="S47" s="239">
        <v>2009</v>
      </c>
    </row>
    <row r="48" spans="1:19" ht="12" customHeight="1">
      <c r="A48" s="232">
        <v>2010</v>
      </c>
      <c r="B48" s="240">
        <v>49410366</v>
      </c>
      <c r="C48" s="234">
        <v>10050508</v>
      </c>
      <c r="D48" s="234">
        <v>3466333</v>
      </c>
      <c r="E48" s="234">
        <v>2472230</v>
      </c>
      <c r="F48" s="234">
        <v>2713206</v>
      </c>
      <c r="G48" s="234">
        <v>1489450</v>
      </c>
      <c r="H48" s="234">
        <v>1510867</v>
      </c>
      <c r="I48" s="235">
        <v>1094107</v>
      </c>
      <c r="J48" s="236">
        <v>11575780</v>
      </c>
      <c r="K48" s="237">
        <v>1486522</v>
      </c>
      <c r="L48" s="237">
        <v>1521655</v>
      </c>
      <c r="M48" s="237">
        <v>2075612</v>
      </c>
      <c r="N48" s="237">
        <v>1794335</v>
      </c>
      <c r="O48" s="237">
        <v>1777067</v>
      </c>
      <c r="P48" s="237">
        <v>2627778</v>
      </c>
      <c r="Q48" s="237">
        <v>3208167</v>
      </c>
      <c r="R48" s="238">
        <v>546749</v>
      </c>
      <c r="S48" s="239">
        <v>2010</v>
      </c>
    </row>
    <row r="49" spans="1:19" ht="12" customHeight="1">
      <c r="A49" s="232">
        <v>2011</v>
      </c>
      <c r="B49" s="240">
        <v>49779440</v>
      </c>
      <c r="C49" s="234">
        <v>10026451</v>
      </c>
      <c r="D49" s="234">
        <v>3464483</v>
      </c>
      <c r="E49" s="234">
        <v>2477330</v>
      </c>
      <c r="F49" s="234">
        <v>2749842</v>
      </c>
      <c r="G49" s="234">
        <v>1505905</v>
      </c>
      <c r="H49" s="234">
        <v>1526512</v>
      </c>
      <c r="I49" s="235">
        <v>1105267</v>
      </c>
      <c r="J49" s="236">
        <v>11787743</v>
      </c>
      <c r="K49" s="237">
        <v>1496187</v>
      </c>
      <c r="L49" s="237">
        <v>1539396</v>
      </c>
      <c r="M49" s="237">
        <v>2104344</v>
      </c>
      <c r="N49" s="237">
        <v>1801731</v>
      </c>
      <c r="O49" s="237">
        <v>1771871</v>
      </c>
      <c r="P49" s="237">
        <v>2638251</v>
      </c>
      <c r="Q49" s="237">
        <v>3231783</v>
      </c>
      <c r="R49" s="238">
        <v>552344</v>
      </c>
      <c r="S49" s="239">
        <v>2011</v>
      </c>
    </row>
    <row r="50" spans="1:19" ht="12" customHeight="1">
      <c r="A50" s="232">
        <v>2012</v>
      </c>
      <c r="B50" s="240">
        <v>50004441</v>
      </c>
      <c r="C50" s="234">
        <v>9975881</v>
      </c>
      <c r="D50" s="234">
        <v>3444827</v>
      </c>
      <c r="E50" s="234">
        <v>2475119</v>
      </c>
      <c r="F50" s="234">
        <v>2793288</v>
      </c>
      <c r="G50" s="234">
        <v>1513516</v>
      </c>
      <c r="H50" s="234">
        <v>1539956</v>
      </c>
      <c r="I50" s="235">
        <v>1116138</v>
      </c>
      <c r="J50" s="236">
        <v>11936855</v>
      </c>
      <c r="K50" s="237">
        <v>1502880</v>
      </c>
      <c r="L50" s="237">
        <v>1550851</v>
      </c>
      <c r="M50" s="237">
        <v>2131740</v>
      </c>
      <c r="N50" s="237">
        <v>1804627</v>
      </c>
      <c r="O50" s="237">
        <v>1768274</v>
      </c>
      <c r="P50" s="237">
        <v>2644525</v>
      </c>
      <c r="Q50" s="237">
        <v>3247262</v>
      </c>
      <c r="R50" s="238">
        <v>558702</v>
      </c>
      <c r="S50" s="239">
        <v>2012</v>
      </c>
    </row>
    <row r="51" spans="1:19" ht="12" customHeight="1">
      <c r="A51" s="232">
        <v>2013</v>
      </c>
      <c r="B51" s="240">
        <v>50219669</v>
      </c>
      <c r="C51" s="234">
        <v>9991064</v>
      </c>
      <c r="D51" s="234">
        <v>3430473</v>
      </c>
      <c r="E51" s="234">
        <v>2471357</v>
      </c>
      <c r="F51" s="234">
        <v>2816025</v>
      </c>
      <c r="G51" s="234">
        <v>1518006</v>
      </c>
      <c r="H51" s="234">
        <v>1546251</v>
      </c>
      <c r="I51" s="235">
        <v>1120444</v>
      </c>
      <c r="J51" s="236">
        <v>12080585</v>
      </c>
      <c r="K51" s="237">
        <v>1504986</v>
      </c>
      <c r="L51" s="237">
        <v>1561471</v>
      </c>
      <c r="M51" s="237">
        <v>2147980</v>
      </c>
      <c r="N51" s="237">
        <v>1803230</v>
      </c>
      <c r="O51" s="237">
        <v>1762178</v>
      </c>
      <c r="P51" s="237">
        <v>2642329</v>
      </c>
      <c r="Q51" s="237">
        <v>3263050</v>
      </c>
      <c r="R51" s="238">
        <v>560240</v>
      </c>
      <c r="S51" s="239">
        <v>2013</v>
      </c>
    </row>
    <row r="52" spans="1:19" ht="12" customHeight="1">
      <c r="A52" s="232">
        <v>2014</v>
      </c>
      <c r="B52" s="240">
        <v>50423955</v>
      </c>
      <c r="C52" s="234">
        <v>10007651</v>
      </c>
      <c r="D52" s="234">
        <v>3416651</v>
      </c>
      <c r="E52" s="234">
        <v>2467158</v>
      </c>
      <c r="F52" s="234">
        <v>2837935</v>
      </c>
      <c r="G52" s="234">
        <v>1521704</v>
      </c>
      <c r="H52" s="234">
        <v>1552153</v>
      </c>
      <c r="I52" s="235">
        <v>1124112</v>
      </c>
      <c r="J52" s="236">
        <v>12215914</v>
      </c>
      <c r="K52" s="237">
        <v>1507238</v>
      </c>
      <c r="L52" s="237">
        <v>1571742</v>
      </c>
      <c r="M52" s="237">
        <v>2163832</v>
      </c>
      <c r="N52" s="237">
        <v>1801931</v>
      </c>
      <c r="O52" s="237">
        <v>1756649</v>
      </c>
      <c r="P52" s="237">
        <v>2640242</v>
      </c>
      <c r="Q52" s="237">
        <v>3277371</v>
      </c>
      <c r="R52" s="238">
        <v>561672</v>
      </c>
      <c r="S52" s="239">
        <v>2014</v>
      </c>
    </row>
    <row r="53" spans="1:19" ht="12" customHeight="1">
      <c r="A53" s="232">
        <v>2015</v>
      </c>
      <c r="B53" s="240">
        <v>50617045</v>
      </c>
      <c r="C53" s="234">
        <v>10025756</v>
      </c>
      <c r="D53" s="234">
        <v>3403268</v>
      </c>
      <c r="E53" s="234">
        <v>2462473</v>
      </c>
      <c r="F53" s="234">
        <v>2859006</v>
      </c>
      <c r="G53" s="234">
        <v>1524667</v>
      </c>
      <c r="H53" s="234">
        <v>1557651</v>
      </c>
      <c r="I53" s="235">
        <v>1127114</v>
      </c>
      <c r="J53" s="236">
        <v>12343086</v>
      </c>
      <c r="K53" s="237">
        <v>1509605</v>
      </c>
      <c r="L53" s="237">
        <v>1581687</v>
      </c>
      <c r="M53" s="237">
        <v>2179319</v>
      </c>
      <c r="N53" s="237">
        <v>1800724</v>
      </c>
      <c r="O53" s="237">
        <v>1751422</v>
      </c>
      <c r="P53" s="237">
        <v>2638201</v>
      </c>
      <c r="Q53" s="237">
        <v>3290104</v>
      </c>
      <c r="R53" s="238">
        <v>562962</v>
      </c>
      <c r="S53" s="239">
        <v>2015</v>
      </c>
    </row>
    <row r="54" spans="1:19" ht="12" customHeight="1">
      <c r="A54" s="232">
        <v>2016</v>
      </c>
      <c r="B54" s="240">
        <v>50801405</v>
      </c>
      <c r="C54" s="234">
        <v>10045964</v>
      </c>
      <c r="D54" s="234">
        <v>3390347</v>
      </c>
      <c r="E54" s="234">
        <v>2457381</v>
      </c>
      <c r="F54" s="234">
        <v>2879359</v>
      </c>
      <c r="G54" s="234">
        <v>1527052</v>
      </c>
      <c r="H54" s="234">
        <v>1562868</v>
      </c>
      <c r="I54" s="235">
        <v>1129473</v>
      </c>
      <c r="J54" s="236">
        <v>12462969</v>
      </c>
      <c r="K54" s="237">
        <v>1512181</v>
      </c>
      <c r="L54" s="237">
        <v>1591372</v>
      </c>
      <c r="M54" s="237">
        <v>2194572</v>
      </c>
      <c r="N54" s="237">
        <v>1799643</v>
      </c>
      <c r="O54" s="237">
        <v>1746401</v>
      </c>
      <c r="P54" s="237">
        <v>2636326</v>
      </c>
      <c r="Q54" s="237">
        <v>3301388</v>
      </c>
      <c r="R54" s="238">
        <v>564109</v>
      </c>
      <c r="S54" s="239">
        <v>2016</v>
      </c>
    </row>
    <row r="55" spans="1:19" ht="12" customHeight="1">
      <c r="A55" s="232">
        <v>2017</v>
      </c>
      <c r="B55" s="240">
        <v>50976519</v>
      </c>
      <c r="C55" s="234">
        <v>10067865</v>
      </c>
      <c r="D55" s="234">
        <v>3377732</v>
      </c>
      <c r="E55" s="234">
        <v>2451880</v>
      </c>
      <c r="F55" s="234">
        <v>2898929</v>
      </c>
      <c r="G55" s="234">
        <v>1528928</v>
      </c>
      <c r="H55" s="234">
        <v>1567880</v>
      </c>
      <c r="I55" s="235">
        <v>1131227</v>
      </c>
      <c r="J55" s="236">
        <v>12575631</v>
      </c>
      <c r="K55" s="237">
        <v>1514913</v>
      </c>
      <c r="L55" s="237">
        <v>1600819</v>
      </c>
      <c r="M55" s="237">
        <v>2209615</v>
      </c>
      <c r="N55" s="237">
        <v>1798651</v>
      </c>
      <c r="O55" s="237">
        <v>1741513</v>
      </c>
      <c r="P55" s="237">
        <v>2634534</v>
      </c>
      <c r="Q55" s="237">
        <v>3311278</v>
      </c>
      <c r="R55" s="238">
        <v>565124</v>
      </c>
      <c r="S55" s="239">
        <v>2017</v>
      </c>
    </row>
    <row r="56" spans="1:19" ht="12" customHeight="1">
      <c r="A56" s="232">
        <v>2018</v>
      </c>
      <c r="B56" s="240">
        <v>51140690</v>
      </c>
      <c r="C56" s="234">
        <v>10090341</v>
      </c>
      <c r="D56" s="234">
        <v>3365158</v>
      </c>
      <c r="E56" s="234">
        <v>2445961</v>
      </c>
      <c r="F56" s="234">
        <v>2917541</v>
      </c>
      <c r="G56" s="234">
        <v>1530284</v>
      </c>
      <c r="H56" s="234">
        <v>1572613</v>
      </c>
      <c r="I56" s="235">
        <v>1132397</v>
      </c>
      <c r="J56" s="236">
        <v>12681010</v>
      </c>
      <c r="K56" s="237">
        <v>1517803</v>
      </c>
      <c r="L56" s="237">
        <v>1609994</v>
      </c>
      <c r="M56" s="237">
        <v>2224430</v>
      </c>
      <c r="N56" s="237">
        <v>1797700</v>
      </c>
      <c r="O56" s="237">
        <v>1736793</v>
      </c>
      <c r="P56" s="237">
        <v>2632836</v>
      </c>
      <c r="Q56" s="237">
        <v>3319838</v>
      </c>
      <c r="R56" s="238">
        <v>565991</v>
      </c>
      <c r="S56" s="239">
        <v>2018</v>
      </c>
    </row>
    <row r="57" spans="1:19" ht="12" customHeight="1">
      <c r="A57" s="232">
        <v>2019</v>
      </c>
      <c r="B57" s="240">
        <v>51293706</v>
      </c>
      <c r="C57" s="234">
        <v>10112903</v>
      </c>
      <c r="D57" s="234">
        <v>3352597</v>
      </c>
      <c r="E57" s="234">
        <v>2439652</v>
      </c>
      <c r="F57" s="234">
        <v>2935187</v>
      </c>
      <c r="G57" s="234">
        <v>1531117</v>
      </c>
      <c r="H57" s="234">
        <v>1577077</v>
      </c>
      <c r="I57" s="235">
        <v>1133093</v>
      </c>
      <c r="J57" s="236">
        <v>12779203</v>
      </c>
      <c r="K57" s="237">
        <v>1520833</v>
      </c>
      <c r="L57" s="237">
        <v>1618839</v>
      </c>
      <c r="M57" s="237">
        <v>2238928</v>
      </c>
      <c r="N57" s="237">
        <v>1796796</v>
      </c>
      <c r="O57" s="237">
        <v>1732313</v>
      </c>
      <c r="P57" s="237">
        <v>2631190</v>
      </c>
      <c r="Q57" s="237">
        <v>3327262</v>
      </c>
      <c r="R57" s="238">
        <v>566716</v>
      </c>
      <c r="S57" s="239">
        <v>2019</v>
      </c>
    </row>
    <row r="58" spans="1:19" ht="12" customHeight="1">
      <c r="A58" s="232">
        <v>2020</v>
      </c>
      <c r="B58" s="240">
        <v>51435495</v>
      </c>
      <c r="C58" s="234">
        <v>10135026</v>
      </c>
      <c r="D58" s="234">
        <v>3340046</v>
      </c>
      <c r="E58" s="234">
        <v>2433000</v>
      </c>
      <c r="F58" s="234">
        <v>2951862</v>
      </c>
      <c r="G58" s="234">
        <v>1531377</v>
      </c>
      <c r="H58" s="234">
        <v>1581257</v>
      </c>
      <c r="I58" s="235">
        <v>1133350</v>
      </c>
      <c r="J58" s="236">
        <v>12870367</v>
      </c>
      <c r="K58" s="237">
        <v>1523956</v>
      </c>
      <c r="L58" s="237">
        <v>1627416</v>
      </c>
      <c r="M58" s="237">
        <v>2253104</v>
      </c>
      <c r="N58" s="237">
        <v>1795981</v>
      </c>
      <c r="O58" s="237">
        <v>1728175</v>
      </c>
      <c r="P58" s="237">
        <v>2629618</v>
      </c>
      <c r="Q58" s="237">
        <v>3333636</v>
      </c>
      <c r="R58" s="238">
        <v>567324</v>
      </c>
      <c r="S58" s="239">
        <v>2020</v>
      </c>
    </row>
    <row r="59" spans="1:19" ht="12" customHeight="1">
      <c r="A59" s="232">
        <v>2021</v>
      </c>
      <c r="B59" s="240">
        <v>51566389</v>
      </c>
      <c r="C59" s="234">
        <v>10155783</v>
      </c>
      <c r="D59" s="234">
        <v>3327429</v>
      </c>
      <c r="E59" s="234">
        <v>2426068</v>
      </c>
      <c r="F59" s="234">
        <v>2967595</v>
      </c>
      <c r="G59" s="234">
        <v>1531162</v>
      </c>
      <c r="H59" s="234">
        <v>1585146</v>
      </c>
      <c r="I59" s="235">
        <v>1133286</v>
      </c>
      <c r="J59" s="236">
        <v>12954881</v>
      </c>
      <c r="K59" s="237">
        <v>1527138</v>
      </c>
      <c r="L59" s="237">
        <v>1635763</v>
      </c>
      <c r="M59" s="237">
        <v>2266945</v>
      </c>
      <c r="N59" s="237">
        <v>1795281</v>
      </c>
      <c r="O59" s="237">
        <v>1724543</v>
      </c>
      <c r="P59" s="237">
        <v>2628199</v>
      </c>
      <c r="Q59" s="237">
        <v>3339321</v>
      </c>
      <c r="R59" s="238">
        <v>567849</v>
      </c>
      <c r="S59" s="239">
        <v>2021</v>
      </c>
    </row>
    <row r="60" spans="1:19" ht="12" customHeight="1">
      <c r="A60" s="232">
        <v>2022</v>
      </c>
      <c r="B60" s="240">
        <v>51685514</v>
      </c>
      <c r="C60" s="234">
        <v>10174608</v>
      </c>
      <c r="D60" s="234">
        <v>3314677</v>
      </c>
      <c r="E60" s="234">
        <v>2418860</v>
      </c>
      <c r="F60" s="234">
        <v>2982373</v>
      </c>
      <c r="G60" s="234">
        <v>1530445</v>
      </c>
      <c r="H60" s="234">
        <v>1588684</v>
      </c>
      <c r="I60" s="235">
        <v>1132918</v>
      </c>
      <c r="J60" s="236">
        <v>13032899</v>
      </c>
      <c r="K60" s="237">
        <v>1530351</v>
      </c>
      <c r="L60" s="237">
        <v>1643827</v>
      </c>
      <c r="M60" s="237">
        <v>2280330</v>
      </c>
      <c r="N60" s="237">
        <v>1794713</v>
      </c>
      <c r="O60" s="237">
        <v>1721424</v>
      </c>
      <c r="P60" s="237">
        <v>2626839</v>
      </c>
      <c r="Q60" s="237">
        <v>3344267</v>
      </c>
      <c r="R60" s="238">
        <v>568299</v>
      </c>
      <c r="S60" s="239">
        <v>2022</v>
      </c>
    </row>
    <row r="61" spans="1:19" ht="12" customHeight="1">
      <c r="A61" s="232">
        <v>2023</v>
      </c>
      <c r="B61" s="240">
        <v>51791168</v>
      </c>
      <c r="C61" s="234">
        <v>10190727</v>
      </c>
      <c r="D61" s="234">
        <v>3301640</v>
      </c>
      <c r="E61" s="234">
        <v>2411358</v>
      </c>
      <c r="F61" s="234">
        <v>2996030</v>
      </c>
      <c r="G61" s="234">
        <v>1529180</v>
      </c>
      <c r="H61" s="234">
        <v>1591849</v>
      </c>
      <c r="I61" s="235">
        <v>1132239</v>
      </c>
      <c r="J61" s="236">
        <v>13104145</v>
      </c>
      <c r="K61" s="237">
        <v>1533531</v>
      </c>
      <c r="L61" s="237">
        <v>1651564</v>
      </c>
      <c r="M61" s="237">
        <v>2293223</v>
      </c>
      <c r="N61" s="237">
        <v>1794235</v>
      </c>
      <c r="O61" s="237">
        <v>1718821</v>
      </c>
      <c r="P61" s="237">
        <v>2625466</v>
      </c>
      <c r="Q61" s="237">
        <v>3348479</v>
      </c>
      <c r="R61" s="238">
        <v>568681</v>
      </c>
      <c r="S61" s="239">
        <v>2023</v>
      </c>
    </row>
    <row r="62" spans="1:19" ht="12" customHeight="1">
      <c r="A62" s="232">
        <v>2024</v>
      </c>
      <c r="B62" s="240">
        <v>51887579</v>
      </c>
      <c r="C62" s="234">
        <v>10204290</v>
      </c>
      <c r="D62" s="234">
        <v>3288641</v>
      </c>
      <c r="E62" s="234">
        <v>2403766</v>
      </c>
      <c r="F62" s="234">
        <v>3008826</v>
      </c>
      <c r="G62" s="234">
        <v>1527550</v>
      </c>
      <c r="H62" s="234">
        <v>1594670</v>
      </c>
      <c r="I62" s="235">
        <v>1131398</v>
      </c>
      <c r="J62" s="236">
        <v>13169938</v>
      </c>
      <c r="K62" s="237">
        <v>1536779</v>
      </c>
      <c r="L62" s="237">
        <v>1659094</v>
      </c>
      <c r="M62" s="237">
        <v>2305806</v>
      </c>
      <c r="N62" s="237">
        <v>1794029</v>
      </c>
      <c r="O62" s="237">
        <v>1716997</v>
      </c>
      <c r="P62" s="237">
        <v>2624350</v>
      </c>
      <c r="Q62" s="237">
        <v>3352388</v>
      </c>
      <c r="R62" s="238">
        <v>569057</v>
      </c>
      <c r="S62" s="239">
        <v>2024</v>
      </c>
    </row>
    <row r="63" spans="1:19" ht="12" customHeight="1">
      <c r="A63" s="232">
        <v>2025</v>
      </c>
      <c r="B63" s="240">
        <v>51972363</v>
      </c>
      <c r="C63" s="234">
        <v>10214422</v>
      </c>
      <c r="D63" s="234">
        <v>3275492</v>
      </c>
      <c r="E63" s="234">
        <v>2396017</v>
      </c>
      <c r="F63" s="234">
        <v>3020684</v>
      </c>
      <c r="G63" s="234">
        <v>1525466</v>
      </c>
      <c r="H63" s="234">
        <v>1597087</v>
      </c>
      <c r="I63" s="235">
        <v>1130345</v>
      </c>
      <c r="J63" s="236">
        <v>13229804</v>
      </c>
      <c r="K63" s="237">
        <v>1540063</v>
      </c>
      <c r="L63" s="237">
        <v>1666389</v>
      </c>
      <c r="M63" s="237">
        <v>2317977</v>
      </c>
      <c r="N63" s="237">
        <v>1794051</v>
      </c>
      <c r="O63" s="237">
        <v>1715898</v>
      </c>
      <c r="P63" s="237">
        <v>2623341</v>
      </c>
      <c r="Q63" s="237">
        <v>3355894</v>
      </c>
      <c r="R63" s="238">
        <v>569433</v>
      </c>
      <c r="S63" s="239">
        <v>2025</v>
      </c>
    </row>
    <row r="64" spans="1:19" ht="12" customHeight="1">
      <c r="A64" s="232">
        <v>2026</v>
      </c>
      <c r="B64" s="240">
        <v>52042140</v>
      </c>
      <c r="C64" s="234">
        <v>10220273</v>
      </c>
      <c r="D64" s="234">
        <v>3262074</v>
      </c>
      <c r="E64" s="234">
        <v>2387989</v>
      </c>
      <c r="F64" s="234">
        <v>3031290</v>
      </c>
      <c r="G64" s="234">
        <v>1522865</v>
      </c>
      <c r="H64" s="234">
        <v>1598959</v>
      </c>
      <c r="I64" s="235">
        <v>1128938</v>
      </c>
      <c r="J64" s="236">
        <v>13283007</v>
      </c>
      <c r="K64" s="237">
        <v>1543336</v>
      </c>
      <c r="L64" s="237">
        <v>1673325</v>
      </c>
      <c r="M64" s="237">
        <v>2329663</v>
      </c>
      <c r="N64" s="237">
        <v>1794186</v>
      </c>
      <c r="O64" s="237">
        <v>1715386</v>
      </c>
      <c r="P64" s="237">
        <v>2622346</v>
      </c>
      <c r="Q64" s="237">
        <v>3358751</v>
      </c>
      <c r="R64" s="238">
        <v>569752</v>
      </c>
      <c r="S64" s="239">
        <v>2026</v>
      </c>
    </row>
    <row r="65" spans="1:19" ht="12" customHeight="1">
      <c r="A65" s="232">
        <v>2027</v>
      </c>
      <c r="B65" s="240">
        <v>52094114</v>
      </c>
      <c r="C65" s="234">
        <v>10221681</v>
      </c>
      <c r="D65" s="234">
        <v>3248270</v>
      </c>
      <c r="E65" s="234">
        <v>2379599</v>
      </c>
      <c r="F65" s="234">
        <v>3040565</v>
      </c>
      <c r="G65" s="234">
        <v>1519801</v>
      </c>
      <c r="H65" s="234">
        <v>1600264</v>
      </c>
      <c r="I65" s="235">
        <v>1127108</v>
      </c>
      <c r="J65" s="236">
        <v>13328710</v>
      </c>
      <c r="K65" s="237">
        <v>1546504</v>
      </c>
      <c r="L65" s="237">
        <v>1679789</v>
      </c>
      <c r="M65" s="237">
        <v>2340612</v>
      </c>
      <c r="N65" s="237">
        <v>1794336</v>
      </c>
      <c r="O65" s="237">
        <v>1715271</v>
      </c>
      <c r="P65" s="237">
        <v>2621017</v>
      </c>
      <c r="Q65" s="237">
        <v>3360576</v>
      </c>
      <c r="R65" s="238">
        <v>570011</v>
      </c>
      <c r="S65" s="239">
        <v>2027</v>
      </c>
    </row>
    <row r="66" spans="1:19" ht="12" customHeight="1">
      <c r="A66" s="232">
        <v>2028</v>
      </c>
      <c r="B66" s="240">
        <v>52131374</v>
      </c>
      <c r="C66" s="234">
        <v>10218901</v>
      </c>
      <c r="D66" s="234">
        <v>3234121</v>
      </c>
      <c r="E66" s="234">
        <v>2370904</v>
      </c>
      <c r="F66" s="234">
        <v>3048584</v>
      </c>
      <c r="G66" s="234">
        <v>1516332</v>
      </c>
      <c r="H66" s="234">
        <v>1601138</v>
      </c>
      <c r="I66" s="235">
        <v>1124907</v>
      </c>
      <c r="J66" s="236">
        <v>13368122</v>
      </c>
      <c r="K66" s="237">
        <v>1549637</v>
      </c>
      <c r="L66" s="237">
        <v>1685899</v>
      </c>
      <c r="M66" s="237">
        <v>2351100</v>
      </c>
      <c r="N66" s="237">
        <v>1794601</v>
      </c>
      <c r="O66" s="237">
        <v>1715603</v>
      </c>
      <c r="P66" s="237">
        <v>2619668</v>
      </c>
      <c r="Q66" s="237">
        <v>3361633</v>
      </c>
      <c r="R66" s="238">
        <v>570224</v>
      </c>
      <c r="S66" s="239">
        <v>2028</v>
      </c>
    </row>
    <row r="67" spans="1:19" ht="12" customHeight="1">
      <c r="A67" s="232">
        <v>2029</v>
      </c>
      <c r="B67" s="240">
        <v>52154305</v>
      </c>
      <c r="C67" s="234">
        <v>10212440</v>
      </c>
      <c r="D67" s="234">
        <v>3219820</v>
      </c>
      <c r="E67" s="234">
        <v>2361985</v>
      </c>
      <c r="F67" s="234">
        <v>3055433</v>
      </c>
      <c r="G67" s="234">
        <v>1512477</v>
      </c>
      <c r="H67" s="234">
        <v>1601568</v>
      </c>
      <c r="I67" s="235">
        <v>1122262</v>
      </c>
      <c r="J67" s="236">
        <v>13401429</v>
      </c>
      <c r="K67" s="237">
        <v>1552732</v>
      </c>
      <c r="L67" s="237">
        <v>1691641</v>
      </c>
      <c r="M67" s="237">
        <v>2361018</v>
      </c>
      <c r="N67" s="237">
        <v>1794955</v>
      </c>
      <c r="O67" s="237">
        <v>1716226</v>
      </c>
      <c r="P67" s="237">
        <v>2618172</v>
      </c>
      <c r="Q67" s="237">
        <v>3361774</v>
      </c>
      <c r="R67" s="238">
        <v>570373</v>
      </c>
      <c r="S67" s="239">
        <v>2029</v>
      </c>
    </row>
    <row r="68" spans="1:19" ht="11.25" customHeight="1">
      <c r="A68" s="232">
        <v>2030</v>
      </c>
      <c r="B68" s="240">
        <v>52160065</v>
      </c>
      <c r="C68" s="234">
        <v>10202243</v>
      </c>
      <c r="D68" s="234">
        <v>3205108</v>
      </c>
      <c r="E68" s="234">
        <v>2352663</v>
      </c>
      <c r="F68" s="234">
        <v>3060942</v>
      </c>
      <c r="G68" s="234">
        <v>1508259</v>
      </c>
      <c r="H68" s="234">
        <v>1601523</v>
      </c>
      <c r="I68" s="235">
        <v>1119107</v>
      </c>
      <c r="J68" s="236">
        <v>13427997</v>
      </c>
      <c r="K68" s="237">
        <v>1555669</v>
      </c>
      <c r="L68" s="237">
        <v>1696893</v>
      </c>
      <c r="M68" s="237">
        <v>2370179</v>
      </c>
      <c r="N68" s="237">
        <v>1795230</v>
      </c>
      <c r="O68" s="237">
        <v>1716910</v>
      </c>
      <c r="P68" s="237">
        <v>2616250</v>
      </c>
      <c r="Q68" s="237">
        <v>3360646</v>
      </c>
      <c r="R68" s="238">
        <v>570446</v>
      </c>
      <c r="S68" s="239">
        <v>2030</v>
      </c>
    </row>
    <row r="69" spans="1:19" ht="12" customHeight="1">
      <c r="A69" s="232">
        <v>2031</v>
      </c>
      <c r="B69" s="240">
        <v>52146159</v>
      </c>
      <c r="C69" s="234">
        <v>10188328</v>
      </c>
      <c r="D69" s="234">
        <v>3189704</v>
      </c>
      <c r="E69" s="234">
        <v>2342733</v>
      </c>
      <c r="F69" s="234">
        <v>3064965</v>
      </c>
      <c r="G69" s="234">
        <v>1503504</v>
      </c>
      <c r="H69" s="234">
        <v>1600897</v>
      </c>
      <c r="I69" s="235">
        <v>1115357</v>
      </c>
      <c r="J69" s="236">
        <v>13447449</v>
      </c>
      <c r="K69" s="237">
        <v>1558265</v>
      </c>
      <c r="L69" s="237">
        <v>1701533</v>
      </c>
      <c r="M69" s="237">
        <v>2378506</v>
      </c>
      <c r="N69" s="237">
        <v>1795241</v>
      </c>
      <c r="O69" s="237">
        <v>1717382</v>
      </c>
      <c r="P69" s="237">
        <v>2613827</v>
      </c>
      <c r="Q69" s="237">
        <v>3358094</v>
      </c>
      <c r="R69" s="238">
        <v>570374</v>
      </c>
      <c r="S69" s="239">
        <v>2031</v>
      </c>
    </row>
    <row r="70" spans="1:19" ht="11.25" customHeight="1">
      <c r="A70" s="232">
        <v>2032</v>
      </c>
      <c r="B70" s="240">
        <v>52114892</v>
      </c>
      <c r="C70" s="234">
        <v>10171764</v>
      </c>
      <c r="D70" s="234">
        <v>3173983</v>
      </c>
      <c r="E70" s="234">
        <v>2332402</v>
      </c>
      <c r="F70" s="234">
        <v>3067786</v>
      </c>
      <c r="G70" s="234">
        <v>1498321</v>
      </c>
      <c r="H70" s="234">
        <v>1599718</v>
      </c>
      <c r="I70" s="235">
        <v>1111062</v>
      </c>
      <c r="J70" s="236">
        <v>13459931</v>
      </c>
      <c r="K70" s="237">
        <v>1560571</v>
      </c>
      <c r="L70" s="237">
        <v>1705646</v>
      </c>
      <c r="M70" s="237">
        <v>2385901</v>
      </c>
      <c r="N70" s="237">
        <v>1795050</v>
      </c>
      <c r="O70" s="237">
        <v>1717737</v>
      </c>
      <c r="P70" s="237">
        <v>2610675</v>
      </c>
      <c r="Q70" s="237">
        <v>3354146</v>
      </c>
      <c r="R70" s="238">
        <v>570199</v>
      </c>
      <c r="S70" s="239">
        <v>2032</v>
      </c>
    </row>
    <row r="71" spans="1:19" ht="11.25" customHeight="1">
      <c r="A71" s="232">
        <v>2033</v>
      </c>
      <c r="B71" s="240">
        <v>52059805</v>
      </c>
      <c r="C71" s="234">
        <v>10151328</v>
      </c>
      <c r="D71" s="234">
        <v>3157193</v>
      </c>
      <c r="E71" s="234">
        <v>2321155</v>
      </c>
      <c r="F71" s="234">
        <v>3068925</v>
      </c>
      <c r="G71" s="234">
        <v>1492523</v>
      </c>
      <c r="H71" s="234">
        <v>1597834</v>
      </c>
      <c r="I71" s="235">
        <v>1106168</v>
      </c>
      <c r="J71" s="236">
        <v>13464330</v>
      </c>
      <c r="K71" s="237">
        <v>1562262</v>
      </c>
      <c r="L71" s="237">
        <v>1708926</v>
      </c>
      <c r="M71" s="237">
        <v>2392249</v>
      </c>
      <c r="N71" s="237">
        <v>1794318</v>
      </c>
      <c r="O71" s="237">
        <v>1717662</v>
      </c>
      <c r="P71" s="237">
        <v>2606675</v>
      </c>
      <c r="Q71" s="237">
        <v>3348444</v>
      </c>
      <c r="R71" s="238">
        <v>569813</v>
      </c>
      <c r="S71" s="239">
        <v>2033</v>
      </c>
    </row>
    <row r="72" spans="1:19" ht="12" customHeight="1">
      <c r="A72" s="232">
        <v>2034</v>
      </c>
      <c r="B72" s="240">
        <v>51985134</v>
      </c>
      <c r="C72" s="234">
        <v>10128003</v>
      </c>
      <c r="D72" s="234">
        <v>3139639</v>
      </c>
      <c r="E72" s="234">
        <v>2309197</v>
      </c>
      <c r="F72" s="234">
        <v>3068619</v>
      </c>
      <c r="G72" s="234">
        <v>1486213</v>
      </c>
      <c r="H72" s="234">
        <v>1595344</v>
      </c>
      <c r="I72" s="235">
        <v>1100730</v>
      </c>
      <c r="J72" s="236">
        <v>13461842</v>
      </c>
      <c r="K72" s="237">
        <v>1563461</v>
      </c>
      <c r="L72" s="237">
        <v>1711537</v>
      </c>
      <c r="M72" s="237">
        <v>2397670</v>
      </c>
      <c r="N72" s="237">
        <v>1793141</v>
      </c>
      <c r="O72" s="237">
        <v>1717224</v>
      </c>
      <c r="P72" s="237">
        <v>2601964</v>
      </c>
      <c r="Q72" s="237">
        <v>3341306</v>
      </c>
      <c r="R72" s="238">
        <v>569244</v>
      </c>
      <c r="S72" s="239">
        <v>2034</v>
      </c>
    </row>
    <row r="73" spans="1:19" ht="11.25" customHeight="1">
      <c r="A73" s="232">
        <v>2035</v>
      </c>
      <c r="B73" s="240">
        <v>51888486</v>
      </c>
      <c r="C73" s="234">
        <v>10101828</v>
      </c>
      <c r="D73" s="234">
        <v>3121268</v>
      </c>
      <c r="E73" s="234">
        <v>2296470</v>
      </c>
      <c r="F73" s="234">
        <v>3066821</v>
      </c>
      <c r="G73" s="234">
        <v>1479370</v>
      </c>
      <c r="H73" s="234">
        <v>1592198</v>
      </c>
      <c r="I73" s="235">
        <v>1094732</v>
      </c>
      <c r="J73" s="236">
        <v>13451626</v>
      </c>
      <c r="K73" s="237">
        <v>1564018</v>
      </c>
      <c r="L73" s="237">
        <v>1713342</v>
      </c>
      <c r="M73" s="237">
        <v>2401934</v>
      </c>
      <c r="N73" s="237">
        <v>1791420</v>
      </c>
      <c r="O73" s="237">
        <v>1716291</v>
      </c>
      <c r="P73" s="237">
        <v>2596204</v>
      </c>
      <c r="Q73" s="237">
        <v>3332468</v>
      </c>
      <c r="R73" s="238">
        <v>568496</v>
      </c>
      <c r="S73" s="239">
        <v>2035</v>
      </c>
    </row>
    <row r="74" spans="1:19" ht="11.25" customHeight="1">
      <c r="A74" s="232">
        <v>2036</v>
      </c>
      <c r="B74" s="240">
        <v>51770951</v>
      </c>
      <c r="C74" s="234">
        <v>10072478</v>
      </c>
      <c r="D74" s="234">
        <v>3101915</v>
      </c>
      <c r="E74" s="234">
        <v>2282871</v>
      </c>
      <c r="F74" s="234">
        <v>3063511</v>
      </c>
      <c r="G74" s="234">
        <v>1471978</v>
      </c>
      <c r="H74" s="234">
        <v>1588410</v>
      </c>
      <c r="I74" s="235">
        <v>1088278</v>
      </c>
      <c r="J74" s="236">
        <v>13434283</v>
      </c>
      <c r="K74" s="237">
        <v>1563975</v>
      </c>
      <c r="L74" s="237">
        <v>1714388</v>
      </c>
      <c r="M74" s="237">
        <v>2405324</v>
      </c>
      <c r="N74" s="237">
        <v>1789178</v>
      </c>
      <c r="O74" s="237">
        <v>1714947</v>
      </c>
      <c r="P74" s="237">
        <v>2589717</v>
      </c>
      <c r="Q74" s="237">
        <v>3322176</v>
      </c>
      <c r="R74" s="238">
        <v>567522</v>
      </c>
      <c r="S74" s="239">
        <v>2036</v>
      </c>
    </row>
    <row r="75" spans="1:19" ht="11.25" customHeight="1">
      <c r="A75" s="232">
        <v>2037</v>
      </c>
      <c r="B75" s="240">
        <v>51631518</v>
      </c>
      <c r="C75" s="234">
        <v>10039852</v>
      </c>
      <c r="D75" s="234">
        <v>3081519</v>
      </c>
      <c r="E75" s="234">
        <v>2268430</v>
      </c>
      <c r="F75" s="234">
        <v>3058715</v>
      </c>
      <c r="G75" s="234">
        <v>1464046</v>
      </c>
      <c r="H75" s="234">
        <v>1583959</v>
      </c>
      <c r="I75" s="235">
        <v>1081343</v>
      </c>
      <c r="J75" s="236">
        <v>13409916</v>
      </c>
      <c r="K75" s="237">
        <v>1563193</v>
      </c>
      <c r="L75" s="237">
        <v>1714648</v>
      </c>
      <c r="M75" s="237">
        <v>2407598</v>
      </c>
      <c r="N75" s="237">
        <v>1786318</v>
      </c>
      <c r="O75" s="237">
        <v>1713037</v>
      </c>
      <c r="P75" s="237">
        <v>2582183</v>
      </c>
      <c r="Q75" s="237">
        <v>3310400</v>
      </c>
      <c r="R75" s="238">
        <v>566361</v>
      </c>
      <c r="S75" s="239">
        <v>2037</v>
      </c>
    </row>
    <row r="76" spans="1:19" ht="11.25" customHeight="1">
      <c r="A76" s="232">
        <v>2038</v>
      </c>
      <c r="B76" s="240">
        <v>51470244</v>
      </c>
      <c r="C76" s="234">
        <v>10003809</v>
      </c>
      <c r="D76" s="234">
        <v>3059995</v>
      </c>
      <c r="E76" s="234">
        <v>2253057</v>
      </c>
      <c r="F76" s="234">
        <v>3052428</v>
      </c>
      <c r="G76" s="234">
        <v>1455552</v>
      </c>
      <c r="H76" s="234">
        <v>1578818</v>
      </c>
      <c r="I76" s="235">
        <v>1073971</v>
      </c>
      <c r="J76" s="236">
        <v>13378824</v>
      </c>
      <c r="K76" s="237">
        <v>1561651</v>
      </c>
      <c r="L76" s="237">
        <v>1714070</v>
      </c>
      <c r="M76" s="237">
        <v>2408879</v>
      </c>
      <c r="N76" s="237">
        <v>1782831</v>
      </c>
      <c r="O76" s="237">
        <v>1710498</v>
      </c>
      <c r="P76" s="237">
        <v>2573800</v>
      </c>
      <c r="Q76" s="237">
        <v>3297113</v>
      </c>
      <c r="R76" s="238">
        <v>564948</v>
      </c>
      <c r="S76" s="239">
        <v>2038</v>
      </c>
    </row>
    <row r="77" spans="1:19" ht="11.25" customHeight="1">
      <c r="A77" s="232">
        <v>2039</v>
      </c>
      <c r="B77" s="240">
        <v>51291401</v>
      </c>
      <c r="C77" s="234">
        <v>9965542</v>
      </c>
      <c r="D77" s="234">
        <v>3037918</v>
      </c>
      <c r="E77" s="234">
        <v>2237153</v>
      </c>
      <c r="F77" s="234">
        <v>3045109</v>
      </c>
      <c r="G77" s="234">
        <v>1446771</v>
      </c>
      <c r="H77" s="234">
        <v>1573165</v>
      </c>
      <c r="I77" s="235">
        <v>1066258</v>
      </c>
      <c r="J77" s="236">
        <v>13341670</v>
      </c>
      <c r="K77" s="237">
        <v>1559432</v>
      </c>
      <c r="L77" s="237">
        <v>1712815</v>
      </c>
      <c r="M77" s="237">
        <v>2409008</v>
      </c>
      <c r="N77" s="237">
        <v>1778867</v>
      </c>
      <c r="O77" s="237">
        <v>1707446</v>
      </c>
      <c r="P77" s="237">
        <v>2564334</v>
      </c>
      <c r="Q77" s="237">
        <v>3282517</v>
      </c>
      <c r="R77" s="238">
        <v>563396</v>
      </c>
      <c r="S77" s="239">
        <v>2039</v>
      </c>
    </row>
    <row r="78" spans="1:19" s="241" customFormat="1" ht="11.25" customHeight="1">
      <c r="A78" s="232">
        <v>2040</v>
      </c>
      <c r="B78" s="240">
        <v>51091352</v>
      </c>
      <c r="C78" s="234">
        <v>9924373</v>
      </c>
      <c r="D78" s="234">
        <v>3014946</v>
      </c>
      <c r="E78" s="234">
        <v>2220439</v>
      </c>
      <c r="F78" s="234">
        <v>3036476</v>
      </c>
      <c r="G78" s="234">
        <v>1437531</v>
      </c>
      <c r="H78" s="234">
        <v>1566886</v>
      </c>
      <c r="I78" s="235">
        <v>1058153</v>
      </c>
      <c r="J78" s="236">
        <v>13298132</v>
      </c>
      <c r="K78" s="240">
        <v>1556371</v>
      </c>
      <c r="L78" s="240">
        <v>1710679</v>
      </c>
      <c r="M78" s="240">
        <v>2407883</v>
      </c>
      <c r="N78" s="240">
        <v>1774171</v>
      </c>
      <c r="O78" s="240">
        <v>1703613</v>
      </c>
      <c r="P78" s="240">
        <v>2553665</v>
      </c>
      <c r="Q78" s="240">
        <v>3266375</v>
      </c>
      <c r="R78" s="235">
        <v>561659</v>
      </c>
      <c r="S78" s="239">
        <v>2040</v>
      </c>
    </row>
    <row r="79" spans="1:19" s="249" customFormat="1" ht="3" customHeight="1" thickBot="1">
      <c r="A79" s="242"/>
      <c r="B79" s="243"/>
      <c r="C79" s="244"/>
      <c r="D79" s="244"/>
      <c r="E79" s="244"/>
      <c r="F79" s="244"/>
      <c r="G79" s="244"/>
      <c r="H79" s="244"/>
      <c r="I79" s="245"/>
      <c r="J79" s="246"/>
      <c r="K79" s="247"/>
      <c r="L79" s="247"/>
      <c r="M79" s="247"/>
      <c r="N79" s="247"/>
      <c r="O79" s="247"/>
      <c r="P79" s="247"/>
      <c r="Q79" s="247"/>
      <c r="R79" s="248"/>
      <c r="S79" s="242"/>
    </row>
    <row r="80" spans="1:19" ht="18.75">
      <c r="A80" s="331" t="s">
        <v>302</v>
      </c>
      <c r="B80" s="331"/>
      <c r="C80" s="331"/>
      <c r="D80" s="331"/>
      <c r="E80" s="331"/>
      <c r="F80" s="331"/>
      <c r="G80" s="331"/>
      <c r="H80" s="331"/>
      <c r="I80" s="331"/>
      <c r="J80" s="331" t="s">
        <v>302</v>
      </c>
      <c r="K80" s="331"/>
      <c r="L80" s="331"/>
      <c r="M80" s="331"/>
      <c r="N80" s="331"/>
      <c r="O80" s="331"/>
      <c r="P80" s="331"/>
      <c r="Q80" s="331"/>
      <c r="R80" s="331"/>
      <c r="S80" s="331"/>
    </row>
    <row r="81" spans="1:19" ht="14.25">
      <c r="A81" s="332" t="s">
        <v>303</v>
      </c>
      <c r="B81" s="332"/>
      <c r="C81" s="332"/>
      <c r="D81" s="332"/>
      <c r="E81" s="332"/>
      <c r="F81" s="332"/>
      <c r="G81" s="332"/>
      <c r="H81" s="332"/>
      <c r="I81" s="332"/>
      <c r="J81" s="332" t="s">
        <v>304</v>
      </c>
      <c r="K81" s="332"/>
      <c r="L81" s="332"/>
      <c r="M81" s="332"/>
      <c r="N81" s="332"/>
      <c r="O81" s="332"/>
      <c r="P81" s="332"/>
      <c r="Q81" s="332"/>
      <c r="R81" s="332"/>
      <c r="S81" s="332"/>
    </row>
    <row r="82" spans="1:19" ht="9.75" customHeight="1" thickBot="1">
      <c r="B82" s="217"/>
      <c r="C82" s="217"/>
      <c r="E82" s="217"/>
      <c r="F82" s="217"/>
      <c r="G82" s="217"/>
      <c r="I82" s="218"/>
      <c r="J82" s="218"/>
      <c r="K82" s="217"/>
      <c r="L82" s="217"/>
      <c r="M82" s="217"/>
      <c r="N82" s="217"/>
      <c r="O82" s="217"/>
      <c r="P82" s="217"/>
      <c r="Q82" s="217"/>
      <c r="R82" s="217"/>
      <c r="S82" s="217"/>
    </row>
    <row r="83" spans="1:19" s="219" customFormat="1" ht="12" customHeight="1">
      <c r="A83" s="333" t="s">
        <v>265</v>
      </c>
      <c r="B83" s="336" t="s">
        <v>305</v>
      </c>
      <c r="C83" s="337"/>
      <c r="D83" s="337"/>
      <c r="E83" s="337"/>
      <c r="F83" s="337" t="s">
        <v>306</v>
      </c>
      <c r="G83" s="337"/>
      <c r="H83" s="337"/>
      <c r="I83" s="337"/>
      <c r="J83" s="337" t="s">
        <v>305</v>
      </c>
      <c r="K83" s="337"/>
      <c r="L83" s="337"/>
      <c r="M83" s="337"/>
      <c r="N83" s="337"/>
      <c r="O83" s="337" t="s">
        <v>306</v>
      </c>
      <c r="P83" s="337"/>
      <c r="Q83" s="337"/>
      <c r="R83" s="338"/>
      <c r="S83" s="339" t="s">
        <v>265</v>
      </c>
    </row>
    <row r="84" spans="1:19" s="225" customFormat="1" ht="14.25" customHeight="1">
      <c r="A84" s="334"/>
      <c r="B84" s="221" t="s">
        <v>268</v>
      </c>
      <c r="C84" s="222" t="s">
        <v>269</v>
      </c>
      <c r="D84" s="222" t="s">
        <v>270</v>
      </c>
      <c r="E84" s="223" t="s">
        <v>271</v>
      </c>
      <c r="F84" s="223" t="s">
        <v>272</v>
      </c>
      <c r="G84" s="223" t="s">
        <v>273</v>
      </c>
      <c r="H84" s="223" t="s">
        <v>274</v>
      </c>
      <c r="I84" s="223" t="s">
        <v>275</v>
      </c>
      <c r="J84" s="222" t="s">
        <v>276</v>
      </c>
      <c r="K84" s="222" t="s">
        <v>277</v>
      </c>
      <c r="L84" s="222" t="s">
        <v>278</v>
      </c>
      <c r="M84" s="222" t="s">
        <v>279</v>
      </c>
      <c r="N84" s="223" t="s">
        <v>280</v>
      </c>
      <c r="O84" s="223" t="s">
        <v>281</v>
      </c>
      <c r="P84" s="223" t="s">
        <v>282</v>
      </c>
      <c r="Q84" s="223" t="s">
        <v>283</v>
      </c>
      <c r="R84" s="223" t="s">
        <v>284</v>
      </c>
      <c r="S84" s="340"/>
    </row>
    <row r="85" spans="1:19" s="216" customFormat="1" ht="12" customHeight="1">
      <c r="A85" s="335"/>
      <c r="B85" s="226" t="s">
        <v>285</v>
      </c>
      <c r="C85" s="226" t="s">
        <v>286</v>
      </c>
      <c r="D85" s="226" t="s">
        <v>287</v>
      </c>
      <c r="E85" s="227" t="s">
        <v>288</v>
      </c>
      <c r="F85" s="227" t="s">
        <v>289</v>
      </c>
      <c r="G85" s="227" t="s">
        <v>290</v>
      </c>
      <c r="H85" s="227" t="s">
        <v>291</v>
      </c>
      <c r="I85" s="227" t="s">
        <v>292</v>
      </c>
      <c r="J85" s="226" t="s">
        <v>293</v>
      </c>
      <c r="K85" s="226" t="s">
        <v>294</v>
      </c>
      <c r="L85" s="226" t="s">
        <v>295</v>
      </c>
      <c r="M85" s="226" t="s">
        <v>296</v>
      </c>
      <c r="N85" s="227" t="s">
        <v>297</v>
      </c>
      <c r="O85" s="227" t="s">
        <v>298</v>
      </c>
      <c r="P85" s="227" t="s">
        <v>299</v>
      </c>
      <c r="Q85" s="227" t="s">
        <v>300</v>
      </c>
      <c r="R85" s="227" t="s">
        <v>301</v>
      </c>
      <c r="S85" s="341"/>
    </row>
    <row r="86" spans="1:19" s="216" customFormat="1" ht="3" customHeight="1">
      <c r="A86" s="220"/>
      <c r="B86" s="229"/>
      <c r="C86" s="229"/>
      <c r="D86" s="229"/>
      <c r="E86" s="230"/>
      <c r="F86" s="230"/>
      <c r="G86" s="230"/>
      <c r="H86" s="230"/>
      <c r="I86" s="230"/>
      <c r="J86" s="229"/>
      <c r="K86" s="229"/>
      <c r="L86" s="229"/>
      <c r="M86" s="229"/>
      <c r="N86" s="230"/>
      <c r="O86" s="230"/>
      <c r="P86" s="230"/>
      <c r="Q86" s="230"/>
      <c r="R86" s="230"/>
      <c r="S86" s="224"/>
    </row>
    <row r="87" spans="1:19" ht="12" customHeight="1">
      <c r="A87" s="232">
        <v>1970</v>
      </c>
      <c r="B87" s="240">
        <v>16308607</v>
      </c>
      <c r="C87" s="234">
        <v>2864147</v>
      </c>
      <c r="D87" s="234">
        <v>1032010</v>
      </c>
      <c r="E87" s="234">
        <v>648857</v>
      </c>
      <c r="F87" s="234">
        <v>405637</v>
      </c>
      <c r="G87" s="250">
        <v>334990</v>
      </c>
      <c r="H87" s="250">
        <v>279395</v>
      </c>
      <c r="I87" s="251">
        <v>144194</v>
      </c>
      <c r="J87" s="240">
        <v>1333474</v>
      </c>
      <c r="K87" s="252">
        <v>984821</v>
      </c>
      <c r="L87" s="252">
        <v>777194</v>
      </c>
      <c r="M87" s="237">
        <v>1211081</v>
      </c>
      <c r="N87" s="237">
        <v>1254387</v>
      </c>
      <c r="O87" s="237">
        <v>1742691</v>
      </c>
      <c r="P87" s="237">
        <v>1708704</v>
      </c>
      <c r="Q87" s="237">
        <v>1405738</v>
      </c>
      <c r="R87" s="238">
        <v>181287</v>
      </c>
      <c r="S87" s="239">
        <v>1970</v>
      </c>
    </row>
    <row r="88" spans="1:19" ht="12" customHeight="1">
      <c r="A88" s="232">
        <v>1971</v>
      </c>
      <c r="B88" s="240">
        <v>16648884</v>
      </c>
      <c r="C88" s="234">
        <v>2991528</v>
      </c>
      <c r="D88" s="234">
        <v>1087057</v>
      </c>
      <c r="E88" s="234">
        <v>674467</v>
      </c>
      <c r="F88" s="234">
        <v>422917</v>
      </c>
      <c r="G88" s="250">
        <v>345698</v>
      </c>
      <c r="H88" s="250">
        <v>290064</v>
      </c>
      <c r="I88" s="251">
        <v>153335</v>
      </c>
      <c r="J88" s="240">
        <v>1383423</v>
      </c>
      <c r="K88" s="252">
        <v>986296</v>
      </c>
      <c r="L88" s="252">
        <v>783002</v>
      </c>
      <c r="M88" s="237">
        <v>1213382</v>
      </c>
      <c r="N88" s="237">
        <v>1261585</v>
      </c>
      <c r="O88" s="237">
        <v>1736830</v>
      </c>
      <c r="P88" s="237">
        <v>1718929</v>
      </c>
      <c r="Q88" s="237">
        <v>1413976</v>
      </c>
      <c r="R88" s="238">
        <v>186395</v>
      </c>
      <c r="S88" s="239">
        <v>1971</v>
      </c>
    </row>
    <row r="89" spans="1:19" ht="12" customHeight="1">
      <c r="A89" s="232">
        <v>1972</v>
      </c>
      <c r="B89" s="240">
        <v>16955438</v>
      </c>
      <c r="C89" s="234">
        <v>3120911</v>
      </c>
      <c r="D89" s="234">
        <v>1143248</v>
      </c>
      <c r="E89" s="234">
        <v>699718</v>
      </c>
      <c r="F89" s="234">
        <v>440142</v>
      </c>
      <c r="G89" s="250">
        <v>355991</v>
      </c>
      <c r="H89" s="250">
        <v>300524</v>
      </c>
      <c r="I89" s="251">
        <v>162640</v>
      </c>
      <c r="J89" s="240">
        <v>1431085</v>
      </c>
      <c r="K89" s="252">
        <v>984990</v>
      </c>
      <c r="L89" s="252">
        <v>786064</v>
      </c>
      <c r="M89" s="237">
        <v>1211128</v>
      </c>
      <c r="N89" s="237">
        <v>1264240</v>
      </c>
      <c r="O89" s="237">
        <v>1724486</v>
      </c>
      <c r="P89" s="237">
        <v>1722312</v>
      </c>
      <c r="Q89" s="237">
        <v>1416875</v>
      </c>
      <c r="R89" s="238">
        <v>191084</v>
      </c>
      <c r="S89" s="239">
        <v>1972</v>
      </c>
    </row>
    <row r="90" spans="1:19" ht="12" customHeight="1">
      <c r="A90" s="232">
        <v>1973</v>
      </c>
      <c r="B90" s="240">
        <v>17234877</v>
      </c>
      <c r="C90" s="234">
        <v>3245901</v>
      </c>
      <c r="D90" s="234">
        <v>1198433</v>
      </c>
      <c r="E90" s="234">
        <v>723553</v>
      </c>
      <c r="F90" s="234">
        <v>456937</v>
      </c>
      <c r="G90" s="250">
        <v>365368</v>
      </c>
      <c r="H90" s="250">
        <v>310444</v>
      </c>
      <c r="I90" s="251">
        <v>172194</v>
      </c>
      <c r="J90" s="240">
        <v>1477871</v>
      </c>
      <c r="K90" s="252">
        <v>981784</v>
      </c>
      <c r="L90" s="252">
        <v>788010</v>
      </c>
      <c r="M90" s="237">
        <v>1206816</v>
      </c>
      <c r="N90" s="237">
        <v>1263955</v>
      </c>
      <c r="O90" s="237">
        <v>1708647</v>
      </c>
      <c r="P90" s="237">
        <v>1722641</v>
      </c>
      <c r="Q90" s="237">
        <v>1416907</v>
      </c>
      <c r="R90" s="238">
        <v>195416</v>
      </c>
      <c r="S90" s="239">
        <v>1973</v>
      </c>
    </row>
    <row r="91" spans="1:19" ht="12" customHeight="1">
      <c r="A91" s="232">
        <v>1974</v>
      </c>
      <c r="B91" s="240">
        <v>17514223</v>
      </c>
      <c r="C91" s="234">
        <v>3372843</v>
      </c>
      <c r="D91" s="234">
        <v>1254982</v>
      </c>
      <c r="E91" s="234">
        <v>747312</v>
      </c>
      <c r="F91" s="234">
        <v>474039</v>
      </c>
      <c r="G91" s="250">
        <v>374445</v>
      </c>
      <c r="H91" s="250">
        <v>320348</v>
      </c>
      <c r="I91" s="251">
        <v>182247</v>
      </c>
      <c r="J91" s="240">
        <v>1525576</v>
      </c>
      <c r="K91" s="252">
        <v>978003</v>
      </c>
      <c r="L91" s="252">
        <v>789773</v>
      </c>
      <c r="M91" s="237">
        <v>1202034</v>
      </c>
      <c r="N91" s="237">
        <v>1262709</v>
      </c>
      <c r="O91" s="237">
        <v>1691857</v>
      </c>
      <c r="P91" s="237">
        <v>1722228</v>
      </c>
      <c r="Q91" s="237">
        <v>1416162</v>
      </c>
      <c r="R91" s="238">
        <v>199665</v>
      </c>
      <c r="S91" s="239">
        <v>1974</v>
      </c>
    </row>
    <row r="92" spans="1:19" ht="12" customHeight="1">
      <c r="A92" s="232">
        <v>1975</v>
      </c>
      <c r="B92" s="240">
        <v>17765828</v>
      </c>
      <c r="C92" s="234">
        <v>3493989</v>
      </c>
      <c r="D92" s="234">
        <v>1310001</v>
      </c>
      <c r="E92" s="234">
        <v>769601</v>
      </c>
      <c r="F92" s="234">
        <v>490399</v>
      </c>
      <c r="G92" s="250">
        <v>382372</v>
      </c>
      <c r="H92" s="250">
        <v>329559</v>
      </c>
      <c r="I92" s="251">
        <v>192340</v>
      </c>
      <c r="J92" s="240">
        <v>1571451</v>
      </c>
      <c r="K92" s="252">
        <v>972070</v>
      </c>
      <c r="L92" s="252">
        <v>790744</v>
      </c>
      <c r="M92" s="237">
        <v>1195744</v>
      </c>
      <c r="N92" s="237">
        <v>1258653</v>
      </c>
      <c r="O92" s="237">
        <v>1672490</v>
      </c>
      <c r="P92" s="237">
        <v>1719667</v>
      </c>
      <c r="Q92" s="237">
        <v>1413320</v>
      </c>
      <c r="R92" s="238">
        <v>203428</v>
      </c>
      <c r="S92" s="239">
        <v>1975</v>
      </c>
    </row>
    <row r="93" spans="1:19" ht="12" customHeight="1">
      <c r="A93" s="232">
        <v>1976</v>
      </c>
      <c r="B93" s="240">
        <v>18058503</v>
      </c>
      <c r="C93" s="234">
        <v>3645645</v>
      </c>
      <c r="D93" s="234">
        <v>1376272</v>
      </c>
      <c r="E93" s="234">
        <v>804532</v>
      </c>
      <c r="F93" s="234">
        <v>516552</v>
      </c>
      <c r="G93" s="250">
        <v>395686</v>
      </c>
      <c r="H93" s="250">
        <v>346513</v>
      </c>
      <c r="I93" s="251">
        <v>208029</v>
      </c>
      <c r="J93" s="240">
        <v>1635693</v>
      </c>
      <c r="K93" s="252">
        <v>966392</v>
      </c>
      <c r="L93" s="252">
        <v>782524</v>
      </c>
      <c r="M93" s="237">
        <v>1181040</v>
      </c>
      <c r="N93" s="237">
        <v>1243522</v>
      </c>
      <c r="O93" s="237">
        <v>1639729</v>
      </c>
      <c r="P93" s="237">
        <v>1698428</v>
      </c>
      <c r="Q93" s="237">
        <v>1408925</v>
      </c>
      <c r="R93" s="238">
        <v>209021</v>
      </c>
      <c r="S93" s="239">
        <v>1976</v>
      </c>
    </row>
    <row r="94" spans="1:19" ht="12" customHeight="1">
      <c r="A94" s="232">
        <v>1977</v>
      </c>
      <c r="B94" s="240">
        <v>18349416</v>
      </c>
      <c r="C94" s="234">
        <v>3799541</v>
      </c>
      <c r="D94" s="234">
        <v>1443836</v>
      </c>
      <c r="E94" s="234">
        <v>839571</v>
      </c>
      <c r="F94" s="234">
        <v>543583</v>
      </c>
      <c r="G94" s="250">
        <v>408888</v>
      </c>
      <c r="H94" s="250">
        <v>363789</v>
      </c>
      <c r="I94" s="251">
        <v>224801</v>
      </c>
      <c r="J94" s="240">
        <v>1701077</v>
      </c>
      <c r="K94" s="252">
        <v>960192</v>
      </c>
      <c r="L94" s="252">
        <v>773376</v>
      </c>
      <c r="M94" s="237">
        <v>1165042</v>
      </c>
      <c r="N94" s="237">
        <v>1227387</v>
      </c>
      <c r="O94" s="237">
        <v>1606017</v>
      </c>
      <c r="P94" s="237">
        <v>1675218</v>
      </c>
      <c r="Q94" s="237">
        <v>1402346</v>
      </c>
      <c r="R94" s="238">
        <v>214752</v>
      </c>
      <c r="S94" s="239">
        <v>1977</v>
      </c>
    </row>
    <row r="95" spans="1:19" ht="12" customHeight="1">
      <c r="A95" s="232">
        <v>1978</v>
      </c>
      <c r="B95" s="240">
        <v>18637254</v>
      </c>
      <c r="C95" s="234">
        <v>3955311</v>
      </c>
      <c r="D95" s="234">
        <v>1512747</v>
      </c>
      <c r="E95" s="234">
        <v>874805</v>
      </c>
      <c r="F95" s="234">
        <v>571552</v>
      </c>
      <c r="G95" s="250">
        <v>421898</v>
      </c>
      <c r="H95" s="250">
        <v>381371</v>
      </c>
      <c r="I95" s="251">
        <v>242774</v>
      </c>
      <c r="J95" s="240">
        <v>1767513</v>
      </c>
      <c r="K95" s="252">
        <v>953040</v>
      </c>
      <c r="L95" s="252">
        <v>763278</v>
      </c>
      <c r="M95" s="237">
        <v>1147703</v>
      </c>
      <c r="N95" s="237">
        <v>1209994</v>
      </c>
      <c r="O95" s="237">
        <v>1570908</v>
      </c>
      <c r="P95" s="237">
        <v>1650074</v>
      </c>
      <c r="Q95" s="237">
        <v>1393800</v>
      </c>
      <c r="R95" s="238">
        <v>220486</v>
      </c>
      <c r="S95" s="239">
        <v>1978</v>
      </c>
    </row>
    <row r="96" spans="1:19" ht="12" customHeight="1">
      <c r="A96" s="232">
        <v>1979</v>
      </c>
      <c r="B96" s="240">
        <v>18929361</v>
      </c>
      <c r="C96" s="234">
        <v>4113208</v>
      </c>
      <c r="D96" s="234">
        <v>1583340</v>
      </c>
      <c r="E96" s="234">
        <v>910337</v>
      </c>
      <c r="F96" s="234">
        <v>600631</v>
      </c>
      <c r="G96" s="250">
        <v>434667</v>
      </c>
      <c r="H96" s="250">
        <v>399314</v>
      </c>
      <c r="I96" s="251">
        <v>262180</v>
      </c>
      <c r="J96" s="240">
        <v>1835609</v>
      </c>
      <c r="K96" s="252">
        <v>945399</v>
      </c>
      <c r="L96" s="252">
        <v>752717</v>
      </c>
      <c r="M96" s="237">
        <v>1129652</v>
      </c>
      <c r="N96" s="237">
        <v>1191894</v>
      </c>
      <c r="O96" s="237">
        <v>1535687</v>
      </c>
      <c r="P96" s="237">
        <v>1624140</v>
      </c>
      <c r="Q96" s="237">
        <v>1384281</v>
      </c>
      <c r="R96" s="238">
        <v>226305</v>
      </c>
      <c r="S96" s="239">
        <v>1979</v>
      </c>
    </row>
    <row r="97" spans="1:19" ht="12" customHeight="1">
      <c r="A97" s="232">
        <v>1980</v>
      </c>
      <c r="B97" s="240">
        <v>19235736</v>
      </c>
      <c r="C97" s="234">
        <v>4274921</v>
      </c>
      <c r="D97" s="234">
        <v>1656543</v>
      </c>
      <c r="E97" s="234">
        <v>946716</v>
      </c>
      <c r="F97" s="234">
        <v>631243</v>
      </c>
      <c r="G97" s="250">
        <v>447412</v>
      </c>
      <c r="H97" s="250">
        <v>417863</v>
      </c>
      <c r="I97" s="251">
        <v>283361</v>
      </c>
      <c r="J97" s="240">
        <v>1906744</v>
      </c>
      <c r="K97" s="252">
        <v>937969</v>
      </c>
      <c r="L97" s="252">
        <v>742180</v>
      </c>
      <c r="M97" s="237">
        <v>1111355</v>
      </c>
      <c r="N97" s="237">
        <v>1173496</v>
      </c>
      <c r="O97" s="237">
        <v>1500942</v>
      </c>
      <c r="P97" s="237">
        <v>1598242</v>
      </c>
      <c r="Q97" s="237">
        <v>1374467</v>
      </c>
      <c r="R97" s="238">
        <v>232282</v>
      </c>
      <c r="S97" s="239">
        <v>1980</v>
      </c>
    </row>
    <row r="98" spans="1:19" ht="12" customHeight="1">
      <c r="A98" s="232">
        <v>1981</v>
      </c>
      <c r="B98" s="240">
        <v>19535680</v>
      </c>
      <c r="C98" s="234">
        <v>4413309</v>
      </c>
      <c r="D98" s="234">
        <v>1699668</v>
      </c>
      <c r="E98" s="234">
        <v>971818</v>
      </c>
      <c r="F98" s="234">
        <v>661966</v>
      </c>
      <c r="G98" s="250">
        <v>466645</v>
      </c>
      <c r="H98" s="250">
        <v>428622</v>
      </c>
      <c r="I98" s="251">
        <v>296602</v>
      </c>
      <c r="J98" s="240">
        <v>1958955</v>
      </c>
      <c r="K98" s="252">
        <v>935761</v>
      </c>
      <c r="L98" s="252">
        <v>740098</v>
      </c>
      <c r="M98" s="237">
        <v>1107841</v>
      </c>
      <c r="N98" s="237">
        <v>1167992</v>
      </c>
      <c r="O98" s="237">
        <v>1483539</v>
      </c>
      <c r="P98" s="237">
        <v>1589593</v>
      </c>
      <c r="Q98" s="237">
        <v>1377161</v>
      </c>
      <c r="R98" s="238">
        <v>236110</v>
      </c>
      <c r="S98" s="239">
        <v>1981</v>
      </c>
    </row>
    <row r="99" spans="1:19" ht="12" customHeight="1">
      <c r="A99" s="232">
        <v>1982</v>
      </c>
      <c r="B99" s="240">
        <v>19837392</v>
      </c>
      <c r="C99" s="234">
        <v>4543903</v>
      </c>
      <c r="D99" s="234">
        <v>1732535</v>
      </c>
      <c r="E99" s="234">
        <v>998496</v>
      </c>
      <c r="F99" s="234">
        <v>687475</v>
      </c>
      <c r="G99" s="250">
        <v>486315</v>
      </c>
      <c r="H99" s="250">
        <v>438186</v>
      </c>
      <c r="I99" s="251">
        <v>310318</v>
      </c>
      <c r="J99" s="240">
        <v>2033715</v>
      </c>
      <c r="K99" s="252">
        <v>932884</v>
      </c>
      <c r="L99" s="252">
        <v>737767</v>
      </c>
      <c r="M99" s="237">
        <v>1103205</v>
      </c>
      <c r="N99" s="237">
        <v>1164920</v>
      </c>
      <c r="O99" s="237">
        <v>1466126</v>
      </c>
      <c r="P99" s="237">
        <v>1575827</v>
      </c>
      <c r="Q99" s="237">
        <v>1386849</v>
      </c>
      <c r="R99" s="238">
        <v>238871</v>
      </c>
      <c r="S99" s="239">
        <v>1982</v>
      </c>
    </row>
    <row r="100" spans="1:19" ht="12" customHeight="1">
      <c r="A100" s="232">
        <v>1983</v>
      </c>
      <c r="B100" s="240">
        <v>20129120</v>
      </c>
      <c r="C100" s="234">
        <v>4672572</v>
      </c>
      <c r="D100" s="234">
        <v>1759359</v>
      </c>
      <c r="E100" s="234">
        <v>1023291</v>
      </c>
      <c r="F100" s="234">
        <v>710962</v>
      </c>
      <c r="G100" s="250">
        <v>504769</v>
      </c>
      <c r="H100" s="250">
        <v>449408</v>
      </c>
      <c r="I100" s="251">
        <v>324335</v>
      </c>
      <c r="J100" s="240">
        <v>2148239</v>
      </c>
      <c r="K100" s="252">
        <v>923325</v>
      </c>
      <c r="L100" s="252">
        <v>732704</v>
      </c>
      <c r="M100" s="237">
        <v>1093171</v>
      </c>
      <c r="N100" s="237">
        <v>1153818</v>
      </c>
      <c r="O100" s="237">
        <v>1441490</v>
      </c>
      <c r="P100" s="237">
        <v>1553044</v>
      </c>
      <c r="Q100" s="237">
        <v>1397431</v>
      </c>
      <c r="R100" s="238">
        <v>241202</v>
      </c>
      <c r="S100" s="239">
        <v>1983</v>
      </c>
    </row>
    <row r="101" spans="1:19" ht="12" customHeight="1">
      <c r="A101" s="232">
        <v>1984</v>
      </c>
      <c r="B101" s="240">
        <v>20375175</v>
      </c>
      <c r="C101" s="234">
        <v>4792911</v>
      </c>
      <c r="D101" s="234">
        <v>1784119</v>
      </c>
      <c r="E101" s="234">
        <v>1044853</v>
      </c>
      <c r="F101" s="234">
        <v>742112</v>
      </c>
      <c r="G101" s="250">
        <v>519839</v>
      </c>
      <c r="H101" s="250">
        <v>464304</v>
      </c>
      <c r="I101" s="251">
        <v>337998</v>
      </c>
      <c r="J101" s="240">
        <v>2267550</v>
      </c>
      <c r="K101" s="252">
        <v>907988</v>
      </c>
      <c r="L101" s="252">
        <v>724468</v>
      </c>
      <c r="M101" s="237">
        <v>1073625</v>
      </c>
      <c r="N101" s="237">
        <v>1135410</v>
      </c>
      <c r="O101" s="237">
        <v>1410959</v>
      </c>
      <c r="P101" s="237">
        <v>1523026</v>
      </c>
      <c r="Q101" s="237">
        <v>1403354</v>
      </c>
      <c r="R101" s="238">
        <v>242659</v>
      </c>
      <c r="S101" s="239">
        <v>1984</v>
      </c>
    </row>
    <row r="102" spans="1:19" ht="12" customHeight="1">
      <c r="A102" s="232">
        <v>1985</v>
      </c>
      <c r="B102" s="240">
        <v>20575600</v>
      </c>
      <c r="C102" s="234">
        <v>4876533</v>
      </c>
      <c r="D102" s="234">
        <v>1806061</v>
      </c>
      <c r="E102" s="234">
        <v>1063136</v>
      </c>
      <c r="F102" s="234">
        <v>775914</v>
      </c>
      <c r="G102" s="250">
        <v>533844</v>
      </c>
      <c r="H102" s="250">
        <v>480166</v>
      </c>
      <c r="I102" s="251">
        <v>350826</v>
      </c>
      <c r="J102" s="240">
        <v>2379231</v>
      </c>
      <c r="K102" s="252">
        <v>894828</v>
      </c>
      <c r="L102" s="252">
        <v>717824</v>
      </c>
      <c r="M102" s="237">
        <v>1055354</v>
      </c>
      <c r="N102" s="237">
        <v>1117674</v>
      </c>
      <c r="O102" s="237">
        <v>1382811</v>
      </c>
      <c r="P102" s="237">
        <v>1495212</v>
      </c>
      <c r="Q102" s="237">
        <v>1402792</v>
      </c>
      <c r="R102" s="238">
        <v>243394</v>
      </c>
      <c r="S102" s="239">
        <v>1985</v>
      </c>
    </row>
    <row r="103" spans="1:19" ht="12" customHeight="1">
      <c r="A103" s="232">
        <v>1986</v>
      </c>
      <c r="B103" s="240">
        <v>20771997</v>
      </c>
      <c r="C103" s="234">
        <v>4926219</v>
      </c>
      <c r="D103" s="234">
        <v>1826958</v>
      </c>
      <c r="E103" s="234">
        <v>1080668</v>
      </c>
      <c r="F103" s="234">
        <v>802112</v>
      </c>
      <c r="G103" s="250">
        <v>538012</v>
      </c>
      <c r="H103" s="250">
        <v>486947</v>
      </c>
      <c r="I103" s="251">
        <v>355942</v>
      </c>
      <c r="J103" s="240">
        <v>2531145</v>
      </c>
      <c r="K103" s="252">
        <v>882825</v>
      </c>
      <c r="L103" s="252">
        <v>712225</v>
      </c>
      <c r="M103" s="237">
        <v>1050364</v>
      </c>
      <c r="N103" s="237">
        <v>1099703</v>
      </c>
      <c r="O103" s="237">
        <v>1368672</v>
      </c>
      <c r="P103" s="237">
        <v>1468621</v>
      </c>
      <c r="Q103" s="237">
        <v>1397224</v>
      </c>
      <c r="R103" s="238">
        <v>244360</v>
      </c>
      <c r="S103" s="239">
        <v>1986</v>
      </c>
    </row>
    <row r="104" spans="1:19" ht="12" customHeight="1">
      <c r="A104" s="232">
        <v>1987</v>
      </c>
      <c r="B104" s="240">
        <v>20959980</v>
      </c>
      <c r="C104" s="234">
        <v>4987271</v>
      </c>
      <c r="D104" s="234">
        <v>1851982</v>
      </c>
      <c r="E104" s="234">
        <v>1097913</v>
      </c>
      <c r="F104" s="234">
        <v>829255</v>
      </c>
      <c r="G104" s="250">
        <v>540102</v>
      </c>
      <c r="H104" s="250">
        <v>491902</v>
      </c>
      <c r="I104" s="251">
        <v>364868</v>
      </c>
      <c r="J104" s="240">
        <v>2674949</v>
      </c>
      <c r="K104" s="252">
        <v>866096</v>
      </c>
      <c r="L104" s="252">
        <v>706068</v>
      </c>
      <c r="M104" s="237">
        <v>1044605</v>
      </c>
      <c r="N104" s="237">
        <v>1079370</v>
      </c>
      <c r="O104" s="237">
        <v>1346313</v>
      </c>
      <c r="P104" s="237">
        <v>1444753</v>
      </c>
      <c r="Q104" s="237">
        <v>1389322</v>
      </c>
      <c r="R104" s="238">
        <v>245211</v>
      </c>
      <c r="S104" s="239">
        <v>1987</v>
      </c>
    </row>
    <row r="105" spans="1:19" ht="12" customHeight="1">
      <c r="A105" s="232">
        <v>1988</v>
      </c>
      <c r="B105" s="240">
        <v>21155226</v>
      </c>
      <c r="C105" s="234">
        <v>5099544</v>
      </c>
      <c r="D105" s="234">
        <v>1875287</v>
      </c>
      <c r="E105" s="234">
        <v>1115752</v>
      </c>
      <c r="F105" s="234">
        <v>861394</v>
      </c>
      <c r="G105" s="250">
        <v>544197</v>
      </c>
      <c r="H105" s="250">
        <v>497476</v>
      </c>
      <c r="I105" s="251">
        <v>379213</v>
      </c>
      <c r="J105" s="240">
        <v>2778384</v>
      </c>
      <c r="K105" s="252">
        <v>844455</v>
      </c>
      <c r="L105" s="252">
        <v>698702</v>
      </c>
      <c r="M105" s="237">
        <v>1036163</v>
      </c>
      <c r="N105" s="237">
        <v>1059102</v>
      </c>
      <c r="O105" s="237">
        <v>1315528</v>
      </c>
      <c r="P105" s="237">
        <v>1419507</v>
      </c>
      <c r="Q105" s="237">
        <v>1383960</v>
      </c>
      <c r="R105" s="238">
        <v>246562</v>
      </c>
      <c r="S105" s="239">
        <v>1988</v>
      </c>
    </row>
    <row r="106" spans="1:19" ht="12" customHeight="1">
      <c r="A106" s="232">
        <v>1989</v>
      </c>
      <c r="B106" s="240">
        <v>21357389</v>
      </c>
      <c r="C106" s="234">
        <v>5220199</v>
      </c>
      <c r="D106" s="234">
        <v>1889544</v>
      </c>
      <c r="E106" s="234">
        <v>1134837</v>
      </c>
      <c r="F106" s="234">
        <v>899758</v>
      </c>
      <c r="G106" s="250">
        <v>553997</v>
      </c>
      <c r="H106" s="250">
        <v>507545</v>
      </c>
      <c r="I106" s="251">
        <v>395855</v>
      </c>
      <c r="J106" s="240">
        <v>2874099</v>
      </c>
      <c r="K106" s="252">
        <v>819111</v>
      </c>
      <c r="L106" s="252">
        <v>692648</v>
      </c>
      <c r="M106" s="237">
        <v>1025127</v>
      </c>
      <c r="N106" s="237">
        <v>1039337</v>
      </c>
      <c r="O106" s="237">
        <v>1284657</v>
      </c>
      <c r="P106" s="237">
        <v>1392356</v>
      </c>
      <c r="Q106" s="237">
        <v>1379682</v>
      </c>
      <c r="R106" s="238">
        <v>248637</v>
      </c>
      <c r="S106" s="239">
        <v>1989</v>
      </c>
    </row>
    <row r="107" spans="1:19" ht="12" customHeight="1">
      <c r="A107" s="232">
        <v>1990</v>
      </c>
      <c r="B107" s="240">
        <v>21568181</v>
      </c>
      <c r="C107" s="234">
        <v>5272803</v>
      </c>
      <c r="D107" s="234">
        <v>1889516</v>
      </c>
      <c r="E107" s="234">
        <v>1149109</v>
      </c>
      <c r="F107" s="234">
        <v>957563</v>
      </c>
      <c r="G107" s="250">
        <v>565805</v>
      </c>
      <c r="H107" s="250">
        <v>524795</v>
      </c>
      <c r="I107" s="251">
        <v>412832</v>
      </c>
      <c r="J107" s="240">
        <v>3017748</v>
      </c>
      <c r="K107" s="252">
        <v>794600</v>
      </c>
      <c r="L107" s="252">
        <v>690514</v>
      </c>
      <c r="M107" s="237">
        <v>1012046</v>
      </c>
      <c r="N107" s="237">
        <v>1020617</v>
      </c>
      <c r="O107" s="237">
        <v>1255133</v>
      </c>
      <c r="P107" s="237">
        <v>1369957</v>
      </c>
      <c r="Q107" s="237">
        <v>1383172</v>
      </c>
      <c r="R107" s="238">
        <v>251971</v>
      </c>
      <c r="S107" s="239">
        <v>1990</v>
      </c>
    </row>
    <row r="108" spans="1:19" ht="12" customHeight="1">
      <c r="A108" s="232">
        <v>1991</v>
      </c>
      <c r="B108" s="240">
        <v>21783914</v>
      </c>
      <c r="C108" s="234">
        <v>5266726</v>
      </c>
      <c r="D108" s="234">
        <v>1898481</v>
      </c>
      <c r="E108" s="234">
        <v>1170687</v>
      </c>
      <c r="F108" s="234">
        <v>999917</v>
      </c>
      <c r="G108" s="250">
        <v>579797</v>
      </c>
      <c r="H108" s="250">
        <v>549046</v>
      </c>
      <c r="I108" s="251">
        <v>430990</v>
      </c>
      <c r="J108" s="240">
        <v>3182537</v>
      </c>
      <c r="K108" s="252">
        <v>786213</v>
      </c>
      <c r="L108" s="252">
        <v>695181</v>
      </c>
      <c r="M108" s="237">
        <v>989139</v>
      </c>
      <c r="N108" s="237">
        <v>1007855</v>
      </c>
      <c r="O108" s="237">
        <v>1208029</v>
      </c>
      <c r="P108" s="237">
        <v>1368373</v>
      </c>
      <c r="Q108" s="237">
        <v>1398695</v>
      </c>
      <c r="R108" s="238">
        <v>252248</v>
      </c>
      <c r="S108" s="239">
        <v>1991</v>
      </c>
    </row>
    <row r="109" spans="1:19" ht="12" customHeight="1">
      <c r="A109" s="232">
        <v>1992</v>
      </c>
      <c r="B109" s="240">
        <v>22013655</v>
      </c>
      <c r="C109" s="234">
        <v>5259938</v>
      </c>
      <c r="D109" s="234">
        <v>1907117</v>
      </c>
      <c r="E109" s="234">
        <v>1192103</v>
      </c>
      <c r="F109" s="234">
        <v>1043990</v>
      </c>
      <c r="G109" s="250">
        <v>594201</v>
      </c>
      <c r="H109" s="250">
        <v>574129</v>
      </c>
      <c r="I109" s="251">
        <v>449825</v>
      </c>
      <c r="J109" s="240">
        <v>3356131</v>
      </c>
      <c r="K109" s="252">
        <v>777992</v>
      </c>
      <c r="L109" s="252">
        <v>699768</v>
      </c>
      <c r="M109" s="237">
        <v>966787</v>
      </c>
      <c r="N109" s="237">
        <v>995373</v>
      </c>
      <c r="O109" s="237">
        <v>1163341</v>
      </c>
      <c r="P109" s="237">
        <v>1366339</v>
      </c>
      <c r="Q109" s="237">
        <v>1414001</v>
      </c>
      <c r="R109" s="238">
        <v>252620</v>
      </c>
      <c r="S109" s="239">
        <v>1992</v>
      </c>
    </row>
    <row r="110" spans="1:19" ht="12" customHeight="1">
      <c r="A110" s="232">
        <v>1993</v>
      </c>
      <c r="B110" s="240">
        <v>22242554</v>
      </c>
      <c r="C110" s="234">
        <v>5248516</v>
      </c>
      <c r="D110" s="234">
        <v>1914301</v>
      </c>
      <c r="E110" s="234">
        <v>1212555</v>
      </c>
      <c r="F110" s="234">
        <v>1089217</v>
      </c>
      <c r="G110" s="250">
        <v>608582</v>
      </c>
      <c r="H110" s="250">
        <v>599714</v>
      </c>
      <c r="I110" s="251">
        <v>469098</v>
      </c>
      <c r="J110" s="240">
        <v>3536996</v>
      </c>
      <c r="K110" s="252">
        <v>769263</v>
      </c>
      <c r="L110" s="252">
        <v>703683</v>
      </c>
      <c r="M110" s="237">
        <v>944278</v>
      </c>
      <c r="N110" s="237">
        <v>982379</v>
      </c>
      <c r="O110" s="237">
        <v>1119984</v>
      </c>
      <c r="P110" s="237">
        <v>1362931</v>
      </c>
      <c r="Q110" s="237">
        <v>1428180</v>
      </c>
      <c r="R110" s="238">
        <v>252877</v>
      </c>
      <c r="S110" s="239">
        <v>1993</v>
      </c>
    </row>
    <row r="111" spans="1:19" ht="12" customHeight="1">
      <c r="A111" s="232">
        <v>1994</v>
      </c>
      <c r="B111" s="240">
        <v>22472496</v>
      </c>
      <c r="C111" s="234">
        <v>5232588</v>
      </c>
      <c r="D111" s="234">
        <v>1920239</v>
      </c>
      <c r="E111" s="234">
        <v>1232177</v>
      </c>
      <c r="F111" s="234">
        <v>1135533</v>
      </c>
      <c r="G111" s="250">
        <v>622906</v>
      </c>
      <c r="H111" s="250">
        <v>625851</v>
      </c>
      <c r="I111" s="251">
        <v>488792</v>
      </c>
      <c r="J111" s="240">
        <v>3725515</v>
      </c>
      <c r="K111" s="252">
        <v>760102</v>
      </c>
      <c r="L111" s="252">
        <v>707025</v>
      </c>
      <c r="M111" s="237">
        <v>921827</v>
      </c>
      <c r="N111" s="237">
        <v>968984</v>
      </c>
      <c r="O111" s="237">
        <v>1078061</v>
      </c>
      <c r="P111" s="237">
        <v>1358458</v>
      </c>
      <c r="Q111" s="237">
        <v>1441419</v>
      </c>
      <c r="R111" s="238">
        <v>253019</v>
      </c>
      <c r="S111" s="239">
        <v>1994</v>
      </c>
    </row>
    <row r="112" spans="1:19" ht="12" customHeight="1">
      <c r="A112" s="232">
        <v>1995</v>
      </c>
      <c r="B112" s="240">
        <v>22705329</v>
      </c>
      <c r="C112" s="234">
        <v>5212363</v>
      </c>
      <c r="D112" s="234">
        <v>1925224</v>
      </c>
      <c r="E112" s="234">
        <v>1251093</v>
      </c>
      <c r="F112" s="234">
        <v>1182621</v>
      </c>
      <c r="G112" s="250">
        <v>637092</v>
      </c>
      <c r="H112" s="250">
        <v>652533</v>
      </c>
      <c r="I112" s="251">
        <v>508820</v>
      </c>
      <c r="J112" s="240">
        <v>3921415</v>
      </c>
      <c r="K112" s="252">
        <v>750848</v>
      </c>
      <c r="L112" s="252">
        <v>710042</v>
      </c>
      <c r="M112" s="237">
        <v>899771</v>
      </c>
      <c r="N112" s="237">
        <v>955405</v>
      </c>
      <c r="O112" s="237">
        <v>1037880</v>
      </c>
      <c r="P112" s="237">
        <v>1353289</v>
      </c>
      <c r="Q112" s="237">
        <v>1453850</v>
      </c>
      <c r="R112" s="238">
        <v>253083</v>
      </c>
      <c r="S112" s="239">
        <v>1995</v>
      </c>
    </row>
    <row r="113" spans="1:19" ht="12" customHeight="1">
      <c r="A113" s="232">
        <v>1996</v>
      </c>
      <c r="B113" s="240">
        <v>22924512</v>
      </c>
      <c r="C113" s="234">
        <v>5137748</v>
      </c>
      <c r="D113" s="234">
        <v>1912428</v>
      </c>
      <c r="E113" s="234">
        <v>1257498</v>
      </c>
      <c r="F113" s="234">
        <v>1203990</v>
      </c>
      <c r="G113" s="250">
        <v>646084</v>
      </c>
      <c r="H113" s="250">
        <v>666733</v>
      </c>
      <c r="I113" s="251">
        <v>518006</v>
      </c>
      <c r="J113" s="240">
        <v>4122997</v>
      </c>
      <c r="K113" s="252">
        <v>750592</v>
      </c>
      <c r="L113" s="252">
        <v>720045</v>
      </c>
      <c r="M113" s="237">
        <v>909255</v>
      </c>
      <c r="N113" s="237">
        <v>956197</v>
      </c>
      <c r="O113" s="237">
        <v>1032206</v>
      </c>
      <c r="P113" s="237">
        <v>1364456</v>
      </c>
      <c r="Q113" s="237">
        <v>1471958</v>
      </c>
      <c r="R113" s="238">
        <v>254319</v>
      </c>
      <c r="S113" s="239">
        <v>1996</v>
      </c>
    </row>
    <row r="114" spans="1:19" ht="12" customHeight="1">
      <c r="A114" s="232">
        <v>1997</v>
      </c>
      <c r="B114" s="240">
        <v>23148092</v>
      </c>
      <c r="C114" s="234">
        <v>5098995</v>
      </c>
      <c r="D114" s="234">
        <v>1902137</v>
      </c>
      <c r="E114" s="234">
        <v>1260661</v>
      </c>
      <c r="F114" s="234">
        <v>1227044</v>
      </c>
      <c r="G114" s="250">
        <v>658284</v>
      </c>
      <c r="H114" s="250">
        <v>678960</v>
      </c>
      <c r="I114" s="251">
        <v>526644</v>
      </c>
      <c r="J114" s="240">
        <v>4285048</v>
      </c>
      <c r="K114" s="252">
        <v>753190</v>
      </c>
      <c r="L114" s="252">
        <v>730642</v>
      </c>
      <c r="M114" s="237">
        <v>923082</v>
      </c>
      <c r="N114" s="237">
        <v>956062</v>
      </c>
      <c r="O114" s="237">
        <v>1026440</v>
      </c>
      <c r="P114" s="237">
        <v>1376002</v>
      </c>
      <c r="Q114" s="237">
        <v>1489081</v>
      </c>
      <c r="R114" s="238">
        <v>255820</v>
      </c>
      <c r="S114" s="239">
        <v>1997</v>
      </c>
    </row>
    <row r="115" spans="1:19" ht="12" customHeight="1">
      <c r="A115" s="232">
        <v>1998</v>
      </c>
      <c r="B115" s="240">
        <v>23295727</v>
      </c>
      <c r="C115" s="234">
        <v>5060672</v>
      </c>
      <c r="D115" s="234">
        <v>1887110</v>
      </c>
      <c r="E115" s="234">
        <v>1262153</v>
      </c>
      <c r="F115" s="234">
        <v>1247464</v>
      </c>
      <c r="G115" s="250">
        <v>669731</v>
      </c>
      <c r="H115" s="250">
        <v>688009</v>
      </c>
      <c r="I115" s="251">
        <v>529087</v>
      </c>
      <c r="J115" s="240">
        <v>4396378</v>
      </c>
      <c r="K115" s="252">
        <v>758827</v>
      </c>
      <c r="L115" s="252">
        <v>739090</v>
      </c>
      <c r="M115" s="237">
        <v>934466</v>
      </c>
      <c r="N115" s="237">
        <v>957106</v>
      </c>
      <c r="O115" s="237">
        <v>1023744</v>
      </c>
      <c r="P115" s="237">
        <v>1382655</v>
      </c>
      <c r="Q115" s="237">
        <v>1501676</v>
      </c>
      <c r="R115" s="238">
        <v>257559</v>
      </c>
      <c r="S115" s="239">
        <v>1998</v>
      </c>
    </row>
    <row r="116" spans="1:19" ht="12" customHeight="1">
      <c r="A116" s="232">
        <v>1999</v>
      </c>
      <c r="B116" s="240">
        <v>23457837</v>
      </c>
      <c r="C116" s="234">
        <v>5050557</v>
      </c>
      <c r="D116" s="234">
        <v>1876039</v>
      </c>
      <c r="E116" s="234">
        <v>1266680</v>
      </c>
      <c r="F116" s="234">
        <v>1262246</v>
      </c>
      <c r="G116" s="250">
        <v>680305</v>
      </c>
      <c r="H116" s="250">
        <v>697467</v>
      </c>
      <c r="I116" s="251">
        <v>530018</v>
      </c>
      <c r="J116" s="240">
        <v>4499333</v>
      </c>
      <c r="K116" s="252">
        <v>763790</v>
      </c>
      <c r="L116" s="252">
        <v>746442</v>
      </c>
      <c r="M116" s="237">
        <v>942671</v>
      </c>
      <c r="N116" s="237">
        <v>959646</v>
      </c>
      <c r="O116" s="237">
        <v>1021408</v>
      </c>
      <c r="P116" s="237">
        <v>1388690</v>
      </c>
      <c r="Q116" s="237">
        <v>1512937</v>
      </c>
      <c r="R116" s="238">
        <v>259608</v>
      </c>
      <c r="S116" s="239">
        <v>1999</v>
      </c>
    </row>
    <row r="117" spans="1:19" ht="12" customHeight="1">
      <c r="A117" s="232">
        <v>2000</v>
      </c>
      <c r="B117" s="240">
        <v>23666769</v>
      </c>
      <c r="C117" s="234">
        <v>5075696</v>
      </c>
      <c r="D117" s="234">
        <v>1866962</v>
      </c>
      <c r="E117" s="234">
        <v>1275668</v>
      </c>
      <c r="F117" s="234">
        <v>1277321</v>
      </c>
      <c r="G117" s="250">
        <v>691174</v>
      </c>
      <c r="H117" s="250">
        <v>707268</v>
      </c>
      <c r="I117" s="251">
        <v>534677</v>
      </c>
      <c r="J117" s="240">
        <v>4630358</v>
      </c>
      <c r="K117" s="252">
        <v>764311</v>
      </c>
      <c r="L117" s="252">
        <v>752652</v>
      </c>
      <c r="M117" s="237">
        <v>947749</v>
      </c>
      <c r="N117" s="237">
        <v>958211</v>
      </c>
      <c r="O117" s="237">
        <v>1011129</v>
      </c>
      <c r="P117" s="237">
        <v>1390813</v>
      </c>
      <c r="Q117" s="237">
        <v>1521938</v>
      </c>
      <c r="R117" s="238">
        <v>260842</v>
      </c>
      <c r="S117" s="239">
        <v>2000</v>
      </c>
    </row>
    <row r="118" spans="1:19" ht="12" customHeight="1">
      <c r="A118" s="232">
        <v>2001</v>
      </c>
      <c r="B118" s="240">
        <v>23843136</v>
      </c>
      <c r="C118" s="234">
        <v>5076231</v>
      </c>
      <c r="D118" s="234">
        <v>1857337</v>
      </c>
      <c r="E118" s="234">
        <v>1278029</v>
      </c>
      <c r="F118" s="234">
        <v>1291634</v>
      </c>
      <c r="G118" s="250">
        <v>700565</v>
      </c>
      <c r="H118" s="250">
        <v>716688</v>
      </c>
      <c r="I118" s="251">
        <v>541152</v>
      </c>
      <c r="J118" s="240">
        <v>4787172</v>
      </c>
      <c r="K118" s="252">
        <v>764070</v>
      </c>
      <c r="L118" s="252">
        <v>755372</v>
      </c>
      <c r="M118" s="237">
        <v>949689</v>
      </c>
      <c r="N118" s="237">
        <v>952008</v>
      </c>
      <c r="O118" s="237">
        <v>998225</v>
      </c>
      <c r="P118" s="237">
        <v>1382477</v>
      </c>
      <c r="Q118" s="237">
        <v>1529464</v>
      </c>
      <c r="R118" s="238">
        <v>263023</v>
      </c>
      <c r="S118" s="239">
        <v>2001</v>
      </c>
    </row>
    <row r="119" spans="1:19" ht="12" customHeight="1">
      <c r="A119" s="232">
        <v>2002</v>
      </c>
      <c r="B119" s="240">
        <v>23970035</v>
      </c>
      <c r="C119" s="234">
        <v>5048146</v>
      </c>
      <c r="D119" s="234">
        <v>1839720</v>
      </c>
      <c r="E119" s="234">
        <v>1275024</v>
      </c>
      <c r="F119" s="234">
        <v>1302295</v>
      </c>
      <c r="G119" s="250">
        <v>709990</v>
      </c>
      <c r="H119" s="250">
        <v>724009</v>
      </c>
      <c r="I119" s="251">
        <v>546524</v>
      </c>
      <c r="J119" s="240">
        <v>4969486</v>
      </c>
      <c r="K119" s="252">
        <v>760657</v>
      </c>
      <c r="L119" s="252">
        <v>753749</v>
      </c>
      <c r="M119" s="237">
        <v>947159</v>
      </c>
      <c r="N119" s="237">
        <v>940803</v>
      </c>
      <c r="O119" s="237">
        <v>972650</v>
      </c>
      <c r="P119" s="237">
        <v>1371763</v>
      </c>
      <c r="Q119" s="237">
        <v>1542103</v>
      </c>
      <c r="R119" s="238">
        <v>265957</v>
      </c>
      <c r="S119" s="239">
        <v>2002</v>
      </c>
    </row>
    <row r="120" spans="1:19" ht="12" customHeight="1">
      <c r="A120" s="232">
        <v>2003</v>
      </c>
      <c r="B120" s="240">
        <v>24089703</v>
      </c>
      <c r="C120" s="234">
        <v>5035622</v>
      </c>
      <c r="D120" s="234">
        <v>1820918</v>
      </c>
      <c r="E120" s="234">
        <v>1275077</v>
      </c>
      <c r="F120" s="234">
        <v>1303352</v>
      </c>
      <c r="G120" s="250">
        <v>715241</v>
      </c>
      <c r="H120" s="250">
        <v>733145</v>
      </c>
      <c r="I120" s="251">
        <v>549921</v>
      </c>
      <c r="J120" s="240">
        <v>5139407</v>
      </c>
      <c r="K120" s="252">
        <v>756680</v>
      </c>
      <c r="L120" s="252">
        <v>751707</v>
      </c>
      <c r="M120" s="237">
        <v>945295</v>
      </c>
      <c r="N120" s="237">
        <v>928060</v>
      </c>
      <c r="O120" s="237">
        <v>954674</v>
      </c>
      <c r="P120" s="237">
        <v>1356761</v>
      </c>
      <c r="Q120" s="237">
        <v>1556046</v>
      </c>
      <c r="R120" s="238">
        <v>267797</v>
      </c>
      <c r="S120" s="239">
        <v>2003</v>
      </c>
    </row>
    <row r="121" spans="1:19" ht="12" customHeight="1">
      <c r="A121" s="232">
        <v>2004</v>
      </c>
      <c r="B121" s="240">
        <v>24165488</v>
      </c>
      <c r="C121" s="234">
        <v>5026367</v>
      </c>
      <c r="D121" s="234">
        <v>1805436</v>
      </c>
      <c r="E121" s="234">
        <v>1273551</v>
      </c>
      <c r="F121" s="234">
        <v>1301307</v>
      </c>
      <c r="G121" s="250">
        <v>720504</v>
      </c>
      <c r="H121" s="250">
        <v>735955</v>
      </c>
      <c r="I121" s="251">
        <v>552419</v>
      </c>
      <c r="J121" s="240">
        <v>5270699</v>
      </c>
      <c r="K121" s="252">
        <v>754879</v>
      </c>
      <c r="L121" s="252">
        <v>752255</v>
      </c>
      <c r="M121" s="237">
        <v>956508</v>
      </c>
      <c r="N121" s="237">
        <v>913808</v>
      </c>
      <c r="O121" s="237">
        <v>930546</v>
      </c>
      <c r="P121" s="237">
        <v>1340164</v>
      </c>
      <c r="Q121" s="237">
        <v>1561647</v>
      </c>
      <c r="R121" s="238">
        <v>269443</v>
      </c>
      <c r="S121" s="239">
        <v>2004</v>
      </c>
    </row>
    <row r="122" spans="1:19" ht="12" customHeight="1">
      <c r="A122" s="232">
        <v>2005</v>
      </c>
      <c r="B122" s="240">
        <v>24190906</v>
      </c>
      <c r="C122" s="234">
        <v>4998012</v>
      </c>
      <c r="D122" s="234">
        <v>1785318</v>
      </c>
      <c r="E122" s="234">
        <v>1260006</v>
      </c>
      <c r="F122" s="234">
        <v>1304302</v>
      </c>
      <c r="G122" s="250">
        <v>720627</v>
      </c>
      <c r="H122" s="250">
        <v>739456</v>
      </c>
      <c r="I122" s="251">
        <v>553874</v>
      </c>
      <c r="J122" s="240">
        <v>5373612</v>
      </c>
      <c r="K122" s="252">
        <v>750885</v>
      </c>
      <c r="L122" s="252">
        <v>749818</v>
      </c>
      <c r="M122" s="237">
        <v>970927</v>
      </c>
      <c r="N122" s="237">
        <v>900089</v>
      </c>
      <c r="O122" s="237">
        <v>915383</v>
      </c>
      <c r="P122" s="237">
        <v>1330933</v>
      </c>
      <c r="Q122" s="237">
        <v>1566874</v>
      </c>
      <c r="R122" s="238">
        <v>270790</v>
      </c>
      <c r="S122" s="239">
        <v>2005</v>
      </c>
    </row>
    <row r="123" spans="1:19" ht="12" customHeight="1">
      <c r="A123" s="232">
        <v>2006</v>
      </c>
      <c r="B123" s="240">
        <v>24302796</v>
      </c>
      <c r="C123" s="234">
        <v>4998692</v>
      </c>
      <c r="D123" s="234">
        <v>1767968</v>
      </c>
      <c r="E123" s="234">
        <v>1248497</v>
      </c>
      <c r="F123" s="234">
        <v>1317298</v>
      </c>
      <c r="G123" s="250">
        <v>721544</v>
      </c>
      <c r="H123" s="250">
        <v>744974</v>
      </c>
      <c r="I123" s="251">
        <v>556720</v>
      </c>
      <c r="J123" s="240">
        <v>5487829</v>
      </c>
      <c r="K123" s="252">
        <v>747393</v>
      </c>
      <c r="L123" s="252">
        <v>750678</v>
      </c>
      <c r="M123" s="237">
        <v>985676</v>
      </c>
      <c r="N123" s="237">
        <v>891663</v>
      </c>
      <c r="O123" s="237">
        <v>904402</v>
      </c>
      <c r="P123" s="237">
        <v>1331326</v>
      </c>
      <c r="Q123" s="237">
        <v>1576368</v>
      </c>
      <c r="R123" s="238">
        <v>271768</v>
      </c>
      <c r="S123" s="239">
        <v>2006</v>
      </c>
    </row>
    <row r="124" spans="1:19" ht="12" customHeight="1">
      <c r="A124" s="232">
        <v>2007</v>
      </c>
      <c r="B124" s="240">
        <v>24410110</v>
      </c>
      <c r="C124" s="234">
        <v>4991672</v>
      </c>
      <c r="D124" s="234">
        <v>1752840</v>
      </c>
      <c r="E124" s="234">
        <v>1242778</v>
      </c>
      <c r="F124" s="234">
        <v>1335495</v>
      </c>
      <c r="G124" s="250">
        <v>724986</v>
      </c>
      <c r="H124" s="250">
        <v>750629</v>
      </c>
      <c r="I124" s="251">
        <v>558695</v>
      </c>
      <c r="J124" s="240">
        <v>5589522</v>
      </c>
      <c r="K124" s="252">
        <v>744850</v>
      </c>
      <c r="L124" s="252">
        <v>754170</v>
      </c>
      <c r="M124" s="237">
        <v>1003322</v>
      </c>
      <c r="N124" s="237">
        <v>885854</v>
      </c>
      <c r="O124" s="237">
        <v>892484</v>
      </c>
      <c r="P124" s="237">
        <v>1326386</v>
      </c>
      <c r="Q124" s="237">
        <v>1585185</v>
      </c>
      <c r="R124" s="238">
        <v>271242</v>
      </c>
      <c r="S124" s="239">
        <v>2007</v>
      </c>
    </row>
    <row r="125" spans="1:19" ht="12" customHeight="1">
      <c r="A125" s="232">
        <v>2008</v>
      </c>
      <c r="B125" s="240">
        <v>24576155</v>
      </c>
      <c r="C125" s="234">
        <v>5002400</v>
      </c>
      <c r="D125" s="234">
        <v>1737482</v>
      </c>
      <c r="E125" s="234">
        <v>1238633</v>
      </c>
      <c r="F125" s="234">
        <v>1358234</v>
      </c>
      <c r="G125" s="250">
        <v>728246</v>
      </c>
      <c r="H125" s="250">
        <v>753440</v>
      </c>
      <c r="I125" s="251">
        <v>565665</v>
      </c>
      <c r="J125" s="240">
        <v>5691336</v>
      </c>
      <c r="K125" s="252">
        <v>747369</v>
      </c>
      <c r="L125" s="252">
        <v>760883</v>
      </c>
      <c r="M125" s="237">
        <v>1024844</v>
      </c>
      <c r="N125" s="237">
        <v>883109</v>
      </c>
      <c r="O125" s="237">
        <v>886439</v>
      </c>
      <c r="P125" s="237">
        <v>1323192</v>
      </c>
      <c r="Q125" s="237">
        <v>1603377</v>
      </c>
      <c r="R125" s="238">
        <v>271506</v>
      </c>
      <c r="S125" s="239">
        <v>2008</v>
      </c>
    </row>
    <row r="126" spans="1:19" ht="12" customHeight="1">
      <c r="A126" s="232">
        <v>2009</v>
      </c>
      <c r="B126" s="240">
        <v>24664502</v>
      </c>
      <c r="C126" s="234">
        <v>5001297</v>
      </c>
      <c r="D126" s="234">
        <v>1725074</v>
      </c>
      <c r="E126" s="234">
        <v>1235876</v>
      </c>
      <c r="F126" s="234">
        <v>1361737</v>
      </c>
      <c r="G126" s="250">
        <v>733904</v>
      </c>
      <c r="H126" s="250">
        <v>756226</v>
      </c>
      <c r="I126" s="251">
        <v>568376</v>
      </c>
      <c r="J126" s="240">
        <v>5756074</v>
      </c>
      <c r="K126" s="252">
        <v>749560</v>
      </c>
      <c r="L126" s="252">
        <v>764531</v>
      </c>
      <c r="M126" s="237">
        <v>1038927</v>
      </c>
      <c r="N126" s="237">
        <v>883821</v>
      </c>
      <c r="O126" s="237">
        <v>881261</v>
      </c>
      <c r="P126" s="237">
        <v>1318359</v>
      </c>
      <c r="Q126" s="237">
        <v>1617233</v>
      </c>
      <c r="R126" s="238">
        <v>272246</v>
      </c>
      <c r="S126" s="239">
        <v>2009</v>
      </c>
    </row>
    <row r="127" spans="1:19" ht="12" customHeight="1">
      <c r="A127" s="232">
        <v>2010</v>
      </c>
      <c r="B127" s="240">
        <v>24757776</v>
      </c>
      <c r="C127" s="234">
        <v>4964202</v>
      </c>
      <c r="D127" s="234">
        <v>1711146</v>
      </c>
      <c r="E127" s="234">
        <v>1231885</v>
      </c>
      <c r="F127" s="234">
        <v>1371874</v>
      </c>
      <c r="G127" s="250">
        <v>740306</v>
      </c>
      <c r="H127" s="250">
        <v>759491</v>
      </c>
      <c r="I127" s="251">
        <v>568126</v>
      </c>
      <c r="J127" s="240">
        <v>5854620</v>
      </c>
      <c r="K127" s="252">
        <v>750902</v>
      </c>
      <c r="L127" s="252">
        <v>767672</v>
      </c>
      <c r="M127" s="237">
        <v>1058023</v>
      </c>
      <c r="N127" s="237">
        <v>884595</v>
      </c>
      <c r="O127" s="237">
        <v>876537</v>
      </c>
      <c r="P127" s="237">
        <v>1315038</v>
      </c>
      <c r="Q127" s="237">
        <v>1629952</v>
      </c>
      <c r="R127" s="238">
        <v>273407</v>
      </c>
      <c r="S127" s="239">
        <v>2010</v>
      </c>
    </row>
    <row r="128" spans="1:19" ht="12" customHeight="1">
      <c r="A128" s="232">
        <v>2011</v>
      </c>
      <c r="B128" s="240">
        <v>24942339</v>
      </c>
      <c r="C128" s="234">
        <v>4946550</v>
      </c>
      <c r="D128" s="234">
        <v>1709310</v>
      </c>
      <c r="E128" s="234">
        <v>1233422</v>
      </c>
      <c r="F128" s="234">
        <v>1389977</v>
      </c>
      <c r="G128" s="250">
        <v>748520</v>
      </c>
      <c r="H128" s="250">
        <v>767569</v>
      </c>
      <c r="I128" s="251">
        <v>574005</v>
      </c>
      <c r="J128" s="240">
        <v>5962453</v>
      </c>
      <c r="K128" s="252">
        <v>756542</v>
      </c>
      <c r="L128" s="252">
        <v>776896</v>
      </c>
      <c r="M128" s="237">
        <v>1073965</v>
      </c>
      <c r="N128" s="237">
        <v>889070</v>
      </c>
      <c r="O128" s="237">
        <v>874319</v>
      </c>
      <c r="P128" s="237">
        <v>1321170</v>
      </c>
      <c r="Q128" s="237">
        <v>1642258</v>
      </c>
      <c r="R128" s="238">
        <v>276313</v>
      </c>
      <c r="S128" s="239">
        <v>2011</v>
      </c>
    </row>
    <row r="129" spans="1:19" ht="12" customHeight="1">
      <c r="A129" s="232">
        <v>2012</v>
      </c>
      <c r="B129" s="240">
        <v>25039557</v>
      </c>
      <c r="C129" s="234">
        <v>4914495</v>
      </c>
      <c r="D129" s="234">
        <v>1697038</v>
      </c>
      <c r="E129" s="234">
        <v>1230853</v>
      </c>
      <c r="F129" s="234">
        <v>1410547</v>
      </c>
      <c r="G129" s="250">
        <v>752026</v>
      </c>
      <c r="H129" s="250">
        <v>773618</v>
      </c>
      <c r="I129" s="251">
        <v>579824</v>
      </c>
      <c r="J129" s="240">
        <v>6032699</v>
      </c>
      <c r="K129" s="252">
        <v>760537</v>
      </c>
      <c r="L129" s="252">
        <v>782702</v>
      </c>
      <c r="M129" s="237">
        <v>1088208</v>
      </c>
      <c r="N129" s="237">
        <v>890260</v>
      </c>
      <c r="O129" s="237">
        <v>873011</v>
      </c>
      <c r="P129" s="237">
        <v>1324079</v>
      </c>
      <c r="Q129" s="237">
        <v>1650008</v>
      </c>
      <c r="R129" s="238">
        <v>279652</v>
      </c>
      <c r="S129" s="239">
        <v>2012</v>
      </c>
    </row>
    <row r="130" spans="1:19" ht="12" customHeight="1">
      <c r="A130" s="232">
        <v>2013</v>
      </c>
      <c r="B130" s="240">
        <v>25132612</v>
      </c>
      <c r="C130" s="234">
        <v>4916407</v>
      </c>
      <c r="D130" s="234">
        <v>1688789</v>
      </c>
      <c r="E130" s="234">
        <v>1227872</v>
      </c>
      <c r="F130" s="234">
        <v>1420923</v>
      </c>
      <c r="G130" s="250">
        <v>754228</v>
      </c>
      <c r="H130" s="250">
        <v>776411</v>
      </c>
      <c r="I130" s="251">
        <v>581993</v>
      </c>
      <c r="J130" s="240">
        <v>6101076</v>
      </c>
      <c r="K130" s="252">
        <v>761318</v>
      </c>
      <c r="L130" s="252">
        <v>787632</v>
      </c>
      <c r="M130" s="237">
        <v>1096652</v>
      </c>
      <c r="N130" s="237">
        <v>889281</v>
      </c>
      <c r="O130" s="237">
        <v>869982</v>
      </c>
      <c r="P130" s="237">
        <v>1322306</v>
      </c>
      <c r="Q130" s="237">
        <v>1657330</v>
      </c>
      <c r="R130" s="238">
        <v>280412</v>
      </c>
      <c r="S130" s="239">
        <v>2013</v>
      </c>
    </row>
    <row r="131" spans="1:19" ht="12" customHeight="1">
      <c r="A131" s="232">
        <v>2014</v>
      </c>
      <c r="B131" s="240">
        <v>25219810</v>
      </c>
      <c r="C131" s="234">
        <v>4919002</v>
      </c>
      <c r="D131" s="234">
        <v>1680718</v>
      </c>
      <c r="E131" s="234">
        <v>1224614</v>
      </c>
      <c r="F131" s="234">
        <v>1430873</v>
      </c>
      <c r="G131" s="250">
        <v>756014</v>
      </c>
      <c r="H131" s="250">
        <v>778936</v>
      </c>
      <c r="I131" s="251">
        <v>583811</v>
      </c>
      <c r="J131" s="240">
        <v>6165158</v>
      </c>
      <c r="K131" s="252">
        <v>762156</v>
      </c>
      <c r="L131" s="252">
        <v>792380</v>
      </c>
      <c r="M131" s="237">
        <v>1104905</v>
      </c>
      <c r="N131" s="237">
        <v>888313</v>
      </c>
      <c r="O131" s="237">
        <v>867264</v>
      </c>
      <c r="P131" s="237">
        <v>1320566</v>
      </c>
      <c r="Q131" s="237">
        <v>1663986</v>
      </c>
      <c r="R131" s="238">
        <v>281114</v>
      </c>
      <c r="S131" s="239">
        <v>2014</v>
      </c>
    </row>
    <row r="132" spans="1:19" ht="12" customHeight="1">
      <c r="A132" s="232">
        <v>2015</v>
      </c>
      <c r="B132" s="240">
        <v>25302520</v>
      </c>
      <c r="C132" s="234">
        <v>4922659</v>
      </c>
      <c r="D132" s="234">
        <v>1672856</v>
      </c>
      <c r="E132" s="234">
        <v>1221124</v>
      </c>
      <c r="F132" s="234">
        <v>1440469</v>
      </c>
      <c r="G132" s="250">
        <v>757434</v>
      </c>
      <c r="H132" s="250">
        <v>781263</v>
      </c>
      <c r="I132" s="251">
        <v>585305</v>
      </c>
      <c r="J132" s="240">
        <v>6225434</v>
      </c>
      <c r="K132" s="252">
        <v>763081</v>
      </c>
      <c r="L132" s="252">
        <v>797002</v>
      </c>
      <c r="M132" s="237">
        <v>1113028</v>
      </c>
      <c r="N132" s="237">
        <v>887432</v>
      </c>
      <c r="O132" s="237">
        <v>864753</v>
      </c>
      <c r="P132" s="237">
        <v>1318933</v>
      </c>
      <c r="Q132" s="237">
        <v>1670000</v>
      </c>
      <c r="R132" s="238">
        <v>281747</v>
      </c>
      <c r="S132" s="239">
        <v>2015</v>
      </c>
    </row>
    <row r="133" spans="1:19" ht="12" customHeight="1">
      <c r="A133" s="232">
        <v>2016</v>
      </c>
      <c r="B133" s="240">
        <v>25380152</v>
      </c>
      <c r="C133" s="234">
        <v>4927393</v>
      </c>
      <c r="D133" s="234">
        <v>1665120</v>
      </c>
      <c r="E133" s="234">
        <v>1217383</v>
      </c>
      <c r="F133" s="234">
        <v>1449666</v>
      </c>
      <c r="G133" s="250">
        <v>758522</v>
      </c>
      <c r="H133" s="250">
        <v>783416</v>
      </c>
      <c r="I133" s="251">
        <v>586415</v>
      </c>
      <c r="J133" s="240">
        <v>6281845</v>
      </c>
      <c r="K133" s="252">
        <v>764105</v>
      </c>
      <c r="L133" s="252">
        <v>801488</v>
      </c>
      <c r="M133" s="237">
        <v>1120995</v>
      </c>
      <c r="N133" s="237">
        <v>886602</v>
      </c>
      <c r="O133" s="237">
        <v>862290</v>
      </c>
      <c r="P133" s="237">
        <v>1317381</v>
      </c>
      <c r="Q133" s="237">
        <v>1675260</v>
      </c>
      <c r="R133" s="238">
        <v>282271</v>
      </c>
      <c r="S133" s="239">
        <v>2016</v>
      </c>
    </row>
    <row r="134" spans="1:19" ht="12" customHeight="1">
      <c r="A134" s="232">
        <v>2017</v>
      </c>
      <c r="B134" s="240">
        <v>25453692</v>
      </c>
      <c r="C134" s="234">
        <v>4933252</v>
      </c>
      <c r="D134" s="234">
        <v>1657524</v>
      </c>
      <c r="E134" s="234">
        <v>1213448</v>
      </c>
      <c r="F134" s="234">
        <v>1458494</v>
      </c>
      <c r="G134" s="250">
        <v>759350</v>
      </c>
      <c r="H134" s="250">
        <v>785498</v>
      </c>
      <c r="I134" s="251">
        <v>587198</v>
      </c>
      <c r="J134" s="240">
        <v>6334762</v>
      </c>
      <c r="K134" s="252">
        <v>765233</v>
      </c>
      <c r="L134" s="252">
        <v>805898</v>
      </c>
      <c r="M134" s="237">
        <v>1128861</v>
      </c>
      <c r="N134" s="237">
        <v>885824</v>
      </c>
      <c r="O134" s="237">
        <v>859856</v>
      </c>
      <c r="P134" s="237">
        <v>1315949</v>
      </c>
      <c r="Q134" s="237">
        <v>1679842</v>
      </c>
      <c r="R134" s="238">
        <v>282703</v>
      </c>
      <c r="S134" s="239">
        <v>2017</v>
      </c>
    </row>
    <row r="135" spans="1:19" ht="12" customHeight="1">
      <c r="A135" s="232">
        <v>2018</v>
      </c>
      <c r="B135" s="240">
        <v>25522991</v>
      </c>
      <c r="C135" s="234">
        <v>4939764</v>
      </c>
      <c r="D135" s="234">
        <v>1649988</v>
      </c>
      <c r="E135" s="234">
        <v>1209363</v>
      </c>
      <c r="F135" s="234">
        <v>1466896</v>
      </c>
      <c r="G135" s="250">
        <v>759947</v>
      </c>
      <c r="H135" s="250">
        <v>787461</v>
      </c>
      <c r="I135" s="251">
        <v>587660</v>
      </c>
      <c r="J135" s="240">
        <v>6384427</v>
      </c>
      <c r="K135" s="252">
        <v>766479</v>
      </c>
      <c r="L135" s="252">
        <v>810206</v>
      </c>
      <c r="M135" s="237">
        <v>1136661</v>
      </c>
      <c r="N135" s="237">
        <v>885073</v>
      </c>
      <c r="O135" s="237">
        <v>857514</v>
      </c>
      <c r="P135" s="237">
        <v>1314668</v>
      </c>
      <c r="Q135" s="237">
        <v>1683835</v>
      </c>
      <c r="R135" s="238">
        <v>283049</v>
      </c>
      <c r="S135" s="239">
        <v>2018</v>
      </c>
    </row>
    <row r="136" spans="1:19" ht="12" customHeight="1">
      <c r="A136" s="232">
        <v>2019</v>
      </c>
      <c r="B136" s="240">
        <v>25586648</v>
      </c>
      <c r="C136" s="234">
        <v>4946506</v>
      </c>
      <c r="D136" s="234">
        <v>1642424</v>
      </c>
      <c r="E136" s="234">
        <v>1205068</v>
      </c>
      <c r="F136" s="234">
        <v>1474814</v>
      </c>
      <c r="G136" s="250">
        <v>760286</v>
      </c>
      <c r="H136" s="250">
        <v>789291</v>
      </c>
      <c r="I136" s="251">
        <v>587860</v>
      </c>
      <c r="J136" s="240">
        <v>6430547</v>
      </c>
      <c r="K136" s="252">
        <v>767773</v>
      </c>
      <c r="L136" s="252">
        <v>814339</v>
      </c>
      <c r="M136" s="237">
        <v>1144261</v>
      </c>
      <c r="N136" s="237">
        <v>884327</v>
      </c>
      <c r="O136" s="237">
        <v>855204</v>
      </c>
      <c r="P136" s="237">
        <v>1313431</v>
      </c>
      <c r="Q136" s="237">
        <v>1687210</v>
      </c>
      <c r="R136" s="238">
        <v>283307</v>
      </c>
      <c r="S136" s="239">
        <v>2019</v>
      </c>
    </row>
    <row r="137" spans="1:19" ht="12" customHeight="1">
      <c r="A137" s="232">
        <v>2020</v>
      </c>
      <c r="B137" s="240">
        <v>25645177</v>
      </c>
      <c r="C137" s="234">
        <v>4953324</v>
      </c>
      <c r="D137" s="234">
        <v>1634905</v>
      </c>
      <c r="E137" s="234">
        <v>1200676</v>
      </c>
      <c r="F137" s="234">
        <v>1482263</v>
      </c>
      <c r="G137" s="250">
        <v>760356</v>
      </c>
      <c r="H137" s="250">
        <v>791001</v>
      </c>
      <c r="I137" s="251">
        <v>587824</v>
      </c>
      <c r="J137" s="240">
        <v>6473230</v>
      </c>
      <c r="K137" s="252">
        <v>769122</v>
      </c>
      <c r="L137" s="252">
        <v>818356</v>
      </c>
      <c r="M137" s="237">
        <v>1151674</v>
      </c>
      <c r="N137" s="237">
        <v>883625</v>
      </c>
      <c r="O137" s="237">
        <v>853003</v>
      </c>
      <c r="P137" s="237">
        <v>1312273</v>
      </c>
      <c r="Q137" s="237">
        <v>1690052</v>
      </c>
      <c r="R137" s="238">
        <v>283493</v>
      </c>
      <c r="S137" s="239">
        <v>2020</v>
      </c>
    </row>
    <row r="138" spans="1:19" ht="12" customHeight="1">
      <c r="A138" s="232">
        <v>2021</v>
      </c>
      <c r="B138" s="240">
        <v>25699004</v>
      </c>
      <c r="C138" s="234">
        <v>4959773</v>
      </c>
      <c r="D138" s="234">
        <v>1627417</v>
      </c>
      <c r="E138" s="234">
        <v>1196219</v>
      </c>
      <c r="F138" s="234">
        <v>1489274</v>
      </c>
      <c r="G138" s="250">
        <v>760220</v>
      </c>
      <c r="H138" s="250">
        <v>792597</v>
      </c>
      <c r="I138" s="251">
        <v>587620</v>
      </c>
      <c r="J138" s="240">
        <v>6512746</v>
      </c>
      <c r="K138" s="252">
        <v>770472</v>
      </c>
      <c r="L138" s="252">
        <v>822266</v>
      </c>
      <c r="M138" s="237">
        <v>1158913</v>
      </c>
      <c r="N138" s="237">
        <v>882977</v>
      </c>
      <c r="O138" s="237">
        <v>851020</v>
      </c>
      <c r="P138" s="237">
        <v>1311278</v>
      </c>
      <c r="Q138" s="237">
        <v>1692579</v>
      </c>
      <c r="R138" s="238">
        <v>283633</v>
      </c>
      <c r="S138" s="239">
        <v>2021</v>
      </c>
    </row>
    <row r="139" spans="1:19" ht="12" customHeight="1">
      <c r="A139" s="232">
        <v>2022</v>
      </c>
      <c r="B139" s="240">
        <v>25747263</v>
      </c>
      <c r="C139" s="234">
        <v>4965549</v>
      </c>
      <c r="D139" s="234">
        <v>1619927</v>
      </c>
      <c r="E139" s="234">
        <v>1191719</v>
      </c>
      <c r="F139" s="234">
        <v>1495808</v>
      </c>
      <c r="G139" s="250">
        <v>759864</v>
      </c>
      <c r="H139" s="250">
        <v>794051</v>
      </c>
      <c r="I139" s="251">
        <v>587246</v>
      </c>
      <c r="J139" s="240">
        <v>6548982</v>
      </c>
      <c r="K139" s="252">
        <v>771847</v>
      </c>
      <c r="L139" s="252">
        <v>826044</v>
      </c>
      <c r="M139" s="237">
        <v>1165886</v>
      </c>
      <c r="N139" s="237">
        <v>882394</v>
      </c>
      <c r="O139" s="237">
        <v>849219</v>
      </c>
      <c r="P139" s="237">
        <v>1310316</v>
      </c>
      <c r="Q139" s="237">
        <v>1694679</v>
      </c>
      <c r="R139" s="238">
        <v>283732</v>
      </c>
      <c r="S139" s="239">
        <v>2022</v>
      </c>
    </row>
    <row r="140" spans="1:19" ht="12" customHeight="1">
      <c r="A140" s="232">
        <v>2023</v>
      </c>
      <c r="B140" s="240">
        <v>25789079</v>
      </c>
      <c r="C140" s="234">
        <v>4970283</v>
      </c>
      <c r="D140" s="234">
        <v>1612376</v>
      </c>
      <c r="E140" s="234">
        <v>1187148</v>
      </c>
      <c r="F140" s="234">
        <v>1501805</v>
      </c>
      <c r="G140" s="250">
        <v>759257</v>
      </c>
      <c r="H140" s="250">
        <v>795353</v>
      </c>
      <c r="I140" s="251">
        <v>586702</v>
      </c>
      <c r="J140" s="240">
        <v>6581791</v>
      </c>
      <c r="K140" s="252">
        <v>773188</v>
      </c>
      <c r="L140" s="252">
        <v>829663</v>
      </c>
      <c r="M140" s="237">
        <v>1172572</v>
      </c>
      <c r="N140" s="237">
        <v>881857</v>
      </c>
      <c r="O140" s="237">
        <v>847605</v>
      </c>
      <c r="P140" s="237">
        <v>1309328</v>
      </c>
      <c r="Q140" s="237">
        <v>1696346</v>
      </c>
      <c r="R140" s="238">
        <v>283805</v>
      </c>
      <c r="S140" s="239">
        <v>2023</v>
      </c>
    </row>
    <row r="141" spans="1:19" ht="12" customHeight="1">
      <c r="A141" s="232">
        <v>2024</v>
      </c>
      <c r="B141" s="240">
        <v>25826191</v>
      </c>
      <c r="C141" s="234">
        <v>4973938</v>
      </c>
      <c r="D141" s="234">
        <v>1604899</v>
      </c>
      <c r="E141" s="234">
        <v>1182598</v>
      </c>
      <c r="F141" s="234">
        <v>1507364</v>
      </c>
      <c r="G141" s="250">
        <v>758469</v>
      </c>
      <c r="H141" s="250">
        <v>796505</v>
      </c>
      <c r="I141" s="251">
        <v>586075</v>
      </c>
      <c r="J141" s="240">
        <v>6611791</v>
      </c>
      <c r="K141" s="252">
        <v>774510</v>
      </c>
      <c r="L141" s="252">
        <v>833156</v>
      </c>
      <c r="M141" s="237">
        <v>1179014</v>
      </c>
      <c r="N141" s="237">
        <v>881444</v>
      </c>
      <c r="O141" s="237">
        <v>846308</v>
      </c>
      <c r="P141" s="237">
        <v>1308448</v>
      </c>
      <c r="Q141" s="237">
        <v>1697797</v>
      </c>
      <c r="R141" s="238">
        <v>283875</v>
      </c>
      <c r="S141" s="239">
        <v>2024</v>
      </c>
    </row>
    <row r="142" spans="1:19" ht="12" customHeight="1">
      <c r="A142" s="232">
        <v>2025</v>
      </c>
      <c r="B142" s="240">
        <v>25858131</v>
      </c>
      <c r="C142" s="234">
        <v>4976220</v>
      </c>
      <c r="D142" s="234">
        <v>1597461</v>
      </c>
      <c r="E142" s="234">
        <v>1178072</v>
      </c>
      <c r="F142" s="234">
        <v>1512482</v>
      </c>
      <c r="G142" s="250">
        <v>757489</v>
      </c>
      <c r="H142" s="250">
        <v>797491</v>
      </c>
      <c r="I142" s="251">
        <v>585369</v>
      </c>
      <c r="J142" s="240">
        <v>6638951</v>
      </c>
      <c r="K142" s="252">
        <v>775837</v>
      </c>
      <c r="L142" s="252">
        <v>836536</v>
      </c>
      <c r="M142" s="237">
        <v>1185181</v>
      </c>
      <c r="N142" s="237">
        <v>881143</v>
      </c>
      <c r="O142" s="237">
        <v>845338</v>
      </c>
      <c r="P142" s="237">
        <v>1307604</v>
      </c>
      <c r="Q142" s="237">
        <v>1699024</v>
      </c>
      <c r="R142" s="238">
        <v>283933</v>
      </c>
      <c r="S142" s="239">
        <v>2025</v>
      </c>
    </row>
    <row r="143" spans="1:19" ht="12" customHeight="1">
      <c r="A143" s="232">
        <v>2026</v>
      </c>
      <c r="B143" s="240">
        <v>25882236</v>
      </c>
      <c r="C143" s="234">
        <v>4976494</v>
      </c>
      <c r="D143" s="234">
        <v>1589932</v>
      </c>
      <c r="E143" s="234">
        <v>1173458</v>
      </c>
      <c r="F143" s="234">
        <v>1516947</v>
      </c>
      <c r="G143" s="250">
        <v>756240</v>
      </c>
      <c r="H143" s="250">
        <v>798203</v>
      </c>
      <c r="I143" s="251">
        <v>584492</v>
      </c>
      <c r="J143" s="240">
        <v>6662698</v>
      </c>
      <c r="K143" s="252">
        <v>777086</v>
      </c>
      <c r="L143" s="252">
        <v>839689</v>
      </c>
      <c r="M143" s="237">
        <v>1190975</v>
      </c>
      <c r="N143" s="237">
        <v>880867</v>
      </c>
      <c r="O143" s="237">
        <v>844624</v>
      </c>
      <c r="P143" s="237">
        <v>1306712</v>
      </c>
      <c r="Q143" s="237">
        <v>1699868</v>
      </c>
      <c r="R143" s="238">
        <v>283951</v>
      </c>
      <c r="S143" s="239">
        <v>2026</v>
      </c>
    </row>
    <row r="144" spans="1:19" ht="11.25" customHeight="1">
      <c r="A144" s="232">
        <v>2027</v>
      </c>
      <c r="B144" s="240">
        <v>25898059</v>
      </c>
      <c r="C144" s="234">
        <v>4974822</v>
      </c>
      <c r="D144" s="234">
        <v>1582314</v>
      </c>
      <c r="E144" s="234">
        <v>1168753</v>
      </c>
      <c r="F144" s="234">
        <v>1520802</v>
      </c>
      <c r="G144" s="250">
        <v>754781</v>
      </c>
      <c r="H144" s="250">
        <v>798684</v>
      </c>
      <c r="I144" s="251">
        <v>583447</v>
      </c>
      <c r="J144" s="240">
        <v>6682642</v>
      </c>
      <c r="K144" s="252">
        <v>778335</v>
      </c>
      <c r="L144" s="252">
        <v>842633</v>
      </c>
      <c r="M144" s="237">
        <v>1196360</v>
      </c>
      <c r="N144" s="237">
        <v>880644</v>
      </c>
      <c r="O144" s="237">
        <v>844095</v>
      </c>
      <c r="P144" s="237">
        <v>1305625</v>
      </c>
      <c r="Q144" s="237">
        <v>1700160</v>
      </c>
      <c r="R144" s="238">
        <v>283962</v>
      </c>
      <c r="S144" s="239">
        <v>2027</v>
      </c>
    </row>
    <row r="145" spans="1:19" ht="11.25" customHeight="1">
      <c r="A145" s="232">
        <v>2028</v>
      </c>
      <c r="B145" s="240">
        <v>25906612</v>
      </c>
      <c r="C145" s="234">
        <v>4971078</v>
      </c>
      <c r="D145" s="234">
        <v>1574568</v>
      </c>
      <c r="E145" s="234">
        <v>1163966</v>
      </c>
      <c r="F145" s="234">
        <v>1524021</v>
      </c>
      <c r="G145" s="250">
        <v>753114</v>
      </c>
      <c r="H145" s="250">
        <v>798949</v>
      </c>
      <c r="I145" s="251">
        <v>582209</v>
      </c>
      <c r="J145" s="240">
        <v>6699544</v>
      </c>
      <c r="K145" s="252">
        <v>779545</v>
      </c>
      <c r="L145" s="252">
        <v>845371</v>
      </c>
      <c r="M145" s="237">
        <v>1201453</v>
      </c>
      <c r="N145" s="237">
        <v>880449</v>
      </c>
      <c r="O145" s="237">
        <v>843816</v>
      </c>
      <c r="P145" s="237">
        <v>1304509</v>
      </c>
      <c r="Q145" s="237">
        <v>1700070</v>
      </c>
      <c r="R145" s="238">
        <v>283950</v>
      </c>
      <c r="S145" s="239">
        <v>2028</v>
      </c>
    </row>
    <row r="146" spans="1:19" ht="11.25" customHeight="1">
      <c r="A146" s="232">
        <v>2029</v>
      </c>
      <c r="B146" s="240">
        <v>25908662</v>
      </c>
      <c r="C146" s="234">
        <v>4965580</v>
      </c>
      <c r="D146" s="234">
        <v>1566862</v>
      </c>
      <c r="E146" s="234">
        <v>1159169</v>
      </c>
      <c r="F146" s="234">
        <v>1526656</v>
      </c>
      <c r="G146" s="250">
        <v>751266</v>
      </c>
      <c r="H146" s="250">
        <v>799029</v>
      </c>
      <c r="I146" s="251">
        <v>580757</v>
      </c>
      <c r="J146" s="240">
        <v>6713513</v>
      </c>
      <c r="K146" s="252">
        <v>780793</v>
      </c>
      <c r="L146" s="252">
        <v>847929</v>
      </c>
      <c r="M146" s="237">
        <v>1206224</v>
      </c>
      <c r="N146" s="237">
        <v>880337</v>
      </c>
      <c r="O146" s="237">
        <v>843737</v>
      </c>
      <c r="P146" s="237">
        <v>1303345</v>
      </c>
      <c r="Q146" s="237">
        <v>1699552</v>
      </c>
      <c r="R146" s="238">
        <v>283913</v>
      </c>
      <c r="S146" s="239">
        <v>2029</v>
      </c>
    </row>
    <row r="147" spans="1:19" ht="11.25" customHeight="1">
      <c r="A147" s="232">
        <v>2030</v>
      </c>
      <c r="B147" s="240">
        <v>25901365</v>
      </c>
      <c r="C147" s="234">
        <v>4958051</v>
      </c>
      <c r="D147" s="234">
        <v>1558950</v>
      </c>
      <c r="E147" s="234">
        <v>1154179</v>
      </c>
      <c r="F147" s="234">
        <v>1528567</v>
      </c>
      <c r="G147" s="250">
        <v>749223</v>
      </c>
      <c r="H147" s="250">
        <v>798876</v>
      </c>
      <c r="I147" s="251">
        <v>579040</v>
      </c>
      <c r="J147" s="240">
        <v>6723980</v>
      </c>
      <c r="K147" s="252">
        <v>781969</v>
      </c>
      <c r="L147" s="252">
        <v>850214</v>
      </c>
      <c r="M147" s="237">
        <v>1210531</v>
      </c>
      <c r="N147" s="237">
        <v>880144</v>
      </c>
      <c r="O147" s="237">
        <v>843628</v>
      </c>
      <c r="P147" s="237">
        <v>1301873</v>
      </c>
      <c r="Q147" s="237">
        <v>1698293</v>
      </c>
      <c r="R147" s="238">
        <v>283847</v>
      </c>
      <c r="S147" s="239">
        <v>2030</v>
      </c>
    </row>
    <row r="148" spans="1:19" ht="12" customHeight="1">
      <c r="A148" s="232">
        <v>2031</v>
      </c>
      <c r="B148" s="240">
        <v>25884172</v>
      </c>
      <c r="C148" s="234">
        <v>4948590</v>
      </c>
      <c r="D148" s="234">
        <v>1550737</v>
      </c>
      <c r="E148" s="234">
        <v>1148941</v>
      </c>
      <c r="F148" s="234">
        <v>1529690</v>
      </c>
      <c r="G148" s="250">
        <v>746895</v>
      </c>
      <c r="H148" s="250">
        <v>798416</v>
      </c>
      <c r="I148" s="251">
        <v>577002</v>
      </c>
      <c r="J148" s="240">
        <v>6731000</v>
      </c>
      <c r="K148" s="252">
        <v>782979</v>
      </c>
      <c r="L148" s="252">
        <v>852155</v>
      </c>
      <c r="M148" s="237">
        <v>1214378</v>
      </c>
      <c r="N148" s="237">
        <v>879785</v>
      </c>
      <c r="O148" s="237">
        <v>843415</v>
      </c>
      <c r="P148" s="237">
        <v>1300148</v>
      </c>
      <c r="Q148" s="237">
        <v>1696332</v>
      </c>
      <c r="R148" s="238">
        <v>283709</v>
      </c>
      <c r="S148" s="239">
        <v>2031</v>
      </c>
    </row>
    <row r="149" spans="1:19" ht="12" customHeight="1">
      <c r="A149" s="232">
        <v>2032</v>
      </c>
      <c r="B149" s="240">
        <v>25858931</v>
      </c>
      <c r="C149" s="234">
        <v>4937949</v>
      </c>
      <c r="D149" s="234">
        <v>1542497</v>
      </c>
      <c r="E149" s="234">
        <v>1143578</v>
      </c>
      <c r="F149" s="234">
        <v>1530257</v>
      </c>
      <c r="G149" s="250">
        <v>744352</v>
      </c>
      <c r="H149" s="250">
        <v>797735</v>
      </c>
      <c r="I149" s="251">
        <v>574716</v>
      </c>
      <c r="J149" s="240">
        <v>6734517</v>
      </c>
      <c r="K149" s="252">
        <v>783938</v>
      </c>
      <c r="L149" s="252">
        <v>853890</v>
      </c>
      <c r="M149" s="237">
        <v>1217772</v>
      </c>
      <c r="N149" s="237">
        <v>879410</v>
      </c>
      <c r="O149" s="237">
        <v>843120</v>
      </c>
      <c r="P149" s="237">
        <v>1298084</v>
      </c>
      <c r="Q149" s="237">
        <v>1693592</v>
      </c>
      <c r="R149" s="238">
        <v>283524</v>
      </c>
      <c r="S149" s="239">
        <v>2032</v>
      </c>
    </row>
    <row r="150" spans="1:19" ht="12" customHeight="1">
      <c r="A150" s="232">
        <v>2033</v>
      </c>
      <c r="B150" s="240">
        <v>25820686</v>
      </c>
      <c r="C150" s="234">
        <v>4925294</v>
      </c>
      <c r="D150" s="234">
        <v>1533690</v>
      </c>
      <c r="E150" s="234">
        <v>1137726</v>
      </c>
      <c r="F150" s="234">
        <v>1529870</v>
      </c>
      <c r="G150" s="250">
        <v>741476</v>
      </c>
      <c r="H150" s="250">
        <v>796658</v>
      </c>
      <c r="I150" s="251">
        <v>572091</v>
      </c>
      <c r="J150" s="240">
        <v>6733965</v>
      </c>
      <c r="K150" s="252">
        <v>784509</v>
      </c>
      <c r="L150" s="252">
        <v>855103</v>
      </c>
      <c r="M150" s="237">
        <v>1220550</v>
      </c>
      <c r="N150" s="237">
        <v>878646</v>
      </c>
      <c r="O150" s="237">
        <v>842525</v>
      </c>
      <c r="P150" s="237">
        <v>1295478</v>
      </c>
      <c r="Q150" s="237">
        <v>1689888</v>
      </c>
      <c r="R150" s="238">
        <v>283217</v>
      </c>
      <c r="S150" s="239">
        <v>2033</v>
      </c>
    </row>
    <row r="151" spans="1:19" ht="12" customHeight="1">
      <c r="A151" s="232">
        <v>2034</v>
      </c>
      <c r="B151" s="240">
        <v>25774077</v>
      </c>
      <c r="C151" s="234">
        <v>4911579</v>
      </c>
      <c r="D151" s="234">
        <v>1524640</v>
      </c>
      <c r="E151" s="234">
        <v>1131583</v>
      </c>
      <c r="F151" s="234">
        <v>1528863</v>
      </c>
      <c r="G151" s="250">
        <v>738367</v>
      </c>
      <c r="H151" s="250">
        <v>795304</v>
      </c>
      <c r="I151" s="251">
        <v>569188</v>
      </c>
      <c r="J151" s="240">
        <v>6730480</v>
      </c>
      <c r="K151" s="252">
        <v>784859</v>
      </c>
      <c r="L151" s="252">
        <v>855999</v>
      </c>
      <c r="M151" s="237">
        <v>1222917</v>
      </c>
      <c r="N151" s="237">
        <v>877666</v>
      </c>
      <c r="O151" s="237">
        <v>841745</v>
      </c>
      <c r="P151" s="237">
        <v>1292569</v>
      </c>
      <c r="Q151" s="237">
        <v>1685485</v>
      </c>
      <c r="R151" s="238">
        <v>282833</v>
      </c>
      <c r="S151" s="239">
        <v>2034</v>
      </c>
    </row>
    <row r="152" spans="1:19" ht="12" customHeight="1">
      <c r="A152" s="232">
        <v>2035</v>
      </c>
      <c r="B152" s="240">
        <v>25714969</v>
      </c>
      <c r="C152" s="234">
        <v>4896440</v>
      </c>
      <c r="D152" s="234">
        <v>1515141</v>
      </c>
      <c r="E152" s="234">
        <v>1125027</v>
      </c>
      <c r="F152" s="234">
        <v>1527053</v>
      </c>
      <c r="G152" s="250">
        <v>734943</v>
      </c>
      <c r="H152" s="250">
        <v>793630</v>
      </c>
      <c r="I152" s="251">
        <v>565994</v>
      </c>
      <c r="J152" s="240">
        <v>6722682</v>
      </c>
      <c r="K152" s="252">
        <v>784848</v>
      </c>
      <c r="L152" s="252">
        <v>856441</v>
      </c>
      <c r="M152" s="237">
        <v>1224594</v>
      </c>
      <c r="N152" s="237">
        <v>876342</v>
      </c>
      <c r="O152" s="237">
        <v>840534</v>
      </c>
      <c r="P152" s="237">
        <v>1288976</v>
      </c>
      <c r="Q152" s="237">
        <v>1679993</v>
      </c>
      <c r="R152" s="238">
        <v>282331</v>
      </c>
      <c r="S152" s="239">
        <v>2035</v>
      </c>
    </row>
    <row r="153" spans="1:19" ht="12" customHeight="1">
      <c r="A153" s="232">
        <v>2036</v>
      </c>
      <c r="B153" s="240">
        <v>25644816</v>
      </c>
      <c r="C153" s="234">
        <v>4879777</v>
      </c>
      <c r="D153" s="234">
        <v>1505146</v>
      </c>
      <c r="E153" s="234">
        <v>1118031</v>
      </c>
      <c r="F153" s="234">
        <v>1524424</v>
      </c>
      <c r="G153" s="250">
        <v>731215</v>
      </c>
      <c r="H153" s="250">
        <v>791605</v>
      </c>
      <c r="I153" s="251">
        <v>562540</v>
      </c>
      <c r="J153" s="240">
        <v>6711347</v>
      </c>
      <c r="K153" s="252">
        <v>784452</v>
      </c>
      <c r="L153" s="252">
        <v>856390</v>
      </c>
      <c r="M153" s="237">
        <v>1225793</v>
      </c>
      <c r="N153" s="237">
        <v>874636</v>
      </c>
      <c r="O153" s="237">
        <v>839079</v>
      </c>
      <c r="P153" s="237">
        <v>1284926</v>
      </c>
      <c r="Q153" s="237">
        <v>1673754</v>
      </c>
      <c r="R153" s="238">
        <v>281701</v>
      </c>
      <c r="S153" s="239">
        <v>2036</v>
      </c>
    </row>
    <row r="154" spans="1:19" ht="11.25" customHeight="1">
      <c r="A154" s="232">
        <v>2037</v>
      </c>
      <c r="B154" s="240">
        <v>25565291</v>
      </c>
      <c r="C154" s="234">
        <v>4861891</v>
      </c>
      <c r="D154" s="234">
        <v>1494781</v>
      </c>
      <c r="E154" s="234">
        <v>1110707</v>
      </c>
      <c r="F154" s="234">
        <v>1521154</v>
      </c>
      <c r="G154" s="250">
        <v>727250</v>
      </c>
      <c r="H154" s="250">
        <v>789311</v>
      </c>
      <c r="I154" s="251">
        <v>558872</v>
      </c>
      <c r="J154" s="240">
        <v>6696894</v>
      </c>
      <c r="K154" s="252">
        <v>783729</v>
      </c>
      <c r="L154" s="252">
        <v>855982</v>
      </c>
      <c r="M154" s="237">
        <v>1226477</v>
      </c>
      <c r="N154" s="237">
        <v>872661</v>
      </c>
      <c r="O154" s="237">
        <v>837346</v>
      </c>
      <c r="P154" s="237">
        <v>1280427</v>
      </c>
      <c r="Q154" s="237">
        <v>1666820</v>
      </c>
      <c r="R154" s="238">
        <v>280989</v>
      </c>
      <c r="S154" s="239">
        <v>2037</v>
      </c>
    </row>
    <row r="155" spans="1:19" ht="12" customHeight="1">
      <c r="A155" s="232">
        <v>2038</v>
      </c>
      <c r="B155" s="240">
        <v>25474360</v>
      </c>
      <c r="C155" s="234">
        <v>4842375</v>
      </c>
      <c r="D155" s="234">
        <v>1483856</v>
      </c>
      <c r="E155" s="234">
        <v>1102911</v>
      </c>
      <c r="F155" s="234">
        <v>1517059</v>
      </c>
      <c r="G155" s="250">
        <v>722971</v>
      </c>
      <c r="H155" s="250">
        <v>786630</v>
      </c>
      <c r="I155" s="251">
        <v>554948</v>
      </c>
      <c r="J155" s="240">
        <v>6679141</v>
      </c>
      <c r="K155" s="252">
        <v>782552</v>
      </c>
      <c r="L155" s="252">
        <v>855054</v>
      </c>
      <c r="M155" s="237">
        <v>1226624</v>
      </c>
      <c r="N155" s="237">
        <v>870262</v>
      </c>
      <c r="O155" s="237">
        <v>835284</v>
      </c>
      <c r="P155" s="237">
        <v>1275427</v>
      </c>
      <c r="Q155" s="237">
        <v>1659137</v>
      </c>
      <c r="R155" s="238">
        <v>280129</v>
      </c>
      <c r="S155" s="239">
        <v>2038</v>
      </c>
    </row>
    <row r="156" spans="1:19" ht="11.25" customHeight="1">
      <c r="A156" s="232">
        <v>2039</v>
      </c>
      <c r="B156" s="240">
        <v>25375247</v>
      </c>
      <c r="C156" s="234">
        <v>4822073</v>
      </c>
      <c r="D156" s="234">
        <v>1472777</v>
      </c>
      <c r="E156" s="234">
        <v>1094925</v>
      </c>
      <c r="F156" s="234">
        <v>1512525</v>
      </c>
      <c r="G156" s="250">
        <v>718565</v>
      </c>
      <c r="H156" s="250">
        <v>783787</v>
      </c>
      <c r="I156" s="251">
        <v>550901</v>
      </c>
      <c r="J156" s="240">
        <v>6658192</v>
      </c>
      <c r="K156" s="252">
        <v>781129</v>
      </c>
      <c r="L156" s="252">
        <v>853850</v>
      </c>
      <c r="M156" s="237">
        <v>1226193</v>
      </c>
      <c r="N156" s="237">
        <v>867693</v>
      </c>
      <c r="O156" s="237">
        <v>832880</v>
      </c>
      <c r="P156" s="237">
        <v>1269863</v>
      </c>
      <c r="Q156" s="237">
        <v>1650691</v>
      </c>
      <c r="R156" s="238">
        <v>279203</v>
      </c>
      <c r="S156" s="239">
        <v>2039</v>
      </c>
    </row>
    <row r="157" spans="1:19" s="241" customFormat="1" ht="11.25" customHeight="1">
      <c r="A157" s="232">
        <v>2040</v>
      </c>
      <c r="B157" s="240">
        <v>25264681</v>
      </c>
      <c r="C157" s="234">
        <v>4800386</v>
      </c>
      <c r="D157" s="234">
        <v>1461266</v>
      </c>
      <c r="E157" s="234">
        <v>1086547</v>
      </c>
      <c r="F157" s="234">
        <v>1507274</v>
      </c>
      <c r="G157" s="250">
        <v>713901</v>
      </c>
      <c r="H157" s="250">
        <v>780638</v>
      </c>
      <c r="I157" s="251">
        <v>546671</v>
      </c>
      <c r="J157" s="240">
        <v>6633623</v>
      </c>
      <c r="K157" s="234">
        <v>779285</v>
      </c>
      <c r="L157" s="234">
        <v>852172</v>
      </c>
      <c r="M157" s="240">
        <v>1225061</v>
      </c>
      <c r="N157" s="240">
        <v>864708</v>
      </c>
      <c r="O157" s="240">
        <v>829986</v>
      </c>
      <c r="P157" s="240">
        <v>1263623</v>
      </c>
      <c r="Q157" s="240">
        <v>1641372</v>
      </c>
      <c r="R157" s="235">
        <v>278168</v>
      </c>
      <c r="S157" s="239">
        <v>2040</v>
      </c>
    </row>
    <row r="158" spans="1:19" s="249" customFormat="1" ht="2.25" customHeight="1" thickBot="1">
      <c r="A158" s="242"/>
      <c r="B158" s="243"/>
      <c r="C158" s="244"/>
      <c r="D158" s="244"/>
      <c r="E158" s="244"/>
      <c r="F158" s="244"/>
      <c r="G158" s="253"/>
      <c r="H158" s="253"/>
      <c r="I158" s="254"/>
      <c r="J158" s="247"/>
      <c r="K158" s="244"/>
      <c r="L158" s="244"/>
      <c r="M158" s="247"/>
      <c r="N158" s="247"/>
      <c r="O158" s="247"/>
      <c r="P158" s="247"/>
      <c r="Q158" s="247"/>
      <c r="R158" s="245"/>
      <c r="S158" s="242"/>
    </row>
    <row r="159" spans="1:19" ht="18.75">
      <c r="A159" s="331" t="s">
        <v>302</v>
      </c>
      <c r="B159" s="331"/>
      <c r="C159" s="331"/>
      <c r="D159" s="331"/>
      <c r="E159" s="331"/>
      <c r="F159" s="331"/>
      <c r="G159" s="331"/>
      <c r="H159" s="331"/>
      <c r="I159" s="331"/>
      <c r="J159" s="331" t="s">
        <v>302</v>
      </c>
      <c r="K159" s="331"/>
      <c r="L159" s="331"/>
      <c r="M159" s="331"/>
      <c r="N159" s="331"/>
      <c r="O159" s="331"/>
      <c r="P159" s="331"/>
      <c r="Q159" s="331"/>
      <c r="R159" s="331"/>
      <c r="S159" s="331"/>
    </row>
    <row r="160" spans="1:19" ht="14.25">
      <c r="A160" s="332" t="s">
        <v>303</v>
      </c>
      <c r="B160" s="332"/>
      <c r="C160" s="332"/>
      <c r="D160" s="332"/>
      <c r="E160" s="332"/>
      <c r="F160" s="332"/>
      <c r="G160" s="332"/>
      <c r="H160" s="332"/>
      <c r="I160" s="332"/>
      <c r="J160" s="332" t="s">
        <v>304</v>
      </c>
      <c r="K160" s="332"/>
      <c r="L160" s="332"/>
      <c r="M160" s="332"/>
      <c r="N160" s="332"/>
      <c r="O160" s="332"/>
      <c r="P160" s="332"/>
      <c r="Q160" s="332"/>
      <c r="R160" s="332"/>
      <c r="S160" s="332"/>
    </row>
    <row r="161" spans="1:19" ht="9.75" customHeight="1" thickBot="1">
      <c r="B161" s="217"/>
      <c r="C161" s="217"/>
      <c r="E161" s="217"/>
      <c r="F161" s="217"/>
      <c r="G161" s="217"/>
      <c r="I161" s="218"/>
      <c r="J161" s="218"/>
      <c r="K161" s="217"/>
      <c r="L161" s="217"/>
      <c r="M161" s="217"/>
      <c r="N161" s="217"/>
      <c r="O161" s="217"/>
      <c r="P161" s="217"/>
      <c r="Q161" s="217"/>
      <c r="R161" s="217"/>
      <c r="S161" s="217"/>
    </row>
    <row r="162" spans="1:19" ht="12" customHeight="1">
      <c r="A162" s="333" t="s">
        <v>265</v>
      </c>
      <c r="B162" s="336" t="s">
        <v>307</v>
      </c>
      <c r="C162" s="337"/>
      <c r="D162" s="337"/>
      <c r="E162" s="337"/>
      <c r="F162" s="337" t="s">
        <v>308</v>
      </c>
      <c r="G162" s="337"/>
      <c r="H162" s="337"/>
      <c r="I162" s="337"/>
      <c r="J162" s="337" t="s">
        <v>307</v>
      </c>
      <c r="K162" s="337"/>
      <c r="L162" s="337"/>
      <c r="M162" s="337"/>
      <c r="N162" s="337"/>
      <c r="O162" s="337" t="s">
        <v>308</v>
      </c>
      <c r="P162" s="337"/>
      <c r="Q162" s="337"/>
      <c r="R162" s="338"/>
      <c r="S162" s="339" t="s">
        <v>265</v>
      </c>
    </row>
    <row r="163" spans="1:19" ht="15" customHeight="1">
      <c r="A163" s="334"/>
      <c r="B163" s="221" t="s">
        <v>268</v>
      </c>
      <c r="C163" s="222" t="s">
        <v>269</v>
      </c>
      <c r="D163" s="222" t="s">
        <v>270</v>
      </c>
      <c r="E163" s="223" t="s">
        <v>271</v>
      </c>
      <c r="F163" s="223" t="s">
        <v>272</v>
      </c>
      <c r="G163" s="223" t="s">
        <v>273</v>
      </c>
      <c r="H163" s="223" t="s">
        <v>274</v>
      </c>
      <c r="I163" s="223" t="s">
        <v>275</v>
      </c>
      <c r="J163" s="222" t="s">
        <v>276</v>
      </c>
      <c r="K163" s="222" t="s">
        <v>277</v>
      </c>
      <c r="L163" s="222" t="s">
        <v>278</v>
      </c>
      <c r="M163" s="222" t="s">
        <v>279</v>
      </c>
      <c r="N163" s="223" t="s">
        <v>280</v>
      </c>
      <c r="O163" s="223" t="s">
        <v>281</v>
      </c>
      <c r="P163" s="223" t="s">
        <v>282</v>
      </c>
      <c r="Q163" s="223" t="s">
        <v>283</v>
      </c>
      <c r="R163" s="223" t="s">
        <v>284</v>
      </c>
      <c r="S163" s="340"/>
    </row>
    <row r="164" spans="1:19" ht="12" customHeight="1">
      <c r="A164" s="335"/>
      <c r="B164" s="226" t="s">
        <v>285</v>
      </c>
      <c r="C164" s="226" t="s">
        <v>286</v>
      </c>
      <c r="D164" s="226" t="s">
        <v>287</v>
      </c>
      <c r="E164" s="227" t="s">
        <v>288</v>
      </c>
      <c r="F164" s="227" t="s">
        <v>289</v>
      </c>
      <c r="G164" s="227" t="s">
        <v>290</v>
      </c>
      <c r="H164" s="227" t="s">
        <v>291</v>
      </c>
      <c r="I164" s="227" t="s">
        <v>292</v>
      </c>
      <c r="J164" s="226" t="s">
        <v>293</v>
      </c>
      <c r="K164" s="226" t="s">
        <v>294</v>
      </c>
      <c r="L164" s="226" t="s">
        <v>295</v>
      </c>
      <c r="M164" s="226" t="s">
        <v>296</v>
      </c>
      <c r="N164" s="227" t="s">
        <v>297</v>
      </c>
      <c r="O164" s="227" t="s">
        <v>298</v>
      </c>
      <c r="P164" s="227" t="s">
        <v>299</v>
      </c>
      <c r="Q164" s="227" t="s">
        <v>300</v>
      </c>
      <c r="R164" s="227" t="s">
        <v>301</v>
      </c>
      <c r="S164" s="341"/>
    </row>
    <row r="165" spans="1:19" ht="3" customHeight="1">
      <c r="A165" s="220"/>
      <c r="B165" s="229"/>
      <c r="C165" s="229"/>
      <c r="D165" s="229"/>
      <c r="E165" s="230"/>
      <c r="F165" s="230"/>
      <c r="G165" s="230"/>
      <c r="H165" s="230"/>
      <c r="I165" s="230"/>
      <c r="J165" s="229"/>
      <c r="K165" s="229"/>
      <c r="L165" s="229"/>
      <c r="M165" s="229"/>
      <c r="N165" s="230"/>
      <c r="O165" s="230"/>
      <c r="P165" s="230"/>
      <c r="Q165" s="230"/>
      <c r="R165" s="230"/>
      <c r="S165" s="224"/>
    </row>
    <row r="166" spans="1:19" s="257" customFormat="1" ht="12" customHeight="1">
      <c r="A166" s="255">
        <v>1970</v>
      </c>
      <c r="B166" s="240">
        <v>15932220</v>
      </c>
      <c r="C166" s="234">
        <v>2821785</v>
      </c>
      <c r="D166" s="234">
        <v>1013818</v>
      </c>
      <c r="E166" s="234">
        <v>645789</v>
      </c>
      <c r="F166" s="234">
        <v>398093</v>
      </c>
      <c r="G166" s="250">
        <v>316390</v>
      </c>
      <c r="H166" s="250">
        <v>269019</v>
      </c>
      <c r="I166" s="251">
        <v>138402</v>
      </c>
      <c r="J166" s="240">
        <v>1302622</v>
      </c>
      <c r="K166" s="252">
        <v>928965</v>
      </c>
      <c r="L166" s="252">
        <v>738984</v>
      </c>
      <c r="M166" s="237">
        <v>1167955</v>
      </c>
      <c r="N166" s="237">
        <v>1236440</v>
      </c>
      <c r="O166" s="237">
        <v>1707009</v>
      </c>
      <c r="P166" s="237">
        <v>1665269</v>
      </c>
      <c r="Q166" s="237">
        <v>1389207</v>
      </c>
      <c r="R166" s="238">
        <v>192473</v>
      </c>
      <c r="S166" s="256">
        <v>1970</v>
      </c>
    </row>
    <row r="167" spans="1:19" s="257" customFormat="1" ht="12" customHeight="1">
      <c r="A167" s="255">
        <v>1971</v>
      </c>
      <c r="B167" s="240">
        <v>16233820</v>
      </c>
      <c r="C167" s="234">
        <v>2948914</v>
      </c>
      <c r="D167" s="234">
        <v>1068376</v>
      </c>
      <c r="E167" s="234">
        <v>670193</v>
      </c>
      <c r="F167" s="234">
        <v>415111</v>
      </c>
      <c r="G167" s="250">
        <v>326734</v>
      </c>
      <c r="H167" s="250">
        <v>278986</v>
      </c>
      <c r="I167" s="251">
        <v>146363</v>
      </c>
      <c r="J167" s="240">
        <v>1349154</v>
      </c>
      <c r="K167" s="252">
        <v>927831</v>
      </c>
      <c r="L167" s="252">
        <v>742473</v>
      </c>
      <c r="M167" s="237">
        <v>1165444</v>
      </c>
      <c r="N167" s="237">
        <v>1238965</v>
      </c>
      <c r="O167" s="237">
        <v>1693131</v>
      </c>
      <c r="P167" s="237">
        <v>1668907</v>
      </c>
      <c r="Q167" s="237">
        <v>1396034</v>
      </c>
      <c r="R167" s="238">
        <v>197204</v>
      </c>
      <c r="S167" s="256">
        <v>1971</v>
      </c>
    </row>
    <row r="168" spans="1:19" s="257" customFormat="1" ht="12" customHeight="1">
      <c r="A168" s="255">
        <v>1972</v>
      </c>
      <c r="B168" s="240">
        <v>16549968</v>
      </c>
      <c r="C168" s="234">
        <v>3085714</v>
      </c>
      <c r="D168" s="234">
        <v>1127246</v>
      </c>
      <c r="E168" s="234">
        <v>695927</v>
      </c>
      <c r="F168" s="234">
        <v>433396</v>
      </c>
      <c r="G168" s="250">
        <v>337426</v>
      </c>
      <c r="H168" s="250">
        <v>289548</v>
      </c>
      <c r="I168" s="251">
        <v>154769</v>
      </c>
      <c r="J168" s="240">
        <v>1398343</v>
      </c>
      <c r="K168" s="252">
        <v>927423</v>
      </c>
      <c r="L168" s="252">
        <v>745891</v>
      </c>
      <c r="M168" s="237">
        <v>1162160</v>
      </c>
      <c r="N168" s="237">
        <v>1240280</v>
      </c>
      <c r="O168" s="237">
        <v>1677597</v>
      </c>
      <c r="P168" s="237">
        <v>1670957</v>
      </c>
      <c r="Q168" s="237">
        <v>1401591</v>
      </c>
      <c r="R168" s="238">
        <v>201700</v>
      </c>
      <c r="S168" s="256">
        <v>1972</v>
      </c>
    </row>
    <row r="169" spans="1:19" s="257" customFormat="1" ht="12" customHeight="1">
      <c r="A169" s="255">
        <v>1973</v>
      </c>
      <c r="B169" s="240">
        <v>16868272</v>
      </c>
      <c r="C169" s="234">
        <v>3224596</v>
      </c>
      <c r="D169" s="234">
        <v>1187776</v>
      </c>
      <c r="E169" s="234">
        <v>721721</v>
      </c>
      <c r="F169" s="234">
        <v>452110</v>
      </c>
      <c r="G169" s="250">
        <v>347978</v>
      </c>
      <c r="H169" s="250">
        <v>300152</v>
      </c>
      <c r="I169" s="251">
        <v>163605</v>
      </c>
      <c r="J169" s="240">
        <v>1448854</v>
      </c>
      <c r="K169" s="252">
        <v>926174</v>
      </c>
      <c r="L169" s="252">
        <v>749257</v>
      </c>
      <c r="M169" s="237">
        <v>1158540</v>
      </c>
      <c r="N169" s="237">
        <v>1240765</v>
      </c>
      <c r="O169" s="237">
        <v>1661461</v>
      </c>
      <c r="P169" s="237">
        <v>1672284</v>
      </c>
      <c r="Q169" s="237">
        <v>1406668</v>
      </c>
      <c r="R169" s="238">
        <v>206331</v>
      </c>
      <c r="S169" s="256">
        <v>1973</v>
      </c>
    </row>
    <row r="170" spans="1:19" s="257" customFormat="1" ht="12" customHeight="1">
      <c r="A170" s="255">
        <v>1974</v>
      </c>
      <c r="B170" s="240">
        <v>17178043</v>
      </c>
      <c r="C170" s="234">
        <v>3364989</v>
      </c>
      <c r="D170" s="234">
        <v>1249917</v>
      </c>
      <c r="E170" s="234">
        <v>747342</v>
      </c>
      <c r="F170" s="234">
        <v>471054</v>
      </c>
      <c r="G170" s="250">
        <v>358191</v>
      </c>
      <c r="H170" s="250">
        <v>310633</v>
      </c>
      <c r="I170" s="251">
        <v>172800</v>
      </c>
      <c r="J170" s="240">
        <v>1499630</v>
      </c>
      <c r="K170" s="252">
        <v>923600</v>
      </c>
      <c r="L170" s="252">
        <v>751836</v>
      </c>
      <c r="M170" s="237">
        <v>1153410</v>
      </c>
      <c r="N170" s="237">
        <v>1239426</v>
      </c>
      <c r="O170" s="237">
        <v>1643155</v>
      </c>
      <c r="P170" s="237">
        <v>1671353</v>
      </c>
      <c r="Q170" s="237">
        <v>1409931</v>
      </c>
      <c r="R170" s="238">
        <v>210776</v>
      </c>
      <c r="S170" s="256">
        <v>1974</v>
      </c>
    </row>
    <row r="171" spans="1:19" s="257" customFormat="1" ht="12" customHeight="1">
      <c r="A171" s="255">
        <v>1975</v>
      </c>
      <c r="B171" s="240">
        <v>17514897</v>
      </c>
      <c r="C171" s="234">
        <v>3511018</v>
      </c>
      <c r="D171" s="234">
        <v>1315142</v>
      </c>
      <c r="E171" s="234">
        <v>773939</v>
      </c>
      <c r="F171" s="234">
        <v>490937</v>
      </c>
      <c r="G171" s="250">
        <v>368635</v>
      </c>
      <c r="H171" s="250">
        <v>321382</v>
      </c>
      <c r="I171" s="251">
        <v>182618</v>
      </c>
      <c r="J171" s="240">
        <v>1553274</v>
      </c>
      <c r="K171" s="252">
        <v>920904</v>
      </c>
      <c r="L171" s="252">
        <v>755625</v>
      </c>
      <c r="M171" s="237">
        <v>1149990</v>
      </c>
      <c r="N171" s="237">
        <v>1239286</v>
      </c>
      <c r="O171" s="237">
        <v>1627734</v>
      </c>
      <c r="P171" s="237">
        <v>1673027</v>
      </c>
      <c r="Q171" s="237">
        <v>1415570</v>
      </c>
      <c r="R171" s="238">
        <v>215816</v>
      </c>
      <c r="S171" s="256">
        <v>1975</v>
      </c>
    </row>
    <row r="172" spans="1:19" s="257" customFormat="1" ht="12" customHeight="1">
      <c r="A172" s="255">
        <v>1976</v>
      </c>
      <c r="B172" s="240">
        <v>17790020</v>
      </c>
      <c r="C172" s="234">
        <v>3655207</v>
      </c>
      <c r="D172" s="234">
        <v>1380573</v>
      </c>
      <c r="E172" s="234">
        <v>807388</v>
      </c>
      <c r="F172" s="234">
        <v>515774</v>
      </c>
      <c r="G172" s="250">
        <v>380523</v>
      </c>
      <c r="H172" s="250">
        <v>337069</v>
      </c>
      <c r="I172" s="251">
        <v>196547</v>
      </c>
      <c r="J172" s="240">
        <v>1614014</v>
      </c>
      <c r="K172" s="252">
        <v>914976</v>
      </c>
      <c r="L172" s="252">
        <v>746896</v>
      </c>
      <c r="M172" s="237">
        <v>1137108</v>
      </c>
      <c r="N172" s="237">
        <v>1224017</v>
      </c>
      <c r="O172" s="237">
        <v>1597367</v>
      </c>
      <c r="P172" s="237">
        <v>1652441</v>
      </c>
      <c r="Q172" s="237">
        <v>1409602</v>
      </c>
      <c r="R172" s="238">
        <v>220518</v>
      </c>
      <c r="S172" s="256">
        <v>1976</v>
      </c>
    </row>
    <row r="173" spans="1:19" s="257" customFormat="1" ht="12" customHeight="1">
      <c r="A173" s="255">
        <v>1977</v>
      </c>
      <c r="B173" s="240">
        <v>18062379</v>
      </c>
      <c r="C173" s="234">
        <v>3799193</v>
      </c>
      <c r="D173" s="234">
        <v>1446501</v>
      </c>
      <c r="E173" s="234">
        <v>840729</v>
      </c>
      <c r="F173" s="234">
        <v>541120</v>
      </c>
      <c r="G173" s="250">
        <v>392192</v>
      </c>
      <c r="H173" s="250">
        <v>352945</v>
      </c>
      <c r="I173" s="251">
        <v>211234</v>
      </c>
      <c r="J173" s="240">
        <v>1675553</v>
      </c>
      <c r="K173" s="252">
        <v>908595</v>
      </c>
      <c r="L173" s="252">
        <v>737739</v>
      </c>
      <c r="M173" s="237">
        <v>1123692</v>
      </c>
      <c r="N173" s="237">
        <v>1208088</v>
      </c>
      <c r="O173" s="237">
        <v>1566919</v>
      </c>
      <c r="P173" s="237">
        <v>1630592</v>
      </c>
      <c r="Q173" s="237">
        <v>1402028</v>
      </c>
      <c r="R173" s="238">
        <v>225259</v>
      </c>
      <c r="S173" s="256">
        <v>1977</v>
      </c>
    </row>
    <row r="174" spans="1:19" s="257" customFormat="1" ht="12" customHeight="1">
      <c r="A174" s="255">
        <v>1978</v>
      </c>
      <c r="B174" s="240">
        <v>18331931</v>
      </c>
      <c r="C174" s="234">
        <v>3944766</v>
      </c>
      <c r="D174" s="234">
        <v>1513662</v>
      </c>
      <c r="E174" s="234">
        <v>874275</v>
      </c>
      <c r="F174" s="234">
        <v>567198</v>
      </c>
      <c r="G174" s="250">
        <v>403703</v>
      </c>
      <c r="H174" s="250">
        <v>369071</v>
      </c>
      <c r="I174" s="251">
        <v>226857</v>
      </c>
      <c r="J174" s="240">
        <v>1737981</v>
      </c>
      <c r="K174" s="252">
        <v>901345</v>
      </c>
      <c r="L174" s="252">
        <v>727872</v>
      </c>
      <c r="M174" s="237">
        <v>1109231</v>
      </c>
      <c r="N174" s="237">
        <v>1191031</v>
      </c>
      <c r="O174" s="237">
        <v>1535309</v>
      </c>
      <c r="P174" s="237">
        <v>1607016</v>
      </c>
      <c r="Q174" s="237">
        <v>1392674</v>
      </c>
      <c r="R174" s="238">
        <v>229940</v>
      </c>
      <c r="S174" s="256">
        <v>1978</v>
      </c>
    </row>
    <row r="175" spans="1:19" s="257" customFormat="1" ht="12" customHeight="1">
      <c r="A175" s="255">
        <v>1979</v>
      </c>
      <c r="B175" s="240">
        <v>18604875</v>
      </c>
      <c r="C175" s="234">
        <v>4091889</v>
      </c>
      <c r="D175" s="234">
        <v>1582176</v>
      </c>
      <c r="E175" s="234">
        <v>907913</v>
      </c>
      <c r="F175" s="234">
        <v>594094</v>
      </c>
      <c r="G175" s="250">
        <v>415100</v>
      </c>
      <c r="H175" s="250">
        <v>385433</v>
      </c>
      <c r="I175" s="251">
        <v>243663</v>
      </c>
      <c r="J175" s="240">
        <v>1801545</v>
      </c>
      <c r="K175" s="252">
        <v>893685</v>
      </c>
      <c r="L175" s="252">
        <v>717706</v>
      </c>
      <c r="M175" s="237">
        <v>1094324</v>
      </c>
      <c r="N175" s="237">
        <v>1173521</v>
      </c>
      <c r="O175" s="237">
        <v>1503961</v>
      </c>
      <c r="P175" s="237">
        <v>1582785</v>
      </c>
      <c r="Q175" s="237">
        <v>1382441</v>
      </c>
      <c r="R175" s="238">
        <v>234639</v>
      </c>
      <c r="S175" s="256">
        <v>1979</v>
      </c>
    </row>
    <row r="176" spans="1:19" s="257" customFormat="1" ht="12" customHeight="1">
      <c r="A176" s="255">
        <v>1980</v>
      </c>
      <c r="B176" s="240">
        <v>18888039</v>
      </c>
      <c r="C176" s="234">
        <v>4241529</v>
      </c>
      <c r="D176" s="234">
        <v>1652795</v>
      </c>
      <c r="E176" s="234">
        <v>941790</v>
      </c>
      <c r="F176" s="234">
        <v>622244</v>
      </c>
      <c r="G176" s="250">
        <v>426497</v>
      </c>
      <c r="H176" s="250">
        <v>402213</v>
      </c>
      <c r="I176" s="251">
        <v>262177</v>
      </c>
      <c r="J176" s="240">
        <v>1867323</v>
      </c>
      <c r="K176" s="252">
        <v>886063</v>
      </c>
      <c r="L176" s="252">
        <v>707565</v>
      </c>
      <c r="M176" s="237">
        <v>1079190</v>
      </c>
      <c r="N176" s="237">
        <v>1155716</v>
      </c>
      <c r="O176" s="237">
        <v>1473113</v>
      </c>
      <c r="P176" s="237">
        <v>1558568</v>
      </c>
      <c r="Q176" s="237">
        <v>1371899</v>
      </c>
      <c r="R176" s="238">
        <v>239357</v>
      </c>
      <c r="S176" s="256">
        <v>1980</v>
      </c>
    </row>
    <row r="177" spans="1:19" s="257" customFormat="1" ht="12" customHeight="1">
      <c r="A177" s="255">
        <v>1981</v>
      </c>
      <c r="B177" s="240">
        <v>19187568</v>
      </c>
      <c r="C177" s="234">
        <v>4382262</v>
      </c>
      <c r="D177" s="234">
        <v>1700009</v>
      </c>
      <c r="E177" s="234">
        <v>968375</v>
      </c>
      <c r="F177" s="234">
        <v>652880</v>
      </c>
      <c r="G177" s="250">
        <v>446613</v>
      </c>
      <c r="H177" s="250">
        <v>414332</v>
      </c>
      <c r="I177" s="251">
        <v>274774</v>
      </c>
      <c r="J177" s="240">
        <v>1917226</v>
      </c>
      <c r="K177" s="252">
        <v>884045</v>
      </c>
      <c r="L177" s="252">
        <v>705535</v>
      </c>
      <c r="M177" s="237">
        <v>1074385</v>
      </c>
      <c r="N177" s="237">
        <v>1150341</v>
      </c>
      <c r="O177" s="237">
        <v>1452994</v>
      </c>
      <c r="P177" s="237">
        <v>1549399</v>
      </c>
      <c r="Q177" s="237">
        <v>1371434</v>
      </c>
      <c r="R177" s="238">
        <v>242964</v>
      </c>
      <c r="S177" s="256">
        <v>1981</v>
      </c>
    </row>
    <row r="178" spans="1:19" s="257" customFormat="1" ht="12" customHeight="1">
      <c r="A178" s="255">
        <v>1982</v>
      </c>
      <c r="B178" s="240">
        <v>19488960</v>
      </c>
      <c r="C178" s="234">
        <v>4514747</v>
      </c>
      <c r="D178" s="234">
        <v>1736764</v>
      </c>
      <c r="E178" s="234">
        <v>996783</v>
      </c>
      <c r="F178" s="234">
        <v>678272</v>
      </c>
      <c r="G178" s="250">
        <v>467259</v>
      </c>
      <c r="H178" s="250">
        <v>425349</v>
      </c>
      <c r="I178" s="251">
        <v>287677</v>
      </c>
      <c r="J178" s="240">
        <v>1988999</v>
      </c>
      <c r="K178" s="252">
        <v>881375</v>
      </c>
      <c r="L178" s="252">
        <v>703405</v>
      </c>
      <c r="M178" s="237">
        <v>1068496</v>
      </c>
      <c r="N178" s="237">
        <v>1147461</v>
      </c>
      <c r="O178" s="237">
        <v>1433034</v>
      </c>
      <c r="P178" s="237">
        <v>1535567</v>
      </c>
      <c r="Q178" s="237">
        <v>1378246</v>
      </c>
      <c r="R178" s="238">
        <v>245526</v>
      </c>
      <c r="S178" s="256">
        <v>1982</v>
      </c>
    </row>
    <row r="179" spans="1:19" s="257" customFormat="1" ht="12" customHeight="1">
      <c r="A179" s="255">
        <v>1983</v>
      </c>
      <c r="B179" s="240">
        <v>19781283</v>
      </c>
      <c r="C179" s="234">
        <v>4644516</v>
      </c>
      <c r="D179" s="234">
        <v>1767266</v>
      </c>
      <c r="E179" s="234">
        <v>1023259</v>
      </c>
      <c r="F179" s="234">
        <v>701449</v>
      </c>
      <c r="G179" s="250">
        <v>486830</v>
      </c>
      <c r="H179" s="250">
        <v>438036</v>
      </c>
      <c r="I179" s="251">
        <v>300749</v>
      </c>
      <c r="J179" s="240">
        <v>2099008</v>
      </c>
      <c r="K179" s="252">
        <v>872543</v>
      </c>
      <c r="L179" s="252">
        <v>698888</v>
      </c>
      <c r="M179" s="237">
        <v>1057746</v>
      </c>
      <c r="N179" s="237">
        <v>1136990</v>
      </c>
      <c r="O179" s="237">
        <v>1406620</v>
      </c>
      <c r="P179" s="237">
        <v>1513498</v>
      </c>
      <c r="Q179" s="237">
        <v>1386191</v>
      </c>
      <c r="R179" s="238">
        <v>247694</v>
      </c>
      <c r="S179" s="256">
        <v>1983</v>
      </c>
    </row>
    <row r="180" spans="1:19" s="257" customFormat="1" ht="12" customHeight="1">
      <c r="A180" s="255">
        <v>1984</v>
      </c>
      <c r="B180" s="240">
        <v>20030781</v>
      </c>
      <c r="C180" s="234">
        <v>4765895</v>
      </c>
      <c r="D180" s="234">
        <v>1796068</v>
      </c>
      <c r="E180" s="234">
        <v>1046553</v>
      </c>
      <c r="F180" s="234">
        <v>732148</v>
      </c>
      <c r="G180" s="250">
        <v>503250</v>
      </c>
      <c r="H180" s="250">
        <v>454418</v>
      </c>
      <c r="I180" s="251">
        <v>313501</v>
      </c>
      <c r="J180" s="240">
        <v>2212894</v>
      </c>
      <c r="K180" s="252">
        <v>858209</v>
      </c>
      <c r="L180" s="252">
        <v>691399</v>
      </c>
      <c r="M180" s="237">
        <v>1038131</v>
      </c>
      <c r="N180" s="237">
        <v>1119599</v>
      </c>
      <c r="O180" s="237">
        <v>1374970</v>
      </c>
      <c r="P180" s="237">
        <v>1484908</v>
      </c>
      <c r="Q180" s="237">
        <v>1389800</v>
      </c>
      <c r="R180" s="238">
        <v>249038</v>
      </c>
      <c r="S180" s="256">
        <v>1984</v>
      </c>
    </row>
    <row r="181" spans="1:19" s="257" customFormat="1" ht="12" customHeight="1">
      <c r="A181" s="255">
        <v>1985</v>
      </c>
      <c r="B181" s="240">
        <v>20230144</v>
      </c>
      <c r="C181" s="234">
        <v>4848914</v>
      </c>
      <c r="D181" s="234">
        <v>1821929</v>
      </c>
      <c r="E181" s="234">
        <v>1066290</v>
      </c>
      <c r="F181" s="234">
        <v>765170</v>
      </c>
      <c r="G181" s="250">
        <v>518714</v>
      </c>
      <c r="H181" s="250">
        <v>471777</v>
      </c>
      <c r="I181" s="251">
        <v>325431</v>
      </c>
      <c r="J181" s="240">
        <v>2317410</v>
      </c>
      <c r="K181" s="252">
        <v>845520</v>
      </c>
      <c r="L181" s="252">
        <v>685168</v>
      </c>
      <c r="M181" s="237">
        <v>1019822</v>
      </c>
      <c r="N181" s="237">
        <v>1102978</v>
      </c>
      <c r="O181" s="237">
        <v>1345814</v>
      </c>
      <c r="P181" s="237">
        <v>1458746</v>
      </c>
      <c r="Q181" s="237">
        <v>1386852</v>
      </c>
      <c r="R181" s="238">
        <v>249609</v>
      </c>
      <c r="S181" s="256">
        <v>1985</v>
      </c>
    </row>
    <row r="182" spans="1:19" s="257" customFormat="1" ht="12" customHeight="1">
      <c r="A182" s="255">
        <v>1986</v>
      </c>
      <c r="B182" s="240">
        <v>20441677</v>
      </c>
      <c r="C182" s="234">
        <v>4889026</v>
      </c>
      <c r="D182" s="234">
        <v>1844504</v>
      </c>
      <c r="E182" s="234">
        <v>1081595</v>
      </c>
      <c r="F182" s="234">
        <v>790659</v>
      </c>
      <c r="G182" s="250">
        <v>524300</v>
      </c>
      <c r="H182" s="250">
        <v>477510</v>
      </c>
      <c r="I182" s="251">
        <v>330107</v>
      </c>
      <c r="J182" s="240">
        <v>2470158</v>
      </c>
      <c r="K182" s="252">
        <v>837773</v>
      </c>
      <c r="L182" s="252">
        <v>684731</v>
      </c>
      <c r="M182" s="237">
        <v>1015393</v>
      </c>
      <c r="N182" s="237">
        <v>1088682</v>
      </c>
      <c r="O182" s="237">
        <v>1332595</v>
      </c>
      <c r="P182" s="237">
        <v>1438252</v>
      </c>
      <c r="Q182" s="237">
        <v>1386209</v>
      </c>
      <c r="R182" s="238">
        <v>250183</v>
      </c>
      <c r="S182" s="256">
        <v>1986</v>
      </c>
    </row>
    <row r="183" spans="1:19" s="257" customFormat="1" ht="12" customHeight="1">
      <c r="A183" s="255">
        <v>1987</v>
      </c>
      <c r="B183" s="240">
        <v>20661710</v>
      </c>
      <c r="C183" s="234">
        <v>4944378</v>
      </c>
      <c r="D183" s="234">
        <v>1872580</v>
      </c>
      <c r="E183" s="234">
        <v>1097820</v>
      </c>
      <c r="F183" s="234">
        <v>817406</v>
      </c>
      <c r="G183" s="250">
        <v>528448</v>
      </c>
      <c r="H183" s="250">
        <v>481873</v>
      </c>
      <c r="I183" s="251">
        <v>338416</v>
      </c>
      <c r="J183" s="240">
        <v>2616376</v>
      </c>
      <c r="K183" s="252">
        <v>826024</v>
      </c>
      <c r="L183" s="252">
        <v>684200</v>
      </c>
      <c r="M183" s="237">
        <v>1011068</v>
      </c>
      <c r="N183" s="237">
        <v>1073172</v>
      </c>
      <c r="O183" s="237">
        <v>1312690</v>
      </c>
      <c r="P183" s="237">
        <v>1421873</v>
      </c>
      <c r="Q183" s="237">
        <v>1384457</v>
      </c>
      <c r="R183" s="238">
        <v>250929</v>
      </c>
      <c r="S183" s="256">
        <v>1987</v>
      </c>
    </row>
    <row r="184" spans="1:19" s="257" customFormat="1" ht="12" customHeight="1">
      <c r="A184" s="255">
        <v>1988</v>
      </c>
      <c r="B184" s="240">
        <v>20876021</v>
      </c>
      <c r="C184" s="234">
        <v>5047563</v>
      </c>
      <c r="D184" s="234">
        <v>1897851</v>
      </c>
      <c r="E184" s="234">
        <v>1114156</v>
      </c>
      <c r="F184" s="234">
        <v>848273</v>
      </c>
      <c r="G184" s="250">
        <v>534322</v>
      </c>
      <c r="H184" s="250">
        <v>486566</v>
      </c>
      <c r="I184" s="251">
        <v>351448</v>
      </c>
      <c r="J184" s="240">
        <v>2720714</v>
      </c>
      <c r="K184" s="252">
        <v>809009</v>
      </c>
      <c r="L184" s="252">
        <v>681989</v>
      </c>
      <c r="M184" s="237">
        <v>1003475</v>
      </c>
      <c r="N184" s="237">
        <v>1057155</v>
      </c>
      <c r="O184" s="237">
        <v>1283760</v>
      </c>
      <c r="P184" s="237">
        <v>1403267</v>
      </c>
      <c r="Q184" s="237">
        <v>1384427</v>
      </c>
      <c r="R184" s="238">
        <v>252046</v>
      </c>
      <c r="S184" s="256">
        <v>1988</v>
      </c>
    </row>
    <row r="185" spans="1:19" s="257" customFormat="1" ht="12" customHeight="1">
      <c r="A185" s="255">
        <v>1989</v>
      </c>
      <c r="B185" s="240">
        <v>21091649</v>
      </c>
      <c r="C185" s="234">
        <v>5159145</v>
      </c>
      <c r="D185" s="234">
        <v>1913744</v>
      </c>
      <c r="E185" s="234">
        <v>1131706</v>
      </c>
      <c r="F185" s="234">
        <v>884957</v>
      </c>
      <c r="G185" s="250">
        <v>545846</v>
      </c>
      <c r="H185" s="250">
        <v>495568</v>
      </c>
      <c r="I185" s="251">
        <v>366504</v>
      </c>
      <c r="J185" s="240">
        <v>2816608</v>
      </c>
      <c r="K185" s="252">
        <v>788047</v>
      </c>
      <c r="L185" s="252">
        <v>680742</v>
      </c>
      <c r="M185" s="237">
        <v>992775</v>
      </c>
      <c r="N185" s="237">
        <v>1041152</v>
      </c>
      <c r="O185" s="237">
        <v>1253939</v>
      </c>
      <c r="P185" s="237">
        <v>1382111</v>
      </c>
      <c r="Q185" s="237">
        <v>1385018</v>
      </c>
      <c r="R185" s="238">
        <v>253787</v>
      </c>
      <c r="S185" s="256">
        <v>1989</v>
      </c>
    </row>
    <row r="186" spans="1:19" s="257" customFormat="1" ht="12" customHeight="1">
      <c r="A186" s="255">
        <v>1990</v>
      </c>
      <c r="B186" s="240">
        <v>21301102</v>
      </c>
      <c r="C186" s="234">
        <v>5200449</v>
      </c>
      <c r="D186" s="234">
        <v>1913818</v>
      </c>
      <c r="E186" s="234">
        <v>1143929</v>
      </c>
      <c r="F186" s="234">
        <v>939238</v>
      </c>
      <c r="G186" s="250">
        <v>559163</v>
      </c>
      <c r="H186" s="250">
        <v>511191</v>
      </c>
      <c r="I186" s="251">
        <v>381233</v>
      </c>
      <c r="J186" s="240">
        <v>2954344</v>
      </c>
      <c r="K186" s="252">
        <v>767238</v>
      </c>
      <c r="L186" s="252">
        <v>683197</v>
      </c>
      <c r="M186" s="237">
        <v>979885</v>
      </c>
      <c r="N186" s="237">
        <v>1026159</v>
      </c>
      <c r="O186" s="237">
        <v>1225306</v>
      </c>
      <c r="P186" s="237">
        <v>1366076</v>
      </c>
      <c r="Q186" s="237">
        <v>1393101</v>
      </c>
      <c r="R186" s="238">
        <v>256775</v>
      </c>
      <c r="S186" s="256">
        <v>1990</v>
      </c>
    </row>
    <row r="187" spans="1:19" s="257" customFormat="1" ht="12" customHeight="1">
      <c r="A187" s="255">
        <v>1991</v>
      </c>
      <c r="B187" s="240">
        <v>21511790</v>
      </c>
      <c r="C187" s="234">
        <v>5194396</v>
      </c>
      <c r="D187" s="234">
        <v>1918232</v>
      </c>
      <c r="E187" s="234">
        <v>1161548</v>
      </c>
      <c r="F187" s="234">
        <v>979520</v>
      </c>
      <c r="G187" s="250">
        <v>574659</v>
      </c>
      <c r="H187" s="250">
        <v>534675</v>
      </c>
      <c r="I187" s="251">
        <v>398244</v>
      </c>
      <c r="J187" s="240">
        <v>3111959</v>
      </c>
      <c r="K187" s="252">
        <v>760291</v>
      </c>
      <c r="L187" s="252">
        <v>687707</v>
      </c>
      <c r="M187" s="237">
        <v>960226</v>
      </c>
      <c r="N187" s="237">
        <v>1014526</v>
      </c>
      <c r="O187" s="237">
        <v>1187510</v>
      </c>
      <c r="P187" s="237">
        <v>1364102</v>
      </c>
      <c r="Q187" s="237">
        <v>1406906</v>
      </c>
      <c r="R187" s="238">
        <v>257289</v>
      </c>
      <c r="S187" s="256">
        <v>1991</v>
      </c>
    </row>
    <row r="188" spans="1:19" s="257" customFormat="1" ht="12" customHeight="1">
      <c r="A188" s="255">
        <v>1992</v>
      </c>
      <c r="B188" s="240">
        <v>21734307</v>
      </c>
      <c r="C188" s="234">
        <v>5185914</v>
      </c>
      <c r="D188" s="234">
        <v>1922231</v>
      </c>
      <c r="E188" s="234">
        <v>1178868</v>
      </c>
      <c r="F188" s="234">
        <v>1021288</v>
      </c>
      <c r="G188" s="250">
        <v>590403</v>
      </c>
      <c r="H188" s="250">
        <v>558938</v>
      </c>
      <c r="I188" s="251">
        <v>415829</v>
      </c>
      <c r="J188" s="240">
        <v>3278262</v>
      </c>
      <c r="K188" s="252">
        <v>753599</v>
      </c>
      <c r="L188" s="252">
        <v>692203</v>
      </c>
      <c r="M188" s="237">
        <v>941267</v>
      </c>
      <c r="N188" s="237">
        <v>1003228</v>
      </c>
      <c r="O188" s="237">
        <v>1151792</v>
      </c>
      <c r="P188" s="237">
        <v>1362035</v>
      </c>
      <c r="Q188" s="237">
        <v>1420596</v>
      </c>
      <c r="R188" s="238">
        <v>257854</v>
      </c>
      <c r="S188" s="256">
        <v>1992</v>
      </c>
    </row>
    <row r="189" spans="1:19" s="257" customFormat="1" ht="12" customHeight="1">
      <c r="A189" s="255">
        <v>1993</v>
      </c>
      <c r="B189" s="240">
        <v>21952074</v>
      </c>
      <c r="C189" s="234">
        <v>5171603</v>
      </c>
      <c r="D189" s="234">
        <v>1924721</v>
      </c>
      <c r="E189" s="234">
        <v>1194989</v>
      </c>
      <c r="F189" s="234">
        <v>1063830</v>
      </c>
      <c r="G189" s="250">
        <v>605923</v>
      </c>
      <c r="H189" s="250">
        <v>583594</v>
      </c>
      <c r="I189" s="251">
        <v>433760</v>
      </c>
      <c r="J189" s="240">
        <v>3450967</v>
      </c>
      <c r="K189" s="252">
        <v>746389</v>
      </c>
      <c r="L189" s="252">
        <v>695972</v>
      </c>
      <c r="M189" s="237">
        <v>922135</v>
      </c>
      <c r="N189" s="237">
        <v>991335</v>
      </c>
      <c r="O189" s="237">
        <v>1116956</v>
      </c>
      <c r="P189" s="237">
        <v>1358620</v>
      </c>
      <c r="Q189" s="237">
        <v>1433031</v>
      </c>
      <c r="R189" s="238">
        <v>258249</v>
      </c>
      <c r="S189" s="256">
        <v>1993</v>
      </c>
    </row>
    <row r="190" spans="1:19" s="257" customFormat="1" ht="12" customHeight="1">
      <c r="A190" s="255">
        <v>1994</v>
      </c>
      <c r="B190" s="240">
        <v>22169044</v>
      </c>
      <c r="C190" s="234">
        <v>5152726</v>
      </c>
      <c r="D190" s="234">
        <v>1926228</v>
      </c>
      <c r="E190" s="234">
        <v>1210081</v>
      </c>
      <c r="F190" s="234">
        <v>1107181</v>
      </c>
      <c r="G190" s="250">
        <v>621281</v>
      </c>
      <c r="H190" s="250">
        <v>608717</v>
      </c>
      <c r="I190" s="251">
        <v>452085</v>
      </c>
      <c r="J190" s="240">
        <v>3630430</v>
      </c>
      <c r="K190" s="252">
        <v>738747</v>
      </c>
      <c r="L190" s="252">
        <v>699114</v>
      </c>
      <c r="M190" s="237">
        <v>903083</v>
      </c>
      <c r="N190" s="237">
        <v>979038</v>
      </c>
      <c r="O190" s="237">
        <v>1083208</v>
      </c>
      <c r="P190" s="237">
        <v>1354188</v>
      </c>
      <c r="Q190" s="237">
        <v>1444438</v>
      </c>
      <c r="R190" s="238">
        <v>258499</v>
      </c>
      <c r="S190" s="256">
        <v>1994</v>
      </c>
    </row>
    <row r="191" spans="1:19" s="257" customFormat="1" ht="12" customHeight="1">
      <c r="A191" s="255">
        <v>1995</v>
      </c>
      <c r="B191" s="240">
        <v>22387662</v>
      </c>
      <c r="C191" s="234">
        <v>5129861</v>
      </c>
      <c r="D191" s="234">
        <v>1927071</v>
      </c>
      <c r="E191" s="234">
        <v>1224267</v>
      </c>
      <c r="F191" s="234">
        <v>1151148</v>
      </c>
      <c r="G191" s="250">
        <v>636440</v>
      </c>
      <c r="H191" s="250">
        <v>634311</v>
      </c>
      <c r="I191" s="251">
        <v>470786</v>
      </c>
      <c r="J191" s="240">
        <v>3816449</v>
      </c>
      <c r="K191" s="252">
        <v>730933</v>
      </c>
      <c r="L191" s="252">
        <v>701880</v>
      </c>
      <c r="M191" s="237">
        <v>884434</v>
      </c>
      <c r="N191" s="237">
        <v>966565</v>
      </c>
      <c r="O191" s="237">
        <v>1050821</v>
      </c>
      <c r="P191" s="237">
        <v>1349176</v>
      </c>
      <c r="Q191" s="237">
        <v>1454963</v>
      </c>
      <c r="R191" s="238">
        <v>258557</v>
      </c>
      <c r="S191" s="256">
        <v>1995</v>
      </c>
    </row>
    <row r="192" spans="1:19" s="257" customFormat="1" ht="12" customHeight="1">
      <c r="A192" s="255">
        <v>1996</v>
      </c>
      <c r="B192" s="240">
        <v>22600169</v>
      </c>
      <c r="C192" s="234">
        <v>5057611</v>
      </c>
      <c r="D192" s="234">
        <v>1913740</v>
      </c>
      <c r="E192" s="234">
        <v>1231407</v>
      </c>
      <c r="F192" s="234">
        <v>1171826</v>
      </c>
      <c r="G192" s="250">
        <v>646399</v>
      </c>
      <c r="H192" s="250">
        <v>648295</v>
      </c>
      <c r="I192" s="251">
        <v>480424</v>
      </c>
      <c r="J192" s="240">
        <v>4008908</v>
      </c>
      <c r="K192" s="252">
        <v>732434</v>
      </c>
      <c r="L192" s="252">
        <v>711416</v>
      </c>
      <c r="M192" s="237">
        <v>894789</v>
      </c>
      <c r="N192" s="237">
        <v>967252</v>
      </c>
      <c r="O192" s="237">
        <v>1045137</v>
      </c>
      <c r="P192" s="237">
        <v>1359644</v>
      </c>
      <c r="Q192" s="237">
        <v>1471280</v>
      </c>
      <c r="R192" s="238">
        <v>259607</v>
      </c>
      <c r="S192" s="256">
        <v>1996</v>
      </c>
    </row>
    <row r="193" spans="1:19" s="257" customFormat="1" ht="12" customHeight="1">
      <c r="A193" s="255">
        <v>1997</v>
      </c>
      <c r="B193" s="240">
        <v>22805488</v>
      </c>
      <c r="C193" s="234">
        <v>5016554</v>
      </c>
      <c r="D193" s="234">
        <v>1901189</v>
      </c>
      <c r="E193" s="234">
        <v>1235318</v>
      </c>
      <c r="F193" s="234">
        <v>1193973</v>
      </c>
      <c r="G193" s="250">
        <v>658731</v>
      </c>
      <c r="H193" s="250">
        <v>659926</v>
      </c>
      <c r="I193" s="251">
        <v>489110</v>
      </c>
      <c r="J193" s="240">
        <v>4164323</v>
      </c>
      <c r="K193" s="252">
        <v>736039</v>
      </c>
      <c r="L193" s="252">
        <v>721016</v>
      </c>
      <c r="M193" s="237">
        <v>907927</v>
      </c>
      <c r="N193" s="237">
        <v>966503</v>
      </c>
      <c r="O193" s="237">
        <v>1038931</v>
      </c>
      <c r="P193" s="237">
        <v>1369316</v>
      </c>
      <c r="Q193" s="237">
        <v>1486240</v>
      </c>
      <c r="R193" s="238">
        <v>260392</v>
      </c>
      <c r="S193" s="256">
        <v>1997</v>
      </c>
    </row>
    <row r="194" spans="1:19" s="257" customFormat="1" ht="12" customHeight="1">
      <c r="A194" s="255">
        <v>1998</v>
      </c>
      <c r="B194" s="240">
        <v>22990776</v>
      </c>
      <c r="C194" s="234">
        <v>4990565</v>
      </c>
      <c r="D194" s="234">
        <v>1888011</v>
      </c>
      <c r="E194" s="234">
        <v>1239993</v>
      </c>
      <c r="F194" s="234">
        <v>1216876</v>
      </c>
      <c r="G194" s="250">
        <v>670775</v>
      </c>
      <c r="H194" s="250">
        <v>670361</v>
      </c>
      <c r="I194" s="251">
        <v>493990</v>
      </c>
      <c r="J194" s="240">
        <v>4285600</v>
      </c>
      <c r="K194" s="252">
        <v>742887</v>
      </c>
      <c r="L194" s="252">
        <v>730173</v>
      </c>
      <c r="M194" s="237">
        <v>919867</v>
      </c>
      <c r="N194" s="237">
        <v>967866</v>
      </c>
      <c r="O194" s="237">
        <v>1037098</v>
      </c>
      <c r="P194" s="237">
        <v>1376390</v>
      </c>
      <c r="Q194" s="237">
        <v>1498723</v>
      </c>
      <c r="R194" s="238">
        <v>261601</v>
      </c>
      <c r="S194" s="256">
        <v>1998</v>
      </c>
    </row>
    <row r="195" spans="1:19" s="257" customFormat="1" ht="12" customHeight="1">
      <c r="A195" s="255">
        <v>1999</v>
      </c>
      <c r="B195" s="240">
        <v>23158840</v>
      </c>
      <c r="C195" s="234">
        <v>4985253</v>
      </c>
      <c r="D195" s="234">
        <v>1876283</v>
      </c>
      <c r="E195" s="234">
        <v>1244930</v>
      </c>
      <c r="F195" s="234">
        <v>1232095</v>
      </c>
      <c r="G195" s="250">
        <v>680855</v>
      </c>
      <c r="H195" s="250">
        <v>680078</v>
      </c>
      <c r="I195" s="251">
        <v>496717</v>
      </c>
      <c r="J195" s="240">
        <v>4393473</v>
      </c>
      <c r="K195" s="252">
        <v>748956</v>
      </c>
      <c r="L195" s="252">
        <v>737024</v>
      </c>
      <c r="M195" s="237">
        <v>927075</v>
      </c>
      <c r="N195" s="237">
        <v>969924</v>
      </c>
      <c r="O195" s="237">
        <v>1033802</v>
      </c>
      <c r="P195" s="237">
        <v>1382053</v>
      </c>
      <c r="Q195" s="237">
        <v>1507532</v>
      </c>
      <c r="R195" s="238">
        <v>262790</v>
      </c>
      <c r="S195" s="256">
        <v>1999</v>
      </c>
    </row>
    <row r="196" spans="1:19" s="257" customFormat="1" ht="12" customHeight="1">
      <c r="A196" s="255">
        <v>2000</v>
      </c>
      <c r="B196" s="240">
        <v>23341342</v>
      </c>
      <c r="C196" s="234">
        <v>5002738</v>
      </c>
      <c r="D196" s="234">
        <v>1865668</v>
      </c>
      <c r="E196" s="234">
        <v>1253195</v>
      </c>
      <c r="F196" s="234">
        <v>1245141</v>
      </c>
      <c r="G196" s="250">
        <v>691252</v>
      </c>
      <c r="H196" s="250">
        <v>689601</v>
      </c>
      <c r="I196" s="251">
        <v>500981</v>
      </c>
      <c r="J196" s="240">
        <v>4516087</v>
      </c>
      <c r="K196" s="252">
        <v>751294</v>
      </c>
      <c r="L196" s="252">
        <v>741725</v>
      </c>
      <c r="M196" s="237">
        <v>931525</v>
      </c>
      <c r="N196" s="237">
        <v>968794</v>
      </c>
      <c r="O196" s="237">
        <v>1023841</v>
      </c>
      <c r="P196" s="237">
        <v>1382527</v>
      </c>
      <c r="Q196" s="237">
        <v>1513633</v>
      </c>
      <c r="R196" s="238">
        <v>263340</v>
      </c>
      <c r="S196" s="256">
        <v>2000</v>
      </c>
    </row>
    <row r="197" spans="1:19" s="257" customFormat="1" ht="12" customHeight="1">
      <c r="A197" s="255">
        <v>2001</v>
      </c>
      <c r="B197" s="240">
        <v>23514226</v>
      </c>
      <c r="C197" s="234">
        <v>5010804</v>
      </c>
      <c r="D197" s="234">
        <v>1858162</v>
      </c>
      <c r="E197" s="234">
        <v>1256685</v>
      </c>
      <c r="F197" s="234">
        <v>1258663</v>
      </c>
      <c r="G197" s="250">
        <v>700873</v>
      </c>
      <c r="H197" s="250">
        <v>700491</v>
      </c>
      <c r="I197" s="251">
        <v>505458</v>
      </c>
      <c r="J197" s="240">
        <v>4661321</v>
      </c>
      <c r="K197" s="252">
        <v>752298</v>
      </c>
      <c r="L197" s="252">
        <v>743663</v>
      </c>
      <c r="M197" s="237">
        <v>931852</v>
      </c>
      <c r="N197" s="237">
        <v>963880</v>
      </c>
      <c r="O197" s="237">
        <v>1013020</v>
      </c>
      <c r="P197" s="237">
        <v>1374094</v>
      </c>
      <c r="Q197" s="237">
        <v>1517599</v>
      </c>
      <c r="R197" s="238">
        <v>265363</v>
      </c>
      <c r="S197" s="256">
        <v>2001</v>
      </c>
    </row>
    <row r="198" spans="1:19" s="257" customFormat="1" ht="12" customHeight="1">
      <c r="A198" s="255">
        <v>2002</v>
      </c>
      <c r="B198" s="240">
        <v>23652144</v>
      </c>
      <c r="C198" s="234">
        <v>4993356</v>
      </c>
      <c r="D198" s="234">
        <v>1843241</v>
      </c>
      <c r="E198" s="234">
        <v>1254624</v>
      </c>
      <c r="F198" s="234">
        <v>1268267</v>
      </c>
      <c r="G198" s="250">
        <v>710827</v>
      </c>
      <c r="H198" s="250">
        <v>708848</v>
      </c>
      <c r="I198" s="251">
        <v>509891</v>
      </c>
      <c r="J198" s="240">
        <v>4839750</v>
      </c>
      <c r="K198" s="252">
        <v>749338</v>
      </c>
      <c r="L198" s="252">
        <v>741720</v>
      </c>
      <c r="M198" s="237">
        <v>929233</v>
      </c>
      <c r="N198" s="237">
        <v>954594</v>
      </c>
      <c r="O198" s="237">
        <v>989865</v>
      </c>
      <c r="P198" s="237">
        <v>1364117</v>
      </c>
      <c r="Q198" s="237">
        <v>1526879</v>
      </c>
      <c r="R198" s="238">
        <v>267594</v>
      </c>
      <c r="S198" s="256">
        <v>2002</v>
      </c>
    </row>
    <row r="199" spans="1:19" s="257" customFormat="1" ht="12" customHeight="1">
      <c r="A199" s="255">
        <v>2003</v>
      </c>
      <c r="B199" s="240">
        <v>23769608</v>
      </c>
      <c r="C199" s="234">
        <v>4994165</v>
      </c>
      <c r="D199" s="234">
        <v>1824864</v>
      </c>
      <c r="E199" s="234">
        <v>1254847</v>
      </c>
      <c r="F199" s="234">
        <v>1268173</v>
      </c>
      <c r="G199" s="250">
        <v>715603</v>
      </c>
      <c r="H199" s="250">
        <v>718983</v>
      </c>
      <c r="I199" s="251">
        <v>511603</v>
      </c>
      <c r="J199" s="240">
        <v>5002409</v>
      </c>
      <c r="K199" s="252">
        <v>744092</v>
      </c>
      <c r="L199" s="252">
        <v>738951</v>
      </c>
      <c r="M199" s="237">
        <v>926508</v>
      </c>
      <c r="N199" s="237">
        <v>942330</v>
      </c>
      <c r="O199" s="237">
        <v>974040</v>
      </c>
      <c r="P199" s="237">
        <v>1347211</v>
      </c>
      <c r="Q199" s="237">
        <v>1537228</v>
      </c>
      <c r="R199" s="238">
        <v>268601</v>
      </c>
      <c r="S199" s="256">
        <v>2003</v>
      </c>
    </row>
    <row r="200" spans="1:19" s="257" customFormat="1" ht="12" customHeight="1">
      <c r="A200" s="255">
        <v>2004</v>
      </c>
      <c r="B200" s="240">
        <v>23873927</v>
      </c>
      <c r="C200" s="234">
        <v>5009874</v>
      </c>
      <c r="D200" s="234">
        <v>1814569</v>
      </c>
      <c r="E200" s="234">
        <v>1257106</v>
      </c>
      <c r="F200" s="234">
        <v>1267292</v>
      </c>
      <c r="G200" s="250">
        <v>722747</v>
      </c>
      <c r="H200" s="250">
        <v>723560</v>
      </c>
      <c r="I200" s="251">
        <v>513791</v>
      </c>
      <c r="J200" s="240">
        <v>5134015</v>
      </c>
      <c r="K200" s="252">
        <v>741418</v>
      </c>
      <c r="L200" s="252">
        <v>737770</v>
      </c>
      <c r="M200" s="237">
        <v>935201</v>
      </c>
      <c r="N200" s="237">
        <v>928926</v>
      </c>
      <c r="O200" s="237">
        <v>950907</v>
      </c>
      <c r="P200" s="237">
        <v>1328882</v>
      </c>
      <c r="Q200" s="237">
        <v>1538128</v>
      </c>
      <c r="R200" s="238">
        <v>269741</v>
      </c>
      <c r="S200" s="256">
        <v>2004</v>
      </c>
    </row>
    <row r="201" spans="1:19" s="257" customFormat="1" ht="12" customHeight="1">
      <c r="A201" s="255">
        <v>2005</v>
      </c>
      <c r="B201" s="240">
        <v>23947171</v>
      </c>
      <c r="C201" s="234">
        <v>5013312</v>
      </c>
      <c r="D201" s="234">
        <v>1800769</v>
      </c>
      <c r="E201" s="234">
        <v>1246392</v>
      </c>
      <c r="F201" s="234">
        <v>1274054</v>
      </c>
      <c r="G201" s="250">
        <v>723265</v>
      </c>
      <c r="H201" s="250">
        <v>728861</v>
      </c>
      <c r="I201" s="251">
        <v>516140</v>
      </c>
      <c r="J201" s="240">
        <v>5238843</v>
      </c>
      <c r="K201" s="252">
        <v>737480</v>
      </c>
      <c r="L201" s="252">
        <v>734373</v>
      </c>
      <c r="M201" s="237">
        <v>947554</v>
      </c>
      <c r="N201" s="237">
        <v>916477</v>
      </c>
      <c r="O201" s="237">
        <v>936736</v>
      </c>
      <c r="P201" s="237">
        <v>1320720</v>
      </c>
      <c r="Q201" s="237">
        <v>1541318</v>
      </c>
      <c r="R201" s="238">
        <v>270877</v>
      </c>
      <c r="S201" s="256">
        <v>2005</v>
      </c>
    </row>
    <row r="202" spans="1:19" s="257" customFormat="1" ht="12" customHeight="1">
      <c r="A202" s="255">
        <v>2006</v>
      </c>
      <c r="B202" s="240">
        <v>24069150</v>
      </c>
      <c r="C202" s="234">
        <v>5036685</v>
      </c>
      <c r="D202" s="234">
        <v>1789581</v>
      </c>
      <c r="E202" s="234">
        <v>1237856</v>
      </c>
      <c r="F202" s="234">
        <v>1285019</v>
      </c>
      <c r="G202" s="250">
        <v>724784</v>
      </c>
      <c r="H202" s="250">
        <v>734078</v>
      </c>
      <c r="I202" s="251">
        <v>517637</v>
      </c>
      <c r="J202" s="240">
        <v>5346535</v>
      </c>
      <c r="K202" s="252">
        <v>733590</v>
      </c>
      <c r="L202" s="252">
        <v>734875</v>
      </c>
      <c r="M202" s="237">
        <v>956724</v>
      </c>
      <c r="N202" s="237">
        <v>909495</v>
      </c>
      <c r="O202" s="237">
        <v>926094</v>
      </c>
      <c r="P202" s="237">
        <v>1320835</v>
      </c>
      <c r="Q202" s="237">
        <v>1543782</v>
      </c>
      <c r="R202" s="238">
        <v>271580</v>
      </c>
      <c r="S202" s="256">
        <v>2006</v>
      </c>
    </row>
    <row r="203" spans="1:19" s="257" customFormat="1" ht="12" customHeight="1">
      <c r="A203" s="255">
        <v>2007</v>
      </c>
      <c r="B203" s="240">
        <v>24187542</v>
      </c>
      <c r="C203" s="234">
        <v>5050424</v>
      </c>
      <c r="D203" s="234">
        <v>1778455</v>
      </c>
      <c r="E203" s="234">
        <v>1236122</v>
      </c>
      <c r="F203" s="234">
        <v>1301636</v>
      </c>
      <c r="G203" s="250">
        <v>728760</v>
      </c>
      <c r="H203" s="250">
        <v>740513</v>
      </c>
      <c r="I203" s="251">
        <v>517944</v>
      </c>
      <c r="J203" s="240">
        <v>5442046</v>
      </c>
      <c r="K203" s="252">
        <v>730435</v>
      </c>
      <c r="L203" s="252">
        <v>738714</v>
      </c>
      <c r="M203" s="237">
        <v>968728</v>
      </c>
      <c r="N203" s="237">
        <v>905243</v>
      </c>
      <c r="O203" s="237">
        <v>914084</v>
      </c>
      <c r="P203" s="237">
        <v>1316069</v>
      </c>
      <c r="Q203" s="237">
        <v>1547014</v>
      </c>
      <c r="R203" s="238">
        <v>271355</v>
      </c>
      <c r="S203" s="256">
        <v>2007</v>
      </c>
    </row>
    <row r="204" spans="1:19" s="257" customFormat="1" ht="12" customHeight="1">
      <c r="A204" s="255">
        <v>2008</v>
      </c>
      <c r="B204" s="240">
        <v>24372543</v>
      </c>
      <c r="C204" s="234">
        <v>5078617</v>
      </c>
      <c r="D204" s="234">
        <v>1768895</v>
      </c>
      <c r="E204" s="234">
        <v>1236777</v>
      </c>
      <c r="F204" s="234">
        <v>1323591</v>
      </c>
      <c r="G204" s="250">
        <v>733887</v>
      </c>
      <c r="H204" s="250">
        <v>744417</v>
      </c>
      <c r="I204" s="251">
        <v>522579</v>
      </c>
      <c r="J204" s="240">
        <v>5543769</v>
      </c>
      <c r="K204" s="252">
        <v>731409</v>
      </c>
      <c r="L204" s="252">
        <v>746061</v>
      </c>
      <c r="M204" s="237">
        <v>986410</v>
      </c>
      <c r="N204" s="237">
        <v>904539</v>
      </c>
      <c r="O204" s="237">
        <v>908201</v>
      </c>
      <c r="P204" s="237">
        <v>1314444</v>
      </c>
      <c r="Q204" s="237">
        <v>1557286</v>
      </c>
      <c r="R204" s="238">
        <v>271661</v>
      </c>
      <c r="S204" s="256">
        <v>2008</v>
      </c>
    </row>
    <row r="205" spans="1:19" s="257" customFormat="1" ht="12" customHeight="1">
      <c r="A205" s="255">
        <v>2009</v>
      </c>
      <c r="B205" s="240">
        <v>24517536</v>
      </c>
      <c r="C205" s="234">
        <v>5102575</v>
      </c>
      <c r="D205" s="234">
        <v>1762902</v>
      </c>
      <c r="E205" s="234">
        <v>1239278</v>
      </c>
      <c r="F205" s="234">
        <v>1329488</v>
      </c>
      <c r="G205" s="250">
        <v>741616</v>
      </c>
      <c r="H205" s="250">
        <v>748170</v>
      </c>
      <c r="I205" s="251">
        <v>525446</v>
      </c>
      <c r="J205" s="240">
        <v>5619809</v>
      </c>
      <c r="K205" s="252">
        <v>733607</v>
      </c>
      <c r="L205" s="252">
        <v>750363</v>
      </c>
      <c r="M205" s="237">
        <v>999599</v>
      </c>
      <c r="N205" s="237">
        <v>906725</v>
      </c>
      <c r="O205" s="237">
        <v>904141</v>
      </c>
      <c r="P205" s="237">
        <v>1313613</v>
      </c>
      <c r="Q205" s="237">
        <v>1567794</v>
      </c>
      <c r="R205" s="238">
        <v>272410</v>
      </c>
      <c r="S205" s="256">
        <v>2009</v>
      </c>
    </row>
    <row r="206" spans="1:19" s="257" customFormat="1" ht="12" customHeight="1">
      <c r="A206" s="255">
        <v>2010</v>
      </c>
      <c r="B206" s="240">
        <v>24652590</v>
      </c>
      <c r="C206" s="234">
        <v>5086306</v>
      </c>
      <c r="D206" s="234">
        <v>1755187</v>
      </c>
      <c r="E206" s="234">
        <v>1240345</v>
      </c>
      <c r="F206" s="234">
        <v>1341332</v>
      </c>
      <c r="G206" s="250">
        <v>749144</v>
      </c>
      <c r="H206" s="250">
        <v>751376</v>
      </c>
      <c r="I206" s="251">
        <v>525981</v>
      </c>
      <c r="J206" s="240">
        <v>5721160</v>
      </c>
      <c r="K206" s="252">
        <v>735620</v>
      </c>
      <c r="L206" s="252">
        <v>753983</v>
      </c>
      <c r="M206" s="237">
        <v>1017589</v>
      </c>
      <c r="N206" s="237">
        <v>909740</v>
      </c>
      <c r="O206" s="237">
        <v>900530</v>
      </c>
      <c r="P206" s="237">
        <v>1312740</v>
      </c>
      <c r="Q206" s="237">
        <v>1578215</v>
      </c>
      <c r="R206" s="238">
        <v>273342</v>
      </c>
      <c r="S206" s="256">
        <v>2010</v>
      </c>
    </row>
    <row r="207" spans="1:19" s="257" customFormat="1" ht="12" customHeight="1">
      <c r="A207" s="255">
        <v>2011</v>
      </c>
      <c r="B207" s="240">
        <v>24837101</v>
      </c>
      <c r="C207" s="234">
        <v>5079901</v>
      </c>
      <c r="D207" s="234">
        <v>1755173</v>
      </c>
      <c r="E207" s="234">
        <v>1243908</v>
      </c>
      <c r="F207" s="234">
        <v>1359865</v>
      </c>
      <c r="G207" s="250">
        <v>757385</v>
      </c>
      <c r="H207" s="250">
        <v>758943</v>
      </c>
      <c r="I207" s="251">
        <v>531262</v>
      </c>
      <c r="J207" s="240">
        <v>5825290</v>
      </c>
      <c r="K207" s="252">
        <v>739645</v>
      </c>
      <c r="L207" s="252">
        <v>762500</v>
      </c>
      <c r="M207" s="237">
        <v>1030379</v>
      </c>
      <c r="N207" s="237">
        <v>912661</v>
      </c>
      <c r="O207" s="237">
        <v>897552</v>
      </c>
      <c r="P207" s="237">
        <v>1317081</v>
      </c>
      <c r="Q207" s="237">
        <v>1589525</v>
      </c>
      <c r="R207" s="238">
        <v>276031</v>
      </c>
      <c r="S207" s="256">
        <v>2011</v>
      </c>
    </row>
    <row r="208" spans="1:19" s="257" customFormat="1" ht="12" customHeight="1">
      <c r="A208" s="255">
        <v>2012</v>
      </c>
      <c r="B208" s="240">
        <v>24964884</v>
      </c>
      <c r="C208" s="234">
        <v>5061386</v>
      </c>
      <c r="D208" s="234">
        <v>1747789</v>
      </c>
      <c r="E208" s="234">
        <v>1244266</v>
      </c>
      <c r="F208" s="234">
        <v>1382741</v>
      </c>
      <c r="G208" s="250">
        <v>761490</v>
      </c>
      <c r="H208" s="250">
        <v>766338</v>
      </c>
      <c r="I208" s="251">
        <v>536314</v>
      </c>
      <c r="J208" s="240">
        <v>5904156</v>
      </c>
      <c r="K208" s="252">
        <v>742343</v>
      </c>
      <c r="L208" s="252">
        <v>768149</v>
      </c>
      <c r="M208" s="237">
        <v>1043532</v>
      </c>
      <c r="N208" s="237">
        <v>914367</v>
      </c>
      <c r="O208" s="237">
        <v>895263</v>
      </c>
      <c r="P208" s="237">
        <v>1320446</v>
      </c>
      <c r="Q208" s="237">
        <v>1597254</v>
      </c>
      <c r="R208" s="238">
        <v>279050</v>
      </c>
      <c r="S208" s="256">
        <v>2012</v>
      </c>
    </row>
    <row r="209" spans="1:19" s="257" customFormat="1" ht="12" customHeight="1">
      <c r="A209" s="255">
        <v>2013</v>
      </c>
      <c r="B209" s="240">
        <v>25087057</v>
      </c>
      <c r="C209" s="234">
        <v>5074657</v>
      </c>
      <c r="D209" s="234">
        <v>1741684</v>
      </c>
      <c r="E209" s="234">
        <v>1243485</v>
      </c>
      <c r="F209" s="234">
        <v>1395102</v>
      </c>
      <c r="G209" s="250">
        <v>763778</v>
      </c>
      <c r="H209" s="250">
        <v>769840</v>
      </c>
      <c r="I209" s="251">
        <v>538451</v>
      </c>
      <c r="J209" s="240">
        <v>5979509</v>
      </c>
      <c r="K209" s="252">
        <v>743668</v>
      </c>
      <c r="L209" s="252">
        <v>773839</v>
      </c>
      <c r="M209" s="237">
        <v>1051328</v>
      </c>
      <c r="N209" s="237">
        <v>913949</v>
      </c>
      <c r="O209" s="237">
        <v>892196</v>
      </c>
      <c r="P209" s="237">
        <v>1320023</v>
      </c>
      <c r="Q209" s="237">
        <v>1605720</v>
      </c>
      <c r="R209" s="238">
        <v>279828</v>
      </c>
      <c r="S209" s="256">
        <v>2013</v>
      </c>
    </row>
    <row r="210" spans="1:19" s="257" customFormat="1" ht="12" customHeight="1">
      <c r="A210" s="255">
        <v>2014</v>
      </c>
      <c r="B210" s="240">
        <v>25204145</v>
      </c>
      <c r="C210" s="234">
        <v>5088649</v>
      </c>
      <c r="D210" s="234">
        <v>1735933</v>
      </c>
      <c r="E210" s="234">
        <v>1242544</v>
      </c>
      <c r="F210" s="234">
        <v>1407062</v>
      </c>
      <c r="G210" s="250">
        <v>765690</v>
      </c>
      <c r="H210" s="250">
        <v>773217</v>
      </c>
      <c r="I210" s="251">
        <v>540301</v>
      </c>
      <c r="J210" s="240">
        <v>6050756</v>
      </c>
      <c r="K210" s="252">
        <v>745082</v>
      </c>
      <c r="L210" s="252">
        <v>779362</v>
      </c>
      <c r="M210" s="237">
        <v>1058927</v>
      </c>
      <c r="N210" s="237">
        <v>913618</v>
      </c>
      <c r="O210" s="237">
        <v>889385</v>
      </c>
      <c r="P210" s="237">
        <v>1319676</v>
      </c>
      <c r="Q210" s="237">
        <v>1613385</v>
      </c>
      <c r="R210" s="238">
        <v>280558</v>
      </c>
      <c r="S210" s="256">
        <v>2014</v>
      </c>
    </row>
    <row r="211" spans="1:19" s="257" customFormat="1" ht="12" customHeight="1">
      <c r="A211" s="255">
        <v>2015</v>
      </c>
      <c r="B211" s="240">
        <v>25314525</v>
      </c>
      <c r="C211" s="234">
        <v>5103097</v>
      </c>
      <c r="D211" s="234">
        <v>1730412</v>
      </c>
      <c r="E211" s="234">
        <v>1241349</v>
      </c>
      <c r="F211" s="234">
        <v>1418537</v>
      </c>
      <c r="G211" s="250">
        <v>767233</v>
      </c>
      <c r="H211" s="250">
        <v>776388</v>
      </c>
      <c r="I211" s="251">
        <v>541809</v>
      </c>
      <c r="J211" s="240">
        <v>6117652</v>
      </c>
      <c r="K211" s="252">
        <v>746524</v>
      </c>
      <c r="L211" s="252">
        <v>784685</v>
      </c>
      <c r="M211" s="237">
        <v>1066291</v>
      </c>
      <c r="N211" s="237">
        <v>913292</v>
      </c>
      <c r="O211" s="237">
        <v>886669</v>
      </c>
      <c r="P211" s="237">
        <v>1319268</v>
      </c>
      <c r="Q211" s="237">
        <v>1620104</v>
      </c>
      <c r="R211" s="238">
        <v>281215</v>
      </c>
      <c r="S211" s="256">
        <v>2015</v>
      </c>
    </row>
    <row r="212" spans="1:19" s="257" customFormat="1" ht="12" customHeight="1">
      <c r="A212" s="255">
        <v>2016</v>
      </c>
      <c r="B212" s="240">
        <v>25421253</v>
      </c>
      <c r="C212" s="234">
        <v>5118571</v>
      </c>
      <c r="D212" s="234">
        <v>1725227</v>
      </c>
      <c r="E212" s="234">
        <v>1239998</v>
      </c>
      <c r="F212" s="234">
        <v>1429693</v>
      </c>
      <c r="G212" s="250">
        <v>768530</v>
      </c>
      <c r="H212" s="250">
        <v>779452</v>
      </c>
      <c r="I212" s="251">
        <v>543058</v>
      </c>
      <c r="J212" s="240">
        <v>6181124</v>
      </c>
      <c r="K212" s="252">
        <v>748076</v>
      </c>
      <c r="L212" s="252">
        <v>789884</v>
      </c>
      <c r="M212" s="237">
        <v>1073577</v>
      </c>
      <c r="N212" s="237">
        <v>913041</v>
      </c>
      <c r="O212" s="237">
        <v>884111</v>
      </c>
      <c r="P212" s="237">
        <v>1318945</v>
      </c>
      <c r="Q212" s="237">
        <v>1626128</v>
      </c>
      <c r="R212" s="238">
        <v>281838</v>
      </c>
      <c r="S212" s="256">
        <v>2016</v>
      </c>
    </row>
    <row r="213" spans="1:19" s="257" customFormat="1" ht="12" customHeight="1">
      <c r="A213" s="255">
        <v>2017</v>
      </c>
      <c r="B213" s="240">
        <v>25522827</v>
      </c>
      <c r="C213" s="234">
        <v>5134613</v>
      </c>
      <c r="D213" s="234">
        <v>1720208</v>
      </c>
      <c r="E213" s="234">
        <v>1238432</v>
      </c>
      <c r="F213" s="234">
        <v>1440435</v>
      </c>
      <c r="G213" s="250">
        <v>769578</v>
      </c>
      <c r="H213" s="250">
        <v>782382</v>
      </c>
      <c r="I213" s="251">
        <v>544029</v>
      </c>
      <c r="J213" s="240">
        <v>6240869</v>
      </c>
      <c r="K213" s="252">
        <v>749680</v>
      </c>
      <c r="L213" s="252">
        <v>794921</v>
      </c>
      <c r="M213" s="237">
        <v>1080754</v>
      </c>
      <c r="N213" s="237">
        <v>912827</v>
      </c>
      <c r="O213" s="237">
        <v>881657</v>
      </c>
      <c r="P213" s="237">
        <v>1318585</v>
      </c>
      <c r="Q213" s="237">
        <v>1631436</v>
      </c>
      <c r="R213" s="238">
        <v>282421</v>
      </c>
      <c r="S213" s="256">
        <v>2017</v>
      </c>
    </row>
    <row r="214" spans="1:19" s="257" customFormat="1" ht="12" customHeight="1">
      <c r="A214" s="255">
        <v>2018</v>
      </c>
      <c r="B214" s="240">
        <v>25617699</v>
      </c>
      <c r="C214" s="234">
        <v>5150577</v>
      </c>
      <c r="D214" s="234">
        <v>1715170</v>
      </c>
      <c r="E214" s="234">
        <v>1236598</v>
      </c>
      <c r="F214" s="234">
        <v>1450645</v>
      </c>
      <c r="G214" s="250">
        <v>770337</v>
      </c>
      <c r="H214" s="250">
        <v>785152</v>
      </c>
      <c r="I214" s="251">
        <v>544737</v>
      </c>
      <c r="J214" s="240">
        <v>6296583</v>
      </c>
      <c r="K214" s="252">
        <v>751324</v>
      </c>
      <c r="L214" s="252">
        <v>799788</v>
      </c>
      <c r="M214" s="237">
        <v>1087769</v>
      </c>
      <c r="N214" s="237">
        <v>912627</v>
      </c>
      <c r="O214" s="237">
        <v>879279</v>
      </c>
      <c r="P214" s="237">
        <v>1318168</v>
      </c>
      <c r="Q214" s="237">
        <v>1636003</v>
      </c>
      <c r="R214" s="238">
        <v>282942</v>
      </c>
      <c r="S214" s="256">
        <v>2018</v>
      </c>
    </row>
    <row r="215" spans="1:19" s="257" customFormat="1" ht="12" customHeight="1">
      <c r="A215" s="255">
        <v>2019</v>
      </c>
      <c r="B215" s="240">
        <v>25707058</v>
      </c>
      <c r="C215" s="234">
        <v>5166397</v>
      </c>
      <c r="D215" s="234">
        <v>1710173</v>
      </c>
      <c r="E215" s="234">
        <v>1234584</v>
      </c>
      <c r="F215" s="234">
        <v>1460373</v>
      </c>
      <c r="G215" s="250">
        <v>770831</v>
      </c>
      <c r="H215" s="250">
        <v>787786</v>
      </c>
      <c r="I215" s="251">
        <v>545233</v>
      </c>
      <c r="J215" s="240">
        <v>6348656</v>
      </c>
      <c r="K215" s="252">
        <v>753060</v>
      </c>
      <c r="L215" s="252">
        <v>804500</v>
      </c>
      <c r="M215" s="237">
        <v>1094667</v>
      </c>
      <c r="N215" s="237">
        <v>912469</v>
      </c>
      <c r="O215" s="237">
        <v>877109</v>
      </c>
      <c r="P215" s="237">
        <v>1317759</v>
      </c>
      <c r="Q215" s="237">
        <v>1640052</v>
      </c>
      <c r="R215" s="238">
        <v>283409</v>
      </c>
      <c r="S215" s="256">
        <v>2019</v>
      </c>
    </row>
    <row r="216" spans="1:19" s="257" customFormat="1" ht="12" customHeight="1">
      <c r="A216" s="255">
        <v>2020</v>
      </c>
      <c r="B216" s="240">
        <v>25790318</v>
      </c>
      <c r="C216" s="234">
        <v>5181702</v>
      </c>
      <c r="D216" s="234">
        <v>1705141</v>
      </c>
      <c r="E216" s="234">
        <v>1232324</v>
      </c>
      <c r="F216" s="234">
        <v>1469599</v>
      </c>
      <c r="G216" s="250">
        <v>771021</v>
      </c>
      <c r="H216" s="250">
        <v>790256</v>
      </c>
      <c r="I216" s="251">
        <v>545526</v>
      </c>
      <c r="J216" s="240">
        <v>6397137</v>
      </c>
      <c r="K216" s="252">
        <v>754834</v>
      </c>
      <c r="L216" s="252">
        <v>809060</v>
      </c>
      <c r="M216" s="237">
        <v>1101430</v>
      </c>
      <c r="N216" s="237">
        <v>912356</v>
      </c>
      <c r="O216" s="237">
        <v>875172</v>
      </c>
      <c r="P216" s="237">
        <v>1317345</v>
      </c>
      <c r="Q216" s="237">
        <v>1643584</v>
      </c>
      <c r="R216" s="238">
        <v>283831</v>
      </c>
      <c r="S216" s="256">
        <v>2020</v>
      </c>
    </row>
    <row r="217" spans="1:19" s="257" customFormat="1" ht="12" customHeight="1">
      <c r="A217" s="255">
        <v>2021</v>
      </c>
      <c r="B217" s="240">
        <v>25867385</v>
      </c>
      <c r="C217" s="234">
        <v>5196010</v>
      </c>
      <c r="D217" s="234">
        <v>1700012</v>
      </c>
      <c r="E217" s="234">
        <v>1229849</v>
      </c>
      <c r="F217" s="234">
        <v>1478321</v>
      </c>
      <c r="G217" s="250">
        <v>770942</v>
      </c>
      <c r="H217" s="250">
        <v>792549</v>
      </c>
      <c r="I217" s="251">
        <v>545666</v>
      </c>
      <c r="J217" s="240">
        <v>6442135</v>
      </c>
      <c r="K217" s="252">
        <v>756666</v>
      </c>
      <c r="L217" s="252">
        <v>813497</v>
      </c>
      <c r="M217" s="237">
        <v>1108032</v>
      </c>
      <c r="N217" s="237">
        <v>912304</v>
      </c>
      <c r="O217" s="237">
        <v>873523</v>
      </c>
      <c r="P217" s="237">
        <v>1316921</v>
      </c>
      <c r="Q217" s="237">
        <v>1646742</v>
      </c>
      <c r="R217" s="238">
        <v>284216</v>
      </c>
      <c r="S217" s="256">
        <v>2021</v>
      </c>
    </row>
    <row r="218" spans="1:19" s="257" customFormat="1" ht="12" customHeight="1">
      <c r="A218" s="255">
        <v>2022</v>
      </c>
      <c r="B218" s="240">
        <v>25938251</v>
      </c>
      <c r="C218" s="234">
        <v>5209059</v>
      </c>
      <c r="D218" s="234">
        <v>1694750</v>
      </c>
      <c r="E218" s="234">
        <v>1227141</v>
      </c>
      <c r="F218" s="234">
        <v>1486565</v>
      </c>
      <c r="G218" s="250">
        <v>770581</v>
      </c>
      <c r="H218" s="250">
        <v>794633</v>
      </c>
      <c r="I218" s="251">
        <v>545672</v>
      </c>
      <c r="J218" s="240">
        <v>6483917</v>
      </c>
      <c r="K218" s="252">
        <v>758504</v>
      </c>
      <c r="L218" s="252">
        <v>817783</v>
      </c>
      <c r="M218" s="237">
        <v>1114444</v>
      </c>
      <c r="N218" s="237">
        <v>912319</v>
      </c>
      <c r="O218" s="237">
        <v>872205</v>
      </c>
      <c r="P218" s="237">
        <v>1316523</v>
      </c>
      <c r="Q218" s="237">
        <v>1649588</v>
      </c>
      <c r="R218" s="238">
        <v>284567</v>
      </c>
      <c r="S218" s="256">
        <v>2022</v>
      </c>
    </row>
    <row r="219" spans="1:19" s="257" customFormat="1" ht="12" customHeight="1">
      <c r="A219" s="255">
        <v>2023</v>
      </c>
      <c r="B219" s="240">
        <v>26002089</v>
      </c>
      <c r="C219" s="234">
        <v>5220444</v>
      </c>
      <c r="D219" s="234">
        <v>1689264</v>
      </c>
      <c r="E219" s="234">
        <v>1224210</v>
      </c>
      <c r="F219" s="234">
        <v>1494225</v>
      </c>
      <c r="G219" s="250">
        <v>769923</v>
      </c>
      <c r="H219" s="250">
        <v>796496</v>
      </c>
      <c r="I219" s="251">
        <v>545537</v>
      </c>
      <c r="J219" s="240">
        <v>6522354</v>
      </c>
      <c r="K219" s="252">
        <v>760343</v>
      </c>
      <c r="L219" s="252">
        <v>821901</v>
      </c>
      <c r="M219" s="237">
        <v>1120651</v>
      </c>
      <c r="N219" s="237">
        <v>912378</v>
      </c>
      <c r="O219" s="237">
        <v>871216</v>
      </c>
      <c r="P219" s="237">
        <v>1316138</v>
      </c>
      <c r="Q219" s="237">
        <v>1652133</v>
      </c>
      <c r="R219" s="238">
        <v>284876</v>
      </c>
      <c r="S219" s="256">
        <v>2023</v>
      </c>
    </row>
    <row r="220" spans="1:19" s="257" customFormat="1" ht="12" customHeight="1">
      <c r="A220" s="255">
        <v>2024</v>
      </c>
      <c r="B220" s="240">
        <v>26061388</v>
      </c>
      <c r="C220" s="234">
        <v>5230352</v>
      </c>
      <c r="D220" s="234">
        <v>1683742</v>
      </c>
      <c r="E220" s="234">
        <v>1221168</v>
      </c>
      <c r="F220" s="234">
        <v>1501462</v>
      </c>
      <c r="G220" s="250">
        <v>769081</v>
      </c>
      <c r="H220" s="250">
        <v>798165</v>
      </c>
      <c r="I220" s="251">
        <v>545323</v>
      </c>
      <c r="J220" s="240">
        <v>6558147</v>
      </c>
      <c r="K220" s="252">
        <v>762269</v>
      </c>
      <c r="L220" s="252">
        <v>825938</v>
      </c>
      <c r="M220" s="237">
        <v>1126792</v>
      </c>
      <c r="N220" s="237">
        <v>912585</v>
      </c>
      <c r="O220" s="237">
        <v>870689</v>
      </c>
      <c r="P220" s="237">
        <v>1315902</v>
      </c>
      <c r="Q220" s="237">
        <v>1654591</v>
      </c>
      <c r="R220" s="238">
        <v>285182</v>
      </c>
      <c r="S220" s="256">
        <v>2024</v>
      </c>
    </row>
    <row r="221" spans="1:19" s="257" customFormat="1" ht="12" customHeight="1">
      <c r="A221" s="255">
        <v>2025</v>
      </c>
      <c r="B221" s="240">
        <v>26114232</v>
      </c>
      <c r="C221" s="234">
        <v>5238202</v>
      </c>
      <c r="D221" s="234">
        <v>1678031</v>
      </c>
      <c r="E221" s="234">
        <v>1217945</v>
      </c>
      <c r="F221" s="234">
        <v>1508202</v>
      </c>
      <c r="G221" s="250">
        <v>767977</v>
      </c>
      <c r="H221" s="250">
        <v>799596</v>
      </c>
      <c r="I221" s="251">
        <v>544976</v>
      </c>
      <c r="J221" s="240">
        <v>6590853</v>
      </c>
      <c r="K221" s="252">
        <v>764226</v>
      </c>
      <c r="L221" s="252">
        <v>829853</v>
      </c>
      <c r="M221" s="237">
        <v>1132796</v>
      </c>
      <c r="N221" s="237">
        <v>912908</v>
      </c>
      <c r="O221" s="237">
        <v>870560</v>
      </c>
      <c r="P221" s="237">
        <v>1315737</v>
      </c>
      <c r="Q221" s="237">
        <v>1656870</v>
      </c>
      <c r="R221" s="238">
        <v>285500</v>
      </c>
      <c r="S221" s="256">
        <v>2025</v>
      </c>
    </row>
    <row r="222" spans="1:19" s="257" customFormat="1" ht="12" customHeight="1">
      <c r="A222" s="255">
        <v>2026</v>
      </c>
      <c r="B222" s="240">
        <v>26159904</v>
      </c>
      <c r="C222" s="234">
        <v>5243779</v>
      </c>
      <c r="D222" s="234">
        <v>1672142</v>
      </c>
      <c r="E222" s="234">
        <v>1214531</v>
      </c>
      <c r="F222" s="234">
        <v>1514343</v>
      </c>
      <c r="G222" s="250">
        <v>766625</v>
      </c>
      <c r="H222" s="250">
        <v>800756</v>
      </c>
      <c r="I222" s="251">
        <v>544446</v>
      </c>
      <c r="J222" s="240">
        <v>6620309</v>
      </c>
      <c r="K222" s="252">
        <v>766250</v>
      </c>
      <c r="L222" s="252">
        <v>833636</v>
      </c>
      <c r="M222" s="237">
        <v>1138688</v>
      </c>
      <c r="N222" s="237">
        <v>913319</v>
      </c>
      <c r="O222" s="237">
        <v>870762</v>
      </c>
      <c r="P222" s="237">
        <v>1315634</v>
      </c>
      <c r="Q222" s="237">
        <v>1658883</v>
      </c>
      <c r="R222" s="238">
        <v>285801</v>
      </c>
      <c r="S222" s="256">
        <v>2026</v>
      </c>
    </row>
    <row r="223" spans="1:19" s="257" customFormat="1" ht="12" customHeight="1">
      <c r="A223" s="255">
        <v>2027</v>
      </c>
      <c r="B223" s="240">
        <v>26196055</v>
      </c>
      <c r="C223" s="234">
        <v>5246859</v>
      </c>
      <c r="D223" s="234">
        <v>1665956</v>
      </c>
      <c r="E223" s="234">
        <v>1210846</v>
      </c>
      <c r="F223" s="234">
        <v>1519763</v>
      </c>
      <c r="G223" s="250">
        <v>765020</v>
      </c>
      <c r="H223" s="250">
        <v>801580</v>
      </c>
      <c r="I223" s="251">
        <v>543661</v>
      </c>
      <c r="J223" s="240">
        <v>6646068</v>
      </c>
      <c r="K223" s="252">
        <v>768169</v>
      </c>
      <c r="L223" s="252">
        <v>837156</v>
      </c>
      <c r="M223" s="237">
        <v>1144252</v>
      </c>
      <c r="N223" s="237">
        <v>913692</v>
      </c>
      <c r="O223" s="237">
        <v>871176</v>
      </c>
      <c r="P223" s="237">
        <v>1315392</v>
      </c>
      <c r="Q223" s="237">
        <v>1660416</v>
      </c>
      <c r="R223" s="238">
        <v>286049</v>
      </c>
      <c r="S223" s="256">
        <v>2027</v>
      </c>
    </row>
    <row r="224" spans="1:19" s="257" customFormat="1" ht="12" customHeight="1">
      <c r="A224" s="255">
        <v>2028</v>
      </c>
      <c r="B224" s="240">
        <v>26224762</v>
      </c>
      <c r="C224" s="234">
        <v>5247823</v>
      </c>
      <c r="D224" s="234">
        <v>1659553</v>
      </c>
      <c r="E224" s="234">
        <v>1206938</v>
      </c>
      <c r="F224" s="234">
        <v>1524563</v>
      </c>
      <c r="G224" s="250">
        <v>763218</v>
      </c>
      <c r="H224" s="250">
        <v>802189</v>
      </c>
      <c r="I224" s="251">
        <v>542698</v>
      </c>
      <c r="J224" s="240">
        <v>6668578</v>
      </c>
      <c r="K224" s="252">
        <v>770092</v>
      </c>
      <c r="L224" s="252">
        <v>840528</v>
      </c>
      <c r="M224" s="237">
        <v>1149647</v>
      </c>
      <c r="N224" s="237">
        <v>914152</v>
      </c>
      <c r="O224" s="237">
        <v>871787</v>
      </c>
      <c r="P224" s="237">
        <v>1315159</v>
      </c>
      <c r="Q224" s="237">
        <v>1661563</v>
      </c>
      <c r="R224" s="238">
        <v>286274</v>
      </c>
      <c r="S224" s="256">
        <v>2028</v>
      </c>
    </row>
    <row r="225" spans="1:19" s="257" customFormat="1" ht="12" customHeight="1">
      <c r="A225" s="255">
        <v>2029</v>
      </c>
      <c r="B225" s="240">
        <v>26245643</v>
      </c>
      <c r="C225" s="234">
        <v>5246860</v>
      </c>
      <c r="D225" s="234">
        <v>1652958</v>
      </c>
      <c r="E225" s="234">
        <v>1202816</v>
      </c>
      <c r="F225" s="234">
        <v>1528777</v>
      </c>
      <c r="G225" s="250">
        <v>761211</v>
      </c>
      <c r="H225" s="250">
        <v>802539</v>
      </c>
      <c r="I225" s="251">
        <v>541505</v>
      </c>
      <c r="J225" s="240">
        <v>6687916</v>
      </c>
      <c r="K225" s="252">
        <v>771939</v>
      </c>
      <c r="L225" s="252">
        <v>843712</v>
      </c>
      <c r="M225" s="237">
        <v>1154794</v>
      </c>
      <c r="N225" s="237">
        <v>914618</v>
      </c>
      <c r="O225" s="237">
        <v>872489</v>
      </c>
      <c r="P225" s="237">
        <v>1314827</v>
      </c>
      <c r="Q225" s="237">
        <v>1662222</v>
      </c>
      <c r="R225" s="238">
        <v>286460</v>
      </c>
      <c r="S225" s="256">
        <v>2029</v>
      </c>
    </row>
    <row r="226" spans="1:19" s="257" customFormat="1" ht="11.25" customHeight="1">
      <c r="A226" s="255">
        <v>2030</v>
      </c>
      <c r="B226" s="240">
        <v>26258700</v>
      </c>
      <c r="C226" s="234">
        <v>5244192</v>
      </c>
      <c r="D226" s="234">
        <v>1646158</v>
      </c>
      <c r="E226" s="234">
        <v>1198484</v>
      </c>
      <c r="F226" s="234">
        <v>1532375</v>
      </c>
      <c r="G226" s="250">
        <v>759036</v>
      </c>
      <c r="H226" s="250">
        <v>802647</v>
      </c>
      <c r="I226" s="251">
        <v>540067</v>
      </c>
      <c r="J226" s="240">
        <v>6704017</v>
      </c>
      <c r="K226" s="252">
        <v>773700</v>
      </c>
      <c r="L226" s="252">
        <v>846679</v>
      </c>
      <c r="M226" s="237">
        <v>1159648</v>
      </c>
      <c r="N226" s="237">
        <v>915086</v>
      </c>
      <c r="O226" s="237">
        <v>873282</v>
      </c>
      <c r="P226" s="237">
        <v>1314377</v>
      </c>
      <c r="Q226" s="237">
        <v>1662353</v>
      </c>
      <c r="R226" s="238">
        <v>286599</v>
      </c>
      <c r="S226" s="256">
        <v>2030</v>
      </c>
    </row>
    <row r="227" spans="1:19" s="257" customFormat="1" ht="12" customHeight="1">
      <c r="A227" s="255">
        <v>2031</v>
      </c>
      <c r="B227" s="240">
        <v>26261987</v>
      </c>
      <c r="C227" s="234">
        <v>5239738</v>
      </c>
      <c r="D227" s="234">
        <v>1638967</v>
      </c>
      <c r="E227" s="234">
        <v>1193792</v>
      </c>
      <c r="F227" s="234">
        <v>1535275</v>
      </c>
      <c r="G227" s="250">
        <v>756609</v>
      </c>
      <c r="H227" s="250">
        <v>802481</v>
      </c>
      <c r="I227" s="251">
        <v>538355</v>
      </c>
      <c r="J227" s="240">
        <v>6716449</v>
      </c>
      <c r="K227" s="252">
        <v>775286</v>
      </c>
      <c r="L227" s="252">
        <v>849378</v>
      </c>
      <c r="M227" s="237">
        <v>1164128</v>
      </c>
      <c r="N227" s="237">
        <v>915456</v>
      </c>
      <c r="O227" s="237">
        <v>873967</v>
      </c>
      <c r="P227" s="237">
        <v>1313679</v>
      </c>
      <c r="Q227" s="237">
        <v>1661762</v>
      </c>
      <c r="R227" s="238">
        <v>286665</v>
      </c>
      <c r="S227" s="256">
        <v>2031</v>
      </c>
    </row>
    <row r="228" spans="1:19" s="257" customFormat="1" ht="11.25" customHeight="1">
      <c r="A228" s="255">
        <v>2032</v>
      </c>
      <c r="B228" s="240">
        <v>26255961</v>
      </c>
      <c r="C228" s="234">
        <v>5233815</v>
      </c>
      <c r="D228" s="234">
        <v>1631486</v>
      </c>
      <c r="E228" s="234">
        <v>1188824</v>
      </c>
      <c r="F228" s="234">
        <v>1537529</v>
      </c>
      <c r="G228" s="250">
        <v>753969</v>
      </c>
      <c r="H228" s="250">
        <v>801983</v>
      </c>
      <c r="I228" s="251">
        <v>536346</v>
      </c>
      <c r="J228" s="240">
        <v>6725414</v>
      </c>
      <c r="K228" s="252">
        <v>776633</v>
      </c>
      <c r="L228" s="252">
        <v>851756</v>
      </c>
      <c r="M228" s="237">
        <v>1168129</v>
      </c>
      <c r="N228" s="237">
        <v>915640</v>
      </c>
      <c r="O228" s="237">
        <v>874617</v>
      </c>
      <c r="P228" s="237">
        <v>1312591</v>
      </c>
      <c r="Q228" s="237">
        <v>1660554</v>
      </c>
      <c r="R228" s="238">
        <v>286675</v>
      </c>
      <c r="S228" s="256">
        <v>2032</v>
      </c>
    </row>
    <row r="229" spans="1:19" s="257" customFormat="1" ht="11.25" customHeight="1">
      <c r="A229" s="255">
        <v>2033</v>
      </c>
      <c r="B229" s="240">
        <v>26239119</v>
      </c>
      <c r="C229" s="234">
        <v>5226034</v>
      </c>
      <c r="D229" s="234">
        <v>1623503</v>
      </c>
      <c r="E229" s="234">
        <v>1183429</v>
      </c>
      <c r="F229" s="234">
        <v>1539055</v>
      </c>
      <c r="G229" s="250">
        <v>751047</v>
      </c>
      <c r="H229" s="250">
        <v>801176</v>
      </c>
      <c r="I229" s="251">
        <v>534077</v>
      </c>
      <c r="J229" s="240">
        <v>6730365</v>
      </c>
      <c r="K229" s="252">
        <v>777753</v>
      </c>
      <c r="L229" s="252">
        <v>853823</v>
      </c>
      <c r="M229" s="237">
        <v>1171699</v>
      </c>
      <c r="N229" s="237">
        <v>915672</v>
      </c>
      <c r="O229" s="237">
        <v>875137</v>
      </c>
      <c r="P229" s="237">
        <v>1311197</v>
      </c>
      <c r="Q229" s="237">
        <v>1658556</v>
      </c>
      <c r="R229" s="238">
        <v>286596</v>
      </c>
      <c r="S229" s="256">
        <v>2033</v>
      </c>
    </row>
    <row r="230" spans="1:19" s="257" customFormat="1" ht="11.25" customHeight="1">
      <c r="A230" s="255">
        <v>2034</v>
      </c>
      <c r="B230" s="240">
        <v>26211057</v>
      </c>
      <c r="C230" s="234">
        <v>5216424</v>
      </c>
      <c r="D230" s="234">
        <v>1614999</v>
      </c>
      <c r="E230" s="234">
        <v>1177614</v>
      </c>
      <c r="F230" s="234">
        <v>1539756</v>
      </c>
      <c r="G230" s="250">
        <v>747846</v>
      </c>
      <c r="H230" s="250">
        <v>800040</v>
      </c>
      <c r="I230" s="251">
        <v>531542</v>
      </c>
      <c r="J230" s="240">
        <v>6731362</v>
      </c>
      <c r="K230" s="252">
        <v>778602</v>
      </c>
      <c r="L230" s="252">
        <v>855538</v>
      </c>
      <c r="M230" s="237">
        <v>1174753</v>
      </c>
      <c r="N230" s="237">
        <v>915475</v>
      </c>
      <c r="O230" s="237">
        <v>875479</v>
      </c>
      <c r="P230" s="237">
        <v>1309395</v>
      </c>
      <c r="Q230" s="237">
        <v>1655821</v>
      </c>
      <c r="R230" s="238">
        <v>286411</v>
      </c>
      <c r="S230" s="256">
        <v>2034</v>
      </c>
    </row>
    <row r="231" spans="1:19" s="257" customFormat="1" ht="11.25" customHeight="1">
      <c r="A231" s="255">
        <v>2035</v>
      </c>
      <c r="B231" s="240">
        <v>26173517</v>
      </c>
      <c r="C231" s="234">
        <v>5205388</v>
      </c>
      <c r="D231" s="234">
        <v>1606127</v>
      </c>
      <c r="E231" s="234">
        <v>1171443</v>
      </c>
      <c r="F231" s="234">
        <v>1539768</v>
      </c>
      <c r="G231" s="250">
        <v>744427</v>
      </c>
      <c r="H231" s="250">
        <v>798568</v>
      </c>
      <c r="I231" s="251">
        <v>528738</v>
      </c>
      <c r="J231" s="240">
        <v>6728944</v>
      </c>
      <c r="K231" s="252">
        <v>779170</v>
      </c>
      <c r="L231" s="252">
        <v>856901</v>
      </c>
      <c r="M231" s="237">
        <v>1177340</v>
      </c>
      <c r="N231" s="237">
        <v>915078</v>
      </c>
      <c r="O231" s="237">
        <v>875757</v>
      </c>
      <c r="P231" s="237">
        <v>1307228</v>
      </c>
      <c r="Q231" s="237">
        <v>1652475</v>
      </c>
      <c r="R231" s="238">
        <v>286165</v>
      </c>
      <c r="S231" s="256">
        <v>2035</v>
      </c>
    </row>
    <row r="232" spans="1:19" s="257" customFormat="1" ht="12" customHeight="1">
      <c r="A232" s="255">
        <v>2036</v>
      </c>
      <c r="B232" s="240">
        <v>26126135</v>
      </c>
      <c r="C232" s="234">
        <v>5192701</v>
      </c>
      <c r="D232" s="234">
        <v>1596769</v>
      </c>
      <c r="E232" s="234">
        <v>1164840</v>
      </c>
      <c r="F232" s="234">
        <v>1539087</v>
      </c>
      <c r="G232" s="250">
        <v>740763</v>
      </c>
      <c r="H232" s="250">
        <v>796805</v>
      </c>
      <c r="I232" s="251">
        <v>525738</v>
      </c>
      <c r="J232" s="240">
        <v>6722936</v>
      </c>
      <c r="K232" s="252">
        <v>779523</v>
      </c>
      <c r="L232" s="252">
        <v>857998</v>
      </c>
      <c r="M232" s="237">
        <v>1179531</v>
      </c>
      <c r="N232" s="237">
        <v>914542</v>
      </c>
      <c r="O232" s="237">
        <v>875868</v>
      </c>
      <c r="P232" s="237">
        <v>1304791</v>
      </c>
      <c r="Q232" s="237">
        <v>1648422</v>
      </c>
      <c r="R232" s="238">
        <v>285821</v>
      </c>
      <c r="S232" s="256">
        <v>2036</v>
      </c>
    </row>
    <row r="233" spans="1:19" s="257" customFormat="1" ht="11.25" customHeight="1">
      <c r="A233" s="255">
        <v>2037</v>
      </c>
      <c r="B233" s="240">
        <v>26066227</v>
      </c>
      <c r="C233" s="234">
        <v>5177961</v>
      </c>
      <c r="D233" s="234">
        <v>1586738</v>
      </c>
      <c r="E233" s="234">
        <v>1157723</v>
      </c>
      <c r="F233" s="234">
        <v>1537561</v>
      </c>
      <c r="G233" s="250">
        <v>736796</v>
      </c>
      <c r="H233" s="250">
        <v>794648</v>
      </c>
      <c r="I233" s="251">
        <v>522471</v>
      </c>
      <c r="J233" s="240">
        <v>6713022</v>
      </c>
      <c r="K233" s="252">
        <v>779464</v>
      </c>
      <c r="L233" s="252">
        <v>858666</v>
      </c>
      <c r="M233" s="237">
        <v>1181121</v>
      </c>
      <c r="N233" s="237">
        <v>913657</v>
      </c>
      <c r="O233" s="237">
        <v>875691</v>
      </c>
      <c r="P233" s="237">
        <v>1301756</v>
      </c>
      <c r="Q233" s="237">
        <v>1643580</v>
      </c>
      <c r="R233" s="238">
        <v>285372</v>
      </c>
      <c r="S233" s="256">
        <v>2037</v>
      </c>
    </row>
    <row r="234" spans="1:19" s="257" customFormat="1" ht="11.25" customHeight="1">
      <c r="A234" s="255">
        <v>2038</v>
      </c>
      <c r="B234" s="240">
        <v>25995884</v>
      </c>
      <c r="C234" s="234">
        <v>5161434</v>
      </c>
      <c r="D234" s="234">
        <v>1576139</v>
      </c>
      <c r="E234" s="234">
        <v>1150146</v>
      </c>
      <c r="F234" s="234">
        <v>1535369</v>
      </c>
      <c r="G234" s="250">
        <v>732581</v>
      </c>
      <c r="H234" s="250">
        <v>792188</v>
      </c>
      <c r="I234" s="251">
        <v>519023</v>
      </c>
      <c r="J234" s="240">
        <v>6699683</v>
      </c>
      <c r="K234" s="252">
        <v>779099</v>
      </c>
      <c r="L234" s="252">
        <v>859016</v>
      </c>
      <c r="M234" s="237">
        <v>1182255</v>
      </c>
      <c r="N234" s="237">
        <v>912569</v>
      </c>
      <c r="O234" s="237">
        <v>875214</v>
      </c>
      <c r="P234" s="237">
        <v>1298373</v>
      </c>
      <c r="Q234" s="237">
        <v>1637976</v>
      </c>
      <c r="R234" s="238">
        <v>284819</v>
      </c>
      <c r="S234" s="256">
        <v>2038</v>
      </c>
    </row>
    <row r="235" spans="1:19" s="257" customFormat="1" ht="11.25" customHeight="1">
      <c r="A235" s="255">
        <v>2039</v>
      </c>
      <c r="B235" s="240">
        <v>25916154</v>
      </c>
      <c r="C235" s="234">
        <v>5143469</v>
      </c>
      <c r="D235" s="234">
        <v>1565141</v>
      </c>
      <c r="E235" s="234">
        <v>1142228</v>
      </c>
      <c r="F235" s="234">
        <v>1532584</v>
      </c>
      <c r="G235" s="250">
        <v>728206</v>
      </c>
      <c r="H235" s="250">
        <v>789378</v>
      </c>
      <c r="I235" s="251">
        <v>515357</v>
      </c>
      <c r="J235" s="240">
        <v>6683478</v>
      </c>
      <c r="K235" s="252">
        <v>778303</v>
      </c>
      <c r="L235" s="252">
        <v>858965</v>
      </c>
      <c r="M235" s="237">
        <v>1182815</v>
      </c>
      <c r="N235" s="237">
        <v>911174</v>
      </c>
      <c r="O235" s="237">
        <v>874566</v>
      </c>
      <c r="P235" s="237">
        <v>1294471</v>
      </c>
      <c r="Q235" s="237">
        <v>1631826</v>
      </c>
      <c r="R235" s="238">
        <v>284193</v>
      </c>
      <c r="S235" s="256">
        <v>2039</v>
      </c>
    </row>
    <row r="236" spans="1:19" s="258" customFormat="1" ht="11.25" customHeight="1">
      <c r="A236" s="255">
        <v>2040</v>
      </c>
      <c r="B236" s="240">
        <v>25826671</v>
      </c>
      <c r="C236" s="234">
        <v>5123987</v>
      </c>
      <c r="D236" s="234">
        <v>1553680</v>
      </c>
      <c r="E236" s="234">
        <v>1133892</v>
      </c>
      <c r="F236" s="234">
        <v>1529202</v>
      </c>
      <c r="G236" s="250">
        <v>723630</v>
      </c>
      <c r="H236" s="250">
        <v>786248</v>
      </c>
      <c r="I236" s="251">
        <v>511482</v>
      </c>
      <c r="J236" s="240">
        <v>6664509</v>
      </c>
      <c r="K236" s="234">
        <v>777086</v>
      </c>
      <c r="L236" s="234">
        <v>858507</v>
      </c>
      <c r="M236" s="240">
        <v>1182822</v>
      </c>
      <c r="N236" s="240">
        <v>909463</v>
      </c>
      <c r="O236" s="240">
        <v>873627</v>
      </c>
      <c r="P236" s="240">
        <v>1290042</v>
      </c>
      <c r="Q236" s="240">
        <v>1625003</v>
      </c>
      <c r="R236" s="235">
        <v>283491</v>
      </c>
      <c r="S236" s="256">
        <v>2040</v>
      </c>
    </row>
    <row r="237" spans="1:19" s="260" customFormat="1" ht="3" customHeight="1" thickBot="1">
      <c r="A237" s="259"/>
      <c r="B237" s="243"/>
      <c r="C237" s="244"/>
      <c r="D237" s="244"/>
      <c r="E237" s="244"/>
      <c r="F237" s="244"/>
      <c r="G237" s="253"/>
      <c r="H237" s="253"/>
      <c r="I237" s="254"/>
      <c r="J237" s="247"/>
      <c r="K237" s="244"/>
      <c r="L237" s="244"/>
      <c r="M237" s="247"/>
      <c r="N237" s="247"/>
      <c r="O237" s="247"/>
      <c r="P237" s="247"/>
      <c r="Q237" s="247"/>
      <c r="R237" s="248"/>
      <c r="S237" s="259"/>
    </row>
  </sheetData>
  <mergeCells count="30">
    <mergeCell ref="A1:I1"/>
    <mergeCell ref="J1:S1"/>
    <mergeCell ref="A2:I2"/>
    <mergeCell ref="J2:S2"/>
    <mergeCell ref="A4:A6"/>
    <mergeCell ref="B4:E4"/>
    <mergeCell ref="F4:I4"/>
    <mergeCell ref="J4:M4"/>
    <mergeCell ref="N4:R4"/>
    <mergeCell ref="S4:S6"/>
    <mergeCell ref="A80:I80"/>
    <mergeCell ref="J80:S80"/>
    <mergeCell ref="A81:I81"/>
    <mergeCell ref="J81:S81"/>
    <mergeCell ref="A83:A85"/>
    <mergeCell ref="B83:E83"/>
    <mergeCell ref="F83:I83"/>
    <mergeCell ref="J83:N83"/>
    <mergeCell ref="O83:R83"/>
    <mergeCell ref="S83:S85"/>
    <mergeCell ref="A159:I159"/>
    <mergeCell ref="J159:S159"/>
    <mergeCell ref="A160:I160"/>
    <mergeCell ref="J160:S160"/>
    <mergeCell ref="A162:A164"/>
    <mergeCell ref="B162:E162"/>
    <mergeCell ref="F162:I162"/>
    <mergeCell ref="J162:N162"/>
    <mergeCell ref="O162:R162"/>
    <mergeCell ref="S162:S164"/>
  </mergeCells>
  <phoneticPr fontId="2" type="noConversion"/>
  <pageMargins left="0.39370078740157483" right="0.39370078740157483" top="0.59055118110236227" bottom="0.6692913385826772" header="0.31496062992125984" footer="0.39370078740157483"/>
  <pageSetup paperSize="9" scale="80" fitToHeight="0" pageOrder="overThenDown" orientation="portrait" horizontalDpi="1200" verticalDpi="1200" r:id="rId1"/>
  <headerFooter differentFirst="1">
    <firstHeader>&amp;L&amp;"돋움체,굵게"&amp;14 1. 추계결과, 1970-2040</firstHeader>
  </headerFooter>
  <rowBreaks count="2" manualBreakCount="2">
    <brk id="79" max="18" man="1"/>
    <brk id="158" max="18" man="1"/>
  </rowBreaks>
  <colBreaks count="1" manualBreakCount="1">
    <brk id="9" max="2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40"/>
  <sheetViews>
    <sheetView view="pageBreakPreview" zoomScaleNormal="40" zoomScaleSheetLayoutView="70" workbookViewId="0">
      <selection activeCell="G37" sqref="G37"/>
    </sheetView>
  </sheetViews>
  <sheetFormatPr defaultRowHeight="18" customHeight="1"/>
  <cols>
    <col min="1" max="4" width="7.33203125" style="130" customWidth="1"/>
    <col min="5" max="14" width="6.77734375" style="130" customWidth="1"/>
    <col min="15" max="17" width="6.77734375" style="131" customWidth="1"/>
    <col min="18" max="25" width="6.77734375" style="130" customWidth="1"/>
    <col min="26" max="28" width="7.33203125" style="130" customWidth="1"/>
    <col min="29" max="31" width="6.77734375" style="130" customWidth="1"/>
    <col min="32" max="34" width="8.33203125" style="132" customWidth="1"/>
    <col min="35" max="59" width="5.77734375" style="130" customWidth="1"/>
    <col min="60" max="16384" width="8.88671875" style="130"/>
  </cols>
  <sheetData>
    <row r="1" spans="1:34" ht="17.25" customHeight="1">
      <c r="A1" s="129" t="s">
        <v>261</v>
      </c>
    </row>
    <row r="2" spans="1:34" s="134" customFormat="1" ht="17.25" customHeight="1">
      <c r="A2" s="133" t="s">
        <v>113</v>
      </c>
      <c r="B2" s="134" t="s">
        <v>238</v>
      </c>
      <c r="O2" s="135"/>
      <c r="P2" s="135"/>
      <c r="Q2" s="135"/>
      <c r="AF2" s="136"/>
      <c r="AG2" s="136"/>
      <c r="AH2" s="136"/>
    </row>
    <row r="3" spans="1:34" s="134" customFormat="1" ht="17.25" customHeight="1" thickBot="1">
      <c r="A3" s="133"/>
      <c r="B3" s="134" t="s">
        <v>114</v>
      </c>
      <c r="O3" s="135"/>
      <c r="P3" s="135"/>
      <c r="Q3" s="135"/>
      <c r="AF3" s="136"/>
      <c r="AG3" s="136"/>
      <c r="AH3" s="136"/>
    </row>
    <row r="4" spans="1:34" s="137" customFormat="1" ht="17.25" customHeight="1">
      <c r="A4" s="295" t="s">
        <v>3</v>
      </c>
      <c r="B4" s="297">
        <v>2013</v>
      </c>
      <c r="C4" s="297"/>
      <c r="D4" s="297"/>
      <c r="E4" s="291" t="s">
        <v>115</v>
      </c>
      <c r="F4" s="291"/>
      <c r="G4" s="291" t="s">
        <v>163</v>
      </c>
      <c r="H4" s="291"/>
      <c r="I4" s="298" t="s">
        <v>224</v>
      </c>
      <c r="J4" s="298"/>
      <c r="K4" s="298"/>
      <c r="L4" s="299">
        <f>2015-B4</f>
        <v>2</v>
      </c>
      <c r="M4" s="299"/>
      <c r="N4" s="299"/>
      <c r="O4" s="291" t="s">
        <v>164</v>
      </c>
      <c r="P4" s="291"/>
      <c r="Q4" s="291"/>
      <c r="R4" s="291" t="s">
        <v>116</v>
      </c>
      <c r="S4" s="291"/>
      <c r="T4" s="291"/>
      <c r="U4" s="291" t="s">
        <v>117</v>
      </c>
      <c r="V4" s="291"/>
      <c r="W4" s="291"/>
      <c r="X4" s="291" t="s">
        <v>223</v>
      </c>
      <c r="Y4" s="291"/>
      <c r="Z4" s="292">
        <v>2015</v>
      </c>
      <c r="AA4" s="292"/>
      <c r="AB4" s="292"/>
      <c r="AC4" s="293">
        <f>Z4</f>
        <v>2015</v>
      </c>
      <c r="AD4" s="286">
        <f>Z4</f>
        <v>2015</v>
      </c>
      <c r="AE4" s="287"/>
      <c r="AF4" s="288">
        <f>Z4</f>
        <v>2015</v>
      </c>
      <c r="AG4" s="289"/>
      <c r="AH4" s="290"/>
    </row>
    <row r="5" spans="1:34" s="143" customFormat="1" ht="17.25" customHeight="1" thickBot="1">
      <c r="A5" s="296"/>
      <c r="B5" s="138" t="s">
        <v>8</v>
      </c>
      <c r="C5" s="138" t="s">
        <v>119</v>
      </c>
      <c r="D5" s="138" t="s">
        <v>120</v>
      </c>
      <c r="E5" s="138" t="s">
        <v>119</v>
      </c>
      <c r="F5" s="138" t="s">
        <v>120</v>
      </c>
      <c r="G5" s="138" t="s">
        <v>119</v>
      </c>
      <c r="H5" s="138" t="s">
        <v>120</v>
      </c>
      <c r="I5" s="138" t="s">
        <v>8</v>
      </c>
      <c r="J5" s="138" t="s">
        <v>119</v>
      </c>
      <c r="K5" s="138" t="s">
        <v>120</v>
      </c>
      <c r="L5" s="114" t="s">
        <v>8</v>
      </c>
      <c r="M5" s="114" t="s">
        <v>119</v>
      </c>
      <c r="N5" s="114" t="s">
        <v>120</v>
      </c>
      <c r="O5" s="138" t="s">
        <v>8</v>
      </c>
      <c r="P5" s="138" t="s">
        <v>119</v>
      </c>
      <c r="Q5" s="138" t="s">
        <v>120</v>
      </c>
      <c r="R5" s="138" t="s">
        <v>8</v>
      </c>
      <c r="S5" s="138" t="s">
        <v>119</v>
      </c>
      <c r="T5" s="138" t="s">
        <v>120</v>
      </c>
      <c r="U5" s="138" t="s">
        <v>8</v>
      </c>
      <c r="V5" s="138" t="s">
        <v>119</v>
      </c>
      <c r="W5" s="138" t="s">
        <v>120</v>
      </c>
      <c r="X5" s="138" t="s">
        <v>119</v>
      </c>
      <c r="Y5" s="138" t="s">
        <v>120</v>
      </c>
      <c r="Z5" s="138" t="s">
        <v>8</v>
      </c>
      <c r="AA5" s="138" t="s">
        <v>119</v>
      </c>
      <c r="AB5" s="138" t="s">
        <v>120</v>
      </c>
      <c r="AC5" s="294"/>
      <c r="AD5" s="138" t="s">
        <v>119</v>
      </c>
      <c r="AE5" s="139" t="s">
        <v>120</v>
      </c>
      <c r="AF5" s="140" t="s">
        <v>8</v>
      </c>
      <c r="AG5" s="141" t="s">
        <v>119</v>
      </c>
      <c r="AH5" s="142" t="s">
        <v>120</v>
      </c>
    </row>
    <row r="6" spans="1:34" s="137" customFormat="1" ht="17.25" customHeight="1" thickTop="1">
      <c r="A6" s="144" t="s">
        <v>121</v>
      </c>
      <c r="B6" s="145">
        <f>SUM(C6:D6)</f>
        <v>113765</v>
      </c>
      <c r="C6" s="146">
        <f>'연령별 인구현황(경상북도)'!F6</f>
        <v>58902</v>
      </c>
      <c r="D6" s="146">
        <f>'연령별 인구현황(경상북도)'!G6</f>
        <v>54863</v>
      </c>
      <c r="E6" s="147">
        <f>ROUND(C6/$B6,2)</f>
        <v>0.52</v>
      </c>
      <c r="F6" s="147">
        <f>ROUND(D6/$B6,2)</f>
        <v>0.48</v>
      </c>
      <c r="G6" s="145"/>
      <c r="H6" s="145"/>
      <c r="I6" s="148"/>
      <c r="J6" s="148"/>
      <c r="K6" s="148"/>
      <c r="L6" s="149"/>
      <c r="M6" s="149"/>
      <c r="N6" s="149"/>
      <c r="O6" s="150">
        <f>AVERAGE(P6:Q6)</f>
        <v>4.5500000000000002E-3</v>
      </c>
      <c r="P6" s="151">
        <f>사망률추계값!B6</f>
        <v>4.7400000000000003E-3</v>
      </c>
      <c r="Q6" s="151">
        <f>사망률추계값!C6</f>
        <v>4.3600000000000002E-3</v>
      </c>
      <c r="R6" s="148"/>
      <c r="S6" s="148"/>
      <c r="T6" s="148"/>
      <c r="U6" s="148"/>
      <c r="V6" s="148"/>
      <c r="W6" s="148"/>
      <c r="X6" s="152">
        <f>사망률추계값!B35</f>
        <v>0.99921000000000004</v>
      </c>
      <c r="Y6" s="152">
        <f>사망률추계값!C35</f>
        <v>0.99914999999999998</v>
      </c>
      <c r="Z6" s="145">
        <f t="shared" ref="Z6:Z23" si="0">SUM(AA6:AB6)</f>
        <v>46839</v>
      </c>
      <c r="AA6" s="153">
        <f>ROUND(V27,0)</f>
        <v>24229</v>
      </c>
      <c r="AB6" s="153">
        <f>ROUND(W27,0)</f>
        <v>22610</v>
      </c>
      <c r="AC6" s="154">
        <f t="shared" ref="AC6:AC26" si="1">ROUND(Z6/$Z$27,3)</f>
        <v>1.7999999999999999E-2</v>
      </c>
      <c r="AD6" s="154">
        <f>ROUND(AA6/$Z6,3)</f>
        <v>0.51700000000000002</v>
      </c>
      <c r="AE6" s="155">
        <f>ROUND(AB6/$Z6,3)</f>
        <v>0.48299999999999998</v>
      </c>
      <c r="AF6" s="156">
        <f t="shared" ref="AF6:AF23" si="2">SUM(AG6:AH6)</f>
        <v>46839</v>
      </c>
      <c r="AG6" s="157">
        <f>AA6</f>
        <v>24229</v>
      </c>
      <c r="AH6" s="158">
        <f t="shared" ref="AG6:AH23" si="3">AB6</f>
        <v>22610</v>
      </c>
    </row>
    <row r="7" spans="1:34" s="137" customFormat="1" ht="17.25" customHeight="1">
      <c r="A7" s="159" t="s">
        <v>122</v>
      </c>
      <c r="B7" s="160">
        <f t="shared" ref="B7:B22" si="4">SUM(C7:D7)</f>
        <v>110547</v>
      </c>
      <c r="C7" s="161">
        <f>'연령별 인구현황(경상북도)'!F7</f>
        <v>57720</v>
      </c>
      <c r="D7" s="161">
        <f>'연령별 인구현황(경상북도)'!G7</f>
        <v>52827</v>
      </c>
      <c r="E7" s="162">
        <f t="shared" ref="E7:F22" si="5">ROUND(C7/$B7,2)</f>
        <v>0.52</v>
      </c>
      <c r="F7" s="162">
        <f t="shared" si="5"/>
        <v>0.48</v>
      </c>
      <c r="G7" s="160"/>
      <c r="H7" s="160"/>
      <c r="I7" s="163"/>
      <c r="J7" s="163"/>
      <c r="K7" s="163"/>
      <c r="L7" s="164"/>
      <c r="M7" s="164"/>
      <c r="N7" s="164"/>
      <c r="O7" s="165"/>
      <c r="P7" s="165"/>
      <c r="Q7" s="165"/>
      <c r="R7" s="163"/>
      <c r="S7" s="163"/>
      <c r="T7" s="163"/>
      <c r="U7" s="163"/>
      <c r="V7" s="163"/>
      <c r="W7" s="163"/>
      <c r="X7" s="166">
        <f>사망률추계값!B36</f>
        <v>0.99924000000000002</v>
      </c>
      <c r="Y7" s="166">
        <f>사망률추계값!C36</f>
        <v>0.99975000000000003</v>
      </c>
      <c r="Z7" s="160">
        <f t="shared" si="0"/>
        <v>113671</v>
      </c>
      <c r="AA7" s="167">
        <f>ROUND(C6*X6,0)</f>
        <v>58855</v>
      </c>
      <c r="AB7" s="167">
        <f>ROUND(D6*Y6,0)</f>
        <v>54816</v>
      </c>
      <c r="AC7" s="168">
        <f t="shared" si="1"/>
        <v>4.2999999999999997E-2</v>
      </c>
      <c r="AD7" s="168">
        <f t="shared" ref="AD7:AE22" si="6">ROUND(AA7/$Z7,3)</f>
        <v>0.51800000000000002</v>
      </c>
      <c r="AE7" s="169">
        <f t="shared" si="6"/>
        <v>0.48199999999999998</v>
      </c>
      <c r="AF7" s="170">
        <f t="shared" si="2"/>
        <v>113671</v>
      </c>
      <c r="AG7" s="171">
        <f t="shared" si="3"/>
        <v>58855</v>
      </c>
      <c r="AH7" s="172">
        <f t="shared" si="3"/>
        <v>54816</v>
      </c>
    </row>
    <row r="8" spans="1:34" s="137" customFormat="1" ht="17.25" customHeight="1">
      <c r="A8" s="159" t="s">
        <v>123</v>
      </c>
      <c r="B8" s="160">
        <f t="shared" si="4"/>
        <v>136387</v>
      </c>
      <c r="C8" s="161">
        <f>'연령별 인구현황(경상북도)'!F8</f>
        <v>72121</v>
      </c>
      <c r="D8" s="161">
        <f>'연령별 인구현황(경상북도)'!G8</f>
        <v>64266</v>
      </c>
      <c r="E8" s="162">
        <f t="shared" si="5"/>
        <v>0.53</v>
      </c>
      <c r="F8" s="162">
        <f t="shared" si="5"/>
        <v>0.47</v>
      </c>
      <c r="G8" s="160"/>
      <c r="H8" s="160"/>
      <c r="I8" s="173"/>
      <c r="J8" s="163"/>
      <c r="K8" s="163"/>
      <c r="L8" s="164"/>
      <c r="M8" s="164"/>
      <c r="N8" s="164"/>
      <c r="O8" s="165"/>
      <c r="P8" s="165"/>
      <c r="Q8" s="165"/>
      <c r="R8" s="163"/>
      <c r="S8" s="163"/>
      <c r="T8" s="163"/>
      <c r="U8" s="163"/>
      <c r="V8" s="163"/>
      <c r="W8" s="163"/>
      <c r="X8" s="166">
        <f>사망률추계값!B37</f>
        <v>0.99931000000000003</v>
      </c>
      <c r="Y8" s="166">
        <f>사망률추계값!C37</f>
        <v>0.99960000000000004</v>
      </c>
      <c r="Z8" s="160">
        <f t="shared" si="0"/>
        <v>110490</v>
      </c>
      <c r="AA8" s="167">
        <f t="shared" ref="AA8:AB23" si="7">ROUND(C7*X7,0)</f>
        <v>57676</v>
      </c>
      <c r="AB8" s="167">
        <f t="shared" si="7"/>
        <v>52814</v>
      </c>
      <c r="AC8" s="168">
        <f t="shared" si="1"/>
        <v>4.2000000000000003E-2</v>
      </c>
      <c r="AD8" s="168">
        <f t="shared" si="6"/>
        <v>0.52200000000000002</v>
      </c>
      <c r="AE8" s="169">
        <f t="shared" si="6"/>
        <v>0.47799999999999998</v>
      </c>
      <c r="AF8" s="170">
        <f t="shared" si="2"/>
        <v>110490</v>
      </c>
      <c r="AG8" s="171">
        <f t="shared" si="3"/>
        <v>57676</v>
      </c>
      <c r="AH8" s="172">
        <f t="shared" si="3"/>
        <v>52814</v>
      </c>
    </row>
    <row r="9" spans="1:34" s="137" customFormat="1" ht="17.25" customHeight="1">
      <c r="A9" s="159" t="s">
        <v>124</v>
      </c>
      <c r="B9" s="160">
        <f t="shared" si="4"/>
        <v>168152</v>
      </c>
      <c r="C9" s="161">
        <f>'연령별 인구현황(경상북도)'!F9</f>
        <v>90141</v>
      </c>
      <c r="D9" s="161">
        <f>'연령별 인구현황(경상북도)'!G9</f>
        <v>78011</v>
      </c>
      <c r="E9" s="162">
        <f t="shared" si="5"/>
        <v>0.54</v>
      </c>
      <c r="F9" s="162">
        <f t="shared" si="5"/>
        <v>0.46</v>
      </c>
      <c r="G9" s="214">
        <f>'여성출산율,출생성비'!$B$19</f>
        <v>0.51737451737451745</v>
      </c>
      <c r="H9" s="214">
        <f>'여성출산율,출생성비'!$B$20</f>
        <v>0.48262548262548255</v>
      </c>
      <c r="I9" s="175">
        <f>'여성출산율,출생성비'!B6</f>
        <v>1.07</v>
      </c>
      <c r="J9" s="163">
        <f>ROUND(G9*$I9,2)</f>
        <v>0.55000000000000004</v>
      </c>
      <c r="K9" s="163">
        <f>ROUND(H9*$I9,2)</f>
        <v>0.52</v>
      </c>
      <c r="L9" s="167">
        <f>SUM(M9:N9)</f>
        <v>167</v>
      </c>
      <c r="M9" s="167">
        <f t="shared" ref="M9:M15" si="8">ROUND(J9*L$4*$D9/1000,0)</f>
        <v>86</v>
      </c>
      <c r="N9" s="167">
        <f t="shared" ref="N9:N15" si="9">ROUND(K9*L$4*$D9/1000,0)</f>
        <v>81</v>
      </c>
      <c r="O9" s="165"/>
      <c r="P9" s="165"/>
      <c r="Q9" s="165"/>
      <c r="R9" s="167">
        <f t="shared" ref="R9:R15" si="10">SUM(S9:T9)</f>
        <v>0</v>
      </c>
      <c r="S9" s="167">
        <f t="shared" ref="S9:T15" si="11">ROUND(M9*P$6,0)</f>
        <v>0</v>
      </c>
      <c r="T9" s="167">
        <f t="shared" si="11"/>
        <v>0</v>
      </c>
      <c r="U9" s="167">
        <f t="shared" ref="U9:U15" si="12">SUM(V9:W9)</f>
        <v>167</v>
      </c>
      <c r="V9" s="160">
        <f t="shared" ref="V9:W15" si="13">M9-S9</f>
        <v>86</v>
      </c>
      <c r="W9" s="160">
        <f t="shared" si="13"/>
        <v>81</v>
      </c>
      <c r="X9" s="166">
        <f>사망률추계값!B38</f>
        <v>0.99851999999999996</v>
      </c>
      <c r="Y9" s="166">
        <f>사망률추계값!C38</f>
        <v>0.99919999999999998</v>
      </c>
      <c r="Z9" s="160">
        <f t="shared" si="0"/>
        <v>136311</v>
      </c>
      <c r="AA9" s="167">
        <f t="shared" si="7"/>
        <v>72071</v>
      </c>
      <c r="AB9" s="167">
        <f t="shared" si="7"/>
        <v>64240</v>
      </c>
      <c r="AC9" s="168">
        <f t="shared" si="1"/>
        <v>5.0999999999999997E-2</v>
      </c>
      <c r="AD9" s="168">
        <f t="shared" si="6"/>
        <v>0.52900000000000003</v>
      </c>
      <c r="AE9" s="169">
        <f t="shared" si="6"/>
        <v>0.47099999999999997</v>
      </c>
      <c r="AF9" s="170">
        <f t="shared" si="2"/>
        <v>136311</v>
      </c>
      <c r="AG9" s="171">
        <f t="shared" si="3"/>
        <v>72071</v>
      </c>
      <c r="AH9" s="172">
        <f t="shared" si="3"/>
        <v>64240</v>
      </c>
    </row>
    <row r="10" spans="1:34" s="137" customFormat="1" ht="17.25" customHeight="1">
      <c r="A10" s="159" t="s">
        <v>125</v>
      </c>
      <c r="B10" s="160">
        <f t="shared" si="4"/>
        <v>166385</v>
      </c>
      <c r="C10" s="161">
        <f>'연령별 인구현황(경상북도)'!F10</f>
        <v>92549</v>
      </c>
      <c r="D10" s="161">
        <f>'연령별 인구현황(경상북도)'!G10</f>
        <v>73836</v>
      </c>
      <c r="E10" s="162">
        <f t="shared" si="5"/>
        <v>0.56000000000000005</v>
      </c>
      <c r="F10" s="162">
        <f t="shared" si="5"/>
        <v>0.44</v>
      </c>
      <c r="G10" s="214">
        <f>'여성출산율,출생성비'!$B$19</f>
        <v>0.51737451737451745</v>
      </c>
      <c r="H10" s="214">
        <f>'여성출산율,출생성비'!$B$20</f>
        <v>0.48262548262548255</v>
      </c>
      <c r="I10" s="175">
        <f>'여성출산율,출생성비'!B7</f>
        <v>20.13</v>
      </c>
      <c r="J10" s="163">
        <f t="shared" ref="J10:K15" si="14">ROUND(G10*$I10,2)</f>
        <v>10.41</v>
      </c>
      <c r="K10" s="163">
        <f t="shared" si="14"/>
        <v>9.7200000000000006</v>
      </c>
      <c r="L10" s="167">
        <f t="shared" ref="L10:L15" si="15">SUM(M10:N10)</f>
        <v>2972</v>
      </c>
      <c r="M10" s="167">
        <f t="shared" si="8"/>
        <v>1537</v>
      </c>
      <c r="N10" s="167">
        <f t="shared" si="9"/>
        <v>1435</v>
      </c>
      <c r="O10" s="165"/>
      <c r="P10" s="165"/>
      <c r="Q10" s="165"/>
      <c r="R10" s="167">
        <f t="shared" si="10"/>
        <v>13</v>
      </c>
      <c r="S10" s="167">
        <f t="shared" si="11"/>
        <v>7</v>
      </c>
      <c r="T10" s="167">
        <f t="shared" si="11"/>
        <v>6</v>
      </c>
      <c r="U10" s="167">
        <f t="shared" si="12"/>
        <v>2959</v>
      </c>
      <c r="V10" s="160">
        <f t="shared" si="13"/>
        <v>1530</v>
      </c>
      <c r="W10" s="160">
        <f t="shared" si="13"/>
        <v>1429</v>
      </c>
      <c r="X10" s="166">
        <f>사망률추계값!B39</f>
        <v>0.99743999999999999</v>
      </c>
      <c r="Y10" s="166">
        <f>사망률추계값!C39</f>
        <v>0.99870999999999999</v>
      </c>
      <c r="Z10" s="160">
        <f t="shared" si="0"/>
        <v>167957</v>
      </c>
      <c r="AA10" s="167">
        <f t="shared" si="7"/>
        <v>90008</v>
      </c>
      <c r="AB10" s="167">
        <f t="shared" si="7"/>
        <v>77949</v>
      </c>
      <c r="AC10" s="168">
        <f t="shared" si="1"/>
        <v>6.3E-2</v>
      </c>
      <c r="AD10" s="168">
        <f t="shared" si="6"/>
        <v>0.53600000000000003</v>
      </c>
      <c r="AE10" s="169">
        <f t="shared" si="6"/>
        <v>0.46400000000000002</v>
      </c>
      <c r="AF10" s="170">
        <f t="shared" si="2"/>
        <v>167957</v>
      </c>
      <c r="AG10" s="171">
        <f t="shared" si="3"/>
        <v>90008</v>
      </c>
      <c r="AH10" s="172">
        <f t="shared" si="3"/>
        <v>77949</v>
      </c>
    </row>
    <row r="11" spans="1:34" s="137" customFormat="1" ht="17.25" customHeight="1">
      <c r="A11" s="159" t="s">
        <v>126</v>
      </c>
      <c r="B11" s="160">
        <f t="shared" si="4"/>
        <v>147917</v>
      </c>
      <c r="C11" s="161">
        <f>'연령별 인구현황(경상북도)'!F11</f>
        <v>81245</v>
      </c>
      <c r="D11" s="161">
        <f>'연령별 인구현황(경상북도)'!G11</f>
        <v>66672</v>
      </c>
      <c r="E11" s="162">
        <f t="shared" si="5"/>
        <v>0.55000000000000004</v>
      </c>
      <c r="F11" s="162">
        <f t="shared" si="5"/>
        <v>0.45</v>
      </c>
      <c r="G11" s="214">
        <f>'여성출산율,출생성비'!$B$19</f>
        <v>0.51737451737451745</v>
      </c>
      <c r="H11" s="214">
        <f>'여성출산율,출생성비'!$B$20</f>
        <v>0.48262548262548255</v>
      </c>
      <c r="I11" s="175">
        <f>'여성출산율,출생성비'!B8</f>
        <v>93.12</v>
      </c>
      <c r="J11" s="163">
        <f t="shared" si="14"/>
        <v>48.18</v>
      </c>
      <c r="K11" s="163">
        <f t="shared" si="14"/>
        <v>44.94</v>
      </c>
      <c r="L11" s="167">
        <f t="shared" si="15"/>
        <v>12417</v>
      </c>
      <c r="M11" s="167">
        <f t="shared" si="8"/>
        <v>6425</v>
      </c>
      <c r="N11" s="167">
        <f t="shared" si="9"/>
        <v>5992</v>
      </c>
      <c r="O11" s="165"/>
      <c r="P11" s="165"/>
      <c r="Q11" s="165"/>
      <c r="R11" s="167">
        <f t="shared" si="10"/>
        <v>56</v>
      </c>
      <c r="S11" s="167">
        <f t="shared" si="11"/>
        <v>30</v>
      </c>
      <c r="T11" s="167">
        <f t="shared" si="11"/>
        <v>26</v>
      </c>
      <c r="U11" s="167">
        <f t="shared" si="12"/>
        <v>12361</v>
      </c>
      <c r="V11" s="160">
        <f t="shared" si="13"/>
        <v>6395</v>
      </c>
      <c r="W11" s="160">
        <f t="shared" si="13"/>
        <v>5966</v>
      </c>
      <c r="X11" s="166">
        <f>사망률추계값!B40</f>
        <v>0.99616000000000005</v>
      </c>
      <c r="Y11" s="166">
        <f>사망률추계값!C40</f>
        <v>0.99773999999999996</v>
      </c>
      <c r="Z11" s="160">
        <f t="shared" si="0"/>
        <v>166053</v>
      </c>
      <c r="AA11" s="167">
        <f t="shared" si="7"/>
        <v>92312</v>
      </c>
      <c r="AB11" s="167">
        <f t="shared" si="7"/>
        <v>73741</v>
      </c>
      <c r="AC11" s="168">
        <f t="shared" si="1"/>
        <v>6.3E-2</v>
      </c>
      <c r="AD11" s="168">
        <f t="shared" si="6"/>
        <v>0.55600000000000005</v>
      </c>
      <c r="AE11" s="169">
        <f t="shared" si="6"/>
        <v>0.44400000000000001</v>
      </c>
      <c r="AF11" s="170">
        <f t="shared" si="2"/>
        <v>166053</v>
      </c>
      <c r="AG11" s="171">
        <f t="shared" si="3"/>
        <v>92312</v>
      </c>
      <c r="AH11" s="172">
        <f t="shared" si="3"/>
        <v>73741</v>
      </c>
    </row>
    <row r="12" spans="1:34" s="137" customFormat="1" ht="17.25" customHeight="1">
      <c r="A12" s="159" t="s">
        <v>127</v>
      </c>
      <c r="B12" s="160">
        <f t="shared" si="4"/>
        <v>185860</v>
      </c>
      <c r="C12" s="161">
        <f>'연령별 인구현황(경상북도)'!F12</f>
        <v>97521</v>
      </c>
      <c r="D12" s="161">
        <f>'연령별 인구현황(경상북도)'!G12</f>
        <v>88339</v>
      </c>
      <c r="E12" s="162">
        <f t="shared" si="5"/>
        <v>0.52</v>
      </c>
      <c r="F12" s="162">
        <f t="shared" si="5"/>
        <v>0.48</v>
      </c>
      <c r="G12" s="214">
        <f>'여성출산율,출생성비'!$B$19</f>
        <v>0.51737451737451745</v>
      </c>
      <c r="H12" s="214">
        <f>'여성출산율,출생성비'!$B$20</f>
        <v>0.48262548262548255</v>
      </c>
      <c r="I12" s="175">
        <f>'여성출산율,출생성비'!B9</f>
        <v>121.47</v>
      </c>
      <c r="J12" s="163">
        <f t="shared" si="14"/>
        <v>62.85</v>
      </c>
      <c r="K12" s="163">
        <f t="shared" si="14"/>
        <v>58.62</v>
      </c>
      <c r="L12" s="167">
        <f t="shared" si="15"/>
        <v>21461</v>
      </c>
      <c r="M12" s="167">
        <f t="shared" si="8"/>
        <v>11104</v>
      </c>
      <c r="N12" s="167">
        <f t="shared" si="9"/>
        <v>10357</v>
      </c>
      <c r="O12" s="165"/>
      <c r="P12" s="165"/>
      <c r="Q12" s="165"/>
      <c r="R12" s="167">
        <f t="shared" si="10"/>
        <v>98</v>
      </c>
      <c r="S12" s="167">
        <f t="shared" si="11"/>
        <v>53</v>
      </c>
      <c r="T12" s="167">
        <f t="shared" si="11"/>
        <v>45</v>
      </c>
      <c r="U12" s="167">
        <f t="shared" si="12"/>
        <v>21363</v>
      </c>
      <c r="V12" s="160">
        <f t="shared" si="13"/>
        <v>11051</v>
      </c>
      <c r="W12" s="160">
        <f t="shared" si="13"/>
        <v>10312</v>
      </c>
      <c r="X12" s="166">
        <f>사망률추계값!B41</f>
        <v>0.99531000000000003</v>
      </c>
      <c r="Y12" s="166">
        <f>사망률추계값!C41</f>
        <v>0.99739999999999995</v>
      </c>
      <c r="Z12" s="160">
        <f t="shared" si="0"/>
        <v>147454</v>
      </c>
      <c r="AA12" s="167">
        <f t="shared" si="7"/>
        <v>80933</v>
      </c>
      <c r="AB12" s="167">
        <f t="shared" si="7"/>
        <v>66521</v>
      </c>
      <c r="AC12" s="168">
        <f t="shared" si="1"/>
        <v>5.6000000000000001E-2</v>
      </c>
      <c r="AD12" s="168">
        <f t="shared" si="6"/>
        <v>0.54900000000000004</v>
      </c>
      <c r="AE12" s="169">
        <f t="shared" si="6"/>
        <v>0.45100000000000001</v>
      </c>
      <c r="AF12" s="170">
        <f t="shared" si="2"/>
        <v>147454</v>
      </c>
      <c r="AG12" s="171">
        <f t="shared" si="3"/>
        <v>80933</v>
      </c>
      <c r="AH12" s="172">
        <f t="shared" si="3"/>
        <v>66521</v>
      </c>
    </row>
    <row r="13" spans="1:34" s="137" customFormat="1" ht="17.25" customHeight="1">
      <c r="A13" s="159" t="s">
        <v>128</v>
      </c>
      <c r="B13" s="160">
        <f t="shared" si="4"/>
        <v>181859</v>
      </c>
      <c r="C13" s="161">
        <f>'연령별 인구현황(경상북도)'!F13</f>
        <v>94907</v>
      </c>
      <c r="D13" s="161">
        <f>'연령별 인구현황(경상북도)'!G13</f>
        <v>86952</v>
      </c>
      <c r="E13" s="162">
        <f t="shared" si="5"/>
        <v>0.52</v>
      </c>
      <c r="F13" s="162">
        <f t="shared" si="5"/>
        <v>0.48</v>
      </c>
      <c r="G13" s="214">
        <f>'여성출산율,출생성비'!$B$19</f>
        <v>0.51737451737451745</v>
      </c>
      <c r="H13" s="214">
        <f>'여성출산율,출생성비'!$B$20</f>
        <v>0.48262548262548255</v>
      </c>
      <c r="I13" s="175">
        <f>'여성출산율,출생성비'!B10</f>
        <v>49.33</v>
      </c>
      <c r="J13" s="163">
        <f t="shared" si="14"/>
        <v>25.52</v>
      </c>
      <c r="K13" s="163">
        <f t="shared" si="14"/>
        <v>23.81</v>
      </c>
      <c r="L13" s="167">
        <f t="shared" si="15"/>
        <v>8579</v>
      </c>
      <c r="M13" s="167">
        <f t="shared" si="8"/>
        <v>4438</v>
      </c>
      <c r="N13" s="167">
        <f t="shared" si="9"/>
        <v>4141</v>
      </c>
      <c r="O13" s="165"/>
      <c r="P13" s="165"/>
      <c r="Q13" s="165"/>
      <c r="R13" s="167">
        <f t="shared" si="10"/>
        <v>39</v>
      </c>
      <c r="S13" s="167">
        <f t="shared" si="11"/>
        <v>21</v>
      </c>
      <c r="T13" s="167">
        <f t="shared" si="11"/>
        <v>18</v>
      </c>
      <c r="U13" s="167">
        <f t="shared" si="12"/>
        <v>8540</v>
      </c>
      <c r="V13" s="160">
        <f t="shared" si="13"/>
        <v>4417</v>
      </c>
      <c r="W13" s="160">
        <f t="shared" si="13"/>
        <v>4123</v>
      </c>
      <c r="X13" s="166">
        <f>사망률추계값!B42</f>
        <v>0.99339</v>
      </c>
      <c r="Y13" s="166">
        <f>사망률추계값!C42</f>
        <v>0.99636000000000002</v>
      </c>
      <c r="Z13" s="160">
        <f t="shared" si="0"/>
        <v>185173</v>
      </c>
      <c r="AA13" s="167">
        <f t="shared" si="7"/>
        <v>97064</v>
      </c>
      <c r="AB13" s="167">
        <f t="shared" si="7"/>
        <v>88109</v>
      </c>
      <c r="AC13" s="168">
        <f t="shared" si="1"/>
        <v>7.0000000000000007E-2</v>
      </c>
      <c r="AD13" s="168">
        <f t="shared" si="6"/>
        <v>0.52400000000000002</v>
      </c>
      <c r="AE13" s="169">
        <f t="shared" si="6"/>
        <v>0.47599999999999998</v>
      </c>
      <c r="AF13" s="170">
        <f t="shared" si="2"/>
        <v>185173</v>
      </c>
      <c r="AG13" s="171">
        <f t="shared" si="3"/>
        <v>97064</v>
      </c>
      <c r="AH13" s="172">
        <f t="shared" si="3"/>
        <v>88109</v>
      </c>
    </row>
    <row r="14" spans="1:34" s="137" customFormat="1" ht="17.25" customHeight="1">
      <c r="A14" s="159" t="s">
        <v>129</v>
      </c>
      <c r="B14" s="160">
        <f t="shared" si="4"/>
        <v>216774</v>
      </c>
      <c r="C14" s="161">
        <f>'연령별 인구현황(경상북도)'!F14</f>
        <v>114006</v>
      </c>
      <c r="D14" s="161">
        <f>'연령별 인구현황(경상북도)'!G14</f>
        <v>102768</v>
      </c>
      <c r="E14" s="162">
        <f t="shared" si="5"/>
        <v>0.53</v>
      </c>
      <c r="F14" s="162">
        <f t="shared" si="5"/>
        <v>0.47</v>
      </c>
      <c r="G14" s="214">
        <f>'여성출산율,출생성비'!$B$19</f>
        <v>0.51737451737451745</v>
      </c>
      <c r="H14" s="214">
        <f>'여성출산율,출생성비'!$B$20</f>
        <v>0.48262548262548255</v>
      </c>
      <c r="I14" s="175">
        <f>'여성출산율,출생성비'!B11</f>
        <v>6.74</v>
      </c>
      <c r="J14" s="163">
        <f t="shared" si="14"/>
        <v>3.49</v>
      </c>
      <c r="K14" s="163">
        <f t="shared" si="14"/>
        <v>3.25</v>
      </c>
      <c r="L14" s="167">
        <f t="shared" si="15"/>
        <v>1385</v>
      </c>
      <c r="M14" s="167">
        <f t="shared" si="8"/>
        <v>717</v>
      </c>
      <c r="N14" s="167">
        <f t="shared" si="9"/>
        <v>668</v>
      </c>
      <c r="O14" s="165"/>
      <c r="P14" s="165"/>
      <c r="Q14" s="165"/>
      <c r="R14" s="167">
        <f t="shared" si="10"/>
        <v>6</v>
      </c>
      <c r="S14" s="167">
        <f t="shared" si="11"/>
        <v>3</v>
      </c>
      <c r="T14" s="167">
        <f t="shared" si="11"/>
        <v>3</v>
      </c>
      <c r="U14" s="167">
        <f t="shared" si="12"/>
        <v>1379</v>
      </c>
      <c r="V14" s="160">
        <f t="shared" si="13"/>
        <v>714</v>
      </c>
      <c r="W14" s="160">
        <f t="shared" si="13"/>
        <v>665</v>
      </c>
      <c r="X14" s="166">
        <f>사망률추계값!B43</f>
        <v>0.98872000000000004</v>
      </c>
      <c r="Y14" s="166">
        <f>사망률추계값!C43</f>
        <v>0.99522999999999995</v>
      </c>
      <c r="Z14" s="160">
        <f t="shared" si="0"/>
        <v>180915</v>
      </c>
      <c r="AA14" s="167">
        <f t="shared" si="7"/>
        <v>94280</v>
      </c>
      <c r="AB14" s="167">
        <f t="shared" si="7"/>
        <v>86635</v>
      </c>
      <c r="AC14" s="168">
        <f t="shared" si="1"/>
        <v>6.8000000000000005E-2</v>
      </c>
      <c r="AD14" s="168">
        <f t="shared" si="6"/>
        <v>0.52100000000000002</v>
      </c>
      <c r="AE14" s="169">
        <f t="shared" si="6"/>
        <v>0.47899999999999998</v>
      </c>
      <c r="AF14" s="170">
        <f t="shared" si="2"/>
        <v>180915</v>
      </c>
      <c r="AG14" s="171">
        <f t="shared" si="3"/>
        <v>94280</v>
      </c>
      <c r="AH14" s="172">
        <f t="shared" si="3"/>
        <v>86635</v>
      </c>
    </row>
    <row r="15" spans="1:34" s="137" customFormat="1" ht="17.25" customHeight="1">
      <c r="A15" s="159" t="s">
        <v>130</v>
      </c>
      <c r="B15" s="160">
        <f t="shared" si="4"/>
        <v>218351</v>
      </c>
      <c r="C15" s="161">
        <f>'연령별 인구현황(경상북도)'!F15</f>
        <v>113599</v>
      </c>
      <c r="D15" s="161">
        <f>'연령별 인구현황(경상북도)'!G15</f>
        <v>104752</v>
      </c>
      <c r="E15" s="162">
        <f t="shared" si="5"/>
        <v>0.52</v>
      </c>
      <c r="F15" s="162">
        <f t="shared" si="5"/>
        <v>0.48</v>
      </c>
      <c r="G15" s="214">
        <f>'여성출산율,출생성비'!$B$19</f>
        <v>0.51737451737451745</v>
      </c>
      <c r="H15" s="214">
        <f>'여성출산율,출생성비'!$B$20</f>
        <v>0.48262548262548255</v>
      </c>
      <c r="I15" s="175">
        <f>'여성출산율,출생성비'!B12</f>
        <v>0.33</v>
      </c>
      <c r="J15" s="163">
        <f t="shared" si="14"/>
        <v>0.17</v>
      </c>
      <c r="K15" s="163">
        <f t="shared" si="14"/>
        <v>0.16</v>
      </c>
      <c r="L15" s="167">
        <f t="shared" si="15"/>
        <v>70</v>
      </c>
      <c r="M15" s="167">
        <f t="shared" si="8"/>
        <v>36</v>
      </c>
      <c r="N15" s="167">
        <f t="shared" si="9"/>
        <v>34</v>
      </c>
      <c r="O15" s="165"/>
      <c r="P15" s="165"/>
      <c r="Q15" s="165"/>
      <c r="R15" s="167">
        <f t="shared" si="10"/>
        <v>0</v>
      </c>
      <c r="S15" s="167">
        <f t="shared" si="11"/>
        <v>0</v>
      </c>
      <c r="T15" s="167">
        <f t="shared" si="11"/>
        <v>0</v>
      </c>
      <c r="U15" s="167">
        <f t="shared" si="12"/>
        <v>70</v>
      </c>
      <c r="V15" s="160">
        <f t="shared" si="13"/>
        <v>36</v>
      </c>
      <c r="W15" s="160">
        <f t="shared" si="13"/>
        <v>34</v>
      </c>
      <c r="X15" s="166">
        <f>사망률추계값!B44</f>
        <v>0.98218000000000005</v>
      </c>
      <c r="Y15" s="166">
        <f>사망률추계값!C44</f>
        <v>0.99326999999999999</v>
      </c>
      <c r="Z15" s="160">
        <f t="shared" si="0"/>
        <v>214998</v>
      </c>
      <c r="AA15" s="167">
        <f t="shared" si="7"/>
        <v>112720</v>
      </c>
      <c r="AB15" s="167">
        <f t="shared" si="7"/>
        <v>102278</v>
      </c>
      <c r="AC15" s="168">
        <f t="shared" si="1"/>
        <v>8.1000000000000003E-2</v>
      </c>
      <c r="AD15" s="168">
        <f t="shared" si="6"/>
        <v>0.52400000000000002</v>
      </c>
      <c r="AE15" s="169">
        <f t="shared" si="6"/>
        <v>0.47599999999999998</v>
      </c>
      <c r="AF15" s="170">
        <f t="shared" si="2"/>
        <v>214998</v>
      </c>
      <c r="AG15" s="171">
        <f t="shared" si="3"/>
        <v>112720</v>
      </c>
      <c r="AH15" s="172">
        <f t="shared" si="3"/>
        <v>102278</v>
      </c>
    </row>
    <row r="16" spans="1:34" s="137" customFormat="1" ht="17.25" customHeight="1">
      <c r="A16" s="159" t="s">
        <v>131</v>
      </c>
      <c r="B16" s="160">
        <f t="shared" si="4"/>
        <v>238215</v>
      </c>
      <c r="C16" s="161">
        <f>'연령별 인구현황(경상북도)'!F16</f>
        <v>121814</v>
      </c>
      <c r="D16" s="161">
        <f>'연령별 인구현황(경상북도)'!G16</f>
        <v>116401</v>
      </c>
      <c r="E16" s="162">
        <f t="shared" si="5"/>
        <v>0.51</v>
      </c>
      <c r="F16" s="162">
        <f t="shared" si="5"/>
        <v>0.49</v>
      </c>
      <c r="G16" s="176"/>
      <c r="H16" s="160"/>
      <c r="I16" s="148"/>
      <c r="J16" s="163"/>
      <c r="K16" s="163"/>
      <c r="L16" s="163"/>
      <c r="M16" s="163"/>
      <c r="N16" s="163"/>
      <c r="O16" s="165"/>
      <c r="P16" s="165"/>
      <c r="Q16" s="165"/>
      <c r="R16" s="163"/>
      <c r="S16" s="163"/>
      <c r="T16" s="163"/>
      <c r="U16" s="163"/>
      <c r="V16" s="163"/>
      <c r="W16" s="163"/>
      <c r="X16" s="166">
        <f>사망률추계값!B45</f>
        <v>0.97426000000000001</v>
      </c>
      <c r="Y16" s="166">
        <f>사망률추계값!C45</f>
        <v>0.99156999999999995</v>
      </c>
      <c r="Z16" s="160">
        <f t="shared" si="0"/>
        <v>215622</v>
      </c>
      <c r="AA16" s="167">
        <f t="shared" si="7"/>
        <v>111575</v>
      </c>
      <c r="AB16" s="167">
        <f t="shared" si="7"/>
        <v>104047</v>
      </c>
      <c r="AC16" s="168">
        <f t="shared" si="1"/>
        <v>8.1000000000000003E-2</v>
      </c>
      <c r="AD16" s="168">
        <f t="shared" si="6"/>
        <v>0.51700000000000002</v>
      </c>
      <c r="AE16" s="169">
        <f t="shared" si="6"/>
        <v>0.48299999999999998</v>
      </c>
      <c r="AF16" s="170">
        <f t="shared" si="2"/>
        <v>215622</v>
      </c>
      <c r="AG16" s="171">
        <f t="shared" si="3"/>
        <v>111575</v>
      </c>
      <c r="AH16" s="172">
        <f t="shared" si="3"/>
        <v>104047</v>
      </c>
    </row>
    <row r="17" spans="1:34" s="137" customFormat="1" ht="17.25" customHeight="1">
      <c r="A17" s="159" t="s">
        <v>132</v>
      </c>
      <c r="B17" s="160">
        <f t="shared" si="4"/>
        <v>204451</v>
      </c>
      <c r="C17" s="161">
        <f>'연령별 인구현황(경상북도)'!F17</f>
        <v>103124</v>
      </c>
      <c r="D17" s="161">
        <f>'연령별 인구현황(경상북도)'!G17</f>
        <v>101327</v>
      </c>
      <c r="E17" s="162">
        <f t="shared" si="5"/>
        <v>0.5</v>
      </c>
      <c r="F17" s="162">
        <f t="shared" si="5"/>
        <v>0.5</v>
      </c>
      <c r="G17" s="160"/>
      <c r="H17" s="160"/>
      <c r="I17" s="163"/>
      <c r="J17" s="163"/>
      <c r="K17" s="163"/>
      <c r="L17" s="163"/>
      <c r="M17" s="163"/>
      <c r="N17" s="163"/>
      <c r="O17" s="165"/>
      <c r="P17" s="165"/>
      <c r="Q17" s="165"/>
      <c r="R17" s="163"/>
      <c r="S17" s="163"/>
      <c r="T17" s="163"/>
      <c r="U17" s="163"/>
      <c r="V17" s="163"/>
      <c r="W17" s="163"/>
      <c r="X17" s="166">
        <f>사망률추계값!B46</f>
        <v>0.96345000000000003</v>
      </c>
      <c r="Y17" s="166">
        <f>사망률추계값!C46</f>
        <v>0.98767000000000005</v>
      </c>
      <c r="Z17" s="160">
        <f t="shared" si="0"/>
        <v>234099</v>
      </c>
      <c r="AA17" s="167">
        <f t="shared" si="7"/>
        <v>118679</v>
      </c>
      <c r="AB17" s="167">
        <f t="shared" si="7"/>
        <v>115420</v>
      </c>
      <c r="AC17" s="168">
        <f t="shared" si="1"/>
        <v>8.7999999999999995E-2</v>
      </c>
      <c r="AD17" s="168">
        <f t="shared" si="6"/>
        <v>0.50700000000000001</v>
      </c>
      <c r="AE17" s="169">
        <f t="shared" si="6"/>
        <v>0.49299999999999999</v>
      </c>
      <c r="AF17" s="170">
        <f t="shared" si="2"/>
        <v>234099</v>
      </c>
      <c r="AG17" s="171">
        <f t="shared" si="3"/>
        <v>118679</v>
      </c>
      <c r="AH17" s="172">
        <f t="shared" si="3"/>
        <v>115420</v>
      </c>
    </row>
    <row r="18" spans="1:34" s="137" customFormat="1" ht="17.25" customHeight="1">
      <c r="A18" s="159" t="s">
        <v>133</v>
      </c>
      <c r="B18" s="160">
        <f t="shared" si="4"/>
        <v>158360</v>
      </c>
      <c r="C18" s="161">
        <f>'연령별 인구현황(경상북도)'!F18</f>
        <v>77681</v>
      </c>
      <c r="D18" s="161">
        <f>'연령별 인구현황(경상북도)'!G18</f>
        <v>80679</v>
      </c>
      <c r="E18" s="162">
        <f t="shared" si="5"/>
        <v>0.49</v>
      </c>
      <c r="F18" s="162">
        <f t="shared" si="5"/>
        <v>0.51</v>
      </c>
      <c r="G18" s="160"/>
      <c r="H18" s="160"/>
      <c r="I18" s="163"/>
      <c r="J18" s="163"/>
      <c r="K18" s="163"/>
      <c r="L18" s="163"/>
      <c r="M18" s="163"/>
      <c r="N18" s="163"/>
      <c r="O18" s="165"/>
      <c r="P18" s="165"/>
      <c r="Q18" s="165"/>
      <c r="R18" s="163"/>
      <c r="S18" s="163"/>
      <c r="T18" s="163"/>
      <c r="U18" s="163"/>
      <c r="V18" s="163"/>
      <c r="W18" s="163"/>
      <c r="X18" s="166">
        <f>사망률추계값!B47</f>
        <v>0.94694</v>
      </c>
      <c r="Y18" s="166">
        <f>사망률추계값!C47</f>
        <v>0.98057000000000005</v>
      </c>
      <c r="Z18" s="160">
        <f t="shared" si="0"/>
        <v>199433</v>
      </c>
      <c r="AA18" s="167">
        <f t="shared" si="7"/>
        <v>99355</v>
      </c>
      <c r="AB18" s="167">
        <f t="shared" si="7"/>
        <v>100078</v>
      </c>
      <c r="AC18" s="168">
        <f t="shared" si="1"/>
        <v>7.4999999999999997E-2</v>
      </c>
      <c r="AD18" s="168">
        <f t="shared" si="6"/>
        <v>0.498</v>
      </c>
      <c r="AE18" s="169">
        <f t="shared" si="6"/>
        <v>0.502</v>
      </c>
      <c r="AF18" s="170">
        <f t="shared" si="2"/>
        <v>199433</v>
      </c>
      <c r="AG18" s="171">
        <f t="shared" si="3"/>
        <v>99355</v>
      </c>
      <c r="AH18" s="172">
        <f t="shared" si="3"/>
        <v>100078</v>
      </c>
    </row>
    <row r="19" spans="1:34" s="137" customFormat="1" ht="17.25" customHeight="1">
      <c r="A19" s="159" t="s">
        <v>134</v>
      </c>
      <c r="B19" s="160">
        <f t="shared" si="4"/>
        <v>121487</v>
      </c>
      <c r="C19" s="161">
        <f>'연령별 인구현황(경상북도)'!F19</f>
        <v>57471</v>
      </c>
      <c r="D19" s="161">
        <f>'연령별 인구현황(경상북도)'!G19</f>
        <v>64016</v>
      </c>
      <c r="E19" s="162">
        <f t="shared" si="5"/>
        <v>0.47</v>
      </c>
      <c r="F19" s="162">
        <f t="shared" si="5"/>
        <v>0.53</v>
      </c>
      <c r="G19" s="160"/>
      <c r="H19" s="160"/>
      <c r="I19" s="163"/>
      <c r="J19" s="163"/>
      <c r="K19" s="163"/>
      <c r="L19" s="163"/>
      <c r="M19" s="163"/>
      <c r="N19" s="163"/>
      <c r="O19" s="165"/>
      <c r="P19" s="165"/>
      <c r="Q19" s="165"/>
      <c r="R19" s="163"/>
      <c r="S19" s="163"/>
      <c r="T19" s="163"/>
      <c r="U19" s="163"/>
      <c r="V19" s="163"/>
      <c r="W19" s="163"/>
      <c r="X19" s="166">
        <f>사망률추계값!B48</f>
        <v>0.91596</v>
      </c>
      <c r="Y19" s="166">
        <f>사망률추계값!C48</f>
        <v>0.96604999999999996</v>
      </c>
      <c r="Z19" s="160">
        <f t="shared" si="0"/>
        <v>152670</v>
      </c>
      <c r="AA19" s="167">
        <f t="shared" si="7"/>
        <v>73559</v>
      </c>
      <c r="AB19" s="167">
        <f t="shared" si="7"/>
        <v>79111</v>
      </c>
      <c r="AC19" s="168">
        <f t="shared" si="1"/>
        <v>5.7000000000000002E-2</v>
      </c>
      <c r="AD19" s="168">
        <f t="shared" si="6"/>
        <v>0.48199999999999998</v>
      </c>
      <c r="AE19" s="169">
        <f t="shared" si="6"/>
        <v>0.51800000000000002</v>
      </c>
      <c r="AF19" s="170">
        <f t="shared" si="2"/>
        <v>152670</v>
      </c>
      <c r="AG19" s="171">
        <f t="shared" si="3"/>
        <v>73559</v>
      </c>
      <c r="AH19" s="172">
        <f t="shared" si="3"/>
        <v>79111</v>
      </c>
    </row>
    <row r="20" spans="1:34" s="137" customFormat="1" ht="17.25" customHeight="1">
      <c r="A20" s="159" t="s">
        <v>135</v>
      </c>
      <c r="B20" s="160">
        <f t="shared" si="4"/>
        <v>132824</v>
      </c>
      <c r="C20" s="161">
        <f>'연령별 인구현황(경상북도)'!F20</f>
        <v>56111</v>
      </c>
      <c r="D20" s="161">
        <f>'연령별 인구현황(경상북도)'!G20</f>
        <v>76713</v>
      </c>
      <c r="E20" s="162">
        <f t="shared" si="5"/>
        <v>0.42</v>
      </c>
      <c r="F20" s="162">
        <f t="shared" si="5"/>
        <v>0.57999999999999996</v>
      </c>
      <c r="G20" s="160"/>
      <c r="H20" s="160"/>
      <c r="I20" s="163"/>
      <c r="J20" s="163"/>
      <c r="K20" s="163"/>
      <c r="L20" s="163"/>
      <c r="N20" s="163"/>
      <c r="O20" s="165"/>
      <c r="P20" s="165"/>
      <c r="Q20" s="165"/>
      <c r="R20" s="163"/>
      <c r="S20" s="163"/>
      <c r="T20" s="163"/>
      <c r="U20" s="163"/>
      <c r="V20" s="163"/>
      <c r="W20" s="163"/>
      <c r="X20" s="166">
        <f>사망률추계값!B49</f>
        <v>0.85704000000000002</v>
      </c>
      <c r="Y20" s="166">
        <f>사망률추계값!C49</f>
        <v>0.93840000000000001</v>
      </c>
      <c r="Z20" s="160">
        <f t="shared" si="0"/>
        <v>114484</v>
      </c>
      <c r="AA20" s="167">
        <f t="shared" si="7"/>
        <v>52641</v>
      </c>
      <c r="AB20" s="167">
        <f t="shared" si="7"/>
        <v>61843</v>
      </c>
      <c r="AC20" s="168">
        <f t="shared" si="1"/>
        <v>4.2999999999999997E-2</v>
      </c>
      <c r="AD20" s="168">
        <f t="shared" si="6"/>
        <v>0.46</v>
      </c>
      <c r="AE20" s="169">
        <f t="shared" si="6"/>
        <v>0.54</v>
      </c>
      <c r="AF20" s="170">
        <f t="shared" si="2"/>
        <v>114484</v>
      </c>
      <c r="AG20" s="171">
        <f t="shared" si="3"/>
        <v>52641</v>
      </c>
      <c r="AH20" s="172">
        <f t="shared" si="3"/>
        <v>61843</v>
      </c>
    </row>
    <row r="21" spans="1:34" s="137" customFormat="1" ht="17.25" customHeight="1">
      <c r="A21" s="159" t="s">
        <v>136</v>
      </c>
      <c r="B21" s="160">
        <f t="shared" si="4"/>
        <v>101650</v>
      </c>
      <c r="C21" s="161">
        <f>'연령별 인구현황(경상북도)'!F21</f>
        <v>38659</v>
      </c>
      <c r="D21" s="161">
        <f>'연령별 인구현황(경상북도)'!G21</f>
        <v>62991</v>
      </c>
      <c r="E21" s="162">
        <f t="shared" si="5"/>
        <v>0.38</v>
      </c>
      <c r="F21" s="162">
        <f t="shared" si="5"/>
        <v>0.62</v>
      </c>
      <c r="G21" s="160"/>
      <c r="H21" s="160"/>
      <c r="I21" s="163"/>
      <c r="J21" s="163"/>
      <c r="K21" s="163"/>
      <c r="L21" s="163"/>
      <c r="M21" s="163"/>
      <c r="N21" s="163"/>
      <c r="O21" s="165"/>
      <c r="P21" s="165"/>
      <c r="Q21" s="165"/>
      <c r="R21" s="163"/>
      <c r="S21" s="163"/>
      <c r="T21" s="163"/>
      <c r="U21" s="163"/>
      <c r="V21" s="163"/>
      <c r="W21" s="163"/>
      <c r="X21" s="166">
        <f>사망률추계값!B50</f>
        <v>0.76495000000000002</v>
      </c>
      <c r="Y21" s="166">
        <f>사망률추계값!C50</f>
        <v>0.88849999999999996</v>
      </c>
      <c r="Z21" s="160">
        <f t="shared" si="0"/>
        <v>120076</v>
      </c>
      <c r="AA21" s="167">
        <f t="shared" si="7"/>
        <v>48089</v>
      </c>
      <c r="AB21" s="167">
        <f t="shared" si="7"/>
        <v>71987</v>
      </c>
      <c r="AC21" s="168">
        <f t="shared" si="1"/>
        <v>4.4999999999999998E-2</v>
      </c>
      <c r="AD21" s="168">
        <f t="shared" si="6"/>
        <v>0.4</v>
      </c>
      <c r="AE21" s="169">
        <f t="shared" si="6"/>
        <v>0.6</v>
      </c>
      <c r="AF21" s="170">
        <f t="shared" si="2"/>
        <v>120076</v>
      </c>
      <c r="AG21" s="171">
        <f t="shared" si="3"/>
        <v>48089</v>
      </c>
      <c r="AH21" s="172">
        <f t="shared" si="3"/>
        <v>71987</v>
      </c>
    </row>
    <row r="22" spans="1:34" s="137" customFormat="1" ht="17.25" customHeight="1">
      <c r="A22" s="159" t="s">
        <v>137</v>
      </c>
      <c r="B22" s="160">
        <f t="shared" si="4"/>
        <v>57887</v>
      </c>
      <c r="C22" s="161">
        <f>'연령별 인구현황(경상북도)'!F22</f>
        <v>18663</v>
      </c>
      <c r="D22" s="161">
        <f>'연령별 인구현황(경상북도)'!G22</f>
        <v>39224</v>
      </c>
      <c r="E22" s="162">
        <f t="shared" si="5"/>
        <v>0.32</v>
      </c>
      <c r="F22" s="162">
        <f t="shared" si="5"/>
        <v>0.68</v>
      </c>
      <c r="G22" s="160"/>
      <c r="H22" s="160"/>
      <c r="I22" s="163"/>
      <c r="J22" s="163"/>
      <c r="K22" s="163"/>
      <c r="M22" s="163"/>
      <c r="N22" s="163"/>
      <c r="O22" s="165"/>
      <c r="P22" s="165"/>
      <c r="Q22" s="165"/>
      <c r="R22" s="163"/>
      <c r="S22" s="163"/>
      <c r="T22" s="163"/>
      <c r="U22" s="163"/>
      <c r="V22" s="163"/>
      <c r="W22" s="163"/>
      <c r="X22" s="166">
        <f>사망률추계값!B51</f>
        <v>0.62970999999999999</v>
      </c>
      <c r="Y22" s="166">
        <f>사망률추계값!C51</f>
        <v>0.80452000000000001</v>
      </c>
      <c r="Z22" s="160">
        <f t="shared" si="0"/>
        <v>85540</v>
      </c>
      <c r="AA22" s="167">
        <f t="shared" si="7"/>
        <v>29572</v>
      </c>
      <c r="AB22" s="167">
        <f t="shared" si="7"/>
        <v>55968</v>
      </c>
      <c r="AC22" s="168">
        <f t="shared" si="1"/>
        <v>3.2000000000000001E-2</v>
      </c>
      <c r="AD22" s="168">
        <f t="shared" si="6"/>
        <v>0.34599999999999997</v>
      </c>
      <c r="AE22" s="169">
        <f t="shared" si="6"/>
        <v>0.65400000000000003</v>
      </c>
      <c r="AF22" s="170">
        <f t="shared" si="2"/>
        <v>85540</v>
      </c>
      <c r="AG22" s="171">
        <f t="shared" si="3"/>
        <v>29572</v>
      </c>
      <c r="AH22" s="172">
        <f t="shared" si="3"/>
        <v>55968</v>
      </c>
    </row>
    <row r="23" spans="1:34" s="137" customFormat="1" ht="17.25" customHeight="1">
      <c r="A23" s="159" t="s">
        <v>160</v>
      </c>
      <c r="B23" s="160">
        <f>SUM(C23:D23)</f>
        <v>26706</v>
      </c>
      <c r="C23" s="161">
        <f>'연령별 인구현황(경상북도)'!F23</f>
        <v>7180</v>
      </c>
      <c r="D23" s="161">
        <f>'연령별 인구현황(경상북도)'!G23</f>
        <v>19526</v>
      </c>
      <c r="E23" s="162">
        <f t="shared" ref="E23:F26" si="16">ROUND(C23/$B23,2)</f>
        <v>0.27</v>
      </c>
      <c r="F23" s="162">
        <f t="shared" si="16"/>
        <v>0.73</v>
      </c>
      <c r="G23" s="160"/>
      <c r="H23" s="160"/>
      <c r="I23" s="163"/>
      <c r="J23" s="163"/>
      <c r="K23" s="163"/>
      <c r="L23" s="163"/>
      <c r="M23" s="163"/>
      <c r="N23" s="163"/>
      <c r="O23" s="165"/>
      <c r="P23" s="165"/>
      <c r="Q23" s="165"/>
      <c r="R23" s="163"/>
      <c r="S23" s="163"/>
      <c r="T23" s="163"/>
      <c r="U23" s="163"/>
      <c r="V23" s="163"/>
      <c r="W23" s="163"/>
      <c r="X23" s="166">
        <f>사망률추계값!B52</f>
        <v>0.45523000000000002</v>
      </c>
      <c r="Y23" s="166">
        <f>사망률추계값!C52</f>
        <v>0.67269000000000001</v>
      </c>
      <c r="Z23" s="160">
        <f t="shared" si="0"/>
        <v>43308</v>
      </c>
      <c r="AA23" s="167">
        <f t="shared" si="7"/>
        <v>11752</v>
      </c>
      <c r="AB23" s="167">
        <f t="shared" si="7"/>
        <v>31556</v>
      </c>
      <c r="AC23" s="168">
        <f t="shared" si="1"/>
        <v>1.6E-2</v>
      </c>
      <c r="AD23" s="168">
        <f t="shared" ref="AD23:AE26" si="17">ROUND(AA23/$Z23,3)</f>
        <v>0.27100000000000002</v>
      </c>
      <c r="AE23" s="169">
        <f t="shared" si="17"/>
        <v>0.72899999999999998</v>
      </c>
      <c r="AF23" s="170">
        <f t="shared" si="2"/>
        <v>43308</v>
      </c>
      <c r="AG23" s="171">
        <f t="shared" si="3"/>
        <v>11752</v>
      </c>
      <c r="AH23" s="172">
        <f t="shared" si="3"/>
        <v>31556</v>
      </c>
    </row>
    <row r="24" spans="1:34" s="137" customFormat="1" ht="17.25" customHeight="1">
      <c r="A24" s="159" t="s">
        <v>161</v>
      </c>
      <c r="B24" s="160">
        <f>SUM(C24:D24)</f>
        <v>9288</v>
      </c>
      <c r="C24" s="161">
        <f>'연령별 인구현황(경상북도)'!F24</f>
        <v>2056</v>
      </c>
      <c r="D24" s="161">
        <f>'연령별 인구현황(경상북도)'!G24</f>
        <v>7232</v>
      </c>
      <c r="E24" s="162">
        <f t="shared" si="16"/>
        <v>0.22</v>
      </c>
      <c r="F24" s="162">
        <f t="shared" si="16"/>
        <v>0.78</v>
      </c>
      <c r="G24" s="160"/>
      <c r="H24" s="160"/>
      <c r="I24" s="163"/>
      <c r="J24" s="163"/>
      <c r="K24" s="163"/>
      <c r="L24" s="163"/>
      <c r="M24" s="163"/>
      <c r="N24" s="163"/>
      <c r="O24" s="165"/>
      <c r="P24" s="165"/>
      <c r="Q24" s="165"/>
      <c r="R24" s="163"/>
      <c r="S24" s="163"/>
      <c r="T24" s="163"/>
      <c r="U24" s="163"/>
      <c r="V24" s="163"/>
      <c r="W24" s="163"/>
      <c r="X24" s="166">
        <f>사망률추계값!B53</f>
        <v>0.26998</v>
      </c>
      <c r="Y24" s="166">
        <f>사망률추계값!C53</f>
        <v>0.49092999999999998</v>
      </c>
      <c r="Z24" s="160">
        <f>SUM(AA24:AB24)</f>
        <v>16404</v>
      </c>
      <c r="AA24" s="167">
        <f>ROUND(C23*X23,0)</f>
        <v>3269</v>
      </c>
      <c r="AB24" s="167">
        <f>ROUND(D23*Y23,0)</f>
        <v>13135</v>
      </c>
      <c r="AC24" s="168">
        <f t="shared" si="1"/>
        <v>6.0000000000000001E-3</v>
      </c>
      <c r="AD24" s="168">
        <f t="shared" si="17"/>
        <v>0.19900000000000001</v>
      </c>
      <c r="AE24" s="169">
        <f t="shared" si="17"/>
        <v>0.80100000000000005</v>
      </c>
      <c r="AF24" s="170">
        <f>SUM(AG24:AH24)</f>
        <v>16404</v>
      </c>
      <c r="AG24" s="171">
        <f t="shared" ref="AG24:AH26" si="18">AA24</f>
        <v>3269</v>
      </c>
      <c r="AH24" s="172">
        <f t="shared" si="18"/>
        <v>13135</v>
      </c>
    </row>
    <row r="25" spans="1:34" s="137" customFormat="1" ht="17.25" customHeight="1">
      <c r="A25" s="159" t="s">
        <v>162</v>
      </c>
      <c r="B25" s="160">
        <f>SUM(C25:D25)</f>
        <v>1947</v>
      </c>
      <c r="C25" s="161">
        <f>'연령별 인구현황(경상북도)'!F25</f>
        <v>366</v>
      </c>
      <c r="D25" s="161">
        <f>'연령별 인구현황(경상북도)'!G25</f>
        <v>1581</v>
      </c>
      <c r="E25" s="162">
        <f t="shared" si="16"/>
        <v>0.19</v>
      </c>
      <c r="F25" s="162">
        <f t="shared" si="16"/>
        <v>0.81</v>
      </c>
      <c r="G25" s="160"/>
      <c r="H25" s="160"/>
      <c r="I25" s="163"/>
      <c r="J25" s="163"/>
      <c r="K25" s="163"/>
      <c r="M25" s="163"/>
      <c r="N25" s="163"/>
      <c r="O25" s="165"/>
      <c r="P25" s="165"/>
      <c r="Q25" s="165"/>
      <c r="R25" s="163"/>
      <c r="S25" s="163"/>
      <c r="T25" s="163"/>
      <c r="U25" s="163"/>
      <c r="V25" s="163"/>
      <c r="W25" s="163"/>
      <c r="X25" s="166">
        <f>사망률추계값!B54</f>
        <v>0.12109000000000003</v>
      </c>
      <c r="Y25" s="166">
        <f>사망률추계값!C54</f>
        <v>0.28793000000000002</v>
      </c>
      <c r="Z25" s="160">
        <f>SUM(AA25:AB25)</f>
        <v>4105</v>
      </c>
      <c r="AA25" s="167">
        <f>ROUND(C24*X24,0)</f>
        <v>555</v>
      </c>
      <c r="AB25" s="167">
        <f>ROUND(D24*Y24,0)</f>
        <v>3550</v>
      </c>
      <c r="AC25" s="168">
        <f t="shared" si="1"/>
        <v>2E-3</v>
      </c>
      <c r="AD25" s="168">
        <f t="shared" si="17"/>
        <v>0.13500000000000001</v>
      </c>
      <c r="AE25" s="169">
        <f t="shared" si="17"/>
        <v>0.86499999999999999</v>
      </c>
      <c r="AF25" s="170">
        <f>SUM(AG25:AH25)</f>
        <v>4105</v>
      </c>
      <c r="AG25" s="171">
        <f t="shared" si="18"/>
        <v>555</v>
      </c>
      <c r="AH25" s="172">
        <f t="shared" si="18"/>
        <v>3550</v>
      </c>
    </row>
    <row r="26" spans="1:34" s="137" customFormat="1" ht="17.25" customHeight="1">
      <c r="A26" s="159" t="s">
        <v>47</v>
      </c>
      <c r="B26" s="160">
        <f>SUM(C26:D26)</f>
        <v>628</v>
      </c>
      <c r="C26" s="161">
        <f>'연령별 인구현황(경상북도)'!F26</f>
        <v>115</v>
      </c>
      <c r="D26" s="161">
        <f>'연령별 인구현황(경상북도)'!G26</f>
        <v>513</v>
      </c>
      <c r="E26" s="162">
        <f t="shared" si="16"/>
        <v>0.18</v>
      </c>
      <c r="F26" s="162">
        <f t="shared" si="16"/>
        <v>0.82</v>
      </c>
      <c r="G26" s="160"/>
      <c r="H26" s="160"/>
      <c r="I26" s="163"/>
      <c r="J26" s="163"/>
      <c r="K26" s="163"/>
      <c r="L26" s="163"/>
      <c r="M26" s="163"/>
      <c r="N26" s="163"/>
      <c r="O26" s="165"/>
      <c r="P26" s="165"/>
      <c r="Q26" s="165"/>
      <c r="R26" s="163"/>
      <c r="S26" s="163"/>
      <c r="T26" s="163"/>
      <c r="U26" s="163"/>
      <c r="V26" s="163"/>
      <c r="W26" s="163"/>
      <c r="X26" s="166">
        <f>사망률추계값!B55</f>
        <v>0</v>
      </c>
      <c r="Y26" s="166">
        <f>사망률추계값!C55</f>
        <v>0</v>
      </c>
      <c r="Z26" s="160">
        <f>SUM(AA26:AB26)</f>
        <v>499</v>
      </c>
      <c r="AA26" s="167">
        <f>ROUND(C25*X25+C26*X26,0)</f>
        <v>44</v>
      </c>
      <c r="AB26" s="167">
        <f>ROUND(D25*Y25+D26*Y26,0)</f>
        <v>455</v>
      </c>
      <c r="AC26" s="168">
        <f t="shared" si="1"/>
        <v>0</v>
      </c>
      <c r="AD26" s="168">
        <f t="shared" si="17"/>
        <v>8.7999999999999995E-2</v>
      </c>
      <c r="AE26" s="169">
        <f t="shared" si="17"/>
        <v>0.91200000000000003</v>
      </c>
      <c r="AF26" s="170">
        <f>SUM(AG26:AH26)</f>
        <v>499</v>
      </c>
      <c r="AG26" s="171">
        <f t="shared" si="18"/>
        <v>44</v>
      </c>
      <c r="AH26" s="172">
        <f t="shared" si="18"/>
        <v>455</v>
      </c>
    </row>
    <row r="27" spans="1:34" s="137" customFormat="1" ht="17.25" customHeight="1" thickBot="1">
      <c r="A27" s="177" t="s">
        <v>43</v>
      </c>
      <c r="B27" s="178">
        <f>SUM(B6:B26)</f>
        <v>2699440</v>
      </c>
      <c r="C27" s="179">
        <f>SUM(C6:C26)</f>
        <v>1355951</v>
      </c>
      <c r="D27" s="179">
        <f>SUM(D6:D26)</f>
        <v>1343489</v>
      </c>
      <c r="E27" s="180"/>
      <c r="F27" s="180"/>
      <c r="G27" s="180"/>
      <c r="H27" s="180"/>
      <c r="I27" s="180"/>
      <c r="J27" s="180"/>
      <c r="K27" s="180"/>
      <c r="L27" s="181">
        <f xml:space="preserve"> SUM(L9:L23)</f>
        <v>47051</v>
      </c>
      <c r="M27" s="180"/>
      <c r="N27" s="180"/>
      <c r="O27" s="182"/>
      <c r="P27" s="182"/>
      <c r="Q27" s="182"/>
      <c r="R27" s="181">
        <f t="shared" ref="R27:W27" si="19">SUM(R9:R23)</f>
        <v>212</v>
      </c>
      <c r="S27" s="181">
        <f t="shared" si="19"/>
        <v>114</v>
      </c>
      <c r="T27" s="181">
        <f t="shared" si="19"/>
        <v>98</v>
      </c>
      <c r="U27" s="181">
        <f t="shared" si="19"/>
        <v>46839</v>
      </c>
      <c r="V27" s="181">
        <f t="shared" si="19"/>
        <v>24229</v>
      </c>
      <c r="W27" s="181">
        <f t="shared" si="19"/>
        <v>22610</v>
      </c>
      <c r="X27" s="180"/>
      <c r="Y27" s="180"/>
      <c r="Z27" s="179">
        <f>SUM(AA27:AB27)</f>
        <v>2656101</v>
      </c>
      <c r="AA27" s="179">
        <f>SUM(AA6:AA26)</f>
        <v>1329238</v>
      </c>
      <c r="AB27" s="179">
        <f>SUM(AB6:AB26)</f>
        <v>1326863</v>
      </c>
      <c r="AC27" s="183">
        <f>ROUND(SUM(AC6:AC26),0)</f>
        <v>1</v>
      </c>
      <c r="AD27" s="180"/>
      <c r="AE27" s="184"/>
      <c r="AF27" s="185">
        <f>SUM(AF6:AF26)</f>
        <v>2656101</v>
      </c>
      <c r="AG27" s="186">
        <f>SUM(AG6:AG26)</f>
        <v>1329238</v>
      </c>
      <c r="AH27" s="187">
        <f>SUM(AH6:AH26)</f>
        <v>1326863</v>
      </c>
    </row>
    <row r="28" spans="1:34" s="137" customFormat="1" ht="17.25" customHeight="1" thickBot="1">
      <c r="O28" s="188"/>
      <c r="P28" s="188"/>
      <c r="Q28" s="188"/>
      <c r="Z28" s="189"/>
      <c r="AF28" s="190"/>
      <c r="AG28" s="190"/>
      <c r="AH28" s="190"/>
    </row>
    <row r="29" spans="1:34" s="137" customFormat="1" ht="17.25" customHeight="1">
      <c r="A29" s="295" t="s">
        <v>3</v>
      </c>
      <c r="B29" s="297">
        <f>AF4</f>
        <v>2015</v>
      </c>
      <c r="C29" s="297"/>
      <c r="D29" s="297"/>
      <c r="E29" s="291" t="s">
        <v>115</v>
      </c>
      <c r="F29" s="291"/>
      <c r="G29" s="291" t="s">
        <v>146</v>
      </c>
      <c r="H29" s="291"/>
      <c r="I29" s="298" t="s">
        <v>225</v>
      </c>
      <c r="J29" s="298"/>
      <c r="K29" s="298"/>
      <c r="L29" s="299">
        <v>5</v>
      </c>
      <c r="M29" s="299"/>
      <c r="N29" s="299"/>
      <c r="O29" s="291" t="s">
        <v>147</v>
      </c>
      <c r="P29" s="291"/>
      <c r="Q29" s="291"/>
      <c r="R29" s="291" t="s">
        <v>116</v>
      </c>
      <c r="S29" s="291"/>
      <c r="T29" s="291"/>
      <c r="U29" s="291" t="s">
        <v>117</v>
      </c>
      <c r="V29" s="291"/>
      <c r="W29" s="291"/>
      <c r="X29" s="291" t="s">
        <v>150</v>
      </c>
      <c r="Y29" s="291"/>
      <c r="Z29" s="292">
        <v>2020</v>
      </c>
      <c r="AA29" s="292"/>
      <c r="AB29" s="292"/>
      <c r="AC29" s="293">
        <f>Z29</f>
        <v>2020</v>
      </c>
      <c r="AD29" s="286">
        <f>Z29</f>
        <v>2020</v>
      </c>
      <c r="AE29" s="287"/>
      <c r="AF29" s="288">
        <f>Z29</f>
        <v>2020</v>
      </c>
      <c r="AG29" s="289"/>
      <c r="AH29" s="290"/>
    </row>
    <row r="30" spans="1:34" s="143" customFormat="1" ht="17.25" customHeight="1" thickBot="1">
      <c r="A30" s="296"/>
      <c r="B30" s="138" t="s">
        <v>8</v>
      </c>
      <c r="C30" s="138" t="s">
        <v>119</v>
      </c>
      <c r="D30" s="138" t="s">
        <v>120</v>
      </c>
      <c r="E30" s="138" t="s">
        <v>119</v>
      </c>
      <c r="F30" s="138" t="s">
        <v>120</v>
      </c>
      <c r="G30" s="138" t="s">
        <v>119</v>
      </c>
      <c r="H30" s="138" t="s">
        <v>120</v>
      </c>
      <c r="I30" s="138" t="s">
        <v>8</v>
      </c>
      <c r="J30" s="138" t="s">
        <v>119</v>
      </c>
      <c r="K30" s="138" t="s">
        <v>120</v>
      </c>
      <c r="L30" s="114" t="s">
        <v>8</v>
      </c>
      <c r="M30" s="114" t="s">
        <v>119</v>
      </c>
      <c r="N30" s="114" t="s">
        <v>120</v>
      </c>
      <c r="O30" s="138" t="s">
        <v>8</v>
      </c>
      <c r="P30" s="138" t="s">
        <v>119</v>
      </c>
      <c r="Q30" s="138" t="s">
        <v>120</v>
      </c>
      <c r="R30" s="138" t="s">
        <v>8</v>
      </c>
      <c r="S30" s="138" t="s">
        <v>119</v>
      </c>
      <c r="T30" s="138" t="s">
        <v>120</v>
      </c>
      <c r="U30" s="138" t="s">
        <v>8</v>
      </c>
      <c r="V30" s="138" t="s">
        <v>119</v>
      </c>
      <c r="W30" s="138" t="s">
        <v>120</v>
      </c>
      <c r="X30" s="138" t="s">
        <v>119</v>
      </c>
      <c r="Y30" s="138" t="s">
        <v>120</v>
      </c>
      <c r="Z30" s="138" t="s">
        <v>8</v>
      </c>
      <c r="AA30" s="138" t="s">
        <v>119</v>
      </c>
      <c r="AB30" s="138" t="s">
        <v>120</v>
      </c>
      <c r="AC30" s="294"/>
      <c r="AD30" s="138" t="s">
        <v>119</v>
      </c>
      <c r="AE30" s="139" t="s">
        <v>120</v>
      </c>
      <c r="AF30" s="140" t="s">
        <v>8</v>
      </c>
      <c r="AG30" s="141" t="s">
        <v>119</v>
      </c>
      <c r="AH30" s="142" t="s">
        <v>120</v>
      </c>
    </row>
    <row r="31" spans="1:34" s="137" customFormat="1" ht="17.25" customHeight="1" thickTop="1">
      <c r="A31" s="144" t="s">
        <v>121</v>
      </c>
      <c r="B31" s="145">
        <f t="shared" ref="B31:B47" si="20">SUM(C31:D31)</f>
        <v>46839</v>
      </c>
      <c r="C31" s="145">
        <f t="shared" ref="C31:D51" si="21">AG6</f>
        <v>24229</v>
      </c>
      <c r="D31" s="145">
        <f t="shared" si="21"/>
        <v>22610</v>
      </c>
      <c r="E31" s="147">
        <f t="shared" ref="E31:F46" si="22">ROUND(C31/$B31,2)</f>
        <v>0.52</v>
      </c>
      <c r="F31" s="147">
        <f t="shared" si="22"/>
        <v>0.48</v>
      </c>
      <c r="G31" s="145"/>
      <c r="H31" s="145"/>
      <c r="I31" s="148"/>
      <c r="J31" s="148"/>
      <c r="K31" s="148"/>
      <c r="L31" s="149"/>
      <c r="M31" s="149"/>
      <c r="N31" s="149"/>
      <c r="O31" s="191">
        <f>AVERAGE(P31:Q31)</f>
        <v>4.0800000000000003E-3</v>
      </c>
      <c r="P31" s="151">
        <f>사망률추계값!D6</f>
        <v>4.2900000000000004E-3</v>
      </c>
      <c r="Q31" s="151">
        <f>사망률추계값!E6</f>
        <v>3.8700000000000002E-3</v>
      </c>
      <c r="R31" s="148"/>
      <c r="S31" s="148"/>
      <c r="T31" s="148"/>
      <c r="U31" s="148"/>
      <c r="V31" s="148"/>
      <c r="W31" s="148"/>
      <c r="X31" s="192">
        <f>사망률추계값!D35</f>
        <v>0.99944999999999995</v>
      </c>
      <c r="Y31" s="192">
        <f>사망률추계값!E35</f>
        <v>0.99938000000000005</v>
      </c>
      <c r="Z31" s="145">
        <f t="shared" ref="Z31:Z51" si="23">SUM(AA31:AB31)</f>
        <v>116124</v>
      </c>
      <c r="AA31" s="153">
        <f>ROUND(V52,0)</f>
        <v>59828</v>
      </c>
      <c r="AB31" s="153">
        <f>ROUND(W52,0)</f>
        <v>56296</v>
      </c>
      <c r="AC31" s="154">
        <f t="shared" ref="AC31:AC47" si="24">ROUND(Z31/$Z$52,3)</f>
        <v>4.3999999999999997E-2</v>
      </c>
      <c r="AD31" s="154">
        <f t="shared" ref="AD31:AE51" si="25">ROUND(AA31/$Z31,3)</f>
        <v>0.51500000000000001</v>
      </c>
      <c r="AE31" s="155">
        <f t="shared" si="25"/>
        <v>0.48499999999999999</v>
      </c>
      <c r="AF31" s="156">
        <f t="shared" ref="AF31:AF51" si="26">SUM(AG31:AH31)</f>
        <v>116124</v>
      </c>
      <c r="AG31" s="157">
        <f t="shared" ref="AG31:AH51" si="27">AA31</f>
        <v>59828</v>
      </c>
      <c r="AH31" s="158">
        <f t="shared" si="27"/>
        <v>56296</v>
      </c>
    </row>
    <row r="32" spans="1:34" s="137" customFormat="1" ht="17.25" customHeight="1">
      <c r="A32" s="159" t="s">
        <v>122</v>
      </c>
      <c r="B32" s="160">
        <f t="shared" si="20"/>
        <v>113671</v>
      </c>
      <c r="C32" s="160">
        <f t="shared" si="21"/>
        <v>58855</v>
      </c>
      <c r="D32" s="160">
        <f t="shared" si="21"/>
        <v>54816</v>
      </c>
      <c r="E32" s="162">
        <f t="shared" si="22"/>
        <v>0.52</v>
      </c>
      <c r="F32" s="162">
        <f t="shared" si="22"/>
        <v>0.48</v>
      </c>
      <c r="G32" s="160"/>
      <c r="H32" s="160"/>
      <c r="I32" s="163"/>
      <c r="J32" s="163"/>
      <c r="K32" s="163"/>
      <c r="L32" s="164"/>
      <c r="M32" s="164"/>
      <c r="N32" s="164"/>
      <c r="O32" s="165"/>
      <c r="P32" s="165"/>
      <c r="Q32" s="165"/>
      <c r="R32" s="163"/>
      <c r="S32" s="163"/>
      <c r="T32" s="163"/>
      <c r="U32" s="163"/>
      <c r="V32" s="163"/>
      <c r="W32" s="163"/>
      <c r="X32" s="193">
        <f>사망률추계값!D36</f>
        <v>0.99946999999999997</v>
      </c>
      <c r="Y32" s="193">
        <f>사망률추계값!E36</f>
        <v>0.99982000000000004</v>
      </c>
      <c r="Z32" s="160">
        <f t="shared" si="23"/>
        <v>46812</v>
      </c>
      <c r="AA32" s="167">
        <f t="shared" ref="AA32:AB47" si="28">ROUND(C31*X31,0)</f>
        <v>24216</v>
      </c>
      <c r="AB32" s="167">
        <f t="shared" si="28"/>
        <v>22596</v>
      </c>
      <c r="AC32" s="168">
        <f t="shared" si="24"/>
        <v>1.7999999999999999E-2</v>
      </c>
      <c r="AD32" s="168">
        <f>ROUND(AA32/$Z32,3)</f>
        <v>0.51700000000000002</v>
      </c>
      <c r="AE32" s="169">
        <f t="shared" si="25"/>
        <v>0.48299999999999998</v>
      </c>
      <c r="AF32" s="170">
        <f t="shared" si="26"/>
        <v>46812</v>
      </c>
      <c r="AG32" s="171">
        <f t="shared" si="27"/>
        <v>24216</v>
      </c>
      <c r="AH32" s="172">
        <f t="shared" si="27"/>
        <v>22596</v>
      </c>
    </row>
    <row r="33" spans="1:34" s="137" customFormat="1" ht="17.25" customHeight="1">
      <c r="A33" s="159" t="s">
        <v>123</v>
      </c>
      <c r="B33" s="160">
        <f t="shared" si="20"/>
        <v>110490</v>
      </c>
      <c r="C33" s="160">
        <f t="shared" si="21"/>
        <v>57676</v>
      </c>
      <c r="D33" s="160">
        <f t="shared" si="21"/>
        <v>52814</v>
      </c>
      <c r="E33" s="162">
        <f t="shared" si="22"/>
        <v>0.52</v>
      </c>
      <c r="F33" s="162">
        <f t="shared" si="22"/>
        <v>0.48</v>
      </c>
      <c r="G33" s="160"/>
      <c r="H33" s="160"/>
      <c r="I33" s="163"/>
      <c r="J33" s="163"/>
      <c r="K33" s="163"/>
      <c r="L33" s="164"/>
      <c r="M33" s="164"/>
      <c r="N33" s="164"/>
      <c r="O33" s="165"/>
      <c r="P33" s="165"/>
      <c r="Q33" s="165"/>
      <c r="R33" s="163"/>
      <c r="S33" s="163"/>
      <c r="T33" s="163"/>
      <c r="U33" s="163"/>
      <c r="V33" s="163"/>
      <c r="W33" s="163"/>
      <c r="X33" s="193">
        <f>사망률추계값!D37</f>
        <v>0.99950000000000006</v>
      </c>
      <c r="Y33" s="193">
        <f>사망률추계값!E37</f>
        <v>0.99970000000000003</v>
      </c>
      <c r="Z33" s="160">
        <f t="shared" si="23"/>
        <v>113630</v>
      </c>
      <c r="AA33" s="167">
        <f t="shared" si="28"/>
        <v>58824</v>
      </c>
      <c r="AB33" s="167">
        <f t="shared" si="28"/>
        <v>54806</v>
      </c>
      <c r="AC33" s="168">
        <f t="shared" si="24"/>
        <v>4.2999999999999997E-2</v>
      </c>
      <c r="AD33" s="168">
        <f t="shared" si="25"/>
        <v>0.51800000000000002</v>
      </c>
      <c r="AE33" s="169">
        <f t="shared" si="25"/>
        <v>0.48199999999999998</v>
      </c>
      <c r="AF33" s="170">
        <f t="shared" si="26"/>
        <v>113630</v>
      </c>
      <c r="AG33" s="171">
        <f t="shared" si="27"/>
        <v>58824</v>
      </c>
      <c r="AH33" s="172">
        <f t="shared" si="27"/>
        <v>54806</v>
      </c>
    </row>
    <row r="34" spans="1:34" s="137" customFormat="1" ht="17.25" customHeight="1">
      <c r="A34" s="159" t="s">
        <v>124</v>
      </c>
      <c r="B34" s="160">
        <f t="shared" si="20"/>
        <v>136311</v>
      </c>
      <c r="C34" s="160">
        <f t="shared" si="21"/>
        <v>72071</v>
      </c>
      <c r="D34" s="160">
        <f t="shared" si="21"/>
        <v>64240</v>
      </c>
      <c r="E34" s="162">
        <f t="shared" si="22"/>
        <v>0.53</v>
      </c>
      <c r="F34" s="162">
        <f t="shared" si="22"/>
        <v>0.47</v>
      </c>
      <c r="G34" s="174">
        <f>'여성출산율,출생성비'!$C$19</f>
        <v>0.51526902569074162</v>
      </c>
      <c r="H34" s="174">
        <f>'여성출산율,출생성비'!$C$20</f>
        <v>0.48473097430925838</v>
      </c>
      <c r="I34" s="194">
        <f>'여성출산율,출생성비'!C6</f>
        <v>1.26</v>
      </c>
      <c r="J34" s="163">
        <f>ROUND(G34*$I34,2)</f>
        <v>0.65</v>
      </c>
      <c r="K34" s="163">
        <f>ROUND(H34*$I34,2)</f>
        <v>0.61</v>
      </c>
      <c r="L34" s="167">
        <f>SUM(M34:N34)</f>
        <v>405</v>
      </c>
      <c r="M34" s="167">
        <f>ROUND(J34*L$29*$D34/1000,0)</f>
        <v>209</v>
      </c>
      <c r="N34" s="167">
        <f>ROUND(K34*L$29*$D34/1000,0)</f>
        <v>196</v>
      </c>
      <c r="O34" s="165"/>
      <c r="P34" s="165"/>
      <c r="Q34" s="165"/>
      <c r="R34" s="167">
        <f>SUM(S34:T34)</f>
        <v>2</v>
      </c>
      <c r="S34" s="167">
        <f>ROUND(M34*P$31,0)</f>
        <v>1</v>
      </c>
      <c r="T34" s="167">
        <f>ROUND(N34*Q$31,0)</f>
        <v>1</v>
      </c>
      <c r="U34" s="167">
        <f t="shared" ref="U34:U40" si="29">SUM(V34:W34)</f>
        <v>403</v>
      </c>
      <c r="V34" s="160">
        <f t="shared" ref="V34:W40" si="30">M34-S34</f>
        <v>208</v>
      </c>
      <c r="W34" s="160">
        <f t="shared" si="30"/>
        <v>195</v>
      </c>
      <c r="X34" s="193">
        <f>사망률추계값!D38</f>
        <v>0.99887000000000004</v>
      </c>
      <c r="Y34" s="193">
        <f>사망률추계값!E38</f>
        <v>0.99936999999999998</v>
      </c>
      <c r="Z34" s="160">
        <f t="shared" si="23"/>
        <v>110445</v>
      </c>
      <c r="AA34" s="167">
        <f t="shared" si="28"/>
        <v>57647</v>
      </c>
      <c r="AB34" s="167">
        <f t="shared" si="28"/>
        <v>52798</v>
      </c>
      <c r="AC34" s="168">
        <f t="shared" si="24"/>
        <v>4.1000000000000002E-2</v>
      </c>
      <c r="AD34" s="168">
        <f t="shared" si="25"/>
        <v>0.52200000000000002</v>
      </c>
      <c r="AE34" s="169">
        <f t="shared" si="25"/>
        <v>0.47799999999999998</v>
      </c>
      <c r="AF34" s="170">
        <f t="shared" si="26"/>
        <v>110445</v>
      </c>
      <c r="AG34" s="171">
        <f t="shared" si="27"/>
        <v>57647</v>
      </c>
      <c r="AH34" s="172">
        <f t="shared" si="27"/>
        <v>52798</v>
      </c>
    </row>
    <row r="35" spans="1:34" s="137" customFormat="1" ht="17.25" customHeight="1">
      <c r="A35" s="159" t="s">
        <v>125</v>
      </c>
      <c r="B35" s="160">
        <f t="shared" si="20"/>
        <v>167957</v>
      </c>
      <c r="C35" s="160">
        <f t="shared" si="21"/>
        <v>90008</v>
      </c>
      <c r="D35" s="160">
        <f t="shared" si="21"/>
        <v>77949</v>
      </c>
      <c r="E35" s="162">
        <f t="shared" si="22"/>
        <v>0.54</v>
      </c>
      <c r="F35" s="162">
        <f t="shared" si="22"/>
        <v>0.46</v>
      </c>
      <c r="G35" s="174">
        <f>'여성출산율,출생성비'!$C$19</f>
        <v>0.51526902569074162</v>
      </c>
      <c r="H35" s="174">
        <f>'여성출산율,출생성비'!$C$20</f>
        <v>0.48473097430925838</v>
      </c>
      <c r="I35" s="194">
        <f>'여성출산율,출생성비'!C7</f>
        <v>19.420000000000002</v>
      </c>
      <c r="J35" s="163">
        <f t="shared" ref="J35:K40" si="31">ROUND(G35*$I35,2)</f>
        <v>10.01</v>
      </c>
      <c r="K35" s="163">
        <f t="shared" si="31"/>
        <v>9.41</v>
      </c>
      <c r="L35" s="167">
        <f t="shared" ref="L35:L40" si="32">SUM(M35:N35)</f>
        <v>7569</v>
      </c>
      <c r="M35" s="167">
        <f t="shared" ref="M35:M40" si="33">ROUND(J35*L$29*$D35/1000,0)</f>
        <v>3901</v>
      </c>
      <c r="N35" s="167">
        <f t="shared" ref="N35:N40" si="34">ROUND(K35*L$29*$D35/1000,0)</f>
        <v>3668</v>
      </c>
      <c r="O35" s="165"/>
      <c r="P35" s="165"/>
      <c r="Q35" s="165"/>
      <c r="R35" s="167">
        <f t="shared" ref="R35:R40" si="35">SUM(S35:T35)</f>
        <v>31</v>
      </c>
      <c r="S35" s="167">
        <f>ROUND(M35*P$31,0)</f>
        <v>17</v>
      </c>
      <c r="T35" s="167">
        <f>ROUND(N35*Q$31,0)</f>
        <v>14</v>
      </c>
      <c r="U35" s="167">
        <f>SUM(V35:W35)</f>
        <v>7538</v>
      </c>
      <c r="V35" s="160">
        <f t="shared" si="30"/>
        <v>3884</v>
      </c>
      <c r="W35" s="160">
        <f t="shared" si="30"/>
        <v>3654</v>
      </c>
      <c r="X35" s="193">
        <f>사망률추계값!D39</f>
        <v>0.998</v>
      </c>
      <c r="Y35" s="193">
        <f>사망률추계값!E39</f>
        <v>0.99897000000000002</v>
      </c>
      <c r="Z35" s="160">
        <f t="shared" si="23"/>
        <v>136190</v>
      </c>
      <c r="AA35" s="167">
        <f t="shared" si="28"/>
        <v>71990</v>
      </c>
      <c r="AB35" s="167">
        <f t="shared" si="28"/>
        <v>64200</v>
      </c>
      <c r="AC35" s="168">
        <f t="shared" si="24"/>
        <v>5.0999999999999997E-2</v>
      </c>
      <c r="AD35" s="168">
        <f t="shared" si="25"/>
        <v>0.52900000000000003</v>
      </c>
      <c r="AE35" s="169">
        <f t="shared" si="25"/>
        <v>0.47099999999999997</v>
      </c>
      <c r="AF35" s="170">
        <f t="shared" si="26"/>
        <v>136190</v>
      </c>
      <c r="AG35" s="171">
        <f t="shared" si="27"/>
        <v>71990</v>
      </c>
      <c r="AH35" s="172">
        <f t="shared" si="27"/>
        <v>64200</v>
      </c>
    </row>
    <row r="36" spans="1:34" s="137" customFormat="1" ht="17.25" customHeight="1">
      <c r="A36" s="159" t="s">
        <v>126</v>
      </c>
      <c r="B36" s="160">
        <f t="shared" si="20"/>
        <v>166053</v>
      </c>
      <c r="C36" s="160">
        <f t="shared" si="21"/>
        <v>92312</v>
      </c>
      <c r="D36" s="160">
        <f t="shared" si="21"/>
        <v>73741</v>
      </c>
      <c r="E36" s="162">
        <f t="shared" si="22"/>
        <v>0.56000000000000005</v>
      </c>
      <c r="F36" s="162">
        <f t="shared" si="22"/>
        <v>0.44</v>
      </c>
      <c r="G36" s="174">
        <f>'여성출산율,출생성비'!$C$19</f>
        <v>0.51526902569074162</v>
      </c>
      <c r="H36" s="174">
        <f>'여성출산율,출생성비'!$C$20</f>
        <v>0.48473097430925838</v>
      </c>
      <c r="I36" s="194">
        <f>'여성출산율,출생성비'!C8</f>
        <v>87.13</v>
      </c>
      <c r="J36" s="163">
        <f t="shared" si="31"/>
        <v>44.9</v>
      </c>
      <c r="K36" s="163">
        <f t="shared" si="31"/>
        <v>42.23</v>
      </c>
      <c r="L36" s="167">
        <f>SUM(M36:N36)</f>
        <v>32125</v>
      </c>
      <c r="M36" s="167">
        <f t="shared" si="33"/>
        <v>16555</v>
      </c>
      <c r="N36" s="167">
        <f t="shared" si="34"/>
        <v>15570</v>
      </c>
      <c r="O36" s="165"/>
      <c r="P36" s="165"/>
      <c r="Q36" s="165"/>
      <c r="R36" s="167">
        <f t="shared" si="35"/>
        <v>131</v>
      </c>
      <c r="S36" s="167">
        <f t="shared" ref="S36:T40" si="36">ROUND(M36*P$31,0)</f>
        <v>71</v>
      </c>
      <c r="T36" s="167">
        <f t="shared" si="36"/>
        <v>60</v>
      </c>
      <c r="U36" s="167">
        <f t="shared" si="29"/>
        <v>31994</v>
      </c>
      <c r="V36" s="160">
        <f t="shared" si="30"/>
        <v>16484</v>
      </c>
      <c r="W36" s="160">
        <f t="shared" si="30"/>
        <v>15510</v>
      </c>
      <c r="X36" s="193">
        <f>사망률추계값!D40</f>
        <v>0.99692999999999998</v>
      </c>
      <c r="Y36" s="193">
        <f>사망률추계값!E40</f>
        <v>0.99816000000000005</v>
      </c>
      <c r="Z36" s="160">
        <f t="shared" si="23"/>
        <v>167697</v>
      </c>
      <c r="AA36" s="167">
        <f t="shared" si="28"/>
        <v>89828</v>
      </c>
      <c r="AB36" s="167">
        <f t="shared" si="28"/>
        <v>77869</v>
      </c>
      <c r="AC36" s="168">
        <f t="shared" si="24"/>
        <v>6.3E-2</v>
      </c>
      <c r="AD36" s="168">
        <f t="shared" si="25"/>
        <v>0.53600000000000003</v>
      </c>
      <c r="AE36" s="169">
        <f t="shared" si="25"/>
        <v>0.46400000000000002</v>
      </c>
      <c r="AF36" s="170">
        <f t="shared" si="26"/>
        <v>167697</v>
      </c>
      <c r="AG36" s="171">
        <f t="shared" si="27"/>
        <v>89828</v>
      </c>
      <c r="AH36" s="172">
        <f t="shared" si="27"/>
        <v>77869</v>
      </c>
    </row>
    <row r="37" spans="1:34" s="137" customFormat="1" ht="17.25" customHeight="1">
      <c r="A37" s="159" t="s">
        <v>127</v>
      </c>
      <c r="B37" s="160">
        <f t="shared" si="20"/>
        <v>147454</v>
      </c>
      <c r="C37" s="160">
        <f t="shared" si="21"/>
        <v>80933</v>
      </c>
      <c r="D37" s="160">
        <f t="shared" si="21"/>
        <v>66521</v>
      </c>
      <c r="E37" s="162">
        <f t="shared" si="22"/>
        <v>0.55000000000000004</v>
      </c>
      <c r="F37" s="162">
        <f t="shared" si="22"/>
        <v>0.45</v>
      </c>
      <c r="G37" s="174">
        <f>'여성출산율,출생성비'!$C$19</f>
        <v>0.51526902569074162</v>
      </c>
      <c r="H37" s="174">
        <f>'여성출산율,출생성비'!$C$20</f>
        <v>0.48473097430925838</v>
      </c>
      <c r="I37" s="194">
        <f>'여성출산율,출생성비'!C9</f>
        <v>126.5</v>
      </c>
      <c r="J37" s="163">
        <f t="shared" si="31"/>
        <v>65.180000000000007</v>
      </c>
      <c r="K37" s="163">
        <f t="shared" si="31"/>
        <v>61.32</v>
      </c>
      <c r="L37" s="167">
        <f t="shared" si="32"/>
        <v>42074</v>
      </c>
      <c r="M37" s="167">
        <f t="shared" si="33"/>
        <v>21679</v>
      </c>
      <c r="N37" s="167">
        <f t="shared" si="34"/>
        <v>20395</v>
      </c>
      <c r="O37" s="165"/>
      <c r="P37" s="165"/>
      <c r="Q37" s="165"/>
      <c r="R37" s="167">
        <f t="shared" si="35"/>
        <v>172</v>
      </c>
      <c r="S37" s="167">
        <f t="shared" si="36"/>
        <v>93</v>
      </c>
      <c r="T37" s="167">
        <f t="shared" si="36"/>
        <v>79</v>
      </c>
      <c r="U37" s="167">
        <f t="shared" si="29"/>
        <v>41902</v>
      </c>
      <c r="V37" s="160">
        <f t="shared" si="30"/>
        <v>21586</v>
      </c>
      <c r="W37" s="160">
        <f t="shared" si="30"/>
        <v>20316</v>
      </c>
      <c r="X37" s="193">
        <f>사망률추계값!D41</f>
        <v>0.99617999999999995</v>
      </c>
      <c r="Y37" s="193">
        <f>사망률추계값!E41</f>
        <v>0.99783999999999995</v>
      </c>
      <c r="Z37" s="160">
        <f t="shared" si="23"/>
        <v>165634</v>
      </c>
      <c r="AA37" s="167">
        <f t="shared" si="28"/>
        <v>92029</v>
      </c>
      <c r="AB37" s="167">
        <f t="shared" si="28"/>
        <v>73605</v>
      </c>
      <c r="AC37" s="168">
        <f t="shared" si="24"/>
        <v>6.2E-2</v>
      </c>
      <c r="AD37" s="168">
        <f t="shared" si="25"/>
        <v>0.55600000000000005</v>
      </c>
      <c r="AE37" s="169">
        <f t="shared" si="25"/>
        <v>0.44400000000000001</v>
      </c>
      <c r="AF37" s="170">
        <f t="shared" si="26"/>
        <v>165634</v>
      </c>
      <c r="AG37" s="171">
        <f t="shared" si="27"/>
        <v>92029</v>
      </c>
      <c r="AH37" s="172">
        <f t="shared" si="27"/>
        <v>73605</v>
      </c>
    </row>
    <row r="38" spans="1:34" s="137" customFormat="1" ht="17.25" customHeight="1">
      <c r="A38" s="159" t="s">
        <v>128</v>
      </c>
      <c r="B38" s="160">
        <f t="shared" si="20"/>
        <v>185173</v>
      </c>
      <c r="C38" s="160">
        <f t="shared" si="21"/>
        <v>97064</v>
      </c>
      <c r="D38" s="160">
        <f t="shared" si="21"/>
        <v>88109</v>
      </c>
      <c r="E38" s="162">
        <f t="shared" si="22"/>
        <v>0.52</v>
      </c>
      <c r="F38" s="162">
        <f t="shared" si="22"/>
        <v>0.48</v>
      </c>
      <c r="G38" s="174">
        <f>'여성출산율,출생성비'!$C$19</f>
        <v>0.51526902569074162</v>
      </c>
      <c r="H38" s="174">
        <f>'여성출산율,출생성비'!$C$20</f>
        <v>0.48473097430925838</v>
      </c>
      <c r="I38" s="194">
        <f>'여성출산율,출생성비'!C10</f>
        <v>64.72</v>
      </c>
      <c r="J38" s="163">
        <f t="shared" si="31"/>
        <v>33.35</v>
      </c>
      <c r="K38" s="163">
        <f t="shared" si="31"/>
        <v>31.37</v>
      </c>
      <c r="L38" s="167">
        <f t="shared" si="32"/>
        <v>28512</v>
      </c>
      <c r="M38" s="167">
        <f t="shared" si="33"/>
        <v>14692</v>
      </c>
      <c r="N38" s="167">
        <f t="shared" si="34"/>
        <v>13820</v>
      </c>
      <c r="O38" s="165"/>
      <c r="P38" s="165"/>
      <c r="Q38" s="165"/>
      <c r="R38" s="167">
        <f t="shared" si="35"/>
        <v>116</v>
      </c>
      <c r="S38" s="167">
        <f t="shared" si="36"/>
        <v>63</v>
      </c>
      <c r="T38" s="167">
        <f t="shared" si="36"/>
        <v>53</v>
      </c>
      <c r="U38" s="167">
        <f t="shared" si="29"/>
        <v>28396</v>
      </c>
      <c r="V38" s="160">
        <f t="shared" si="30"/>
        <v>14629</v>
      </c>
      <c r="W38" s="160">
        <f t="shared" si="30"/>
        <v>13767</v>
      </c>
      <c r="X38" s="193">
        <f>사망률추계값!D42</f>
        <v>0.99450000000000005</v>
      </c>
      <c r="Y38" s="193">
        <f>사망률추계값!E42</f>
        <v>0.99692000000000003</v>
      </c>
      <c r="Z38" s="160">
        <f t="shared" si="23"/>
        <v>147001</v>
      </c>
      <c r="AA38" s="167">
        <f t="shared" si="28"/>
        <v>80624</v>
      </c>
      <c r="AB38" s="167">
        <f t="shared" si="28"/>
        <v>66377</v>
      </c>
      <c r="AC38" s="168">
        <f t="shared" si="24"/>
        <v>5.5E-2</v>
      </c>
      <c r="AD38" s="168">
        <f t="shared" si="25"/>
        <v>0.54800000000000004</v>
      </c>
      <c r="AE38" s="169">
        <f t="shared" si="25"/>
        <v>0.45200000000000001</v>
      </c>
      <c r="AF38" s="170">
        <f t="shared" si="26"/>
        <v>147001</v>
      </c>
      <c r="AG38" s="171">
        <f t="shared" si="27"/>
        <v>80624</v>
      </c>
      <c r="AH38" s="172">
        <f t="shared" si="27"/>
        <v>66377</v>
      </c>
    </row>
    <row r="39" spans="1:34" s="137" customFormat="1" ht="17.25" customHeight="1">
      <c r="A39" s="159" t="s">
        <v>129</v>
      </c>
      <c r="B39" s="160">
        <f t="shared" si="20"/>
        <v>180915</v>
      </c>
      <c r="C39" s="160">
        <f t="shared" si="21"/>
        <v>94280</v>
      </c>
      <c r="D39" s="160">
        <f t="shared" si="21"/>
        <v>86635</v>
      </c>
      <c r="E39" s="162">
        <f t="shared" si="22"/>
        <v>0.52</v>
      </c>
      <c r="F39" s="162">
        <f t="shared" si="22"/>
        <v>0.48</v>
      </c>
      <c r="G39" s="174">
        <f>'여성출산율,출생성비'!$C$19</f>
        <v>0.51526902569074162</v>
      </c>
      <c r="H39" s="174">
        <f>'여성출산율,출생성비'!$C$20</f>
        <v>0.48473097430925838</v>
      </c>
      <c r="I39" s="194">
        <f>'여성출산율,출생성비'!C11</f>
        <v>12.51</v>
      </c>
      <c r="J39" s="163">
        <f t="shared" si="31"/>
        <v>6.45</v>
      </c>
      <c r="K39" s="163">
        <f t="shared" si="31"/>
        <v>6.06</v>
      </c>
      <c r="L39" s="167">
        <f t="shared" si="32"/>
        <v>5419</v>
      </c>
      <c r="M39" s="167">
        <f t="shared" si="33"/>
        <v>2794</v>
      </c>
      <c r="N39" s="167">
        <f t="shared" si="34"/>
        <v>2625</v>
      </c>
      <c r="O39" s="165"/>
      <c r="P39" s="165"/>
      <c r="Q39" s="165"/>
      <c r="R39" s="167">
        <f t="shared" si="35"/>
        <v>22</v>
      </c>
      <c r="S39" s="167">
        <f t="shared" si="36"/>
        <v>12</v>
      </c>
      <c r="T39" s="167">
        <f t="shared" si="36"/>
        <v>10</v>
      </c>
      <c r="U39" s="167">
        <f t="shared" si="29"/>
        <v>5397</v>
      </c>
      <c r="V39" s="160">
        <f t="shared" si="30"/>
        <v>2782</v>
      </c>
      <c r="W39" s="160">
        <f t="shared" si="30"/>
        <v>2615</v>
      </c>
      <c r="X39" s="193">
        <f>사망률추계값!D43</f>
        <v>0.99051</v>
      </c>
      <c r="Y39" s="193">
        <f>사망률추계값!E43</f>
        <v>0.99590999999999996</v>
      </c>
      <c r="Z39" s="160">
        <f t="shared" si="23"/>
        <v>184368</v>
      </c>
      <c r="AA39" s="167">
        <f t="shared" si="28"/>
        <v>96530</v>
      </c>
      <c r="AB39" s="167">
        <f t="shared" si="28"/>
        <v>87838</v>
      </c>
      <c r="AC39" s="168">
        <f t="shared" si="24"/>
        <v>6.9000000000000006E-2</v>
      </c>
      <c r="AD39" s="168">
        <f t="shared" si="25"/>
        <v>0.52400000000000002</v>
      </c>
      <c r="AE39" s="169">
        <f t="shared" si="25"/>
        <v>0.47599999999999998</v>
      </c>
      <c r="AF39" s="170">
        <f t="shared" si="26"/>
        <v>184368</v>
      </c>
      <c r="AG39" s="171">
        <f t="shared" si="27"/>
        <v>96530</v>
      </c>
      <c r="AH39" s="172">
        <f t="shared" si="27"/>
        <v>87838</v>
      </c>
    </row>
    <row r="40" spans="1:34" s="137" customFormat="1" ht="17.25" customHeight="1">
      <c r="A40" s="159" t="s">
        <v>130</v>
      </c>
      <c r="B40" s="160">
        <f t="shared" si="20"/>
        <v>214998</v>
      </c>
      <c r="C40" s="160">
        <f t="shared" si="21"/>
        <v>112720</v>
      </c>
      <c r="D40" s="160">
        <f t="shared" si="21"/>
        <v>102278</v>
      </c>
      <c r="E40" s="162">
        <f t="shared" si="22"/>
        <v>0.52</v>
      </c>
      <c r="F40" s="162">
        <f t="shared" si="22"/>
        <v>0.48</v>
      </c>
      <c r="G40" s="174">
        <f>'여성출산율,출생성비'!$C$19</f>
        <v>0.51526902569074162</v>
      </c>
      <c r="H40" s="174">
        <f>'여성출산율,출생성비'!$C$20</f>
        <v>0.48473097430925838</v>
      </c>
      <c r="I40" s="194">
        <f>'여성출산율,출생성비'!C12</f>
        <v>0.97</v>
      </c>
      <c r="J40" s="163">
        <f t="shared" si="31"/>
        <v>0.5</v>
      </c>
      <c r="K40" s="163">
        <f t="shared" si="31"/>
        <v>0.47</v>
      </c>
      <c r="L40" s="167">
        <f t="shared" si="32"/>
        <v>496</v>
      </c>
      <c r="M40" s="167">
        <f t="shared" si="33"/>
        <v>256</v>
      </c>
      <c r="N40" s="167">
        <f t="shared" si="34"/>
        <v>240</v>
      </c>
      <c r="O40" s="165"/>
      <c r="P40" s="165"/>
      <c r="Q40" s="165"/>
      <c r="R40" s="167">
        <f t="shared" si="35"/>
        <v>2</v>
      </c>
      <c r="S40" s="167">
        <f t="shared" si="36"/>
        <v>1</v>
      </c>
      <c r="T40" s="167">
        <f t="shared" si="36"/>
        <v>1</v>
      </c>
      <c r="U40" s="167">
        <f t="shared" si="29"/>
        <v>494</v>
      </c>
      <c r="V40" s="160">
        <f t="shared" si="30"/>
        <v>255</v>
      </c>
      <c r="W40" s="160">
        <f t="shared" si="30"/>
        <v>239</v>
      </c>
      <c r="X40" s="193">
        <f>사망률추계값!D44</f>
        <v>0.98489000000000004</v>
      </c>
      <c r="Y40" s="193">
        <f>사망률추계값!E44</f>
        <v>0.99419999999999997</v>
      </c>
      <c r="Z40" s="160">
        <f t="shared" si="23"/>
        <v>179666</v>
      </c>
      <c r="AA40" s="167">
        <f t="shared" si="28"/>
        <v>93385</v>
      </c>
      <c r="AB40" s="167">
        <f t="shared" si="28"/>
        <v>86281</v>
      </c>
      <c r="AC40" s="168">
        <f t="shared" si="24"/>
        <v>6.7000000000000004E-2</v>
      </c>
      <c r="AD40" s="168">
        <f t="shared" si="25"/>
        <v>0.52</v>
      </c>
      <c r="AE40" s="169">
        <f t="shared" si="25"/>
        <v>0.48</v>
      </c>
      <c r="AF40" s="170">
        <f t="shared" si="26"/>
        <v>179666</v>
      </c>
      <c r="AG40" s="171">
        <f t="shared" si="27"/>
        <v>93385</v>
      </c>
      <c r="AH40" s="172">
        <f t="shared" si="27"/>
        <v>86281</v>
      </c>
    </row>
    <row r="41" spans="1:34" s="137" customFormat="1" ht="17.25" customHeight="1">
      <c r="A41" s="159" t="s">
        <v>131</v>
      </c>
      <c r="B41" s="160">
        <f t="shared" si="20"/>
        <v>215622</v>
      </c>
      <c r="C41" s="160">
        <f t="shared" si="21"/>
        <v>111575</v>
      </c>
      <c r="D41" s="160">
        <f t="shared" si="21"/>
        <v>104047</v>
      </c>
      <c r="E41" s="162">
        <f t="shared" si="22"/>
        <v>0.52</v>
      </c>
      <c r="F41" s="162">
        <f t="shared" si="22"/>
        <v>0.48</v>
      </c>
      <c r="G41" s="176"/>
      <c r="H41" s="160"/>
      <c r="I41" s="163"/>
      <c r="J41" s="163"/>
      <c r="K41" s="163"/>
      <c r="L41" s="163"/>
      <c r="M41" s="163"/>
      <c r="N41" s="163"/>
      <c r="O41" s="165"/>
      <c r="P41" s="165"/>
      <c r="Q41" s="165"/>
      <c r="R41" s="163"/>
      <c r="S41" s="163"/>
      <c r="T41" s="163"/>
      <c r="U41" s="163"/>
      <c r="V41" s="163"/>
      <c r="W41" s="163"/>
      <c r="X41" s="193">
        <f>사망률추계값!D45</f>
        <v>0.97819999999999996</v>
      </c>
      <c r="Y41" s="193">
        <f>사망률추계값!E45</f>
        <v>0.99275999999999998</v>
      </c>
      <c r="Z41" s="160">
        <f t="shared" si="23"/>
        <v>212702</v>
      </c>
      <c r="AA41" s="167">
        <f t="shared" si="28"/>
        <v>111017</v>
      </c>
      <c r="AB41" s="167">
        <f t="shared" si="28"/>
        <v>101685</v>
      </c>
      <c r="AC41" s="168">
        <f t="shared" si="24"/>
        <v>0.08</v>
      </c>
      <c r="AD41" s="168">
        <f t="shared" si="25"/>
        <v>0.52200000000000002</v>
      </c>
      <c r="AE41" s="169">
        <f t="shared" si="25"/>
        <v>0.47799999999999998</v>
      </c>
      <c r="AF41" s="170">
        <f t="shared" si="26"/>
        <v>212702</v>
      </c>
      <c r="AG41" s="171">
        <f t="shared" si="27"/>
        <v>111017</v>
      </c>
      <c r="AH41" s="172">
        <f t="shared" si="27"/>
        <v>101685</v>
      </c>
    </row>
    <row r="42" spans="1:34" s="137" customFormat="1" ht="17.25" customHeight="1">
      <c r="A42" s="159" t="s">
        <v>132</v>
      </c>
      <c r="B42" s="160">
        <f t="shared" si="20"/>
        <v>234099</v>
      </c>
      <c r="C42" s="160">
        <f t="shared" si="21"/>
        <v>118679</v>
      </c>
      <c r="D42" s="160">
        <f t="shared" si="21"/>
        <v>115420</v>
      </c>
      <c r="E42" s="162">
        <f t="shared" si="22"/>
        <v>0.51</v>
      </c>
      <c r="F42" s="162">
        <f t="shared" si="22"/>
        <v>0.49</v>
      </c>
      <c r="G42" s="160"/>
      <c r="H42" s="160"/>
      <c r="I42" s="163"/>
      <c r="J42" s="163"/>
      <c r="K42" s="163"/>
      <c r="L42" s="163"/>
      <c r="M42" s="163"/>
      <c r="N42" s="163"/>
      <c r="O42" s="165"/>
      <c r="P42" s="165"/>
      <c r="Q42" s="165"/>
      <c r="R42" s="163"/>
      <c r="S42" s="163"/>
      <c r="T42" s="163"/>
      <c r="U42" s="163"/>
      <c r="V42" s="163"/>
      <c r="W42" s="163"/>
      <c r="X42" s="193">
        <f>사망률추계값!D46</f>
        <v>0.96901000000000004</v>
      </c>
      <c r="Y42" s="193">
        <f>사망률추계값!E46</f>
        <v>0.98939999999999995</v>
      </c>
      <c r="Z42" s="160">
        <f t="shared" si="23"/>
        <v>212437</v>
      </c>
      <c r="AA42" s="167">
        <f t="shared" si="28"/>
        <v>109143</v>
      </c>
      <c r="AB42" s="167">
        <f t="shared" si="28"/>
        <v>103294</v>
      </c>
      <c r="AC42" s="168">
        <f t="shared" si="24"/>
        <v>0.08</v>
      </c>
      <c r="AD42" s="168">
        <f t="shared" si="25"/>
        <v>0.51400000000000001</v>
      </c>
      <c r="AE42" s="169">
        <f t="shared" si="25"/>
        <v>0.48599999999999999</v>
      </c>
      <c r="AF42" s="170">
        <f t="shared" si="26"/>
        <v>212437</v>
      </c>
      <c r="AG42" s="171">
        <f t="shared" si="27"/>
        <v>109143</v>
      </c>
      <c r="AH42" s="172">
        <f t="shared" si="27"/>
        <v>103294</v>
      </c>
    </row>
    <row r="43" spans="1:34" s="137" customFormat="1" ht="17.25" customHeight="1">
      <c r="A43" s="159" t="s">
        <v>133</v>
      </c>
      <c r="B43" s="160">
        <f t="shared" si="20"/>
        <v>199433</v>
      </c>
      <c r="C43" s="160">
        <f t="shared" si="21"/>
        <v>99355</v>
      </c>
      <c r="D43" s="160">
        <f t="shared" si="21"/>
        <v>100078</v>
      </c>
      <c r="E43" s="162">
        <f t="shared" si="22"/>
        <v>0.5</v>
      </c>
      <c r="F43" s="162">
        <f t="shared" si="22"/>
        <v>0.5</v>
      </c>
      <c r="G43" s="160"/>
      <c r="H43" s="160"/>
      <c r="I43" s="163"/>
      <c r="J43" s="163"/>
      <c r="K43" s="163"/>
      <c r="L43" s="163"/>
      <c r="M43" s="163"/>
      <c r="N43" s="163"/>
      <c r="O43" s="165"/>
      <c r="P43" s="165"/>
      <c r="Q43" s="165"/>
      <c r="R43" s="163"/>
      <c r="S43" s="163"/>
      <c r="T43" s="163"/>
      <c r="U43" s="163"/>
      <c r="V43" s="163"/>
      <c r="W43" s="163"/>
      <c r="X43" s="193">
        <f>사망률추계값!D47</f>
        <v>0.95481000000000005</v>
      </c>
      <c r="Y43" s="193">
        <f>사망률추계값!E47</f>
        <v>0.98324999999999996</v>
      </c>
      <c r="Z43" s="160">
        <f t="shared" si="23"/>
        <v>229198</v>
      </c>
      <c r="AA43" s="167">
        <f t="shared" si="28"/>
        <v>115001</v>
      </c>
      <c r="AB43" s="167">
        <f t="shared" si="28"/>
        <v>114197</v>
      </c>
      <c r="AC43" s="168">
        <f t="shared" si="24"/>
        <v>8.5999999999999993E-2</v>
      </c>
      <c r="AD43" s="168">
        <f t="shared" si="25"/>
        <v>0.502</v>
      </c>
      <c r="AE43" s="169">
        <f t="shared" si="25"/>
        <v>0.498</v>
      </c>
      <c r="AF43" s="170">
        <f t="shared" si="26"/>
        <v>229198</v>
      </c>
      <c r="AG43" s="171">
        <f t="shared" si="27"/>
        <v>115001</v>
      </c>
      <c r="AH43" s="172">
        <f t="shared" si="27"/>
        <v>114197</v>
      </c>
    </row>
    <row r="44" spans="1:34" s="137" customFormat="1" ht="17.25" customHeight="1">
      <c r="A44" s="159" t="s">
        <v>134</v>
      </c>
      <c r="B44" s="160">
        <f t="shared" si="20"/>
        <v>152670</v>
      </c>
      <c r="C44" s="160">
        <f t="shared" si="21"/>
        <v>73559</v>
      </c>
      <c r="D44" s="160">
        <f t="shared" si="21"/>
        <v>79111</v>
      </c>
      <c r="E44" s="162">
        <f t="shared" si="22"/>
        <v>0.48</v>
      </c>
      <c r="F44" s="162">
        <f t="shared" si="22"/>
        <v>0.52</v>
      </c>
      <c r="G44" s="160"/>
      <c r="H44" s="160"/>
      <c r="I44" s="163"/>
      <c r="J44" s="163"/>
      <c r="K44" s="163"/>
      <c r="L44" s="163"/>
      <c r="M44" s="163"/>
      <c r="N44" s="163"/>
      <c r="O44" s="165"/>
      <c r="P44" s="165"/>
      <c r="Q44" s="165"/>
      <c r="R44" s="163"/>
      <c r="S44" s="163"/>
      <c r="T44" s="163"/>
      <c r="U44" s="163"/>
      <c r="V44" s="163"/>
      <c r="W44" s="163"/>
      <c r="X44" s="193">
        <f>사망률추계값!D48</f>
        <v>0.92705000000000004</v>
      </c>
      <c r="Y44" s="193">
        <f>사망률추계값!E48</f>
        <v>0.97019</v>
      </c>
      <c r="Z44" s="160">
        <f t="shared" si="23"/>
        <v>193267</v>
      </c>
      <c r="AA44" s="167">
        <f t="shared" si="28"/>
        <v>94865</v>
      </c>
      <c r="AB44" s="167">
        <f t="shared" si="28"/>
        <v>98402</v>
      </c>
      <c r="AC44" s="168">
        <f t="shared" si="24"/>
        <v>7.1999999999999995E-2</v>
      </c>
      <c r="AD44" s="168">
        <f t="shared" si="25"/>
        <v>0.49099999999999999</v>
      </c>
      <c r="AE44" s="169">
        <f t="shared" si="25"/>
        <v>0.50900000000000001</v>
      </c>
      <c r="AF44" s="170">
        <f t="shared" si="26"/>
        <v>193267</v>
      </c>
      <c r="AG44" s="171">
        <f t="shared" si="27"/>
        <v>94865</v>
      </c>
      <c r="AH44" s="172">
        <f t="shared" si="27"/>
        <v>98402</v>
      </c>
    </row>
    <row r="45" spans="1:34" s="137" customFormat="1" ht="17.25" customHeight="1">
      <c r="A45" s="159" t="s">
        <v>135</v>
      </c>
      <c r="B45" s="160">
        <f t="shared" si="20"/>
        <v>114484</v>
      </c>
      <c r="C45" s="160">
        <f t="shared" si="21"/>
        <v>52641</v>
      </c>
      <c r="D45" s="160">
        <f t="shared" si="21"/>
        <v>61843</v>
      </c>
      <c r="E45" s="162">
        <f t="shared" si="22"/>
        <v>0.46</v>
      </c>
      <c r="F45" s="162">
        <f t="shared" si="22"/>
        <v>0.54</v>
      </c>
      <c r="G45" s="160"/>
      <c r="H45" s="160"/>
      <c r="I45" s="163"/>
      <c r="J45" s="163"/>
      <c r="K45" s="163"/>
      <c r="L45" s="163"/>
      <c r="M45" s="163"/>
      <c r="N45" s="163"/>
      <c r="O45" s="165"/>
      <c r="P45" s="165"/>
      <c r="Q45" s="165"/>
      <c r="R45" s="163"/>
      <c r="S45" s="163"/>
      <c r="T45" s="163"/>
      <c r="U45" s="163"/>
      <c r="V45" s="163"/>
      <c r="W45" s="163"/>
      <c r="X45" s="193">
        <f>사망률추계값!D49</f>
        <v>0.87282999999999999</v>
      </c>
      <c r="Y45" s="193">
        <f>사망률추계값!E49</f>
        <v>0.94469999999999998</v>
      </c>
      <c r="Z45" s="160">
        <f t="shared" si="23"/>
        <v>144946</v>
      </c>
      <c r="AA45" s="167">
        <f t="shared" si="28"/>
        <v>68193</v>
      </c>
      <c r="AB45" s="167">
        <f t="shared" si="28"/>
        <v>76753</v>
      </c>
      <c r="AC45" s="168">
        <f t="shared" si="24"/>
        <v>5.3999999999999999E-2</v>
      </c>
      <c r="AD45" s="168">
        <f t="shared" si="25"/>
        <v>0.47</v>
      </c>
      <c r="AE45" s="169">
        <f t="shared" si="25"/>
        <v>0.53</v>
      </c>
      <c r="AF45" s="170">
        <f t="shared" si="26"/>
        <v>144946</v>
      </c>
      <c r="AG45" s="171">
        <f t="shared" si="27"/>
        <v>68193</v>
      </c>
      <c r="AH45" s="172">
        <f t="shared" si="27"/>
        <v>76753</v>
      </c>
    </row>
    <row r="46" spans="1:34" s="137" customFormat="1" ht="17.25" customHeight="1">
      <c r="A46" s="159" t="s">
        <v>136</v>
      </c>
      <c r="B46" s="160">
        <f t="shared" si="20"/>
        <v>120076</v>
      </c>
      <c r="C46" s="160">
        <f t="shared" si="21"/>
        <v>48089</v>
      </c>
      <c r="D46" s="160">
        <f t="shared" si="21"/>
        <v>71987</v>
      </c>
      <c r="E46" s="162">
        <f t="shared" si="22"/>
        <v>0.4</v>
      </c>
      <c r="F46" s="162">
        <f t="shared" si="22"/>
        <v>0.6</v>
      </c>
      <c r="G46" s="160"/>
      <c r="H46" s="160"/>
      <c r="I46" s="163"/>
      <c r="J46" s="163"/>
      <c r="K46" s="163"/>
      <c r="L46" s="163"/>
      <c r="M46" s="163"/>
      <c r="N46" s="163"/>
      <c r="O46" s="165"/>
      <c r="P46" s="165"/>
      <c r="Q46" s="165"/>
      <c r="R46" s="163"/>
      <c r="S46" s="163"/>
      <c r="T46" s="163"/>
      <c r="U46" s="163"/>
      <c r="V46" s="163"/>
      <c r="W46" s="163"/>
      <c r="X46" s="193">
        <f>사망률추계값!D50</f>
        <v>0.78563000000000005</v>
      </c>
      <c r="Y46" s="193">
        <f>사망률추계값!E50</f>
        <v>0.89766000000000001</v>
      </c>
      <c r="Z46" s="160">
        <f t="shared" si="23"/>
        <v>104370</v>
      </c>
      <c r="AA46" s="167">
        <f t="shared" si="28"/>
        <v>45947</v>
      </c>
      <c r="AB46" s="167">
        <f t="shared" si="28"/>
        <v>58423</v>
      </c>
      <c r="AC46" s="168">
        <f t="shared" si="24"/>
        <v>3.9E-2</v>
      </c>
      <c r="AD46" s="168">
        <f t="shared" si="25"/>
        <v>0.44</v>
      </c>
      <c r="AE46" s="169">
        <f t="shared" si="25"/>
        <v>0.56000000000000005</v>
      </c>
      <c r="AF46" s="170">
        <f t="shared" si="26"/>
        <v>104370</v>
      </c>
      <c r="AG46" s="171">
        <f t="shared" si="27"/>
        <v>45947</v>
      </c>
      <c r="AH46" s="172">
        <f t="shared" si="27"/>
        <v>58423</v>
      </c>
    </row>
    <row r="47" spans="1:34" s="137" customFormat="1" ht="17.25" customHeight="1">
      <c r="A47" s="159" t="s">
        <v>137</v>
      </c>
      <c r="B47" s="160">
        <f t="shared" si="20"/>
        <v>85540</v>
      </c>
      <c r="C47" s="160">
        <f t="shared" si="21"/>
        <v>29572</v>
      </c>
      <c r="D47" s="160">
        <f t="shared" si="21"/>
        <v>55968</v>
      </c>
      <c r="E47" s="162">
        <f t="shared" ref="E47:F51" si="37">ROUND(C47/$B47,2)</f>
        <v>0.35</v>
      </c>
      <c r="F47" s="162">
        <f t="shared" si="37"/>
        <v>0.65</v>
      </c>
      <c r="G47" s="160"/>
      <c r="H47" s="160"/>
      <c r="I47" s="163"/>
      <c r="J47" s="163"/>
      <c r="K47" s="163"/>
      <c r="L47" s="163"/>
      <c r="M47" s="163"/>
      <c r="N47" s="163"/>
      <c r="O47" s="165"/>
      <c r="P47" s="165"/>
      <c r="Q47" s="165"/>
      <c r="R47" s="163"/>
      <c r="S47" s="163"/>
      <c r="T47" s="163"/>
      <c r="U47" s="163"/>
      <c r="V47" s="163"/>
      <c r="W47" s="163"/>
      <c r="X47" s="193">
        <f>사망률추계값!D51</f>
        <v>0.65347</v>
      </c>
      <c r="Y47" s="193">
        <f>사망률추계값!E51</f>
        <v>0.81657000000000002</v>
      </c>
      <c r="Z47" s="160">
        <f t="shared" si="23"/>
        <v>102400</v>
      </c>
      <c r="AA47" s="167">
        <f t="shared" si="28"/>
        <v>37780</v>
      </c>
      <c r="AB47" s="167">
        <f t="shared" si="28"/>
        <v>64620</v>
      </c>
      <c r="AC47" s="168">
        <f t="shared" si="24"/>
        <v>3.7999999999999999E-2</v>
      </c>
      <c r="AD47" s="168">
        <f t="shared" si="25"/>
        <v>0.36899999999999999</v>
      </c>
      <c r="AE47" s="169">
        <f t="shared" si="25"/>
        <v>0.63100000000000001</v>
      </c>
      <c r="AF47" s="170">
        <f t="shared" si="26"/>
        <v>102400</v>
      </c>
      <c r="AG47" s="171">
        <f t="shared" si="27"/>
        <v>37780</v>
      </c>
      <c r="AH47" s="172">
        <f t="shared" si="27"/>
        <v>64620</v>
      </c>
    </row>
    <row r="48" spans="1:34" s="137" customFormat="1" ht="17.25" customHeight="1">
      <c r="A48" s="159" t="s">
        <v>160</v>
      </c>
      <c r="B48" s="160">
        <f>SUM(C48:D48)</f>
        <v>43308</v>
      </c>
      <c r="C48" s="160">
        <f t="shared" si="21"/>
        <v>11752</v>
      </c>
      <c r="D48" s="160">
        <f t="shared" si="21"/>
        <v>31556</v>
      </c>
      <c r="E48" s="162">
        <f t="shared" si="37"/>
        <v>0.27</v>
      </c>
      <c r="F48" s="162">
        <f t="shared" si="37"/>
        <v>0.73</v>
      </c>
      <c r="G48" s="160"/>
      <c r="H48" s="160"/>
      <c r="I48" s="163"/>
      <c r="J48" s="163"/>
      <c r="K48" s="163"/>
      <c r="L48" s="163"/>
      <c r="M48" s="163"/>
      <c r="N48" s="163"/>
      <c r="O48" s="165"/>
      <c r="P48" s="165"/>
      <c r="Q48" s="165"/>
      <c r="R48" s="163"/>
      <c r="S48" s="163"/>
      <c r="T48" s="163"/>
      <c r="U48" s="163"/>
      <c r="V48" s="163"/>
      <c r="W48" s="163"/>
      <c r="X48" s="193">
        <f>사망률추계값!D52</f>
        <v>0.47751999999999994</v>
      </c>
      <c r="Y48" s="193">
        <f>사망률추계값!E52</f>
        <v>0.68608000000000002</v>
      </c>
      <c r="Z48" s="160">
        <f t="shared" si="23"/>
        <v>65026</v>
      </c>
      <c r="AA48" s="167">
        <f t="shared" ref="AA48:AB50" si="38">ROUND(C47*X47,0)</f>
        <v>19324</v>
      </c>
      <c r="AB48" s="167">
        <f t="shared" si="38"/>
        <v>45702</v>
      </c>
      <c r="AC48" s="168">
        <f>ROUND(Z48/$Z$27,3)</f>
        <v>2.4E-2</v>
      </c>
      <c r="AD48" s="168">
        <f t="shared" si="25"/>
        <v>0.29699999999999999</v>
      </c>
      <c r="AE48" s="169">
        <f t="shared" si="25"/>
        <v>0.70299999999999996</v>
      </c>
      <c r="AF48" s="170">
        <f t="shared" si="26"/>
        <v>65026</v>
      </c>
      <c r="AG48" s="171">
        <f t="shared" si="27"/>
        <v>19324</v>
      </c>
      <c r="AH48" s="172">
        <f t="shared" si="27"/>
        <v>45702</v>
      </c>
    </row>
    <row r="49" spans="1:34" s="137" customFormat="1" ht="17.25" customHeight="1">
      <c r="A49" s="159" t="s">
        <v>161</v>
      </c>
      <c r="B49" s="160">
        <f>SUM(C49:D49)</f>
        <v>16404</v>
      </c>
      <c r="C49" s="160">
        <f t="shared" si="21"/>
        <v>3269</v>
      </c>
      <c r="D49" s="160">
        <f t="shared" si="21"/>
        <v>13135</v>
      </c>
      <c r="E49" s="162">
        <f t="shared" si="37"/>
        <v>0.2</v>
      </c>
      <c r="F49" s="162">
        <f t="shared" si="37"/>
        <v>0.8</v>
      </c>
      <c r="G49" s="160"/>
      <c r="H49" s="160"/>
      <c r="I49" s="163"/>
      <c r="J49" s="163"/>
      <c r="K49" s="163"/>
      <c r="L49" s="163"/>
      <c r="M49" s="163"/>
      <c r="N49" s="163"/>
      <c r="O49" s="165"/>
      <c r="P49" s="165"/>
      <c r="Q49" s="165"/>
      <c r="R49" s="163"/>
      <c r="S49" s="163"/>
      <c r="T49" s="163"/>
      <c r="U49" s="163"/>
      <c r="V49" s="163"/>
      <c r="W49" s="163"/>
      <c r="X49" s="193">
        <f>사망률추계값!D53</f>
        <v>0.28537000000000001</v>
      </c>
      <c r="Y49" s="193">
        <f>사망률추계값!E53</f>
        <v>0.50228000000000006</v>
      </c>
      <c r="Z49" s="160">
        <f t="shared" si="23"/>
        <v>27262</v>
      </c>
      <c r="AA49" s="167">
        <f t="shared" si="38"/>
        <v>5612</v>
      </c>
      <c r="AB49" s="167">
        <f t="shared" si="38"/>
        <v>21650</v>
      </c>
      <c r="AC49" s="168">
        <f>ROUND(Z49/$Z$27,3)</f>
        <v>0.01</v>
      </c>
      <c r="AD49" s="168">
        <f t="shared" si="25"/>
        <v>0.20599999999999999</v>
      </c>
      <c r="AE49" s="169">
        <f t="shared" si="25"/>
        <v>0.79400000000000004</v>
      </c>
      <c r="AF49" s="170">
        <f t="shared" si="26"/>
        <v>27262</v>
      </c>
      <c r="AG49" s="171">
        <f t="shared" si="27"/>
        <v>5612</v>
      </c>
      <c r="AH49" s="172">
        <f t="shared" si="27"/>
        <v>21650</v>
      </c>
    </row>
    <row r="50" spans="1:34" s="137" customFormat="1" ht="17.25" customHeight="1">
      <c r="A50" s="159" t="s">
        <v>162</v>
      </c>
      <c r="B50" s="160">
        <f>SUM(C50:D50)</f>
        <v>4105</v>
      </c>
      <c r="C50" s="160">
        <f t="shared" si="21"/>
        <v>555</v>
      </c>
      <c r="D50" s="160">
        <f t="shared" si="21"/>
        <v>3550</v>
      </c>
      <c r="E50" s="162">
        <f t="shared" si="37"/>
        <v>0.14000000000000001</v>
      </c>
      <c r="F50" s="162">
        <f t="shared" si="37"/>
        <v>0.86</v>
      </c>
      <c r="G50" s="160"/>
      <c r="H50" s="160"/>
      <c r="I50" s="163"/>
      <c r="J50" s="163"/>
      <c r="K50" s="163"/>
      <c r="M50" s="163"/>
      <c r="N50" s="163"/>
      <c r="O50" s="165"/>
      <c r="P50" s="165"/>
      <c r="Q50" s="165"/>
      <c r="R50" s="163"/>
      <c r="S50" s="163"/>
      <c r="T50" s="163"/>
      <c r="U50" s="163"/>
      <c r="V50" s="163"/>
      <c r="W50" s="163"/>
      <c r="X50" s="193">
        <f>사망률추계값!D54</f>
        <v>0.12768999999999997</v>
      </c>
      <c r="Y50" s="193">
        <f>사망률추계값!E54</f>
        <v>0.29412000000000005</v>
      </c>
      <c r="Z50" s="160">
        <f t="shared" si="23"/>
        <v>7530</v>
      </c>
      <c r="AA50" s="167">
        <f t="shared" si="38"/>
        <v>933</v>
      </c>
      <c r="AB50" s="167">
        <f t="shared" si="38"/>
        <v>6597</v>
      </c>
      <c r="AC50" s="168">
        <f>ROUND(Z50/$Z$27,3)</f>
        <v>3.0000000000000001E-3</v>
      </c>
      <c r="AD50" s="168">
        <f t="shared" si="25"/>
        <v>0.124</v>
      </c>
      <c r="AE50" s="169">
        <f t="shared" si="25"/>
        <v>0.876</v>
      </c>
      <c r="AF50" s="170">
        <f t="shared" si="26"/>
        <v>7530</v>
      </c>
      <c r="AG50" s="171">
        <f t="shared" si="27"/>
        <v>933</v>
      </c>
      <c r="AH50" s="172">
        <f t="shared" si="27"/>
        <v>6597</v>
      </c>
    </row>
    <row r="51" spans="1:34" s="137" customFormat="1" ht="17.25" customHeight="1">
      <c r="A51" s="159" t="s">
        <v>47</v>
      </c>
      <c r="B51" s="160">
        <f>SUM(C51:D51)</f>
        <v>499</v>
      </c>
      <c r="C51" s="160">
        <f t="shared" si="21"/>
        <v>44</v>
      </c>
      <c r="D51" s="160">
        <f t="shared" si="21"/>
        <v>455</v>
      </c>
      <c r="E51" s="162">
        <f t="shared" si="37"/>
        <v>0.09</v>
      </c>
      <c r="F51" s="162">
        <f t="shared" si="37"/>
        <v>0.91</v>
      </c>
      <c r="G51" s="160"/>
      <c r="H51" s="160"/>
      <c r="I51" s="163"/>
      <c r="J51" s="163"/>
      <c r="K51" s="163"/>
      <c r="L51" s="163"/>
      <c r="M51" s="163"/>
      <c r="N51" s="163"/>
      <c r="O51" s="165"/>
      <c r="P51" s="165"/>
      <c r="Q51" s="165"/>
      <c r="R51" s="163"/>
      <c r="S51" s="163"/>
      <c r="T51" s="163"/>
      <c r="U51" s="163"/>
      <c r="V51" s="163"/>
      <c r="W51" s="163"/>
      <c r="X51" s="193">
        <f>사망률추계값!D55</f>
        <v>0</v>
      </c>
      <c r="Y51" s="193">
        <f>사망률추계값!E55</f>
        <v>0</v>
      </c>
      <c r="Z51" s="160">
        <f t="shared" si="23"/>
        <v>1115</v>
      </c>
      <c r="AA51" s="167">
        <f>ROUND(C50*X50+C51*X51,0)</f>
        <v>71</v>
      </c>
      <c r="AB51" s="167">
        <f>ROUND(D50*Y50+D51*Y51,0)</f>
        <v>1044</v>
      </c>
      <c r="AC51" s="168">
        <f>ROUND(Z51/$Z$27,3)</f>
        <v>0</v>
      </c>
      <c r="AD51" s="168">
        <f t="shared" si="25"/>
        <v>6.4000000000000001E-2</v>
      </c>
      <c r="AE51" s="169">
        <f t="shared" si="25"/>
        <v>0.93600000000000005</v>
      </c>
      <c r="AF51" s="170">
        <f t="shared" si="26"/>
        <v>1115</v>
      </c>
      <c r="AG51" s="171">
        <f t="shared" si="27"/>
        <v>71</v>
      </c>
      <c r="AH51" s="172">
        <f t="shared" si="27"/>
        <v>1044</v>
      </c>
    </row>
    <row r="52" spans="1:34" s="137" customFormat="1" ht="17.25" customHeight="1" thickBot="1">
      <c r="A52" s="177" t="s">
        <v>43</v>
      </c>
      <c r="B52" s="178">
        <f>SUM(B31:B51)</f>
        <v>2656101</v>
      </c>
      <c r="C52" s="179">
        <f>SUM(C31:C51)</f>
        <v>1329238</v>
      </c>
      <c r="D52" s="179">
        <f>SUM(D31:D51)</f>
        <v>1326863</v>
      </c>
      <c r="E52" s="180"/>
      <c r="F52" s="180"/>
      <c r="G52" s="180"/>
      <c r="H52" s="180"/>
      <c r="I52" s="180"/>
      <c r="J52" s="180"/>
      <c r="K52" s="180"/>
      <c r="L52" s="181">
        <f>SUM(L34:L51)</f>
        <v>116600</v>
      </c>
      <c r="M52" s="180"/>
      <c r="N52" s="180"/>
      <c r="O52" s="182"/>
      <c r="P52" s="182"/>
      <c r="Q52" s="182"/>
      <c r="R52" s="181">
        <f t="shared" ref="R52:W52" si="39">SUM(R34:R51)</f>
        <v>476</v>
      </c>
      <c r="S52" s="181">
        <f t="shared" si="39"/>
        <v>258</v>
      </c>
      <c r="T52" s="181">
        <f t="shared" si="39"/>
        <v>218</v>
      </c>
      <c r="U52" s="181">
        <f t="shared" si="39"/>
        <v>116124</v>
      </c>
      <c r="V52" s="181">
        <f t="shared" si="39"/>
        <v>59828</v>
      </c>
      <c r="W52" s="181">
        <f t="shared" si="39"/>
        <v>56296</v>
      </c>
      <c r="X52" s="180"/>
      <c r="Y52" s="180"/>
      <c r="Z52" s="179">
        <f>SUM(AA52:AB52)</f>
        <v>2667820</v>
      </c>
      <c r="AA52" s="179">
        <f>SUM(AA31:AA51)</f>
        <v>1332787</v>
      </c>
      <c r="AB52" s="179">
        <f>SUM(AB31:AB51)</f>
        <v>1335033</v>
      </c>
      <c r="AC52" s="183">
        <f>ROUND(SUM(AC31:AC51),0)</f>
        <v>1</v>
      </c>
      <c r="AD52" s="180"/>
      <c r="AE52" s="184"/>
      <c r="AF52" s="185">
        <f>SUM(AF31:AF51)</f>
        <v>2667820</v>
      </c>
      <c r="AG52" s="186">
        <f>SUM(AG31:AG51)</f>
        <v>1332787</v>
      </c>
      <c r="AH52" s="187">
        <f>SUM(AH31:AH51)</f>
        <v>1335033</v>
      </c>
    </row>
    <row r="53" spans="1:34" s="134" customFormat="1" ht="17.25" customHeight="1" thickBot="1">
      <c r="O53" s="135"/>
      <c r="P53" s="135"/>
      <c r="Q53" s="135"/>
      <c r="AF53" s="136"/>
      <c r="AG53" s="136"/>
      <c r="AH53" s="136"/>
    </row>
    <row r="54" spans="1:34" s="137" customFormat="1" ht="17.25" customHeight="1">
      <c r="A54" s="295" t="s">
        <v>3</v>
      </c>
      <c r="B54" s="297">
        <f>AF29</f>
        <v>2020</v>
      </c>
      <c r="C54" s="297"/>
      <c r="D54" s="297"/>
      <c r="E54" s="291" t="s">
        <v>115</v>
      </c>
      <c r="F54" s="291"/>
      <c r="G54" s="291" t="s">
        <v>154</v>
      </c>
      <c r="H54" s="291"/>
      <c r="I54" s="298" t="s">
        <v>226</v>
      </c>
      <c r="J54" s="298"/>
      <c r="K54" s="298"/>
      <c r="L54" s="299">
        <v>5</v>
      </c>
      <c r="M54" s="299"/>
      <c r="N54" s="299"/>
      <c r="O54" s="291" t="s">
        <v>155</v>
      </c>
      <c r="P54" s="291"/>
      <c r="Q54" s="291"/>
      <c r="R54" s="291" t="s">
        <v>116</v>
      </c>
      <c r="S54" s="291"/>
      <c r="T54" s="291"/>
      <c r="U54" s="291" t="s">
        <v>117</v>
      </c>
      <c r="V54" s="291"/>
      <c r="W54" s="291"/>
      <c r="X54" s="291" t="s">
        <v>156</v>
      </c>
      <c r="Y54" s="291"/>
      <c r="Z54" s="292">
        <v>2025</v>
      </c>
      <c r="AA54" s="292"/>
      <c r="AB54" s="292"/>
      <c r="AC54" s="293">
        <f>Z54</f>
        <v>2025</v>
      </c>
      <c r="AD54" s="286">
        <f>Z54</f>
        <v>2025</v>
      </c>
      <c r="AE54" s="287"/>
      <c r="AF54" s="288">
        <f>Z54</f>
        <v>2025</v>
      </c>
      <c r="AG54" s="289"/>
      <c r="AH54" s="290"/>
    </row>
    <row r="55" spans="1:34" s="143" customFormat="1" ht="17.25" customHeight="1" thickBot="1">
      <c r="A55" s="296"/>
      <c r="B55" s="138" t="s">
        <v>8</v>
      </c>
      <c r="C55" s="138" t="s">
        <v>119</v>
      </c>
      <c r="D55" s="138" t="s">
        <v>120</v>
      </c>
      <c r="E55" s="138" t="s">
        <v>119</v>
      </c>
      <c r="F55" s="138" t="s">
        <v>120</v>
      </c>
      <c r="G55" s="138" t="s">
        <v>119</v>
      </c>
      <c r="H55" s="138" t="s">
        <v>120</v>
      </c>
      <c r="I55" s="138" t="s">
        <v>8</v>
      </c>
      <c r="J55" s="138" t="s">
        <v>119</v>
      </c>
      <c r="K55" s="138" t="s">
        <v>120</v>
      </c>
      <c r="L55" s="114" t="s">
        <v>8</v>
      </c>
      <c r="M55" s="114" t="s">
        <v>119</v>
      </c>
      <c r="N55" s="114" t="s">
        <v>120</v>
      </c>
      <c r="O55" s="138" t="s">
        <v>8</v>
      </c>
      <c r="P55" s="138" t="s">
        <v>119</v>
      </c>
      <c r="Q55" s="138" t="s">
        <v>120</v>
      </c>
      <c r="R55" s="138" t="s">
        <v>8</v>
      </c>
      <c r="S55" s="138" t="s">
        <v>119</v>
      </c>
      <c r="T55" s="138" t="s">
        <v>120</v>
      </c>
      <c r="U55" s="138" t="s">
        <v>8</v>
      </c>
      <c r="V55" s="138" t="s">
        <v>119</v>
      </c>
      <c r="W55" s="138" t="s">
        <v>120</v>
      </c>
      <c r="X55" s="138" t="s">
        <v>119</v>
      </c>
      <c r="Y55" s="138" t="s">
        <v>120</v>
      </c>
      <c r="Z55" s="138" t="s">
        <v>8</v>
      </c>
      <c r="AA55" s="138" t="s">
        <v>119</v>
      </c>
      <c r="AB55" s="138" t="s">
        <v>120</v>
      </c>
      <c r="AC55" s="294"/>
      <c r="AD55" s="138" t="s">
        <v>119</v>
      </c>
      <c r="AE55" s="139" t="s">
        <v>120</v>
      </c>
      <c r="AF55" s="140" t="s">
        <v>8</v>
      </c>
      <c r="AG55" s="141" t="s">
        <v>119</v>
      </c>
      <c r="AH55" s="142" t="s">
        <v>120</v>
      </c>
    </row>
    <row r="56" spans="1:34" s="137" customFormat="1" ht="17.25" customHeight="1" thickTop="1">
      <c r="A56" s="144" t="s">
        <v>121</v>
      </c>
      <c r="B56" s="145">
        <f t="shared" ref="B56:B72" si="40">SUM(C56:D56)</f>
        <v>116124</v>
      </c>
      <c r="C56" s="145">
        <f t="shared" ref="C56:D76" si="41">AG31</f>
        <v>59828</v>
      </c>
      <c r="D56" s="145">
        <f t="shared" si="41"/>
        <v>56296</v>
      </c>
      <c r="E56" s="147">
        <f>ROUND(C56/$B56,2)</f>
        <v>0.52</v>
      </c>
      <c r="F56" s="147">
        <f>ROUND(D56/$B56,2)</f>
        <v>0.48</v>
      </c>
      <c r="G56" s="145"/>
      <c r="H56" s="145"/>
      <c r="I56" s="148"/>
      <c r="J56" s="148"/>
      <c r="K56" s="148"/>
      <c r="L56" s="149"/>
      <c r="M56" s="149"/>
      <c r="N56" s="149"/>
      <c r="O56" s="150">
        <f>AVERAGE(P56:Q56)</f>
        <v>3.6649999999999999E-3</v>
      </c>
      <c r="P56" s="151">
        <f>사망률추계값!F6</f>
        <v>3.8899999999999998E-3</v>
      </c>
      <c r="Q56" s="151">
        <f>사망률추계값!G6</f>
        <v>3.4399999999999999E-3</v>
      </c>
      <c r="R56" s="148"/>
      <c r="S56" s="148"/>
      <c r="T56" s="148"/>
      <c r="U56" s="148"/>
      <c r="V56" s="148"/>
      <c r="W56" s="148"/>
      <c r="X56" s="192">
        <f>사망률추계값!F35</f>
        <v>0.99960000000000004</v>
      </c>
      <c r="Y56" s="192">
        <f>사망률추계값!G35</f>
        <v>0.99953999999999998</v>
      </c>
      <c r="Z56" s="145">
        <f t="shared" ref="Z56:Z76" si="42">SUM(AA56:AB56)</f>
        <v>117733</v>
      </c>
      <c r="AA56" s="153">
        <f>ROUND(V77,0)</f>
        <v>60564</v>
      </c>
      <c r="AB56" s="153">
        <f>ROUND(W77,0)</f>
        <v>57169</v>
      </c>
      <c r="AC56" s="154">
        <f t="shared" ref="AC56:AC72" si="43">ROUND(Z56/$Z$77,3)</f>
        <v>4.3999999999999997E-2</v>
      </c>
      <c r="AD56" s="154">
        <f t="shared" ref="AD56:AE76" si="44">ROUND(AA56/$Z56,3)</f>
        <v>0.51400000000000001</v>
      </c>
      <c r="AE56" s="155">
        <f t="shared" si="44"/>
        <v>0.48599999999999999</v>
      </c>
      <c r="AF56" s="156">
        <f t="shared" ref="AF56:AF76" si="45">SUM(AG56:AH56)</f>
        <v>117733</v>
      </c>
      <c r="AG56" s="157">
        <f t="shared" ref="AG56:AH76" si="46">AA56</f>
        <v>60564</v>
      </c>
      <c r="AH56" s="158">
        <f t="shared" si="46"/>
        <v>57169</v>
      </c>
    </row>
    <row r="57" spans="1:34" s="137" customFormat="1" ht="17.25" customHeight="1">
      <c r="A57" s="159" t="s">
        <v>122</v>
      </c>
      <c r="B57" s="160">
        <f t="shared" si="40"/>
        <v>46812</v>
      </c>
      <c r="C57" s="160">
        <f t="shared" si="41"/>
        <v>24216</v>
      </c>
      <c r="D57" s="160">
        <f t="shared" si="41"/>
        <v>22596</v>
      </c>
      <c r="E57" s="162">
        <f t="shared" ref="E57:F76" si="47">ROUND(C57/$B57,2)</f>
        <v>0.52</v>
      </c>
      <c r="F57" s="162">
        <f t="shared" si="47"/>
        <v>0.48</v>
      </c>
      <c r="G57" s="160"/>
      <c r="H57" s="160"/>
      <c r="I57" s="163"/>
      <c r="J57" s="163"/>
      <c r="K57" s="163"/>
      <c r="L57" s="164"/>
      <c r="M57" s="164"/>
      <c r="N57" s="164"/>
      <c r="O57" s="165"/>
      <c r="P57" s="165"/>
      <c r="Q57" s="165"/>
      <c r="R57" s="163"/>
      <c r="S57" s="163"/>
      <c r="T57" s="163"/>
      <c r="U57" s="163"/>
      <c r="V57" s="163"/>
      <c r="W57" s="163"/>
      <c r="X57" s="193">
        <f>사망률추계값!F36</f>
        <v>0.99963000000000002</v>
      </c>
      <c r="Y57" s="193">
        <f>사망률추계값!G36</f>
        <v>0.99987000000000004</v>
      </c>
      <c r="Z57" s="160">
        <f t="shared" si="42"/>
        <v>116074</v>
      </c>
      <c r="AA57" s="167">
        <f>ROUND(C56*X56,0)</f>
        <v>59804</v>
      </c>
      <c r="AB57" s="167">
        <f>ROUND(D56*Y56,0)</f>
        <v>56270</v>
      </c>
      <c r="AC57" s="168">
        <f t="shared" si="43"/>
        <v>4.3999999999999997E-2</v>
      </c>
      <c r="AD57" s="168">
        <f t="shared" si="44"/>
        <v>0.51500000000000001</v>
      </c>
      <c r="AE57" s="169">
        <f t="shared" si="44"/>
        <v>0.48499999999999999</v>
      </c>
      <c r="AF57" s="170">
        <f t="shared" si="45"/>
        <v>116074</v>
      </c>
      <c r="AG57" s="171">
        <f t="shared" si="46"/>
        <v>59804</v>
      </c>
      <c r="AH57" s="172">
        <f t="shared" si="46"/>
        <v>56270</v>
      </c>
    </row>
    <row r="58" spans="1:34" s="137" customFormat="1" ht="17.25" customHeight="1">
      <c r="A58" s="159" t="s">
        <v>123</v>
      </c>
      <c r="B58" s="160">
        <f t="shared" si="40"/>
        <v>113630</v>
      </c>
      <c r="C58" s="160">
        <f t="shared" si="41"/>
        <v>58824</v>
      </c>
      <c r="D58" s="160">
        <f t="shared" si="41"/>
        <v>54806</v>
      </c>
      <c r="E58" s="162">
        <f t="shared" si="47"/>
        <v>0.52</v>
      </c>
      <c r="F58" s="162">
        <f t="shared" si="47"/>
        <v>0.48</v>
      </c>
      <c r="G58" s="160"/>
      <c r="H58" s="160"/>
      <c r="I58" s="163"/>
      <c r="J58" s="163"/>
      <c r="K58" s="163"/>
      <c r="L58" s="164"/>
      <c r="M58" s="164"/>
      <c r="N58" s="164"/>
      <c r="O58" s="165"/>
      <c r="P58" s="165"/>
      <c r="Q58" s="165"/>
      <c r="R58" s="163"/>
      <c r="S58" s="163"/>
      <c r="T58" s="163"/>
      <c r="U58" s="163"/>
      <c r="V58" s="163"/>
      <c r="W58" s="163"/>
      <c r="X58" s="193">
        <f>사망률추계값!F37</f>
        <v>0.99963000000000002</v>
      </c>
      <c r="Y58" s="193">
        <f>사망률추계값!G37</f>
        <v>0.99977000000000005</v>
      </c>
      <c r="Z58" s="160">
        <f t="shared" si="42"/>
        <v>46800</v>
      </c>
      <c r="AA58" s="167">
        <f t="shared" ref="AA58:AB75" si="48">ROUND(C57*X57,0)</f>
        <v>24207</v>
      </c>
      <c r="AB58" s="167">
        <f t="shared" si="48"/>
        <v>22593</v>
      </c>
      <c r="AC58" s="168">
        <f t="shared" si="43"/>
        <v>1.7999999999999999E-2</v>
      </c>
      <c r="AD58" s="168">
        <f t="shared" si="44"/>
        <v>0.51700000000000002</v>
      </c>
      <c r="AE58" s="169">
        <f t="shared" si="44"/>
        <v>0.48299999999999998</v>
      </c>
      <c r="AF58" s="170">
        <f t="shared" si="45"/>
        <v>46800</v>
      </c>
      <c r="AG58" s="171">
        <f t="shared" si="46"/>
        <v>24207</v>
      </c>
      <c r="AH58" s="172">
        <f t="shared" si="46"/>
        <v>22593</v>
      </c>
    </row>
    <row r="59" spans="1:34" s="137" customFormat="1" ht="17.25" customHeight="1">
      <c r="A59" s="159" t="s">
        <v>124</v>
      </c>
      <c r="B59" s="160">
        <f t="shared" si="40"/>
        <v>110445</v>
      </c>
      <c r="C59" s="160">
        <f t="shared" si="41"/>
        <v>57647</v>
      </c>
      <c r="D59" s="160">
        <f t="shared" si="41"/>
        <v>52798</v>
      </c>
      <c r="E59" s="162">
        <f t="shared" si="47"/>
        <v>0.52</v>
      </c>
      <c r="F59" s="162">
        <f t="shared" si="47"/>
        <v>0.48</v>
      </c>
      <c r="G59" s="174">
        <f>'여성출산율,출생성비'!$D$19</f>
        <v>0.5145631067961165</v>
      </c>
      <c r="H59" s="174">
        <f>'여성출산율,출생성비'!$D$20</f>
        <v>0.4854368932038835</v>
      </c>
      <c r="I59" s="194">
        <f>'여성출산율,출생성비'!D6</f>
        <v>1.48</v>
      </c>
      <c r="J59" s="163">
        <f>ROUND(G59*$I59,2)</f>
        <v>0.76</v>
      </c>
      <c r="K59" s="163">
        <f>ROUND(H59*$I59,2)</f>
        <v>0.72</v>
      </c>
      <c r="L59" s="167">
        <f>SUM(M59:N59)</f>
        <v>391</v>
      </c>
      <c r="M59" s="167">
        <f>ROUND(J59*L$54*$D59/1000,0)</f>
        <v>201</v>
      </c>
      <c r="N59" s="167">
        <f>ROUND(K59*L$54*$D59/1000,0)</f>
        <v>190</v>
      </c>
      <c r="O59" s="165"/>
      <c r="P59" s="165"/>
      <c r="Q59" s="165"/>
      <c r="R59" s="167">
        <f t="shared" ref="R59:R65" si="49">SUM(S59:T59)</f>
        <v>2</v>
      </c>
      <c r="S59" s="167">
        <f t="shared" ref="S59:T65" si="50">ROUND(M59*P$56,0)</f>
        <v>1</v>
      </c>
      <c r="T59" s="167">
        <f t="shared" si="50"/>
        <v>1</v>
      </c>
      <c r="U59" s="167">
        <f t="shared" ref="U59:U65" si="51">SUM(V59:W59)</f>
        <v>389</v>
      </c>
      <c r="V59" s="160">
        <f t="shared" ref="V59:W65" si="52">M59-S59</f>
        <v>200</v>
      </c>
      <c r="W59" s="160">
        <f t="shared" si="52"/>
        <v>189</v>
      </c>
      <c r="X59" s="193">
        <f>사망률추계값!F38</f>
        <v>0.99912999999999996</v>
      </c>
      <c r="Y59" s="193">
        <f>사망률추계값!G38</f>
        <v>0.99951000000000001</v>
      </c>
      <c r="Z59" s="160">
        <f t="shared" si="42"/>
        <v>113595</v>
      </c>
      <c r="AA59" s="167">
        <f t="shared" si="48"/>
        <v>58802</v>
      </c>
      <c r="AB59" s="167">
        <f t="shared" si="48"/>
        <v>54793</v>
      </c>
      <c r="AC59" s="168">
        <f t="shared" si="43"/>
        <v>4.2999999999999997E-2</v>
      </c>
      <c r="AD59" s="168">
        <f t="shared" si="44"/>
        <v>0.51800000000000002</v>
      </c>
      <c r="AE59" s="169">
        <f t="shared" si="44"/>
        <v>0.48199999999999998</v>
      </c>
      <c r="AF59" s="170">
        <f t="shared" si="45"/>
        <v>113595</v>
      </c>
      <c r="AG59" s="171">
        <f t="shared" si="46"/>
        <v>58802</v>
      </c>
      <c r="AH59" s="172">
        <f t="shared" si="46"/>
        <v>54793</v>
      </c>
    </row>
    <row r="60" spans="1:34" s="137" customFormat="1" ht="17.25" customHeight="1">
      <c r="A60" s="159" t="s">
        <v>125</v>
      </c>
      <c r="B60" s="160">
        <f t="shared" si="40"/>
        <v>136190</v>
      </c>
      <c r="C60" s="160">
        <f t="shared" si="41"/>
        <v>71990</v>
      </c>
      <c r="D60" s="160">
        <f t="shared" si="41"/>
        <v>64200</v>
      </c>
      <c r="E60" s="162">
        <f t="shared" si="47"/>
        <v>0.53</v>
      </c>
      <c r="F60" s="162">
        <f t="shared" si="47"/>
        <v>0.47</v>
      </c>
      <c r="G60" s="174">
        <f>'여성출산율,출생성비'!$D$19</f>
        <v>0.5145631067961165</v>
      </c>
      <c r="H60" s="174">
        <f>'여성출산율,출생성비'!$D$20</f>
        <v>0.4854368932038835</v>
      </c>
      <c r="I60" s="194">
        <f>'여성출산율,출생성비'!D7</f>
        <v>19.72</v>
      </c>
      <c r="J60" s="163">
        <f t="shared" ref="J60:K65" si="53">ROUND(G60*$I60,2)</f>
        <v>10.15</v>
      </c>
      <c r="K60" s="163">
        <f t="shared" si="53"/>
        <v>9.57</v>
      </c>
      <c r="L60" s="167">
        <f t="shared" ref="L60:L65" si="54">SUM(M60:N60)</f>
        <v>6330</v>
      </c>
      <c r="M60" s="167">
        <f t="shared" ref="M60:M65" si="55">ROUND(J60*L$54*$D60/1000,0)</f>
        <v>3258</v>
      </c>
      <c r="N60" s="167">
        <f t="shared" ref="N60:N65" si="56">ROUND(K60*L$54*$D60/1000,0)</f>
        <v>3072</v>
      </c>
      <c r="O60" s="165"/>
      <c r="P60" s="165"/>
      <c r="Q60" s="165"/>
      <c r="R60" s="167">
        <f t="shared" si="49"/>
        <v>24</v>
      </c>
      <c r="S60" s="167">
        <f t="shared" si="50"/>
        <v>13</v>
      </c>
      <c r="T60" s="167">
        <f t="shared" si="50"/>
        <v>11</v>
      </c>
      <c r="U60" s="167">
        <f t="shared" si="51"/>
        <v>6306</v>
      </c>
      <c r="V60" s="160">
        <f t="shared" si="52"/>
        <v>3245</v>
      </c>
      <c r="W60" s="160">
        <f t="shared" si="52"/>
        <v>3061</v>
      </c>
      <c r="X60" s="193">
        <f>사망률추계값!F39</f>
        <v>0.99841999999999997</v>
      </c>
      <c r="Y60" s="193">
        <f>사망률추계값!G39</f>
        <v>0.99916000000000005</v>
      </c>
      <c r="Z60" s="160">
        <f t="shared" si="42"/>
        <v>110369</v>
      </c>
      <c r="AA60" s="167">
        <f t="shared" si="48"/>
        <v>57597</v>
      </c>
      <c r="AB60" s="167">
        <f t="shared" si="48"/>
        <v>52772</v>
      </c>
      <c r="AC60" s="168">
        <f t="shared" si="43"/>
        <v>4.1000000000000002E-2</v>
      </c>
      <c r="AD60" s="168">
        <f t="shared" si="44"/>
        <v>0.52200000000000002</v>
      </c>
      <c r="AE60" s="169">
        <f t="shared" si="44"/>
        <v>0.47799999999999998</v>
      </c>
      <c r="AF60" s="170">
        <f t="shared" si="45"/>
        <v>110369</v>
      </c>
      <c r="AG60" s="171">
        <f t="shared" si="46"/>
        <v>57597</v>
      </c>
      <c r="AH60" s="172">
        <f t="shared" si="46"/>
        <v>52772</v>
      </c>
    </row>
    <row r="61" spans="1:34" s="137" customFormat="1" ht="17.25" customHeight="1">
      <c r="A61" s="159" t="s">
        <v>126</v>
      </c>
      <c r="B61" s="160">
        <f t="shared" si="40"/>
        <v>167697</v>
      </c>
      <c r="C61" s="160">
        <f t="shared" si="41"/>
        <v>89828</v>
      </c>
      <c r="D61" s="160">
        <f t="shared" si="41"/>
        <v>77869</v>
      </c>
      <c r="E61" s="162">
        <f t="shared" si="47"/>
        <v>0.54</v>
      </c>
      <c r="F61" s="162">
        <f t="shared" si="47"/>
        <v>0.46</v>
      </c>
      <c r="G61" s="174">
        <f>'여성출산율,출생성비'!$D$19</f>
        <v>0.5145631067961165</v>
      </c>
      <c r="H61" s="174">
        <f>'여성출산율,출생성비'!$D$20</f>
        <v>0.4854368932038835</v>
      </c>
      <c r="I61" s="194">
        <f>'여성출산율,출생성비'!D8</f>
        <v>84.08</v>
      </c>
      <c r="J61" s="163">
        <f t="shared" si="53"/>
        <v>43.26</v>
      </c>
      <c r="K61" s="163">
        <f t="shared" si="53"/>
        <v>40.82</v>
      </c>
      <c r="L61" s="167">
        <f t="shared" si="54"/>
        <v>32736</v>
      </c>
      <c r="M61" s="167">
        <f t="shared" si="55"/>
        <v>16843</v>
      </c>
      <c r="N61" s="167">
        <f t="shared" si="56"/>
        <v>15893</v>
      </c>
      <c r="O61" s="165"/>
      <c r="P61" s="165"/>
      <c r="Q61" s="165"/>
      <c r="R61" s="167">
        <f t="shared" si="49"/>
        <v>121</v>
      </c>
      <c r="S61" s="167">
        <f t="shared" si="50"/>
        <v>66</v>
      </c>
      <c r="T61" s="167">
        <f t="shared" si="50"/>
        <v>55</v>
      </c>
      <c r="U61" s="167">
        <f t="shared" si="51"/>
        <v>32615</v>
      </c>
      <c r="V61" s="160">
        <f t="shared" si="52"/>
        <v>16777</v>
      </c>
      <c r="W61" s="160">
        <f t="shared" si="52"/>
        <v>15838</v>
      </c>
      <c r="X61" s="193">
        <f>사망률추계값!F40</f>
        <v>0.99751999999999996</v>
      </c>
      <c r="Y61" s="193">
        <f>사망률추계값!G40</f>
        <v>0.99848000000000003</v>
      </c>
      <c r="Z61" s="160">
        <f t="shared" si="42"/>
        <v>136022</v>
      </c>
      <c r="AA61" s="167">
        <f t="shared" si="48"/>
        <v>71876</v>
      </c>
      <c r="AB61" s="167">
        <f t="shared" si="48"/>
        <v>64146</v>
      </c>
      <c r="AC61" s="168">
        <f t="shared" si="43"/>
        <v>5.0999999999999997E-2</v>
      </c>
      <c r="AD61" s="168">
        <f t="shared" si="44"/>
        <v>0.52800000000000002</v>
      </c>
      <c r="AE61" s="169">
        <f t="shared" si="44"/>
        <v>0.47199999999999998</v>
      </c>
      <c r="AF61" s="170">
        <f t="shared" si="45"/>
        <v>136022</v>
      </c>
      <c r="AG61" s="171">
        <f t="shared" si="46"/>
        <v>71876</v>
      </c>
      <c r="AH61" s="172">
        <f t="shared" si="46"/>
        <v>64146</v>
      </c>
    </row>
    <row r="62" spans="1:34" s="137" customFormat="1" ht="17.25" customHeight="1">
      <c r="A62" s="159" t="s">
        <v>127</v>
      </c>
      <c r="B62" s="160">
        <f t="shared" si="40"/>
        <v>165634</v>
      </c>
      <c r="C62" s="160">
        <f t="shared" si="41"/>
        <v>92029</v>
      </c>
      <c r="D62" s="160">
        <f t="shared" si="41"/>
        <v>73605</v>
      </c>
      <c r="E62" s="162">
        <f t="shared" si="47"/>
        <v>0.56000000000000005</v>
      </c>
      <c r="F62" s="162">
        <f t="shared" si="47"/>
        <v>0.44</v>
      </c>
      <c r="G62" s="174">
        <f>'여성출산율,출생성비'!$D$19</f>
        <v>0.5145631067961165</v>
      </c>
      <c r="H62" s="174">
        <f>'여성출산율,출생성비'!$D$20</f>
        <v>0.4854368932038835</v>
      </c>
      <c r="I62" s="194">
        <f>'여성출산율,출생성비'!D9</f>
        <v>126.46</v>
      </c>
      <c r="J62" s="163">
        <f t="shared" si="53"/>
        <v>65.069999999999993</v>
      </c>
      <c r="K62" s="163">
        <f t="shared" si="53"/>
        <v>61.39</v>
      </c>
      <c r="L62" s="167">
        <f t="shared" si="54"/>
        <v>46540</v>
      </c>
      <c r="M62" s="167">
        <f t="shared" si="55"/>
        <v>23947</v>
      </c>
      <c r="N62" s="167">
        <f t="shared" si="56"/>
        <v>22593</v>
      </c>
      <c r="O62" s="165"/>
      <c r="P62" s="165"/>
      <c r="Q62" s="165"/>
      <c r="R62" s="167">
        <f t="shared" si="49"/>
        <v>171</v>
      </c>
      <c r="S62" s="167">
        <f t="shared" si="50"/>
        <v>93</v>
      </c>
      <c r="T62" s="167">
        <f t="shared" si="50"/>
        <v>78</v>
      </c>
      <c r="U62" s="167">
        <f t="shared" si="51"/>
        <v>46369</v>
      </c>
      <c r="V62" s="160">
        <f t="shared" si="52"/>
        <v>23854</v>
      </c>
      <c r="W62" s="160">
        <f t="shared" si="52"/>
        <v>22515</v>
      </c>
      <c r="X62" s="193">
        <f>사망률추계값!F41</f>
        <v>0.99687000000000003</v>
      </c>
      <c r="Y62" s="193">
        <f>사망률추계값!G41</f>
        <v>0.99819000000000002</v>
      </c>
      <c r="Z62" s="160">
        <f t="shared" si="42"/>
        <v>167356</v>
      </c>
      <c r="AA62" s="167">
        <f t="shared" si="48"/>
        <v>89605</v>
      </c>
      <c r="AB62" s="167">
        <f t="shared" si="48"/>
        <v>77751</v>
      </c>
      <c r="AC62" s="168">
        <f t="shared" si="43"/>
        <v>6.3E-2</v>
      </c>
      <c r="AD62" s="168">
        <f t="shared" si="44"/>
        <v>0.53500000000000003</v>
      </c>
      <c r="AE62" s="169">
        <f t="shared" si="44"/>
        <v>0.46500000000000002</v>
      </c>
      <c r="AF62" s="170">
        <f t="shared" si="45"/>
        <v>167356</v>
      </c>
      <c r="AG62" s="171">
        <f t="shared" si="46"/>
        <v>89605</v>
      </c>
      <c r="AH62" s="172">
        <f t="shared" si="46"/>
        <v>77751</v>
      </c>
    </row>
    <row r="63" spans="1:34" s="137" customFormat="1" ht="17.25" customHeight="1">
      <c r="A63" s="159" t="s">
        <v>128</v>
      </c>
      <c r="B63" s="160">
        <f t="shared" si="40"/>
        <v>147001</v>
      </c>
      <c r="C63" s="160">
        <f t="shared" si="41"/>
        <v>80624</v>
      </c>
      <c r="D63" s="160">
        <f t="shared" si="41"/>
        <v>66377</v>
      </c>
      <c r="E63" s="162">
        <f t="shared" si="47"/>
        <v>0.55000000000000004</v>
      </c>
      <c r="F63" s="162">
        <f t="shared" si="47"/>
        <v>0.45</v>
      </c>
      <c r="G63" s="174">
        <f>'여성출산율,출생성비'!$D$19</f>
        <v>0.5145631067961165</v>
      </c>
      <c r="H63" s="174">
        <f>'여성출산율,출생성비'!$D$20</f>
        <v>0.4854368932038835</v>
      </c>
      <c r="I63" s="194">
        <f>'여성출산율,출생성비'!D10</f>
        <v>72.44</v>
      </c>
      <c r="J63" s="163">
        <f t="shared" si="53"/>
        <v>37.270000000000003</v>
      </c>
      <c r="K63" s="163">
        <f t="shared" si="53"/>
        <v>35.17</v>
      </c>
      <c r="L63" s="167">
        <f t="shared" si="54"/>
        <v>24041</v>
      </c>
      <c r="M63" s="167">
        <f t="shared" si="55"/>
        <v>12369</v>
      </c>
      <c r="N63" s="167">
        <f t="shared" si="56"/>
        <v>11672</v>
      </c>
      <c r="O63" s="165"/>
      <c r="P63" s="165"/>
      <c r="Q63" s="165"/>
      <c r="R63" s="167">
        <f t="shared" si="49"/>
        <v>88</v>
      </c>
      <c r="S63" s="167">
        <f t="shared" si="50"/>
        <v>48</v>
      </c>
      <c r="T63" s="167">
        <f t="shared" si="50"/>
        <v>40</v>
      </c>
      <c r="U63" s="167">
        <f t="shared" si="51"/>
        <v>23953</v>
      </c>
      <c r="V63" s="160">
        <f t="shared" si="52"/>
        <v>12321</v>
      </c>
      <c r="W63" s="160">
        <f t="shared" si="52"/>
        <v>11632</v>
      </c>
      <c r="X63" s="193">
        <f>사망률추계값!F42</f>
        <v>0.99539</v>
      </c>
      <c r="Y63" s="193">
        <f>사망률추계값!G42</f>
        <v>0.99738000000000004</v>
      </c>
      <c r="Z63" s="160">
        <f t="shared" si="42"/>
        <v>165213</v>
      </c>
      <c r="AA63" s="167">
        <f t="shared" si="48"/>
        <v>91741</v>
      </c>
      <c r="AB63" s="167">
        <f t="shared" si="48"/>
        <v>73472</v>
      </c>
      <c r="AC63" s="168">
        <f t="shared" si="43"/>
        <v>6.2E-2</v>
      </c>
      <c r="AD63" s="168">
        <f t="shared" si="44"/>
        <v>0.55500000000000005</v>
      </c>
      <c r="AE63" s="169">
        <f t="shared" si="44"/>
        <v>0.44500000000000001</v>
      </c>
      <c r="AF63" s="170">
        <f t="shared" si="45"/>
        <v>165213</v>
      </c>
      <c r="AG63" s="171">
        <f t="shared" si="46"/>
        <v>91741</v>
      </c>
      <c r="AH63" s="172">
        <f t="shared" si="46"/>
        <v>73472</v>
      </c>
    </row>
    <row r="64" spans="1:34" s="137" customFormat="1" ht="17.25" customHeight="1">
      <c r="A64" s="159" t="s">
        <v>129</v>
      </c>
      <c r="B64" s="160">
        <f t="shared" si="40"/>
        <v>184368</v>
      </c>
      <c r="C64" s="160">
        <f t="shared" si="41"/>
        <v>96530</v>
      </c>
      <c r="D64" s="160">
        <f t="shared" si="41"/>
        <v>87838</v>
      </c>
      <c r="E64" s="162">
        <f t="shared" si="47"/>
        <v>0.52</v>
      </c>
      <c r="F64" s="162">
        <f t="shared" si="47"/>
        <v>0.48</v>
      </c>
      <c r="G64" s="174">
        <f>'여성출산율,출생성비'!$D$19</f>
        <v>0.5145631067961165</v>
      </c>
      <c r="H64" s="174">
        <f>'여성출산율,출생성비'!$D$20</f>
        <v>0.4854368932038835</v>
      </c>
      <c r="I64" s="194">
        <f>'여성출산율,출생성비'!D11</f>
        <v>16.850000000000001</v>
      </c>
      <c r="J64" s="163">
        <f t="shared" si="53"/>
        <v>8.67</v>
      </c>
      <c r="K64" s="163">
        <f t="shared" si="53"/>
        <v>8.18</v>
      </c>
      <c r="L64" s="167">
        <f t="shared" si="54"/>
        <v>7401</v>
      </c>
      <c r="M64" s="167">
        <f t="shared" si="55"/>
        <v>3808</v>
      </c>
      <c r="N64" s="167">
        <f t="shared" si="56"/>
        <v>3593</v>
      </c>
      <c r="O64" s="165"/>
      <c r="P64" s="165"/>
      <c r="Q64" s="165"/>
      <c r="R64" s="167">
        <f t="shared" si="49"/>
        <v>27</v>
      </c>
      <c r="S64" s="167">
        <f t="shared" si="50"/>
        <v>15</v>
      </c>
      <c r="T64" s="167">
        <f t="shared" si="50"/>
        <v>12</v>
      </c>
      <c r="U64" s="167">
        <f t="shared" si="51"/>
        <v>7374</v>
      </c>
      <c r="V64" s="160">
        <f t="shared" si="52"/>
        <v>3793</v>
      </c>
      <c r="W64" s="160">
        <f t="shared" si="52"/>
        <v>3581</v>
      </c>
      <c r="X64" s="193">
        <f>사망률추계값!F43</f>
        <v>0.99195999999999995</v>
      </c>
      <c r="Y64" s="193">
        <f>사망률추계값!G43</f>
        <v>0.99648000000000003</v>
      </c>
      <c r="Z64" s="160">
        <f t="shared" si="42"/>
        <v>146455</v>
      </c>
      <c r="AA64" s="167">
        <f t="shared" si="48"/>
        <v>80252</v>
      </c>
      <c r="AB64" s="167">
        <f t="shared" si="48"/>
        <v>66203</v>
      </c>
      <c r="AC64" s="168">
        <f t="shared" si="43"/>
        <v>5.5E-2</v>
      </c>
      <c r="AD64" s="168">
        <f t="shared" si="44"/>
        <v>0.54800000000000004</v>
      </c>
      <c r="AE64" s="169">
        <f t="shared" si="44"/>
        <v>0.45200000000000001</v>
      </c>
      <c r="AF64" s="170">
        <f t="shared" si="45"/>
        <v>146455</v>
      </c>
      <c r="AG64" s="171">
        <f t="shared" si="46"/>
        <v>80252</v>
      </c>
      <c r="AH64" s="172">
        <f t="shared" si="46"/>
        <v>66203</v>
      </c>
    </row>
    <row r="65" spans="1:34" s="137" customFormat="1" ht="17.25" customHeight="1">
      <c r="A65" s="159" t="s">
        <v>130</v>
      </c>
      <c r="B65" s="160">
        <f t="shared" si="40"/>
        <v>179666</v>
      </c>
      <c r="C65" s="160">
        <f t="shared" si="41"/>
        <v>93385</v>
      </c>
      <c r="D65" s="160">
        <f t="shared" si="41"/>
        <v>86281</v>
      </c>
      <c r="E65" s="162">
        <f t="shared" si="47"/>
        <v>0.52</v>
      </c>
      <c r="F65" s="162">
        <f t="shared" si="47"/>
        <v>0.48</v>
      </c>
      <c r="G65" s="174">
        <f>'여성출산율,출생성비'!$D$19</f>
        <v>0.5145631067961165</v>
      </c>
      <c r="H65" s="174">
        <f>'여성출산율,출생성비'!$D$20</f>
        <v>0.4854368932038835</v>
      </c>
      <c r="I65" s="194">
        <f>'여성출산율,출생성비'!D12</f>
        <v>1.69</v>
      </c>
      <c r="J65" s="163">
        <f t="shared" si="53"/>
        <v>0.87</v>
      </c>
      <c r="K65" s="163">
        <f t="shared" si="53"/>
        <v>0.82</v>
      </c>
      <c r="L65" s="167">
        <f t="shared" si="54"/>
        <v>729</v>
      </c>
      <c r="M65" s="167">
        <f t="shared" si="55"/>
        <v>375</v>
      </c>
      <c r="N65" s="167">
        <f t="shared" si="56"/>
        <v>354</v>
      </c>
      <c r="O65" s="165"/>
      <c r="P65" s="165"/>
      <c r="Q65" s="165"/>
      <c r="R65" s="167">
        <f t="shared" si="49"/>
        <v>2</v>
      </c>
      <c r="S65" s="167">
        <f t="shared" si="50"/>
        <v>1</v>
      </c>
      <c r="T65" s="167">
        <f t="shared" si="50"/>
        <v>1</v>
      </c>
      <c r="U65" s="167">
        <f t="shared" si="51"/>
        <v>727</v>
      </c>
      <c r="V65" s="160">
        <f t="shared" si="52"/>
        <v>374</v>
      </c>
      <c r="W65" s="160">
        <f t="shared" si="52"/>
        <v>353</v>
      </c>
      <c r="X65" s="193">
        <f>사망률추계값!F44</f>
        <v>0.98709999999999998</v>
      </c>
      <c r="Y65" s="193">
        <f>사망률추계값!G44</f>
        <v>0.99497000000000002</v>
      </c>
      <c r="Z65" s="160">
        <f t="shared" si="42"/>
        <v>183283</v>
      </c>
      <c r="AA65" s="167">
        <f t="shared" si="48"/>
        <v>95754</v>
      </c>
      <c r="AB65" s="167">
        <f t="shared" si="48"/>
        <v>87529</v>
      </c>
      <c r="AC65" s="168">
        <f t="shared" si="43"/>
        <v>6.9000000000000006E-2</v>
      </c>
      <c r="AD65" s="168">
        <f t="shared" si="44"/>
        <v>0.52200000000000002</v>
      </c>
      <c r="AE65" s="169">
        <f t="shared" si="44"/>
        <v>0.47799999999999998</v>
      </c>
      <c r="AF65" s="170">
        <f t="shared" si="45"/>
        <v>183283</v>
      </c>
      <c r="AG65" s="171">
        <f t="shared" si="46"/>
        <v>95754</v>
      </c>
      <c r="AH65" s="172">
        <f t="shared" si="46"/>
        <v>87529</v>
      </c>
    </row>
    <row r="66" spans="1:34" s="137" customFormat="1" ht="17.25" customHeight="1">
      <c r="A66" s="159" t="s">
        <v>131</v>
      </c>
      <c r="B66" s="160">
        <f t="shared" si="40"/>
        <v>212702</v>
      </c>
      <c r="C66" s="160">
        <f t="shared" si="41"/>
        <v>111017</v>
      </c>
      <c r="D66" s="160">
        <f t="shared" si="41"/>
        <v>101685</v>
      </c>
      <c r="E66" s="162">
        <f t="shared" si="47"/>
        <v>0.52</v>
      </c>
      <c r="F66" s="162">
        <f t="shared" si="47"/>
        <v>0.48</v>
      </c>
      <c r="G66" s="176"/>
      <c r="H66" s="160"/>
      <c r="I66" s="163"/>
      <c r="J66" s="163"/>
      <c r="K66" s="163"/>
      <c r="L66" s="163"/>
      <c r="M66" s="163"/>
      <c r="N66" s="163"/>
      <c r="O66" s="165"/>
      <c r="P66" s="165"/>
      <c r="Q66" s="165"/>
      <c r="R66" s="163"/>
      <c r="S66" s="163"/>
      <c r="T66" s="163"/>
      <c r="U66" s="163"/>
      <c r="V66" s="163"/>
      <c r="W66" s="163"/>
      <c r="X66" s="193">
        <f>사망률추계값!F45</f>
        <v>0.98140000000000005</v>
      </c>
      <c r="Y66" s="193">
        <f>사망률추계값!G45</f>
        <v>0.99373</v>
      </c>
      <c r="Z66" s="160">
        <f t="shared" si="42"/>
        <v>178027</v>
      </c>
      <c r="AA66" s="167">
        <f t="shared" si="48"/>
        <v>92180</v>
      </c>
      <c r="AB66" s="167">
        <f t="shared" si="48"/>
        <v>85847</v>
      </c>
      <c r="AC66" s="168">
        <f t="shared" si="43"/>
        <v>6.7000000000000004E-2</v>
      </c>
      <c r="AD66" s="168">
        <f t="shared" si="44"/>
        <v>0.51800000000000002</v>
      </c>
      <c r="AE66" s="169">
        <f t="shared" si="44"/>
        <v>0.48199999999999998</v>
      </c>
      <c r="AF66" s="170">
        <f t="shared" si="45"/>
        <v>178027</v>
      </c>
      <c r="AG66" s="171">
        <f t="shared" si="46"/>
        <v>92180</v>
      </c>
      <c r="AH66" s="172">
        <f t="shared" si="46"/>
        <v>85847</v>
      </c>
    </row>
    <row r="67" spans="1:34" s="137" customFormat="1" ht="17.25" customHeight="1">
      <c r="A67" s="159" t="s">
        <v>132</v>
      </c>
      <c r="B67" s="160">
        <f t="shared" si="40"/>
        <v>212437</v>
      </c>
      <c r="C67" s="160">
        <f t="shared" si="41"/>
        <v>109143</v>
      </c>
      <c r="D67" s="160">
        <f t="shared" si="41"/>
        <v>103294</v>
      </c>
      <c r="E67" s="162">
        <f t="shared" si="47"/>
        <v>0.51</v>
      </c>
      <c r="F67" s="162">
        <f t="shared" si="47"/>
        <v>0.49</v>
      </c>
      <c r="G67" s="160"/>
      <c r="H67" s="160"/>
      <c r="I67" s="163"/>
      <c r="J67" s="163"/>
      <c r="K67" s="163"/>
      <c r="L67" s="163"/>
      <c r="M67" s="163"/>
      <c r="N67" s="163"/>
      <c r="O67" s="165"/>
      <c r="P67" s="165"/>
      <c r="Q67" s="165"/>
      <c r="R67" s="163"/>
      <c r="S67" s="163"/>
      <c r="T67" s="163"/>
      <c r="U67" s="163"/>
      <c r="V67" s="163"/>
      <c r="W67" s="163"/>
      <c r="X67" s="193">
        <f>사망률추계값!F46</f>
        <v>0.97353999999999996</v>
      </c>
      <c r="Y67" s="193">
        <f>사망률추계값!G46</f>
        <v>0.99082000000000003</v>
      </c>
      <c r="Z67" s="160">
        <f t="shared" si="42"/>
        <v>209999</v>
      </c>
      <c r="AA67" s="167">
        <f t="shared" si="48"/>
        <v>108952</v>
      </c>
      <c r="AB67" s="167">
        <f t="shared" si="48"/>
        <v>101047</v>
      </c>
      <c r="AC67" s="168">
        <f t="shared" si="43"/>
        <v>7.9000000000000001E-2</v>
      </c>
      <c r="AD67" s="168">
        <f t="shared" si="44"/>
        <v>0.51900000000000002</v>
      </c>
      <c r="AE67" s="169">
        <f t="shared" si="44"/>
        <v>0.48099999999999998</v>
      </c>
      <c r="AF67" s="170">
        <f t="shared" si="45"/>
        <v>209999</v>
      </c>
      <c r="AG67" s="171">
        <f t="shared" si="46"/>
        <v>108952</v>
      </c>
      <c r="AH67" s="172">
        <f t="shared" si="46"/>
        <v>101047</v>
      </c>
    </row>
    <row r="68" spans="1:34" s="137" customFormat="1" ht="17.25" customHeight="1">
      <c r="A68" s="159" t="s">
        <v>133</v>
      </c>
      <c r="B68" s="160">
        <f t="shared" si="40"/>
        <v>229198</v>
      </c>
      <c r="C68" s="160">
        <f t="shared" si="41"/>
        <v>115001</v>
      </c>
      <c r="D68" s="160">
        <f t="shared" si="41"/>
        <v>114197</v>
      </c>
      <c r="E68" s="162">
        <f t="shared" si="47"/>
        <v>0.5</v>
      </c>
      <c r="F68" s="162">
        <f t="shared" si="47"/>
        <v>0.5</v>
      </c>
      <c r="G68" s="160"/>
      <c r="H68" s="160"/>
      <c r="I68" s="163"/>
      <c r="J68" s="163"/>
      <c r="K68" s="163"/>
      <c r="L68" s="163"/>
      <c r="M68" s="163"/>
      <c r="N68" s="163"/>
      <c r="O68" s="165"/>
      <c r="P68" s="165"/>
      <c r="Q68" s="165"/>
      <c r="R68" s="163"/>
      <c r="S68" s="163"/>
      <c r="T68" s="163"/>
      <c r="U68" s="163"/>
      <c r="V68" s="163"/>
      <c r="W68" s="163"/>
      <c r="X68" s="193">
        <f>사망률추계값!F47</f>
        <v>0.96126</v>
      </c>
      <c r="Y68" s="193">
        <f>사망률추계값!G47</f>
        <v>0.98543999999999998</v>
      </c>
      <c r="Z68" s="160">
        <f t="shared" si="42"/>
        <v>208601</v>
      </c>
      <c r="AA68" s="167">
        <f t="shared" si="48"/>
        <v>106255</v>
      </c>
      <c r="AB68" s="167">
        <f t="shared" si="48"/>
        <v>102346</v>
      </c>
      <c r="AC68" s="168">
        <f t="shared" si="43"/>
        <v>7.8E-2</v>
      </c>
      <c r="AD68" s="168">
        <f t="shared" si="44"/>
        <v>0.50900000000000001</v>
      </c>
      <c r="AE68" s="169">
        <f t="shared" si="44"/>
        <v>0.49099999999999999</v>
      </c>
      <c r="AF68" s="170">
        <f t="shared" si="45"/>
        <v>208601</v>
      </c>
      <c r="AG68" s="171">
        <f t="shared" si="46"/>
        <v>106255</v>
      </c>
      <c r="AH68" s="172">
        <f t="shared" si="46"/>
        <v>102346</v>
      </c>
    </row>
    <row r="69" spans="1:34" s="137" customFormat="1" ht="17.25" customHeight="1">
      <c r="A69" s="159" t="s">
        <v>134</v>
      </c>
      <c r="B69" s="160">
        <f t="shared" si="40"/>
        <v>193267</v>
      </c>
      <c r="C69" s="160">
        <f t="shared" si="41"/>
        <v>94865</v>
      </c>
      <c r="D69" s="160">
        <f t="shared" si="41"/>
        <v>98402</v>
      </c>
      <c r="E69" s="162">
        <f t="shared" si="47"/>
        <v>0.49</v>
      </c>
      <c r="F69" s="162">
        <f t="shared" si="47"/>
        <v>0.51</v>
      </c>
      <c r="G69" s="160"/>
      <c r="H69" s="160"/>
      <c r="I69" s="163"/>
      <c r="J69" s="163"/>
      <c r="K69" s="163"/>
      <c r="L69" s="163"/>
      <c r="M69" s="163"/>
      <c r="N69" s="163"/>
      <c r="O69" s="165"/>
      <c r="P69" s="165"/>
      <c r="Q69" s="165"/>
      <c r="R69" s="163"/>
      <c r="S69" s="163"/>
      <c r="T69" s="163"/>
      <c r="U69" s="163"/>
      <c r="V69" s="163"/>
      <c r="W69" s="163"/>
      <c r="X69" s="193">
        <f>사망률추계값!F48</f>
        <v>0.93630999999999998</v>
      </c>
      <c r="Y69" s="193">
        <f>사망률추계값!G48</f>
        <v>0.97367000000000004</v>
      </c>
      <c r="Z69" s="160">
        <f t="shared" si="42"/>
        <v>223080</v>
      </c>
      <c r="AA69" s="167">
        <f t="shared" si="48"/>
        <v>110546</v>
      </c>
      <c r="AB69" s="167">
        <f t="shared" si="48"/>
        <v>112534</v>
      </c>
      <c r="AC69" s="168">
        <f t="shared" si="43"/>
        <v>8.4000000000000005E-2</v>
      </c>
      <c r="AD69" s="168">
        <f t="shared" si="44"/>
        <v>0.496</v>
      </c>
      <c r="AE69" s="169">
        <f t="shared" si="44"/>
        <v>0.504</v>
      </c>
      <c r="AF69" s="170">
        <f t="shared" si="45"/>
        <v>223080</v>
      </c>
      <c r="AG69" s="171">
        <f t="shared" si="46"/>
        <v>110546</v>
      </c>
      <c r="AH69" s="172">
        <f t="shared" si="46"/>
        <v>112534</v>
      </c>
    </row>
    <row r="70" spans="1:34" s="137" customFormat="1" ht="17.25" customHeight="1">
      <c r="A70" s="159" t="s">
        <v>135</v>
      </c>
      <c r="B70" s="160">
        <f t="shared" si="40"/>
        <v>144946</v>
      </c>
      <c r="C70" s="160">
        <f t="shared" si="41"/>
        <v>68193</v>
      </c>
      <c r="D70" s="160">
        <f t="shared" si="41"/>
        <v>76753</v>
      </c>
      <c r="E70" s="162">
        <f t="shared" si="47"/>
        <v>0.47</v>
      </c>
      <c r="F70" s="162">
        <f t="shared" si="47"/>
        <v>0.53</v>
      </c>
      <c r="G70" s="160"/>
      <c r="H70" s="160"/>
      <c r="I70" s="163"/>
      <c r="J70" s="163"/>
      <c r="K70" s="163"/>
      <c r="L70" s="163"/>
      <c r="M70" s="163"/>
      <c r="N70" s="163"/>
      <c r="O70" s="165"/>
      <c r="P70" s="165"/>
      <c r="Q70" s="165"/>
      <c r="R70" s="163"/>
      <c r="S70" s="163"/>
      <c r="T70" s="163"/>
      <c r="U70" s="163"/>
      <c r="V70" s="163"/>
      <c r="W70" s="163"/>
      <c r="X70" s="193">
        <f>사망률추계값!F49</f>
        <v>0.88637999999999995</v>
      </c>
      <c r="Y70" s="193">
        <f>사망률추계값!G49</f>
        <v>0.95016</v>
      </c>
      <c r="Z70" s="160">
        <f t="shared" si="42"/>
        <v>184634</v>
      </c>
      <c r="AA70" s="167">
        <f t="shared" si="48"/>
        <v>88823</v>
      </c>
      <c r="AB70" s="167">
        <f t="shared" si="48"/>
        <v>95811</v>
      </c>
      <c r="AC70" s="168">
        <f t="shared" si="43"/>
        <v>6.9000000000000006E-2</v>
      </c>
      <c r="AD70" s="168">
        <f t="shared" si="44"/>
        <v>0.48099999999999998</v>
      </c>
      <c r="AE70" s="169">
        <f t="shared" si="44"/>
        <v>0.51900000000000002</v>
      </c>
      <c r="AF70" s="170">
        <f t="shared" si="45"/>
        <v>184634</v>
      </c>
      <c r="AG70" s="171">
        <f t="shared" si="46"/>
        <v>88823</v>
      </c>
      <c r="AH70" s="172">
        <f t="shared" si="46"/>
        <v>95811</v>
      </c>
    </row>
    <row r="71" spans="1:34" s="137" customFormat="1" ht="17.25" customHeight="1">
      <c r="A71" s="159" t="s">
        <v>136</v>
      </c>
      <c r="B71" s="160">
        <f t="shared" si="40"/>
        <v>104370</v>
      </c>
      <c r="C71" s="160">
        <f t="shared" si="41"/>
        <v>45947</v>
      </c>
      <c r="D71" s="160">
        <f t="shared" si="41"/>
        <v>58423</v>
      </c>
      <c r="E71" s="162">
        <f t="shared" si="47"/>
        <v>0.44</v>
      </c>
      <c r="F71" s="162">
        <f t="shared" si="47"/>
        <v>0.56000000000000005</v>
      </c>
      <c r="G71" s="160"/>
      <c r="H71" s="160"/>
      <c r="I71" s="163"/>
      <c r="J71" s="163"/>
      <c r="K71" s="163"/>
      <c r="L71" s="163"/>
      <c r="M71" s="163"/>
      <c r="N71" s="163"/>
      <c r="O71" s="165"/>
      <c r="P71" s="165"/>
      <c r="Q71" s="165"/>
      <c r="R71" s="163"/>
      <c r="S71" s="163"/>
      <c r="T71" s="163"/>
      <c r="U71" s="163"/>
      <c r="V71" s="163"/>
      <c r="W71" s="163"/>
      <c r="X71" s="193">
        <f>사망률추계값!F50</f>
        <v>0.80388000000000004</v>
      </c>
      <c r="Y71" s="193">
        <f>사망률추계값!G50</f>
        <v>0.90592000000000006</v>
      </c>
      <c r="Z71" s="160">
        <f t="shared" si="42"/>
        <v>133373</v>
      </c>
      <c r="AA71" s="167">
        <f t="shared" si="48"/>
        <v>60445</v>
      </c>
      <c r="AB71" s="167">
        <f t="shared" si="48"/>
        <v>72928</v>
      </c>
      <c r="AC71" s="168">
        <f t="shared" si="43"/>
        <v>0.05</v>
      </c>
      <c r="AD71" s="168">
        <f t="shared" si="44"/>
        <v>0.45300000000000001</v>
      </c>
      <c r="AE71" s="169">
        <f t="shared" si="44"/>
        <v>0.54700000000000004</v>
      </c>
      <c r="AF71" s="170">
        <f t="shared" si="45"/>
        <v>133373</v>
      </c>
      <c r="AG71" s="171">
        <f t="shared" si="46"/>
        <v>60445</v>
      </c>
      <c r="AH71" s="172">
        <f t="shared" si="46"/>
        <v>72928</v>
      </c>
    </row>
    <row r="72" spans="1:34" s="137" customFormat="1" ht="17.25" customHeight="1">
      <c r="A72" s="159" t="s">
        <v>137</v>
      </c>
      <c r="B72" s="160">
        <f t="shared" si="40"/>
        <v>102400</v>
      </c>
      <c r="C72" s="160">
        <f t="shared" si="41"/>
        <v>37780</v>
      </c>
      <c r="D72" s="160">
        <f t="shared" si="41"/>
        <v>64620</v>
      </c>
      <c r="E72" s="162">
        <f t="shared" si="47"/>
        <v>0.37</v>
      </c>
      <c r="F72" s="162">
        <f t="shared" si="47"/>
        <v>0.63</v>
      </c>
      <c r="G72" s="160"/>
      <c r="H72" s="160"/>
      <c r="I72" s="163"/>
      <c r="J72" s="163"/>
      <c r="K72" s="163"/>
      <c r="L72" s="163"/>
      <c r="M72" s="163"/>
      <c r="N72" s="163"/>
      <c r="O72" s="165"/>
      <c r="P72" s="165"/>
      <c r="Q72" s="165"/>
      <c r="R72" s="163"/>
      <c r="S72" s="163"/>
      <c r="T72" s="163"/>
      <c r="U72" s="163"/>
      <c r="V72" s="163"/>
      <c r="W72" s="163"/>
      <c r="X72" s="193">
        <f>사망률추계값!F51</f>
        <v>0.67505999999999999</v>
      </c>
      <c r="Y72" s="193">
        <f>사망률추계값!G51</f>
        <v>0.82755000000000001</v>
      </c>
      <c r="Z72" s="160">
        <f t="shared" si="42"/>
        <v>89863</v>
      </c>
      <c r="AA72" s="167">
        <f t="shared" si="48"/>
        <v>36936</v>
      </c>
      <c r="AB72" s="167">
        <f t="shared" si="48"/>
        <v>52927</v>
      </c>
      <c r="AC72" s="168">
        <f t="shared" si="43"/>
        <v>3.4000000000000002E-2</v>
      </c>
      <c r="AD72" s="168">
        <f t="shared" si="44"/>
        <v>0.41099999999999998</v>
      </c>
      <c r="AE72" s="169">
        <f t="shared" si="44"/>
        <v>0.58899999999999997</v>
      </c>
      <c r="AF72" s="170">
        <f t="shared" si="45"/>
        <v>89863</v>
      </c>
      <c r="AG72" s="171">
        <f t="shared" si="46"/>
        <v>36936</v>
      </c>
      <c r="AH72" s="172">
        <f t="shared" si="46"/>
        <v>52927</v>
      </c>
    </row>
    <row r="73" spans="1:34" s="137" customFormat="1" ht="17.25" customHeight="1">
      <c r="A73" s="159" t="s">
        <v>160</v>
      </c>
      <c r="B73" s="160">
        <f>SUM(C73:D73)</f>
        <v>65026</v>
      </c>
      <c r="C73" s="160">
        <f t="shared" si="41"/>
        <v>19324</v>
      </c>
      <c r="D73" s="160">
        <f t="shared" si="41"/>
        <v>45702</v>
      </c>
      <c r="E73" s="162">
        <f t="shared" si="47"/>
        <v>0.3</v>
      </c>
      <c r="F73" s="162">
        <f t="shared" si="47"/>
        <v>0.7</v>
      </c>
      <c r="G73" s="160"/>
      <c r="H73" s="160"/>
      <c r="I73" s="163"/>
      <c r="J73" s="163"/>
      <c r="K73" s="163"/>
      <c r="L73" s="163"/>
      <c r="M73" s="163"/>
      <c r="N73" s="163"/>
      <c r="O73" s="165"/>
      <c r="P73" s="165"/>
      <c r="Q73" s="165"/>
      <c r="R73" s="163"/>
      <c r="S73" s="163"/>
      <c r="T73" s="163"/>
      <c r="U73" s="163"/>
      <c r="V73" s="163"/>
      <c r="W73" s="163"/>
      <c r="X73" s="193">
        <f>사망률추계값!F52</f>
        <v>0.49836999999999998</v>
      </c>
      <c r="Y73" s="193">
        <f>사망률추계값!G52</f>
        <v>0.69866000000000006</v>
      </c>
      <c r="Z73" s="160">
        <f t="shared" si="42"/>
        <v>78980</v>
      </c>
      <c r="AA73" s="167">
        <f t="shared" si="48"/>
        <v>25504</v>
      </c>
      <c r="AB73" s="167">
        <f t="shared" si="48"/>
        <v>53476</v>
      </c>
      <c r="AC73" s="168">
        <f>ROUND(Z73/$Z$27,3)</f>
        <v>0.03</v>
      </c>
      <c r="AD73" s="168">
        <f t="shared" si="44"/>
        <v>0.32300000000000001</v>
      </c>
      <c r="AE73" s="169">
        <f t="shared" si="44"/>
        <v>0.67700000000000005</v>
      </c>
      <c r="AF73" s="170">
        <f t="shared" si="45"/>
        <v>78980</v>
      </c>
      <c r="AG73" s="171">
        <f t="shared" si="46"/>
        <v>25504</v>
      </c>
      <c r="AH73" s="172">
        <f t="shared" si="46"/>
        <v>53476</v>
      </c>
    </row>
    <row r="74" spans="1:34" s="137" customFormat="1" ht="17.25" customHeight="1">
      <c r="A74" s="159" t="s">
        <v>161</v>
      </c>
      <c r="B74" s="160">
        <f>SUM(C74:D74)</f>
        <v>27262</v>
      </c>
      <c r="C74" s="160">
        <f t="shared" si="41"/>
        <v>5612</v>
      </c>
      <c r="D74" s="160">
        <f t="shared" si="41"/>
        <v>21650</v>
      </c>
      <c r="E74" s="162">
        <f t="shared" si="47"/>
        <v>0.21</v>
      </c>
      <c r="F74" s="162">
        <f t="shared" si="47"/>
        <v>0.79</v>
      </c>
      <c r="G74" s="160"/>
      <c r="H74" s="160"/>
      <c r="I74" s="163"/>
      <c r="J74" s="163"/>
      <c r="K74" s="163"/>
      <c r="L74" s="163"/>
      <c r="M74" s="163"/>
      <c r="N74" s="163"/>
      <c r="O74" s="165"/>
      <c r="P74" s="165"/>
      <c r="Q74" s="165"/>
      <c r="R74" s="163"/>
      <c r="S74" s="163"/>
      <c r="T74" s="163"/>
      <c r="U74" s="163"/>
      <c r="V74" s="163"/>
      <c r="W74" s="163"/>
      <c r="X74" s="193">
        <f>사망률추계값!F53</f>
        <v>0.30013999999999996</v>
      </c>
      <c r="Y74" s="193">
        <f>사망률추계값!G53</f>
        <v>0.51333000000000006</v>
      </c>
      <c r="Z74" s="160">
        <f t="shared" si="42"/>
        <v>41561</v>
      </c>
      <c r="AA74" s="167">
        <f t="shared" si="48"/>
        <v>9631</v>
      </c>
      <c r="AB74" s="167">
        <f t="shared" si="48"/>
        <v>31930</v>
      </c>
      <c r="AC74" s="168">
        <f>ROUND(Z74/$Z$27,3)</f>
        <v>1.6E-2</v>
      </c>
      <c r="AD74" s="168">
        <f t="shared" si="44"/>
        <v>0.23200000000000001</v>
      </c>
      <c r="AE74" s="169">
        <f t="shared" si="44"/>
        <v>0.76800000000000002</v>
      </c>
      <c r="AF74" s="170">
        <f t="shared" si="45"/>
        <v>41561</v>
      </c>
      <c r="AG74" s="171">
        <f t="shared" si="46"/>
        <v>9631</v>
      </c>
      <c r="AH74" s="172">
        <f t="shared" si="46"/>
        <v>31930</v>
      </c>
    </row>
    <row r="75" spans="1:34" s="137" customFormat="1" ht="17.25" customHeight="1">
      <c r="A75" s="159" t="s">
        <v>162</v>
      </c>
      <c r="B75" s="160">
        <f>SUM(C75:D75)</f>
        <v>7530</v>
      </c>
      <c r="C75" s="160">
        <f t="shared" si="41"/>
        <v>933</v>
      </c>
      <c r="D75" s="160">
        <f t="shared" si="41"/>
        <v>6597</v>
      </c>
      <c r="E75" s="162">
        <f t="shared" si="47"/>
        <v>0.12</v>
      </c>
      <c r="F75" s="162">
        <f t="shared" si="47"/>
        <v>0.88</v>
      </c>
      <c r="G75" s="160"/>
      <c r="H75" s="160"/>
      <c r="I75" s="163"/>
      <c r="J75" s="163"/>
      <c r="K75" s="163"/>
      <c r="M75" s="163"/>
      <c r="N75" s="163"/>
      <c r="O75" s="165"/>
      <c r="P75" s="165"/>
      <c r="Q75" s="165"/>
      <c r="R75" s="163"/>
      <c r="S75" s="163"/>
      <c r="T75" s="163"/>
      <c r="U75" s="163"/>
      <c r="V75" s="163"/>
      <c r="W75" s="163"/>
      <c r="X75" s="193">
        <f>사망률추계값!F54</f>
        <v>0.13412999999999997</v>
      </c>
      <c r="Y75" s="193">
        <f>사망률추계값!G54</f>
        <v>0.30022000000000004</v>
      </c>
      <c r="Z75" s="160">
        <f t="shared" si="42"/>
        <v>12798</v>
      </c>
      <c r="AA75" s="167">
        <f t="shared" si="48"/>
        <v>1684</v>
      </c>
      <c r="AB75" s="167">
        <f t="shared" si="48"/>
        <v>11114</v>
      </c>
      <c r="AC75" s="168">
        <f>ROUND(Z75/$Z$27,3)</f>
        <v>5.0000000000000001E-3</v>
      </c>
      <c r="AD75" s="168">
        <f t="shared" si="44"/>
        <v>0.13200000000000001</v>
      </c>
      <c r="AE75" s="169">
        <f t="shared" si="44"/>
        <v>0.86799999999999999</v>
      </c>
      <c r="AF75" s="170">
        <f t="shared" si="45"/>
        <v>12798</v>
      </c>
      <c r="AG75" s="171">
        <f t="shared" si="46"/>
        <v>1684</v>
      </c>
      <c r="AH75" s="172">
        <f t="shared" si="46"/>
        <v>11114</v>
      </c>
    </row>
    <row r="76" spans="1:34" s="137" customFormat="1" ht="17.25" customHeight="1">
      <c r="A76" s="159" t="s">
        <v>47</v>
      </c>
      <c r="B76" s="160">
        <f>SUM(C76:D76)</f>
        <v>1115</v>
      </c>
      <c r="C76" s="160">
        <f t="shared" si="41"/>
        <v>71</v>
      </c>
      <c r="D76" s="160">
        <f t="shared" si="41"/>
        <v>1044</v>
      </c>
      <c r="E76" s="162">
        <f t="shared" si="47"/>
        <v>0.06</v>
      </c>
      <c r="F76" s="162">
        <f t="shared" si="47"/>
        <v>0.94</v>
      </c>
      <c r="G76" s="160"/>
      <c r="H76" s="160"/>
      <c r="I76" s="163"/>
      <c r="J76" s="163"/>
      <c r="K76" s="163"/>
      <c r="L76" s="163"/>
      <c r="M76" s="163"/>
      <c r="N76" s="163"/>
      <c r="O76" s="165"/>
      <c r="P76" s="165"/>
      <c r="Q76" s="165"/>
      <c r="R76" s="163"/>
      <c r="S76" s="163"/>
      <c r="T76" s="163"/>
      <c r="U76" s="163"/>
      <c r="V76" s="163"/>
      <c r="W76" s="163"/>
      <c r="X76" s="193">
        <f>사망률추계값!F55</f>
        <v>0</v>
      </c>
      <c r="Y76" s="193">
        <f>사망률추계값!G55</f>
        <v>0</v>
      </c>
      <c r="Z76" s="160">
        <f t="shared" si="42"/>
        <v>2106</v>
      </c>
      <c r="AA76" s="167">
        <f>ROUND(C75*X75+C76*X76,0)</f>
        <v>125</v>
      </c>
      <c r="AB76" s="167">
        <f>ROUND(D75*Y75+D76*Y76,0)</f>
        <v>1981</v>
      </c>
      <c r="AC76" s="168">
        <f>ROUND(Z76/$Z$27,3)</f>
        <v>1E-3</v>
      </c>
      <c r="AD76" s="168">
        <f t="shared" si="44"/>
        <v>5.8999999999999997E-2</v>
      </c>
      <c r="AE76" s="169">
        <f t="shared" si="44"/>
        <v>0.94099999999999995</v>
      </c>
      <c r="AF76" s="170">
        <f t="shared" si="45"/>
        <v>2106</v>
      </c>
      <c r="AG76" s="171">
        <f t="shared" si="46"/>
        <v>125</v>
      </c>
      <c r="AH76" s="172">
        <f t="shared" si="46"/>
        <v>1981</v>
      </c>
    </row>
    <row r="77" spans="1:34" s="137" customFormat="1" ht="17.25" customHeight="1" thickBot="1">
      <c r="A77" s="177" t="s">
        <v>43</v>
      </c>
      <c r="B77" s="178">
        <f>SUM(B56:B76)</f>
        <v>2667820</v>
      </c>
      <c r="C77" s="179">
        <f>SUM(C56:C76)</f>
        <v>1332787</v>
      </c>
      <c r="D77" s="179">
        <f>SUM(D56:D76)</f>
        <v>1335033</v>
      </c>
      <c r="E77" s="180"/>
      <c r="F77" s="180"/>
      <c r="G77" s="180"/>
      <c r="H77" s="180"/>
      <c r="I77" s="180"/>
      <c r="J77" s="180"/>
      <c r="K77" s="180"/>
      <c r="L77" s="181">
        <f>SUM(L59:L76)</f>
        <v>118168</v>
      </c>
      <c r="M77" s="180"/>
      <c r="N77" s="180"/>
      <c r="O77" s="182"/>
      <c r="P77" s="182"/>
      <c r="Q77" s="182"/>
      <c r="R77" s="181">
        <f t="shared" ref="R77:W77" si="57">SUM(R59:R76)</f>
        <v>435</v>
      </c>
      <c r="S77" s="181">
        <f t="shared" si="57"/>
        <v>237</v>
      </c>
      <c r="T77" s="181">
        <f t="shared" si="57"/>
        <v>198</v>
      </c>
      <c r="U77" s="181">
        <f t="shared" si="57"/>
        <v>117733</v>
      </c>
      <c r="V77" s="181">
        <f t="shared" si="57"/>
        <v>60564</v>
      </c>
      <c r="W77" s="181">
        <f t="shared" si="57"/>
        <v>57169</v>
      </c>
      <c r="X77" s="180"/>
      <c r="Y77" s="180"/>
      <c r="Z77" s="179">
        <f>SUM(AA77:AB77)</f>
        <v>2665922</v>
      </c>
      <c r="AA77" s="179">
        <f>SUM(AA56:AA76)</f>
        <v>1331283</v>
      </c>
      <c r="AB77" s="179">
        <f>SUM(AB56:AB76)</f>
        <v>1334639</v>
      </c>
      <c r="AC77" s="183">
        <f>ROUND(SUM(AC56:AC76),0)</f>
        <v>1</v>
      </c>
      <c r="AD77" s="180"/>
      <c r="AE77" s="184"/>
      <c r="AF77" s="185">
        <f>SUM(AF56:AF76)</f>
        <v>2665922</v>
      </c>
      <c r="AG77" s="186">
        <f>SUM(AG56:AG76)</f>
        <v>1331283</v>
      </c>
      <c r="AH77" s="187">
        <f>SUM(AH56:AH76)</f>
        <v>1334639</v>
      </c>
    </row>
    <row r="78" spans="1:34" s="137" customFormat="1" ht="17.25" customHeight="1" thickBot="1">
      <c r="O78" s="188"/>
      <c r="P78" s="188"/>
      <c r="Q78" s="188"/>
      <c r="AF78" s="190"/>
      <c r="AG78" s="190"/>
      <c r="AH78" s="190"/>
    </row>
    <row r="79" spans="1:34" s="137" customFormat="1" ht="17.25" customHeight="1">
      <c r="A79" s="295" t="s">
        <v>3</v>
      </c>
      <c r="B79" s="297">
        <f>AF54</f>
        <v>2025</v>
      </c>
      <c r="C79" s="297"/>
      <c r="D79" s="297"/>
      <c r="E79" s="291" t="s">
        <v>115</v>
      </c>
      <c r="F79" s="291"/>
      <c r="G79" s="291" t="s">
        <v>157</v>
      </c>
      <c r="H79" s="291"/>
      <c r="I79" s="298" t="s">
        <v>227</v>
      </c>
      <c r="J79" s="298"/>
      <c r="K79" s="298"/>
      <c r="L79" s="299">
        <v>5</v>
      </c>
      <c r="M79" s="299"/>
      <c r="N79" s="299"/>
      <c r="O79" s="291" t="s">
        <v>158</v>
      </c>
      <c r="P79" s="291"/>
      <c r="Q79" s="291"/>
      <c r="R79" s="291" t="s">
        <v>116</v>
      </c>
      <c r="S79" s="291"/>
      <c r="T79" s="291"/>
      <c r="U79" s="291" t="s">
        <v>117</v>
      </c>
      <c r="V79" s="291"/>
      <c r="W79" s="291"/>
      <c r="X79" s="291" t="s">
        <v>159</v>
      </c>
      <c r="Y79" s="291"/>
      <c r="Z79" s="292">
        <v>2030</v>
      </c>
      <c r="AA79" s="292"/>
      <c r="AB79" s="292"/>
      <c r="AC79" s="293">
        <f>Z79</f>
        <v>2030</v>
      </c>
      <c r="AD79" s="286">
        <f>Z79</f>
        <v>2030</v>
      </c>
      <c r="AE79" s="287"/>
      <c r="AF79" s="288">
        <f>Z79</f>
        <v>2030</v>
      </c>
      <c r="AG79" s="289"/>
      <c r="AH79" s="290"/>
    </row>
    <row r="80" spans="1:34" s="143" customFormat="1" ht="17.25" customHeight="1" thickBot="1">
      <c r="A80" s="296"/>
      <c r="B80" s="138" t="s">
        <v>8</v>
      </c>
      <c r="C80" s="138" t="s">
        <v>119</v>
      </c>
      <c r="D80" s="138" t="s">
        <v>120</v>
      </c>
      <c r="E80" s="138" t="s">
        <v>119</v>
      </c>
      <c r="F80" s="138" t="s">
        <v>120</v>
      </c>
      <c r="G80" s="138" t="s">
        <v>119</v>
      </c>
      <c r="H80" s="138" t="s">
        <v>120</v>
      </c>
      <c r="I80" s="138" t="s">
        <v>8</v>
      </c>
      <c r="J80" s="138" t="s">
        <v>119</v>
      </c>
      <c r="K80" s="138" t="s">
        <v>120</v>
      </c>
      <c r="L80" s="114" t="s">
        <v>8</v>
      </c>
      <c r="M80" s="114" t="s">
        <v>119</v>
      </c>
      <c r="N80" s="114" t="s">
        <v>120</v>
      </c>
      <c r="O80" s="138" t="s">
        <v>8</v>
      </c>
      <c r="P80" s="138" t="s">
        <v>119</v>
      </c>
      <c r="Q80" s="138" t="s">
        <v>120</v>
      </c>
      <c r="R80" s="138" t="s">
        <v>8</v>
      </c>
      <c r="S80" s="138" t="s">
        <v>119</v>
      </c>
      <c r="T80" s="138" t="s">
        <v>120</v>
      </c>
      <c r="U80" s="138" t="s">
        <v>8</v>
      </c>
      <c r="V80" s="138" t="s">
        <v>119</v>
      </c>
      <c r="W80" s="138" t="s">
        <v>120</v>
      </c>
      <c r="X80" s="138" t="s">
        <v>119</v>
      </c>
      <c r="Y80" s="138" t="s">
        <v>120</v>
      </c>
      <c r="Z80" s="138" t="s">
        <v>8</v>
      </c>
      <c r="AA80" s="138" t="s">
        <v>119</v>
      </c>
      <c r="AB80" s="138" t="s">
        <v>120</v>
      </c>
      <c r="AC80" s="294"/>
      <c r="AD80" s="138" t="s">
        <v>119</v>
      </c>
      <c r="AE80" s="139" t="s">
        <v>120</v>
      </c>
      <c r="AF80" s="140" t="s">
        <v>8</v>
      </c>
      <c r="AG80" s="141" t="s">
        <v>119</v>
      </c>
      <c r="AH80" s="142" t="s">
        <v>120</v>
      </c>
    </row>
    <row r="81" spans="1:34" s="137" customFormat="1" ht="17.25" customHeight="1" thickTop="1">
      <c r="A81" s="144" t="s">
        <v>121</v>
      </c>
      <c r="B81" s="145">
        <f t="shared" ref="B81:B97" si="58">SUM(C81:D81)</f>
        <v>117733</v>
      </c>
      <c r="C81" s="145">
        <f t="shared" ref="C81:D101" si="59">AG56</f>
        <v>60564</v>
      </c>
      <c r="D81" s="145">
        <f t="shared" si="59"/>
        <v>57169</v>
      </c>
      <c r="E81" s="147">
        <f t="shared" ref="E81:F101" si="60">ROUND(C81/$B81,2)</f>
        <v>0.51</v>
      </c>
      <c r="F81" s="147">
        <f t="shared" si="60"/>
        <v>0.49</v>
      </c>
      <c r="G81" s="145"/>
      <c r="H81" s="145"/>
      <c r="I81" s="148"/>
      <c r="J81" s="148"/>
      <c r="K81" s="148"/>
      <c r="L81" s="149"/>
      <c r="M81" s="149"/>
      <c r="N81" s="149"/>
      <c r="O81" s="150">
        <f>AVERAGE(P81:Q81)</f>
        <v>3.29E-3</v>
      </c>
      <c r="P81" s="151">
        <f>사망률추계값!H6</f>
        <v>3.5200000000000001E-3</v>
      </c>
      <c r="Q81" s="151">
        <f>사망률추계값!I6</f>
        <v>3.0599999999999998E-3</v>
      </c>
      <c r="R81" s="148"/>
      <c r="S81" s="148"/>
      <c r="T81" s="148"/>
      <c r="U81" s="148"/>
      <c r="V81" s="148"/>
      <c r="W81" s="148"/>
      <c r="X81" s="192">
        <f>사망률추계값!H35</f>
        <v>0.99972000000000005</v>
      </c>
      <c r="Y81" s="192">
        <f>사망률추계값!I35</f>
        <v>0.99966999999999995</v>
      </c>
      <c r="Z81" s="145">
        <f t="shared" ref="Z81:Z101" si="61">SUM(AA81:AB81)</f>
        <v>117087</v>
      </c>
      <c r="AA81" s="153">
        <f>ROUND(V102,0)</f>
        <v>60179</v>
      </c>
      <c r="AB81" s="153">
        <f>ROUND(W102,0)</f>
        <v>56908</v>
      </c>
      <c r="AC81" s="154">
        <f t="shared" ref="AC81:AC97" si="62">ROUND(Z81/$Z$102,3)</f>
        <v>4.3999999999999997E-2</v>
      </c>
      <c r="AD81" s="154">
        <f t="shared" ref="AD81:AE101" si="63">ROUND(AA81/$Z81,3)</f>
        <v>0.51400000000000001</v>
      </c>
      <c r="AE81" s="155">
        <f t="shared" si="63"/>
        <v>0.48599999999999999</v>
      </c>
      <c r="AF81" s="156">
        <f t="shared" ref="AF81:AF101" si="64">SUM(AG81:AH81)</f>
        <v>117087</v>
      </c>
      <c r="AG81" s="157">
        <f t="shared" ref="AG81:AH101" si="65">AA81</f>
        <v>60179</v>
      </c>
      <c r="AH81" s="158">
        <f t="shared" si="65"/>
        <v>56908</v>
      </c>
    </row>
    <row r="82" spans="1:34" s="137" customFormat="1" ht="17.25" customHeight="1">
      <c r="A82" s="159" t="s">
        <v>122</v>
      </c>
      <c r="B82" s="160">
        <f t="shared" si="58"/>
        <v>116074</v>
      </c>
      <c r="C82" s="160">
        <f t="shared" si="59"/>
        <v>59804</v>
      </c>
      <c r="D82" s="160">
        <f t="shared" si="59"/>
        <v>56270</v>
      </c>
      <c r="E82" s="162">
        <f t="shared" si="60"/>
        <v>0.52</v>
      </c>
      <c r="F82" s="162">
        <f t="shared" si="60"/>
        <v>0.48</v>
      </c>
      <c r="G82" s="160"/>
      <c r="H82" s="160"/>
      <c r="I82" s="163"/>
      <c r="J82" s="163"/>
      <c r="K82" s="163"/>
      <c r="L82" s="164"/>
      <c r="M82" s="164"/>
      <c r="N82" s="164"/>
      <c r="O82" s="165"/>
      <c r="P82" s="165"/>
      <c r="Q82" s="165"/>
      <c r="R82" s="163"/>
      <c r="S82" s="163"/>
      <c r="T82" s="163"/>
      <c r="U82" s="163"/>
      <c r="V82" s="163"/>
      <c r="W82" s="163"/>
      <c r="X82" s="193">
        <f>사망률추계값!H36</f>
        <v>0.99973999999999996</v>
      </c>
      <c r="Y82" s="193">
        <f>사망률추계값!I36</f>
        <v>0.99990999999999997</v>
      </c>
      <c r="Z82" s="160">
        <f t="shared" si="61"/>
        <v>117697</v>
      </c>
      <c r="AA82" s="167">
        <f t="shared" ref="AA82:AB97" si="66">ROUND(C81*X81,0)</f>
        <v>60547</v>
      </c>
      <c r="AB82" s="167">
        <f t="shared" si="66"/>
        <v>57150</v>
      </c>
      <c r="AC82" s="168">
        <f t="shared" si="62"/>
        <v>4.3999999999999997E-2</v>
      </c>
      <c r="AD82" s="168">
        <f t="shared" si="63"/>
        <v>0.51400000000000001</v>
      </c>
      <c r="AE82" s="169">
        <f t="shared" si="63"/>
        <v>0.48599999999999999</v>
      </c>
      <c r="AF82" s="170">
        <f t="shared" si="64"/>
        <v>117697</v>
      </c>
      <c r="AG82" s="171">
        <f t="shared" si="65"/>
        <v>60547</v>
      </c>
      <c r="AH82" s="172">
        <f t="shared" si="65"/>
        <v>57150</v>
      </c>
    </row>
    <row r="83" spans="1:34" s="137" customFormat="1" ht="17.25" customHeight="1">
      <c r="A83" s="159" t="s">
        <v>123</v>
      </c>
      <c r="B83" s="160">
        <f t="shared" si="58"/>
        <v>46800</v>
      </c>
      <c r="C83" s="160">
        <f t="shared" si="59"/>
        <v>24207</v>
      </c>
      <c r="D83" s="160">
        <f t="shared" si="59"/>
        <v>22593</v>
      </c>
      <c r="E83" s="162">
        <f t="shared" si="60"/>
        <v>0.52</v>
      </c>
      <c r="F83" s="162">
        <f t="shared" si="60"/>
        <v>0.48</v>
      </c>
      <c r="G83" s="160"/>
      <c r="H83" s="160"/>
      <c r="I83" s="163"/>
      <c r="J83" s="163"/>
      <c r="K83" s="163"/>
      <c r="L83" s="164"/>
      <c r="M83" s="164"/>
      <c r="N83" s="164"/>
      <c r="O83" s="165"/>
      <c r="P83" s="165"/>
      <c r="Q83" s="165"/>
      <c r="R83" s="163"/>
      <c r="S83" s="163"/>
      <c r="T83" s="163"/>
      <c r="U83" s="163"/>
      <c r="V83" s="163"/>
      <c r="W83" s="163"/>
      <c r="X83" s="193">
        <f>사망률추계값!H37</f>
        <v>0.99973999999999996</v>
      </c>
      <c r="Y83" s="193">
        <f>사망률추계값!I37</f>
        <v>0.99983</v>
      </c>
      <c r="Z83" s="160">
        <f t="shared" si="61"/>
        <v>116053</v>
      </c>
      <c r="AA83" s="167">
        <f t="shared" si="66"/>
        <v>59788</v>
      </c>
      <c r="AB83" s="167">
        <f t="shared" si="66"/>
        <v>56265</v>
      </c>
      <c r="AC83" s="168">
        <f t="shared" si="62"/>
        <v>4.3999999999999997E-2</v>
      </c>
      <c r="AD83" s="168">
        <f t="shared" si="63"/>
        <v>0.51500000000000001</v>
      </c>
      <c r="AE83" s="169">
        <f t="shared" si="63"/>
        <v>0.48499999999999999</v>
      </c>
      <c r="AF83" s="170">
        <f t="shared" si="64"/>
        <v>116053</v>
      </c>
      <c r="AG83" s="171">
        <f t="shared" si="65"/>
        <v>59788</v>
      </c>
      <c r="AH83" s="172">
        <f t="shared" si="65"/>
        <v>56265</v>
      </c>
    </row>
    <row r="84" spans="1:34" s="137" customFormat="1" ht="17.25" customHeight="1">
      <c r="A84" s="159" t="s">
        <v>124</v>
      </c>
      <c r="B84" s="160">
        <f t="shared" si="58"/>
        <v>113595</v>
      </c>
      <c r="C84" s="160">
        <f t="shared" si="59"/>
        <v>58802</v>
      </c>
      <c r="D84" s="160">
        <f t="shared" si="59"/>
        <v>54793</v>
      </c>
      <c r="E84" s="162">
        <f t="shared" si="60"/>
        <v>0.52</v>
      </c>
      <c r="F84" s="162">
        <f t="shared" si="60"/>
        <v>0.48</v>
      </c>
      <c r="G84" s="174">
        <f>'여성출산율,출생성비'!$E$19</f>
        <v>0.51409135082604462</v>
      </c>
      <c r="H84" s="174">
        <f>'여성출산율,출생성비'!$E$20</f>
        <v>0.48590864917395538</v>
      </c>
      <c r="I84" s="194">
        <f>'여성출산율,출생성비'!E6</f>
        <v>1.6</v>
      </c>
      <c r="J84" s="163">
        <f t="shared" ref="J84:K90" si="67">ROUND(G84*$I84,2)</f>
        <v>0.82</v>
      </c>
      <c r="K84" s="163">
        <f t="shared" si="67"/>
        <v>0.78</v>
      </c>
      <c r="L84" s="167">
        <f>SUM(M84:N84)</f>
        <v>439</v>
      </c>
      <c r="M84" s="167">
        <f>ROUND(J84*L$79*$D84/1000,0)</f>
        <v>225</v>
      </c>
      <c r="N84" s="167">
        <f>ROUND(K84*L$79*$D84/1000,0)</f>
        <v>214</v>
      </c>
      <c r="O84" s="165"/>
      <c r="P84" s="165"/>
      <c r="Q84" s="165"/>
      <c r="R84" s="167">
        <f t="shared" ref="R84:R90" si="68">SUM(S84:T84)</f>
        <v>2</v>
      </c>
      <c r="S84" s="167">
        <f t="shared" ref="S84:T90" si="69">ROUND(M84*P$81,0)</f>
        <v>1</v>
      </c>
      <c r="T84" s="167">
        <f t="shared" si="69"/>
        <v>1</v>
      </c>
      <c r="U84" s="167">
        <f t="shared" ref="U84:U90" si="70">SUM(V84:W84)</f>
        <v>437</v>
      </c>
      <c r="V84" s="160">
        <f t="shared" ref="V84:W90" si="71">M84-S84</f>
        <v>224</v>
      </c>
      <c r="W84" s="160">
        <f t="shared" si="71"/>
        <v>213</v>
      </c>
      <c r="X84" s="193">
        <f>사망률추계값!H38</f>
        <v>0.99934000000000001</v>
      </c>
      <c r="Y84" s="193">
        <f>사망률추계값!I38</f>
        <v>0.99961999999999995</v>
      </c>
      <c r="Z84" s="160">
        <f t="shared" si="61"/>
        <v>46790</v>
      </c>
      <c r="AA84" s="167">
        <f t="shared" si="66"/>
        <v>24201</v>
      </c>
      <c r="AB84" s="167">
        <f t="shared" si="66"/>
        <v>22589</v>
      </c>
      <c r="AC84" s="168">
        <f t="shared" si="62"/>
        <v>1.7999999999999999E-2</v>
      </c>
      <c r="AD84" s="168">
        <f t="shared" si="63"/>
        <v>0.51700000000000002</v>
      </c>
      <c r="AE84" s="169">
        <f t="shared" si="63"/>
        <v>0.48299999999999998</v>
      </c>
      <c r="AF84" s="170">
        <f t="shared" si="64"/>
        <v>46790</v>
      </c>
      <c r="AG84" s="171">
        <f t="shared" si="65"/>
        <v>24201</v>
      </c>
      <c r="AH84" s="172">
        <f t="shared" si="65"/>
        <v>22589</v>
      </c>
    </row>
    <row r="85" spans="1:34" s="137" customFormat="1" ht="17.25" customHeight="1">
      <c r="A85" s="159" t="s">
        <v>125</v>
      </c>
      <c r="B85" s="160">
        <f t="shared" si="58"/>
        <v>110369</v>
      </c>
      <c r="C85" s="160">
        <f t="shared" si="59"/>
        <v>57597</v>
      </c>
      <c r="D85" s="160">
        <f t="shared" si="59"/>
        <v>52772</v>
      </c>
      <c r="E85" s="162">
        <f t="shared" si="60"/>
        <v>0.52</v>
      </c>
      <c r="F85" s="162">
        <f t="shared" si="60"/>
        <v>0.48</v>
      </c>
      <c r="G85" s="174">
        <f>'여성출산율,출생성비'!$E$19</f>
        <v>0.51409135082604462</v>
      </c>
      <c r="H85" s="174">
        <f>'여성출산율,출생성비'!$E$20</f>
        <v>0.48590864917395538</v>
      </c>
      <c r="I85" s="194">
        <f>'여성출산율,출생성비'!E7</f>
        <v>20.02</v>
      </c>
      <c r="J85" s="163">
        <f t="shared" si="67"/>
        <v>10.29</v>
      </c>
      <c r="K85" s="163">
        <f t="shared" si="67"/>
        <v>9.73</v>
      </c>
      <c r="L85" s="167">
        <f t="shared" ref="L85:L90" si="72">SUM(M85:N85)</f>
        <v>5282</v>
      </c>
      <c r="M85" s="167">
        <f t="shared" ref="M85:M90" si="73">ROUND(J85*L$79*$D85/1000,0)</f>
        <v>2715</v>
      </c>
      <c r="N85" s="167">
        <f t="shared" ref="N85:N90" si="74">ROUND(K85*L$79*$D85/1000,0)</f>
        <v>2567</v>
      </c>
      <c r="O85" s="165"/>
      <c r="P85" s="165"/>
      <c r="Q85" s="165"/>
      <c r="R85" s="167">
        <f t="shared" si="68"/>
        <v>18</v>
      </c>
      <c r="S85" s="167">
        <f t="shared" si="69"/>
        <v>10</v>
      </c>
      <c r="T85" s="167">
        <f t="shared" si="69"/>
        <v>8</v>
      </c>
      <c r="U85" s="167">
        <f t="shared" si="70"/>
        <v>5264</v>
      </c>
      <c r="V85" s="160">
        <f t="shared" si="71"/>
        <v>2705</v>
      </c>
      <c r="W85" s="160">
        <f t="shared" si="71"/>
        <v>2559</v>
      </c>
      <c r="X85" s="193">
        <f>사망률추계값!H39</f>
        <v>0.99877000000000005</v>
      </c>
      <c r="Y85" s="193">
        <f>사망률추계값!I39</f>
        <v>0.99934000000000001</v>
      </c>
      <c r="Z85" s="160">
        <f t="shared" si="61"/>
        <v>113535</v>
      </c>
      <c r="AA85" s="167">
        <f t="shared" si="66"/>
        <v>58763</v>
      </c>
      <c r="AB85" s="167">
        <f t="shared" si="66"/>
        <v>54772</v>
      </c>
      <c r="AC85" s="168">
        <f t="shared" si="62"/>
        <v>4.2999999999999997E-2</v>
      </c>
      <c r="AD85" s="168">
        <f t="shared" si="63"/>
        <v>0.51800000000000002</v>
      </c>
      <c r="AE85" s="169">
        <f t="shared" si="63"/>
        <v>0.48199999999999998</v>
      </c>
      <c r="AF85" s="170">
        <f t="shared" si="64"/>
        <v>113535</v>
      </c>
      <c r="AG85" s="171">
        <f t="shared" si="65"/>
        <v>58763</v>
      </c>
      <c r="AH85" s="172">
        <f t="shared" si="65"/>
        <v>54772</v>
      </c>
    </row>
    <row r="86" spans="1:34" s="137" customFormat="1" ht="17.25" customHeight="1">
      <c r="A86" s="159" t="s">
        <v>126</v>
      </c>
      <c r="B86" s="160">
        <f t="shared" si="58"/>
        <v>136022</v>
      </c>
      <c r="C86" s="160">
        <f t="shared" si="59"/>
        <v>71876</v>
      </c>
      <c r="D86" s="160">
        <f t="shared" si="59"/>
        <v>64146</v>
      </c>
      <c r="E86" s="162">
        <f t="shared" si="60"/>
        <v>0.53</v>
      </c>
      <c r="F86" s="162">
        <f t="shared" si="60"/>
        <v>0.47</v>
      </c>
      <c r="G86" s="174">
        <f>'여성출산율,출생성비'!$E$19</f>
        <v>0.51409135082604462</v>
      </c>
      <c r="H86" s="174">
        <f>'여성출산율,출생성비'!$E$20</f>
        <v>0.48590864917395538</v>
      </c>
      <c r="I86" s="194">
        <f>'여성출산율,출생성비'!E8</f>
        <v>83.55</v>
      </c>
      <c r="J86" s="163">
        <f t="shared" si="67"/>
        <v>42.95</v>
      </c>
      <c r="K86" s="163">
        <f t="shared" si="67"/>
        <v>40.6</v>
      </c>
      <c r="L86" s="167">
        <f t="shared" si="72"/>
        <v>26797</v>
      </c>
      <c r="M86" s="167">
        <f t="shared" si="73"/>
        <v>13775</v>
      </c>
      <c r="N86" s="167">
        <f t="shared" si="74"/>
        <v>13022</v>
      </c>
      <c r="O86" s="165"/>
      <c r="P86" s="165"/>
      <c r="Q86" s="165"/>
      <c r="R86" s="167">
        <f t="shared" si="68"/>
        <v>88</v>
      </c>
      <c r="S86" s="167">
        <f t="shared" si="69"/>
        <v>48</v>
      </c>
      <c r="T86" s="167">
        <f t="shared" si="69"/>
        <v>40</v>
      </c>
      <c r="U86" s="167">
        <f t="shared" si="70"/>
        <v>26709</v>
      </c>
      <c r="V86" s="160">
        <f t="shared" si="71"/>
        <v>13727</v>
      </c>
      <c r="W86" s="160">
        <f t="shared" si="71"/>
        <v>12982</v>
      </c>
      <c r="X86" s="193">
        <f>사망률추계값!H40</f>
        <v>0.99802000000000002</v>
      </c>
      <c r="Y86" s="193">
        <f>사망률추계값!I40</f>
        <v>0.99877000000000005</v>
      </c>
      <c r="Z86" s="160">
        <f t="shared" si="61"/>
        <v>110263</v>
      </c>
      <c r="AA86" s="167">
        <f t="shared" si="66"/>
        <v>57526</v>
      </c>
      <c r="AB86" s="167">
        <f t="shared" si="66"/>
        <v>52737</v>
      </c>
      <c r="AC86" s="168">
        <f t="shared" si="62"/>
        <v>4.2000000000000003E-2</v>
      </c>
      <c r="AD86" s="168">
        <f t="shared" si="63"/>
        <v>0.52200000000000002</v>
      </c>
      <c r="AE86" s="169">
        <f t="shared" si="63"/>
        <v>0.47799999999999998</v>
      </c>
      <c r="AF86" s="170">
        <f t="shared" si="64"/>
        <v>110263</v>
      </c>
      <c r="AG86" s="171">
        <f t="shared" si="65"/>
        <v>57526</v>
      </c>
      <c r="AH86" s="172">
        <f t="shared" si="65"/>
        <v>52737</v>
      </c>
    </row>
    <row r="87" spans="1:34" s="137" customFormat="1" ht="17.25" customHeight="1">
      <c r="A87" s="159" t="s">
        <v>127</v>
      </c>
      <c r="B87" s="160">
        <f t="shared" si="58"/>
        <v>167356</v>
      </c>
      <c r="C87" s="160">
        <f t="shared" si="59"/>
        <v>89605</v>
      </c>
      <c r="D87" s="160">
        <f t="shared" si="59"/>
        <v>77751</v>
      </c>
      <c r="E87" s="162">
        <f t="shared" si="60"/>
        <v>0.54</v>
      </c>
      <c r="F87" s="162">
        <f t="shared" si="60"/>
        <v>0.46</v>
      </c>
      <c r="G87" s="174">
        <f>'여성출산율,출생성비'!$E$19</f>
        <v>0.51409135082604462</v>
      </c>
      <c r="H87" s="174">
        <f>'여성출산율,출생성비'!$E$20</f>
        <v>0.48590864917395538</v>
      </c>
      <c r="I87" s="194">
        <f>'여성출산율,출생성비'!E9</f>
        <v>127.49</v>
      </c>
      <c r="J87" s="163">
        <f t="shared" si="67"/>
        <v>65.540000000000006</v>
      </c>
      <c r="K87" s="163">
        <f t="shared" si="67"/>
        <v>61.95</v>
      </c>
      <c r="L87" s="167">
        <f t="shared" si="72"/>
        <v>49562</v>
      </c>
      <c r="M87" s="167">
        <f t="shared" si="73"/>
        <v>25479</v>
      </c>
      <c r="N87" s="167">
        <f t="shared" si="74"/>
        <v>24083</v>
      </c>
      <c r="O87" s="165"/>
      <c r="P87" s="165"/>
      <c r="Q87" s="165"/>
      <c r="R87" s="167">
        <f t="shared" si="68"/>
        <v>164</v>
      </c>
      <c r="S87" s="167">
        <f t="shared" si="69"/>
        <v>90</v>
      </c>
      <c r="T87" s="167">
        <f t="shared" si="69"/>
        <v>74</v>
      </c>
      <c r="U87" s="167">
        <f t="shared" si="70"/>
        <v>49398</v>
      </c>
      <c r="V87" s="160">
        <f t="shared" si="71"/>
        <v>25389</v>
      </c>
      <c r="W87" s="160">
        <f t="shared" si="71"/>
        <v>24009</v>
      </c>
      <c r="X87" s="193">
        <f>사망률추계값!H41</f>
        <v>0.99746000000000001</v>
      </c>
      <c r="Y87" s="193">
        <f>사망률추계값!I41</f>
        <v>0.99851999999999996</v>
      </c>
      <c r="Z87" s="160">
        <f t="shared" si="61"/>
        <v>135801</v>
      </c>
      <c r="AA87" s="167">
        <f t="shared" si="66"/>
        <v>71734</v>
      </c>
      <c r="AB87" s="167">
        <f t="shared" si="66"/>
        <v>64067</v>
      </c>
      <c r="AC87" s="168">
        <f t="shared" si="62"/>
        <v>5.0999999999999997E-2</v>
      </c>
      <c r="AD87" s="168">
        <f t="shared" si="63"/>
        <v>0.52800000000000002</v>
      </c>
      <c r="AE87" s="169">
        <f t="shared" si="63"/>
        <v>0.47199999999999998</v>
      </c>
      <c r="AF87" s="170">
        <f t="shared" si="64"/>
        <v>135801</v>
      </c>
      <c r="AG87" s="171">
        <f t="shared" si="65"/>
        <v>71734</v>
      </c>
      <c r="AH87" s="172">
        <f t="shared" si="65"/>
        <v>64067</v>
      </c>
    </row>
    <row r="88" spans="1:34" s="137" customFormat="1" ht="17.25" customHeight="1">
      <c r="A88" s="159" t="s">
        <v>128</v>
      </c>
      <c r="B88" s="160">
        <f t="shared" si="58"/>
        <v>165213</v>
      </c>
      <c r="C88" s="160">
        <f t="shared" si="59"/>
        <v>91741</v>
      </c>
      <c r="D88" s="160">
        <f t="shared" si="59"/>
        <v>73472</v>
      </c>
      <c r="E88" s="162">
        <f t="shared" si="60"/>
        <v>0.56000000000000005</v>
      </c>
      <c r="F88" s="162">
        <f t="shared" si="60"/>
        <v>0.44</v>
      </c>
      <c r="G88" s="174">
        <f>'여성출산율,출생성비'!$E$19</f>
        <v>0.51409135082604462</v>
      </c>
      <c r="H88" s="174">
        <f>'여성출산율,출생성비'!$E$20</f>
        <v>0.48590864917395538</v>
      </c>
      <c r="I88" s="194">
        <f>'여성출산율,출생성비'!E10</f>
        <v>76.510000000000005</v>
      </c>
      <c r="J88" s="163">
        <f t="shared" si="67"/>
        <v>39.33</v>
      </c>
      <c r="K88" s="163">
        <f t="shared" si="67"/>
        <v>37.18</v>
      </c>
      <c r="L88" s="167">
        <f t="shared" si="72"/>
        <v>28106</v>
      </c>
      <c r="M88" s="167">
        <f t="shared" si="73"/>
        <v>14448</v>
      </c>
      <c r="N88" s="167">
        <f t="shared" si="74"/>
        <v>13658</v>
      </c>
      <c r="O88" s="165"/>
      <c r="P88" s="165"/>
      <c r="Q88" s="165"/>
      <c r="R88" s="167">
        <f t="shared" si="68"/>
        <v>93</v>
      </c>
      <c r="S88" s="167">
        <f t="shared" si="69"/>
        <v>51</v>
      </c>
      <c r="T88" s="167">
        <f t="shared" si="69"/>
        <v>42</v>
      </c>
      <c r="U88" s="167">
        <f t="shared" si="70"/>
        <v>28013</v>
      </c>
      <c r="V88" s="160">
        <f t="shared" si="71"/>
        <v>14397</v>
      </c>
      <c r="W88" s="160">
        <f t="shared" si="71"/>
        <v>13616</v>
      </c>
      <c r="X88" s="193">
        <f>사망률추계값!H42</f>
        <v>0.99617</v>
      </c>
      <c r="Y88" s="193">
        <f>사망률추계값!I42</f>
        <v>0.99780999999999997</v>
      </c>
      <c r="Z88" s="160">
        <f t="shared" si="61"/>
        <v>167013</v>
      </c>
      <c r="AA88" s="167">
        <f t="shared" si="66"/>
        <v>89377</v>
      </c>
      <c r="AB88" s="167">
        <f t="shared" si="66"/>
        <v>77636</v>
      </c>
      <c r="AC88" s="168">
        <f t="shared" si="62"/>
        <v>6.3E-2</v>
      </c>
      <c r="AD88" s="168">
        <f t="shared" si="63"/>
        <v>0.53500000000000003</v>
      </c>
      <c r="AE88" s="169">
        <f t="shared" si="63"/>
        <v>0.46500000000000002</v>
      </c>
      <c r="AF88" s="170">
        <f t="shared" si="64"/>
        <v>167013</v>
      </c>
      <c r="AG88" s="171">
        <f t="shared" si="65"/>
        <v>89377</v>
      </c>
      <c r="AH88" s="172">
        <f t="shared" si="65"/>
        <v>77636</v>
      </c>
    </row>
    <row r="89" spans="1:34" s="137" customFormat="1" ht="17.25" customHeight="1">
      <c r="A89" s="159" t="s">
        <v>129</v>
      </c>
      <c r="B89" s="160">
        <f t="shared" si="58"/>
        <v>146455</v>
      </c>
      <c r="C89" s="160">
        <f t="shared" si="59"/>
        <v>80252</v>
      </c>
      <c r="D89" s="160">
        <f t="shared" si="59"/>
        <v>66203</v>
      </c>
      <c r="E89" s="162">
        <f t="shared" si="60"/>
        <v>0.55000000000000004</v>
      </c>
      <c r="F89" s="162">
        <f t="shared" si="60"/>
        <v>0.45</v>
      </c>
      <c r="G89" s="174">
        <f>'여성출산율,출생성비'!$E$19</f>
        <v>0.51409135082604462</v>
      </c>
      <c r="H89" s="174">
        <f>'여성출산율,출생성비'!$E$20</f>
        <v>0.48590864917395538</v>
      </c>
      <c r="I89" s="194">
        <f>'여성출산율,출생성비'!E11</f>
        <v>19.21</v>
      </c>
      <c r="J89" s="163">
        <f t="shared" si="67"/>
        <v>9.8800000000000008</v>
      </c>
      <c r="K89" s="163">
        <f t="shared" si="67"/>
        <v>9.33</v>
      </c>
      <c r="L89" s="167">
        <f t="shared" si="72"/>
        <v>6358</v>
      </c>
      <c r="M89" s="167">
        <f t="shared" si="73"/>
        <v>3270</v>
      </c>
      <c r="N89" s="167">
        <f t="shared" si="74"/>
        <v>3088</v>
      </c>
      <c r="O89" s="165"/>
      <c r="P89" s="165"/>
      <c r="Q89" s="165"/>
      <c r="R89" s="167">
        <f t="shared" si="68"/>
        <v>21</v>
      </c>
      <c r="S89" s="167">
        <f t="shared" si="69"/>
        <v>12</v>
      </c>
      <c r="T89" s="167">
        <f t="shared" si="69"/>
        <v>9</v>
      </c>
      <c r="U89" s="167">
        <f t="shared" si="70"/>
        <v>6337</v>
      </c>
      <c r="V89" s="160">
        <f t="shared" si="71"/>
        <v>3258</v>
      </c>
      <c r="W89" s="160">
        <f t="shared" si="71"/>
        <v>3079</v>
      </c>
      <c r="X89" s="193">
        <f>사망률추계값!H43</f>
        <v>0.99324000000000001</v>
      </c>
      <c r="Y89" s="193">
        <f>사망률추계값!I43</f>
        <v>0.99702000000000002</v>
      </c>
      <c r="Z89" s="160">
        <f t="shared" si="61"/>
        <v>164701</v>
      </c>
      <c r="AA89" s="167">
        <f t="shared" si="66"/>
        <v>91390</v>
      </c>
      <c r="AB89" s="167">
        <f t="shared" si="66"/>
        <v>73311</v>
      </c>
      <c r="AC89" s="168">
        <f t="shared" si="62"/>
        <v>6.2E-2</v>
      </c>
      <c r="AD89" s="168">
        <f t="shared" si="63"/>
        <v>0.55500000000000005</v>
      </c>
      <c r="AE89" s="169">
        <f t="shared" si="63"/>
        <v>0.44500000000000001</v>
      </c>
      <c r="AF89" s="170">
        <f t="shared" si="64"/>
        <v>164701</v>
      </c>
      <c r="AG89" s="171">
        <f t="shared" si="65"/>
        <v>91390</v>
      </c>
      <c r="AH89" s="172">
        <f t="shared" si="65"/>
        <v>73311</v>
      </c>
    </row>
    <row r="90" spans="1:34" s="137" customFormat="1" ht="17.25" customHeight="1">
      <c r="A90" s="159" t="s">
        <v>130</v>
      </c>
      <c r="B90" s="160">
        <f t="shared" si="58"/>
        <v>183283</v>
      </c>
      <c r="C90" s="160">
        <f t="shared" si="59"/>
        <v>95754</v>
      </c>
      <c r="D90" s="160">
        <f t="shared" si="59"/>
        <v>87529</v>
      </c>
      <c r="E90" s="162">
        <f t="shared" si="60"/>
        <v>0.52</v>
      </c>
      <c r="F90" s="162">
        <f t="shared" si="60"/>
        <v>0.48</v>
      </c>
      <c r="G90" s="174">
        <f>'여성출산율,출생성비'!$E$19</f>
        <v>0.51409135082604462</v>
      </c>
      <c r="H90" s="174">
        <f>'여성출산율,출생성비'!$E$20</f>
        <v>0.48590864917395538</v>
      </c>
      <c r="I90" s="194">
        <f>'여성출산율,출생성비'!E12</f>
        <v>2.13</v>
      </c>
      <c r="J90" s="163">
        <f t="shared" si="67"/>
        <v>1.1000000000000001</v>
      </c>
      <c r="K90" s="163">
        <f t="shared" si="67"/>
        <v>1.03</v>
      </c>
      <c r="L90" s="167">
        <f t="shared" si="72"/>
        <v>932</v>
      </c>
      <c r="M90" s="167">
        <f t="shared" si="73"/>
        <v>481</v>
      </c>
      <c r="N90" s="167">
        <f t="shared" si="74"/>
        <v>451</v>
      </c>
      <c r="O90" s="165"/>
      <c r="P90" s="165"/>
      <c r="Q90" s="165"/>
      <c r="R90" s="167">
        <f t="shared" si="68"/>
        <v>3</v>
      </c>
      <c r="S90" s="167">
        <f t="shared" si="69"/>
        <v>2</v>
      </c>
      <c r="T90" s="167">
        <f t="shared" si="69"/>
        <v>1</v>
      </c>
      <c r="U90" s="167">
        <f t="shared" si="70"/>
        <v>929</v>
      </c>
      <c r="V90" s="160">
        <f t="shared" si="71"/>
        <v>479</v>
      </c>
      <c r="W90" s="160">
        <f t="shared" si="71"/>
        <v>450</v>
      </c>
      <c r="X90" s="193">
        <f>사망률추계값!H44</f>
        <v>0.98907</v>
      </c>
      <c r="Y90" s="193">
        <f>사망률추계값!I44</f>
        <v>0.99572000000000005</v>
      </c>
      <c r="Z90" s="160">
        <f t="shared" si="61"/>
        <v>145715</v>
      </c>
      <c r="AA90" s="167">
        <f t="shared" si="66"/>
        <v>79709</v>
      </c>
      <c r="AB90" s="167">
        <f t="shared" si="66"/>
        <v>66006</v>
      </c>
      <c r="AC90" s="168">
        <f t="shared" si="62"/>
        <v>5.5E-2</v>
      </c>
      <c r="AD90" s="168">
        <f t="shared" si="63"/>
        <v>0.54700000000000004</v>
      </c>
      <c r="AE90" s="169">
        <f t="shared" si="63"/>
        <v>0.45300000000000001</v>
      </c>
      <c r="AF90" s="170">
        <f t="shared" si="64"/>
        <v>145715</v>
      </c>
      <c r="AG90" s="171">
        <f t="shared" si="65"/>
        <v>79709</v>
      </c>
      <c r="AH90" s="172">
        <f t="shared" si="65"/>
        <v>66006</v>
      </c>
    </row>
    <row r="91" spans="1:34" s="137" customFormat="1" ht="17.25" customHeight="1">
      <c r="A91" s="159" t="s">
        <v>131</v>
      </c>
      <c r="B91" s="160">
        <f t="shared" si="58"/>
        <v>178027</v>
      </c>
      <c r="C91" s="160">
        <f t="shared" si="59"/>
        <v>92180</v>
      </c>
      <c r="D91" s="160">
        <f t="shared" si="59"/>
        <v>85847</v>
      </c>
      <c r="E91" s="162">
        <f t="shared" si="60"/>
        <v>0.52</v>
      </c>
      <c r="F91" s="162">
        <f t="shared" si="60"/>
        <v>0.48</v>
      </c>
      <c r="G91" s="176"/>
      <c r="H91" s="160"/>
      <c r="I91" s="163"/>
      <c r="J91" s="163"/>
      <c r="K91" s="163"/>
      <c r="L91" s="163"/>
      <c r="M91" s="163"/>
      <c r="N91" s="163"/>
      <c r="O91" s="165"/>
      <c r="P91" s="165"/>
      <c r="Q91" s="165"/>
      <c r="R91" s="163"/>
      <c r="S91" s="163"/>
      <c r="T91" s="163"/>
      <c r="U91" s="163"/>
      <c r="V91" s="163"/>
      <c r="W91" s="163"/>
      <c r="X91" s="193">
        <f>사망률추계값!H45</f>
        <v>0.98424999999999996</v>
      </c>
      <c r="Y91" s="193">
        <f>사망률추계값!I45</f>
        <v>0.99465999999999999</v>
      </c>
      <c r="Z91" s="160">
        <f t="shared" si="61"/>
        <v>181861</v>
      </c>
      <c r="AA91" s="167">
        <f t="shared" si="66"/>
        <v>94707</v>
      </c>
      <c r="AB91" s="167">
        <f t="shared" si="66"/>
        <v>87154</v>
      </c>
      <c r="AC91" s="168">
        <f t="shared" si="62"/>
        <v>6.9000000000000006E-2</v>
      </c>
      <c r="AD91" s="168">
        <f t="shared" si="63"/>
        <v>0.52100000000000002</v>
      </c>
      <c r="AE91" s="169">
        <f t="shared" si="63"/>
        <v>0.47899999999999998</v>
      </c>
      <c r="AF91" s="170">
        <f t="shared" si="64"/>
        <v>181861</v>
      </c>
      <c r="AG91" s="171">
        <f t="shared" si="65"/>
        <v>94707</v>
      </c>
      <c r="AH91" s="172">
        <f t="shared" si="65"/>
        <v>87154</v>
      </c>
    </row>
    <row r="92" spans="1:34" s="137" customFormat="1" ht="17.25" customHeight="1">
      <c r="A92" s="159" t="s">
        <v>132</v>
      </c>
      <c r="B92" s="160">
        <f t="shared" si="58"/>
        <v>209999</v>
      </c>
      <c r="C92" s="160">
        <f t="shared" si="59"/>
        <v>108952</v>
      </c>
      <c r="D92" s="160">
        <f t="shared" si="59"/>
        <v>101047</v>
      </c>
      <c r="E92" s="162">
        <f t="shared" si="60"/>
        <v>0.52</v>
      </c>
      <c r="F92" s="162">
        <f t="shared" si="60"/>
        <v>0.48</v>
      </c>
      <c r="G92" s="160"/>
      <c r="H92" s="160"/>
      <c r="I92" s="163"/>
      <c r="J92" s="163"/>
      <c r="K92" s="163"/>
      <c r="L92" s="163"/>
      <c r="M92" s="163"/>
      <c r="N92" s="163"/>
      <c r="O92" s="165"/>
      <c r="P92" s="165"/>
      <c r="Q92" s="165"/>
      <c r="R92" s="163"/>
      <c r="S92" s="163"/>
      <c r="T92" s="163"/>
      <c r="U92" s="163"/>
      <c r="V92" s="163"/>
      <c r="W92" s="163"/>
      <c r="X92" s="193">
        <f>사망률추계값!H46</f>
        <v>0.97757000000000005</v>
      </c>
      <c r="Y92" s="193">
        <f>사망률추계값!I46</f>
        <v>0.99217</v>
      </c>
      <c r="Z92" s="160">
        <f t="shared" si="61"/>
        <v>176117</v>
      </c>
      <c r="AA92" s="167">
        <f t="shared" si="66"/>
        <v>90728</v>
      </c>
      <c r="AB92" s="167">
        <f t="shared" si="66"/>
        <v>85389</v>
      </c>
      <c r="AC92" s="168">
        <f t="shared" si="62"/>
        <v>6.6000000000000003E-2</v>
      </c>
      <c r="AD92" s="168">
        <f t="shared" si="63"/>
        <v>0.51500000000000001</v>
      </c>
      <c r="AE92" s="169">
        <f t="shared" si="63"/>
        <v>0.48499999999999999</v>
      </c>
      <c r="AF92" s="170">
        <f t="shared" si="64"/>
        <v>176117</v>
      </c>
      <c r="AG92" s="171">
        <f t="shared" si="65"/>
        <v>90728</v>
      </c>
      <c r="AH92" s="172">
        <f t="shared" si="65"/>
        <v>85389</v>
      </c>
    </row>
    <row r="93" spans="1:34" s="137" customFormat="1" ht="17.25" customHeight="1">
      <c r="A93" s="159" t="s">
        <v>133</v>
      </c>
      <c r="B93" s="160">
        <f t="shared" si="58"/>
        <v>208601</v>
      </c>
      <c r="C93" s="160">
        <f t="shared" si="59"/>
        <v>106255</v>
      </c>
      <c r="D93" s="160">
        <f t="shared" si="59"/>
        <v>102346</v>
      </c>
      <c r="E93" s="162">
        <f t="shared" si="60"/>
        <v>0.51</v>
      </c>
      <c r="F93" s="162">
        <f t="shared" si="60"/>
        <v>0.49</v>
      </c>
      <c r="G93" s="160"/>
      <c r="H93" s="160"/>
      <c r="I93" s="163"/>
      <c r="J93" s="163"/>
      <c r="K93" s="163"/>
      <c r="L93" s="163"/>
      <c r="M93" s="163"/>
      <c r="N93" s="163"/>
      <c r="O93" s="165"/>
      <c r="P93" s="165"/>
      <c r="Q93" s="165"/>
      <c r="R93" s="163"/>
      <c r="S93" s="163"/>
      <c r="T93" s="163"/>
      <c r="U93" s="163"/>
      <c r="V93" s="163"/>
      <c r="W93" s="163"/>
      <c r="X93" s="193">
        <f>사망률추계값!H47</f>
        <v>0.96703000000000006</v>
      </c>
      <c r="Y93" s="193">
        <f>사망률추계값!I47</f>
        <v>0.98753999999999997</v>
      </c>
      <c r="Z93" s="160">
        <f t="shared" si="61"/>
        <v>206764</v>
      </c>
      <c r="AA93" s="167">
        <f t="shared" si="66"/>
        <v>106508</v>
      </c>
      <c r="AB93" s="167">
        <f t="shared" si="66"/>
        <v>100256</v>
      </c>
      <c r="AC93" s="168">
        <f t="shared" si="62"/>
        <v>7.8E-2</v>
      </c>
      <c r="AD93" s="168">
        <f t="shared" si="63"/>
        <v>0.51500000000000001</v>
      </c>
      <c r="AE93" s="169">
        <f t="shared" si="63"/>
        <v>0.48499999999999999</v>
      </c>
      <c r="AF93" s="170">
        <f t="shared" si="64"/>
        <v>206764</v>
      </c>
      <c r="AG93" s="171">
        <f t="shared" si="65"/>
        <v>106508</v>
      </c>
      <c r="AH93" s="172">
        <f t="shared" si="65"/>
        <v>100256</v>
      </c>
    </row>
    <row r="94" spans="1:34" s="137" customFormat="1" ht="17.25" customHeight="1">
      <c r="A94" s="159" t="s">
        <v>134</v>
      </c>
      <c r="B94" s="160">
        <f t="shared" si="58"/>
        <v>223080</v>
      </c>
      <c r="C94" s="160">
        <f t="shared" si="59"/>
        <v>110546</v>
      </c>
      <c r="D94" s="160">
        <f t="shared" si="59"/>
        <v>112534</v>
      </c>
      <c r="E94" s="162">
        <f t="shared" si="60"/>
        <v>0.5</v>
      </c>
      <c r="F94" s="162">
        <f t="shared" si="60"/>
        <v>0.5</v>
      </c>
      <c r="G94" s="160"/>
      <c r="H94" s="160"/>
      <c r="I94" s="163"/>
      <c r="J94" s="163"/>
      <c r="K94" s="163"/>
      <c r="L94" s="163"/>
      <c r="M94" s="163"/>
      <c r="N94" s="163"/>
      <c r="O94" s="165"/>
      <c r="P94" s="165"/>
      <c r="Q94" s="165"/>
      <c r="R94" s="163"/>
      <c r="S94" s="163"/>
      <c r="T94" s="163"/>
      <c r="U94" s="163"/>
      <c r="V94" s="163"/>
      <c r="W94" s="163"/>
      <c r="X94" s="193">
        <f>사망률추계값!H48</f>
        <v>0.94477</v>
      </c>
      <c r="Y94" s="193">
        <f>사망률추계값!I48</f>
        <v>0.97709999999999997</v>
      </c>
      <c r="Z94" s="160">
        <f t="shared" si="61"/>
        <v>203823</v>
      </c>
      <c r="AA94" s="167">
        <f t="shared" si="66"/>
        <v>102752</v>
      </c>
      <c r="AB94" s="167">
        <f t="shared" si="66"/>
        <v>101071</v>
      </c>
      <c r="AC94" s="168">
        <f t="shared" si="62"/>
        <v>7.6999999999999999E-2</v>
      </c>
      <c r="AD94" s="168">
        <f t="shared" si="63"/>
        <v>0.504</v>
      </c>
      <c r="AE94" s="169">
        <f t="shared" si="63"/>
        <v>0.496</v>
      </c>
      <c r="AF94" s="170">
        <f t="shared" si="64"/>
        <v>203823</v>
      </c>
      <c r="AG94" s="171">
        <f t="shared" si="65"/>
        <v>102752</v>
      </c>
      <c r="AH94" s="172">
        <f t="shared" si="65"/>
        <v>101071</v>
      </c>
    </row>
    <row r="95" spans="1:34" s="137" customFormat="1" ht="17.25" customHeight="1">
      <c r="A95" s="159" t="s">
        <v>135</v>
      </c>
      <c r="B95" s="160">
        <f t="shared" si="58"/>
        <v>184634</v>
      </c>
      <c r="C95" s="160">
        <f t="shared" si="59"/>
        <v>88823</v>
      </c>
      <c r="D95" s="160">
        <f t="shared" si="59"/>
        <v>95811</v>
      </c>
      <c r="E95" s="162">
        <f t="shared" si="60"/>
        <v>0.48</v>
      </c>
      <c r="F95" s="162">
        <f t="shared" si="60"/>
        <v>0.52</v>
      </c>
      <c r="G95" s="160"/>
      <c r="H95" s="160"/>
      <c r="I95" s="163"/>
      <c r="J95" s="163"/>
      <c r="K95" s="163"/>
      <c r="L95" s="163"/>
      <c r="M95" s="163"/>
      <c r="N95" s="163"/>
      <c r="O95" s="165"/>
      <c r="P95" s="165"/>
      <c r="Q95" s="165"/>
      <c r="R95" s="163"/>
      <c r="S95" s="163"/>
      <c r="T95" s="163"/>
      <c r="U95" s="163"/>
      <c r="V95" s="163"/>
      <c r="W95" s="163"/>
      <c r="X95" s="193">
        <f>사망률추계값!H49</f>
        <v>0.89907999999999999</v>
      </c>
      <c r="Y95" s="193">
        <f>사망률추계값!I49</f>
        <v>0.95565</v>
      </c>
      <c r="Z95" s="160">
        <f t="shared" si="61"/>
        <v>214398</v>
      </c>
      <c r="AA95" s="167">
        <f t="shared" si="66"/>
        <v>104441</v>
      </c>
      <c r="AB95" s="167">
        <f t="shared" si="66"/>
        <v>109957</v>
      </c>
      <c r="AC95" s="168">
        <f t="shared" si="62"/>
        <v>8.1000000000000003E-2</v>
      </c>
      <c r="AD95" s="168">
        <f t="shared" si="63"/>
        <v>0.48699999999999999</v>
      </c>
      <c r="AE95" s="169">
        <f t="shared" si="63"/>
        <v>0.51300000000000001</v>
      </c>
      <c r="AF95" s="170">
        <f t="shared" si="64"/>
        <v>214398</v>
      </c>
      <c r="AG95" s="171">
        <f t="shared" si="65"/>
        <v>104441</v>
      </c>
      <c r="AH95" s="172">
        <f t="shared" si="65"/>
        <v>109957</v>
      </c>
    </row>
    <row r="96" spans="1:34" s="137" customFormat="1" ht="17.25" customHeight="1">
      <c r="A96" s="159" t="s">
        <v>136</v>
      </c>
      <c r="B96" s="160">
        <f t="shared" si="58"/>
        <v>133373</v>
      </c>
      <c r="C96" s="160">
        <f t="shared" si="59"/>
        <v>60445</v>
      </c>
      <c r="D96" s="160">
        <f t="shared" si="59"/>
        <v>72928</v>
      </c>
      <c r="E96" s="162">
        <f t="shared" si="60"/>
        <v>0.45</v>
      </c>
      <c r="F96" s="162">
        <f t="shared" si="60"/>
        <v>0.55000000000000004</v>
      </c>
      <c r="G96" s="160"/>
      <c r="H96" s="160"/>
      <c r="I96" s="163"/>
      <c r="J96" s="163"/>
      <c r="K96" s="163"/>
      <c r="L96" s="163"/>
      <c r="M96" s="163"/>
      <c r="N96" s="163"/>
      <c r="O96" s="165"/>
      <c r="P96" s="165"/>
      <c r="Q96" s="165"/>
      <c r="R96" s="163"/>
      <c r="S96" s="163"/>
      <c r="T96" s="163"/>
      <c r="U96" s="163"/>
      <c r="V96" s="163"/>
      <c r="W96" s="163"/>
      <c r="X96" s="193">
        <f>사망률추계값!H50</f>
        <v>0.82145999999999997</v>
      </c>
      <c r="Y96" s="193">
        <f>사망률추계값!I50</f>
        <v>0.91432000000000002</v>
      </c>
      <c r="Z96" s="160">
        <f t="shared" si="61"/>
        <v>171421</v>
      </c>
      <c r="AA96" s="167">
        <f t="shared" si="66"/>
        <v>79859</v>
      </c>
      <c r="AB96" s="167">
        <f t="shared" si="66"/>
        <v>91562</v>
      </c>
      <c r="AC96" s="168">
        <f t="shared" si="62"/>
        <v>6.5000000000000002E-2</v>
      </c>
      <c r="AD96" s="168">
        <f t="shared" si="63"/>
        <v>0.46600000000000003</v>
      </c>
      <c r="AE96" s="169">
        <f t="shared" si="63"/>
        <v>0.53400000000000003</v>
      </c>
      <c r="AF96" s="170">
        <f t="shared" si="64"/>
        <v>171421</v>
      </c>
      <c r="AG96" s="171">
        <f t="shared" si="65"/>
        <v>79859</v>
      </c>
      <c r="AH96" s="172">
        <f t="shared" si="65"/>
        <v>91562</v>
      </c>
    </row>
    <row r="97" spans="1:34" s="137" customFormat="1" ht="17.25" customHeight="1">
      <c r="A97" s="159" t="s">
        <v>137</v>
      </c>
      <c r="B97" s="160">
        <f t="shared" si="58"/>
        <v>89863</v>
      </c>
      <c r="C97" s="160">
        <f t="shared" si="59"/>
        <v>36936</v>
      </c>
      <c r="D97" s="160">
        <f t="shared" si="59"/>
        <v>52927</v>
      </c>
      <c r="E97" s="162">
        <f t="shared" si="60"/>
        <v>0.41</v>
      </c>
      <c r="F97" s="162">
        <f t="shared" si="60"/>
        <v>0.59</v>
      </c>
      <c r="G97" s="160"/>
      <c r="H97" s="160"/>
      <c r="I97" s="163"/>
      <c r="J97" s="163"/>
      <c r="K97" s="163"/>
      <c r="L97" s="163"/>
      <c r="M97" s="163"/>
      <c r="N97" s="163"/>
      <c r="O97" s="165"/>
      <c r="P97" s="165"/>
      <c r="Q97" s="165"/>
      <c r="R97" s="163"/>
      <c r="S97" s="163"/>
      <c r="T97" s="163"/>
      <c r="U97" s="163"/>
      <c r="V97" s="163"/>
      <c r="W97" s="163"/>
      <c r="X97" s="193">
        <f>사망률추계값!H51</f>
        <v>0.69645000000000001</v>
      </c>
      <c r="Y97" s="193">
        <f>사망률추계값!I51</f>
        <v>0.83919999999999995</v>
      </c>
      <c r="Z97" s="160">
        <f t="shared" si="61"/>
        <v>116333</v>
      </c>
      <c r="AA97" s="167">
        <f t="shared" si="66"/>
        <v>49653</v>
      </c>
      <c r="AB97" s="167">
        <f t="shared" si="66"/>
        <v>66680</v>
      </c>
      <c r="AC97" s="168">
        <f t="shared" si="62"/>
        <v>4.3999999999999997E-2</v>
      </c>
      <c r="AD97" s="168">
        <f t="shared" si="63"/>
        <v>0.42699999999999999</v>
      </c>
      <c r="AE97" s="169">
        <f t="shared" si="63"/>
        <v>0.57299999999999995</v>
      </c>
      <c r="AF97" s="170">
        <f t="shared" si="64"/>
        <v>116333</v>
      </c>
      <c r="AG97" s="171">
        <f t="shared" si="65"/>
        <v>49653</v>
      </c>
      <c r="AH97" s="172">
        <f t="shared" si="65"/>
        <v>66680</v>
      </c>
    </row>
    <row r="98" spans="1:34" s="137" customFormat="1" ht="17.25" customHeight="1">
      <c r="A98" s="159" t="s">
        <v>160</v>
      </c>
      <c r="B98" s="160">
        <f>SUM(C98:D98)</f>
        <v>78980</v>
      </c>
      <c r="C98" s="160">
        <f t="shared" si="59"/>
        <v>25504</v>
      </c>
      <c r="D98" s="160">
        <f t="shared" si="59"/>
        <v>53476</v>
      </c>
      <c r="E98" s="162">
        <f t="shared" si="60"/>
        <v>0.32</v>
      </c>
      <c r="F98" s="162">
        <f t="shared" si="60"/>
        <v>0.68</v>
      </c>
      <c r="G98" s="160"/>
      <c r="H98" s="160"/>
      <c r="I98" s="163"/>
      <c r="J98" s="163"/>
      <c r="K98" s="163"/>
      <c r="L98" s="163"/>
      <c r="M98" s="163"/>
      <c r="N98" s="163"/>
      <c r="O98" s="165"/>
      <c r="P98" s="165"/>
      <c r="Q98" s="165"/>
      <c r="R98" s="163"/>
      <c r="S98" s="163"/>
      <c r="T98" s="163"/>
      <c r="U98" s="163"/>
      <c r="V98" s="163"/>
      <c r="W98" s="163"/>
      <c r="X98" s="193">
        <f>사망률추계값!H52</f>
        <v>0.51963000000000004</v>
      </c>
      <c r="Y98" s="193">
        <f>사망률추계값!I52</f>
        <v>0.71243000000000001</v>
      </c>
      <c r="Z98" s="160">
        <f t="shared" si="61"/>
        <v>70140</v>
      </c>
      <c r="AA98" s="167">
        <f t="shared" ref="AA98:AB100" si="75">ROUND(C97*X97,0)</f>
        <v>25724</v>
      </c>
      <c r="AB98" s="167">
        <f t="shared" si="75"/>
        <v>44416</v>
      </c>
      <c r="AC98" s="168">
        <f>ROUND(Z98/$Z$27,3)</f>
        <v>2.5999999999999999E-2</v>
      </c>
      <c r="AD98" s="168">
        <f t="shared" si="63"/>
        <v>0.36699999999999999</v>
      </c>
      <c r="AE98" s="169">
        <f t="shared" si="63"/>
        <v>0.63300000000000001</v>
      </c>
      <c r="AF98" s="170">
        <f t="shared" si="64"/>
        <v>70140</v>
      </c>
      <c r="AG98" s="171">
        <f t="shared" si="65"/>
        <v>25724</v>
      </c>
      <c r="AH98" s="172">
        <f t="shared" si="65"/>
        <v>44416</v>
      </c>
    </row>
    <row r="99" spans="1:34" s="137" customFormat="1" ht="17.25" customHeight="1">
      <c r="A99" s="159" t="s">
        <v>161</v>
      </c>
      <c r="B99" s="160">
        <f>SUM(C99:D99)</f>
        <v>41561</v>
      </c>
      <c r="C99" s="160">
        <f t="shared" si="59"/>
        <v>9631</v>
      </c>
      <c r="D99" s="160">
        <f t="shared" si="59"/>
        <v>31930</v>
      </c>
      <c r="E99" s="162">
        <f t="shared" si="60"/>
        <v>0.23</v>
      </c>
      <c r="F99" s="162">
        <f t="shared" si="60"/>
        <v>0.77</v>
      </c>
      <c r="G99" s="160"/>
      <c r="H99" s="160"/>
      <c r="I99" s="163"/>
      <c r="J99" s="163"/>
      <c r="K99" s="163"/>
      <c r="L99" s="163"/>
      <c r="M99" s="163"/>
      <c r="N99" s="163"/>
      <c r="O99" s="165"/>
      <c r="P99" s="165"/>
      <c r="Q99" s="165"/>
      <c r="R99" s="163"/>
      <c r="S99" s="163"/>
      <c r="T99" s="163"/>
      <c r="U99" s="163"/>
      <c r="V99" s="163"/>
      <c r="W99" s="163"/>
      <c r="X99" s="193">
        <f>사망률추계값!H53</f>
        <v>0.31564000000000003</v>
      </c>
      <c r="Y99" s="193">
        <f>사망률추계값!I53</f>
        <v>0.52615000000000001</v>
      </c>
      <c r="Z99" s="160">
        <f t="shared" si="61"/>
        <v>51351</v>
      </c>
      <c r="AA99" s="167">
        <f t="shared" si="75"/>
        <v>13253</v>
      </c>
      <c r="AB99" s="167">
        <f t="shared" si="75"/>
        <v>38098</v>
      </c>
      <c r="AC99" s="168">
        <f>ROUND(Z99/$Z$27,3)</f>
        <v>1.9E-2</v>
      </c>
      <c r="AD99" s="168">
        <f t="shared" si="63"/>
        <v>0.25800000000000001</v>
      </c>
      <c r="AE99" s="169">
        <f t="shared" si="63"/>
        <v>0.74199999999999999</v>
      </c>
      <c r="AF99" s="170">
        <f t="shared" si="64"/>
        <v>51351</v>
      </c>
      <c r="AG99" s="171">
        <f t="shared" si="65"/>
        <v>13253</v>
      </c>
      <c r="AH99" s="172">
        <f t="shared" si="65"/>
        <v>38098</v>
      </c>
    </row>
    <row r="100" spans="1:34" s="137" customFormat="1" ht="17.25" customHeight="1">
      <c r="A100" s="159" t="s">
        <v>162</v>
      </c>
      <c r="B100" s="160">
        <f>SUM(C100:D100)</f>
        <v>12798</v>
      </c>
      <c r="C100" s="160">
        <f t="shared" si="59"/>
        <v>1684</v>
      </c>
      <c r="D100" s="160">
        <f t="shared" si="59"/>
        <v>11114</v>
      </c>
      <c r="E100" s="162">
        <f t="shared" si="60"/>
        <v>0.13</v>
      </c>
      <c r="F100" s="162">
        <f t="shared" si="60"/>
        <v>0.87</v>
      </c>
      <c r="G100" s="160"/>
      <c r="H100" s="160"/>
      <c r="I100" s="163"/>
      <c r="J100" s="163"/>
      <c r="K100" s="163"/>
      <c r="M100" s="163"/>
      <c r="N100" s="163"/>
      <c r="O100" s="165"/>
      <c r="P100" s="165"/>
      <c r="Q100" s="165"/>
      <c r="R100" s="163"/>
      <c r="S100" s="163"/>
      <c r="T100" s="163"/>
      <c r="U100" s="163"/>
      <c r="V100" s="163"/>
      <c r="W100" s="163"/>
      <c r="X100" s="193">
        <f>사망률추계값!H54</f>
        <v>0.14102999999999999</v>
      </c>
      <c r="Y100" s="193">
        <f>사망률추계값!I54</f>
        <v>0.30781999999999998</v>
      </c>
      <c r="Z100" s="160">
        <f t="shared" si="61"/>
        <v>19840</v>
      </c>
      <c r="AA100" s="167">
        <f t="shared" si="75"/>
        <v>3040</v>
      </c>
      <c r="AB100" s="167">
        <f t="shared" si="75"/>
        <v>16800</v>
      </c>
      <c r="AC100" s="168">
        <f>ROUND(Z100/$Z$27,3)</f>
        <v>7.0000000000000001E-3</v>
      </c>
      <c r="AD100" s="168">
        <f t="shared" si="63"/>
        <v>0.153</v>
      </c>
      <c r="AE100" s="169">
        <f t="shared" si="63"/>
        <v>0.84699999999999998</v>
      </c>
      <c r="AF100" s="170">
        <f t="shared" si="64"/>
        <v>19840</v>
      </c>
      <c r="AG100" s="171">
        <f t="shared" si="65"/>
        <v>3040</v>
      </c>
      <c r="AH100" s="172">
        <f t="shared" si="65"/>
        <v>16800</v>
      </c>
    </row>
    <row r="101" spans="1:34" s="137" customFormat="1" ht="17.25" customHeight="1">
      <c r="A101" s="159" t="s">
        <v>47</v>
      </c>
      <c r="B101" s="160">
        <f>SUM(C101:D101)</f>
        <v>2106</v>
      </c>
      <c r="C101" s="160">
        <f t="shared" si="59"/>
        <v>125</v>
      </c>
      <c r="D101" s="160">
        <f t="shared" si="59"/>
        <v>1981</v>
      </c>
      <c r="E101" s="162">
        <f t="shared" si="60"/>
        <v>0.06</v>
      </c>
      <c r="F101" s="162">
        <f t="shared" si="60"/>
        <v>0.94</v>
      </c>
      <c r="G101" s="160"/>
      <c r="H101" s="160"/>
      <c r="I101" s="163"/>
      <c r="J101" s="163"/>
      <c r="K101" s="163"/>
      <c r="L101" s="163"/>
      <c r="M101" s="163"/>
      <c r="N101" s="163"/>
      <c r="O101" s="165"/>
      <c r="P101" s="165"/>
      <c r="Q101" s="165"/>
      <c r="R101" s="163"/>
      <c r="S101" s="163"/>
      <c r="T101" s="163"/>
      <c r="U101" s="163"/>
      <c r="V101" s="163"/>
      <c r="W101" s="163"/>
      <c r="X101" s="193">
        <f>사망률추계값!H55</f>
        <v>0</v>
      </c>
      <c r="Y101" s="193">
        <f>사망률추계값!I55</f>
        <v>0</v>
      </c>
      <c r="Z101" s="160">
        <f t="shared" si="61"/>
        <v>3658</v>
      </c>
      <c r="AA101" s="167">
        <f>ROUND(C100*X100+C101*X101,0)</f>
        <v>237</v>
      </c>
      <c r="AB101" s="167">
        <f>ROUND(D100*Y100+D101*Y101,0)</f>
        <v>3421</v>
      </c>
      <c r="AC101" s="168">
        <f>ROUND(Z101/$Z$27,3)</f>
        <v>1E-3</v>
      </c>
      <c r="AD101" s="168">
        <f t="shared" si="63"/>
        <v>6.5000000000000002E-2</v>
      </c>
      <c r="AE101" s="169">
        <f t="shared" si="63"/>
        <v>0.93500000000000005</v>
      </c>
      <c r="AF101" s="170">
        <f t="shared" si="64"/>
        <v>3658</v>
      </c>
      <c r="AG101" s="171">
        <f t="shared" si="65"/>
        <v>237</v>
      </c>
      <c r="AH101" s="172">
        <f t="shared" si="65"/>
        <v>3421</v>
      </c>
    </row>
    <row r="102" spans="1:34" s="137" customFormat="1" ht="17.25" customHeight="1" thickBot="1">
      <c r="A102" s="177" t="s">
        <v>43</v>
      </c>
      <c r="B102" s="178">
        <f>SUM(B81:B101)</f>
        <v>2665922</v>
      </c>
      <c r="C102" s="179">
        <f>SUM(C81:C101)</f>
        <v>1331283</v>
      </c>
      <c r="D102" s="179">
        <f>SUM(D81:D101)</f>
        <v>1334639</v>
      </c>
      <c r="E102" s="180"/>
      <c r="F102" s="180"/>
      <c r="G102" s="180"/>
      <c r="H102" s="180"/>
      <c r="I102" s="180"/>
      <c r="J102" s="180"/>
      <c r="K102" s="180"/>
      <c r="L102" s="181">
        <f>SUM(L84:L101)</f>
        <v>117476</v>
      </c>
      <c r="M102" s="180"/>
      <c r="N102" s="180"/>
      <c r="O102" s="182"/>
      <c r="P102" s="182"/>
      <c r="Q102" s="182"/>
      <c r="R102" s="181">
        <f t="shared" ref="R102:W102" si="76">SUM(R84:R101)</f>
        <v>389</v>
      </c>
      <c r="S102" s="181">
        <f t="shared" si="76"/>
        <v>214</v>
      </c>
      <c r="T102" s="181">
        <f t="shared" si="76"/>
        <v>175</v>
      </c>
      <c r="U102" s="181">
        <f t="shared" si="76"/>
        <v>117087</v>
      </c>
      <c r="V102" s="181">
        <f t="shared" si="76"/>
        <v>60179</v>
      </c>
      <c r="W102" s="181">
        <f t="shared" si="76"/>
        <v>56908</v>
      </c>
      <c r="X102" s="180"/>
      <c r="Y102" s="180"/>
      <c r="Z102" s="179">
        <f>SUM(AA102:AB102)</f>
        <v>2650361</v>
      </c>
      <c r="AA102" s="179">
        <f>SUM(AA81:AA101)</f>
        <v>1324116</v>
      </c>
      <c r="AB102" s="179">
        <f>SUM(AB81:AB101)</f>
        <v>1326245</v>
      </c>
      <c r="AC102" s="183">
        <f>ROUND(SUM(AC81:AC101),0)</f>
        <v>1</v>
      </c>
      <c r="AD102" s="180"/>
      <c r="AE102" s="184"/>
      <c r="AF102" s="185">
        <f>SUM(AF81:AF101)</f>
        <v>2650361</v>
      </c>
      <c r="AG102" s="186">
        <f>SUM(AG81:AG101)</f>
        <v>1324116</v>
      </c>
      <c r="AH102" s="187">
        <f>SUM(AH81:AH101)</f>
        <v>1326245</v>
      </c>
    </row>
    <row r="103" spans="1:34" s="137" customFormat="1" ht="17.25" customHeight="1" thickBot="1">
      <c r="O103" s="188"/>
      <c r="P103" s="188"/>
      <c r="Q103" s="188"/>
      <c r="AF103" s="190"/>
      <c r="AG103" s="190"/>
      <c r="AH103" s="190"/>
    </row>
    <row r="104" spans="1:34" s="137" customFormat="1" ht="17.25" customHeight="1">
      <c r="A104" s="295" t="s">
        <v>3</v>
      </c>
      <c r="B104" s="297">
        <f>AF79</f>
        <v>2030</v>
      </c>
      <c r="C104" s="297"/>
      <c r="D104" s="297"/>
      <c r="E104" s="291" t="s">
        <v>115</v>
      </c>
      <c r="F104" s="291"/>
      <c r="G104" s="291" t="s">
        <v>248</v>
      </c>
      <c r="H104" s="291"/>
      <c r="I104" s="298" t="s">
        <v>249</v>
      </c>
      <c r="J104" s="298"/>
      <c r="K104" s="298"/>
      <c r="L104" s="299">
        <v>5</v>
      </c>
      <c r="M104" s="299"/>
      <c r="N104" s="299"/>
      <c r="O104" s="291" t="s">
        <v>250</v>
      </c>
      <c r="P104" s="291"/>
      <c r="Q104" s="291"/>
      <c r="R104" s="291" t="s">
        <v>116</v>
      </c>
      <c r="S104" s="291"/>
      <c r="T104" s="291"/>
      <c r="U104" s="291" t="s">
        <v>117</v>
      </c>
      <c r="V104" s="291"/>
      <c r="W104" s="291"/>
      <c r="X104" s="291" t="s">
        <v>251</v>
      </c>
      <c r="Y104" s="291"/>
      <c r="Z104" s="292">
        <v>2035</v>
      </c>
      <c r="AA104" s="292"/>
      <c r="AB104" s="292"/>
      <c r="AC104" s="293">
        <f>Z104</f>
        <v>2035</v>
      </c>
      <c r="AD104" s="286">
        <f>Z104</f>
        <v>2035</v>
      </c>
      <c r="AE104" s="287"/>
      <c r="AF104" s="288">
        <f>Z104</f>
        <v>2035</v>
      </c>
      <c r="AG104" s="289"/>
      <c r="AH104" s="290"/>
    </row>
    <row r="105" spans="1:34" s="143" customFormat="1" ht="17.25" customHeight="1" thickBot="1">
      <c r="A105" s="296"/>
      <c r="B105" s="138" t="s">
        <v>8</v>
      </c>
      <c r="C105" s="138" t="s">
        <v>119</v>
      </c>
      <c r="D105" s="138" t="s">
        <v>120</v>
      </c>
      <c r="E105" s="138" t="s">
        <v>119</v>
      </c>
      <c r="F105" s="138" t="s">
        <v>120</v>
      </c>
      <c r="G105" s="138" t="s">
        <v>119</v>
      </c>
      <c r="H105" s="138" t="s">
        <v>120</v>
      </c>
      <c r="I105" s="138" t="s">
        <v>8</v>
      </c>
      <c r="J105" s="138" t="s">
        <v>119</v>
      </c>
      <c r="K105" s="138" t="s">
        <v>120</v>
      </c>
      <c r="L105" s="114" t="s">
        <v>8</v>
      </c>
      <c r="M105" s="114" t="s">
        <v>119</v>
      </c>
      <c r="N105" s="114" t="s">
        <v>120</v>
      </c>
      <c r="O105" s="138" t="s">
        <v>8</v>
      </c>
      <c r="P105" s="138" t="s">
        <v>119</v>
      </c>
      <c r="Q105" s="138" t="s">
        <v>120</v>
      </c>
      <c r="R105" s="138" t="s">
        <v>8</v>
      </c>
      <c r="S105" s="138" t="s">
        <v>119</v>
      </c>
      <c r="T105" s="138" t="s">
        <v>120</v>
      </c>
      <c r="U105" s="138" t="s">
        <v>8</v>
      </c>
      <c r="V105" s="138" t="s">
        <v>119</v>
      </c>
      <c r="W105" s="138" t="s">
        <v>120</v>
      </c>
      <c r="X105" s="138" t="s">
        <v>119</v>
      </c>
      <c r="Y105" s="138" t="s">
        <v>120</v>
      </c>
      <c r="Z105" s="138" t="s">
        <v>8</v>
      </c>
      <c r="AA105" s="138" t="s">
        <v>119</v>
      </c>
      <c r="AB105" s="138" t="s">
        <v>120</v>
      </c>
      <c r="AC105" s="294"/>
      <c r="AD105" s="138" t="s">
        <v>119</v>
      </c>
      <c r="AE105" s="139" t="s">
        <v>120</v>
      </c>
      <c r="AF105" s="140" t="s">
        <v>8</v>
      </c>
      <c r="AG105" s="141" t="s">
        <v>119</v>
      </c>
      <c r="AH105" s="142" t="s">
        <v>120</v>
      </c>
    </row>
    <row r="106" spans="1:34" s="137" customFormat="1" ht="17.25" customHeight="1" thickTop="1">
      <c r="A106" s="144" t="s">
        <v>121</v>
      </c>
      <c r="B106" s="145">
        <f t="shared" ref="B106:B122" si="77">SUM(C106:D106)</f>
        <v>117087</v>
      </c>
      <c r="C106" s="145">
        <f t="shared" ref="C106:D126" si="78">AG81</f>
        <v>60179</v>
      </c>
      <c r="D106" s="145">
        <f t="shared" si="78"/>
        <v>56908</v>
      </c>
      <c r="E106" s="147">
        <f t="shared" ref="E106:F126" si="79">ROUND(C106/$B106,2)</f>
        <v>0.51</v>
      </c>
      <c r="F106" s="147">
        <f t="shared" si="79"/>
        <v>0.49</v>
      </c>
      <c r="G106" s="145"/>
      <c r="H106" s="145"/>
      <c r="I106" s="148"/>
      <c r="J106" s="148"/>
      <c r="K106" s="148"/>
      <c r="L106" s="149"/>
      <c r="M106" s="149"/>
      <c r="N106" s="149"/>
      <c r="O106" s="150">
        <f>AVERAGE(P106:Q106)</f>
        <v>2.9550000000000002E-3</v>
      </c>
      <c r="P106" s="151">
        <f>사망률추계값!J6</f>
        <v>3.1900000000000001E-3</v>
      </c>
      <c r="Q106" s="151">
        <f>사망률추계값!K6</f>
        <v>2.7200000000000002E-3</v>
      </c>
      <c r="R106" s="148"/>
      <c r="S106" s="148"/>
      <c r="T106" s="148"/>
      <c r="U106" s="148"/>
      <c r="V106" s="148"/>
      <c r="W106" s="148"/>
      <c r="X106" s="192">
        <f>사망률추계값!J35</f>
        <v>0.99980000000000002</v>
      </c>
      <c r="Y106" s="192">
        <f>사망률추계값!K35</f>
        <v>0.99975999999999998</v>
      </c>
      <c r="Z106" s="145">
        <f t="shared" ref="Z106:Z126" si="80">SUM(AA106:AB106)</f>
        <v>107437</v>
      </c>
      <c r="AA106" s="153">
        <f>ROUND(V127,0)</f>
        <v>55222</v>
      </c>
      <c r="AB106" s="153">
        <f>ROUND(W127,0)</f>
        <v>52215</v>
      </c>
      <c r="AC106" s="154">
        <f>ROUND(Z106/$Z$127,3)</f>
        <v>4.1000000000000002E-2</v>
      </c>
      <c r="AD106" s="154">
        <f t="shared" ref="AD106:AE126" si="81">ROUND(AA106/$Z106,3)</f>
        <v>0.51400000000000001</v>
      </c>
      <c r="AE106" s="155">
        <f t="shared" si="81"/>
        <v>0.48599999999999999</v>
      </c>
      <c r="AF106" s="156">
        <f t="shared" ref="AF106:AF126" si="82">SUM(AG106:AH106)</f>
        <v>107437</v>
      </c>
      <c r="AG106" s="157">
        <f t="shared" ref="AG106:AH126" si="83">AA106</f>
        <v>55222</v>
      </c>
      <c r="AH106" s="158">
        <f t="shared" si="83"/>
        <v>52215</v>
      </c>
    </row>
    <row r="107" spans="1:34" s="137" customFormat="1" ht="17.25" customHeight="1">
      <c r="A107" s="159" t="s">
        <v>122</v>
      </c>
      <c r="B107" s="160">
        <f t="shared" si="77"/>
        <v>117697</v>
      </c>
      <c r="C107" s="160">
        <f t="shared" si="78"/>
        <v>60547</v>
      </c>
      <c r="D107" s="160">
        <f t="shared" si="78"/>
        <v>57150</v>
      </c>
      <c r="E107" s="162">
        <f t="shared" si="79"/>
        <v>0.51</v>
      </c>
      <c r="F107" s="162">
        <f t="shared" si="79"/>
        <v>0.49</v>
      </c>
      <c r="G107" s="160"/>
      <c r="H107" s="160"/>
      <c r="I107" s="163"/>
      <c r="J107" s="163"/>
      <c r="K107" s="163"/>
      <c r="L107" s="164"/>
      <c r="M107" s="164"/>
      <c r="N107" s="164"/>
      <c r="O107" s="165"/>
      <c r="P107" s="165"/>
      <c r="Q107" s="165"/>
      <c r="R107" s="163"/>
      <c r="S107" s="163"/>
      <c r="T107" s="163"/>
      <c r="U107" s="163"/>
      <c r="V107" s="163"/>
      <c r="W107" s="163"/>
      <c r="X107" s="192">
        <f>사망률추계값!J36</f>
        <v>0.99982000000000004</v>
      </c>
      <c r="Y107" s="192">
        <f>사망률추계값!K36</f>
        <v>0.99992999999999999</v>
      </c>
      <c r="Z107" s="160">
        <f t="shared" si="80"/>
        <v>117061</v>
      </c>
      <c r="AA107" s="167">
        <f t="shared" ref="AA107:AB125" si="84">ROUND(C106*X106,0)</f>
        <v>60167</v>
      </c>
      <c r="AB107" s="167">
        <f t="shared" si="84"/>
        <v>56894</v>
      </c>
      <c r="AC107" s="154">
        <f t="shared" ref="AC107:AC126" si="85">ROUND(Z107/$Z$127,3)</f>
        <v>4.4999999999999998E-2</v>
      </c>
      <c r="AD107" s="168">
        <f t="shared" si="81"/>
        <v>0.51400000000000001</v>
      </c>
      <c r="AE107" s="169">
        <f t="shared" si="81"/>
        <v>0.48599999999999999</v>
      </c>
      <c r="AF107" s="170">
        <f t="shared" si="82"/>
        <v>117061</v>
      </c>
      <c r="AG107" s="171">
        <f t="shared" si="83"/>
        <v>60167</v>
      </c>
      <c r="AH107" s="172">
        <f t="shared" si="83"/>
        <v>56894</v>
      </c>
    </row>
    <row r="108" spans="1:34" s="137" customFormat="1" ht="17.25" customHeight="1">
      <c r="A108" s="159" t="s">
        <v>123</v>
      </c>
      <c r="B108" s="160">
        <f t="shared" si="77"/>
        <v>116053</v>
      </c>
      <c r="C108" s="160">
        <f t="shared" si="78"/>
        <v>59788</v>
      </c>
      <c r="D108" s="160">
        <f t="shared" si="78"/>
        <v>56265</v>
      </c>
      <c r="E108" s="162">
        <f t="shared" si="79"/>
        <v>0.52</v>
      </c>
      <c r="F108" s="162">
        <f t="shared" si="79"/>
        <v>0.48</v>
      </c>
      <c r="G108" s="160"/>
      <c r="H108" s="160"/>
      <c r="I108" s="163"/>
      <c r="J108" s="163"/>
      <c r="K108" s="163"/>
      <c r="L108" s="164"/>
      <c r="M108" s="164"/>
      <c r="N108" s="164"/>
      <c r="O108" s="165"/>
      <c r="P108" s="165"/>
      <c r="Q108" s="165"/>
      <c r="R108" s="163"/>
      <c r="S108" s="163"/>
      <c r="T108" s="163"/>
      <c r="U108" s="163"/>
      <c r="V108" s="163"/>
      <c r="W108" s="163"/>
      <c r="X108" s="192">
        <f>사망률추계값!J37</f>
        <v>0.99980999999999998</v>
      </c>
      <c r="Y108" s="192">
        <f>사망률추계값!K37</f>
        <v>0.99987999999999999</v>
      </c>
      <c r="Z108" s="160">
        <f t="shared" si="80"/>
        <v>117682</v>
      </c>
      <c r="AA108" s="167">
        <f t="shared" si="84"/>
        <v>60536</v>
      </c>
      <c r="AB108" s="167">
        <f t="shared" si="84"/>
        <v>57146</v>
      </c>
      <c r="AC108" s="154">
        <f t="shared" si="85"/>
        <v>4.4999999999999998E-2</v>
      </c>
      <c r="AD108" s="168">
        <f t="shared" si="81"/>
        <v>0.51400000000000001</v>
      </c>
      <c r="AE108" s="169">
        <f t="shared" si="81"/>
        <v>0.48599999999999999</v>
      </c>
      <c r="AF108" s="170">
        <f t="shared" si="82"/>
        <v>117682</v>
      </c>
      <c r="AG108" s="171">
        <f t="shared" si="83"/>
        <v>60536</v>
      </c>
      <c r="AH108" s="172">
        <f t="shared" si="83"/>
        <v>57146</v>
      </c>
    </row>
    <row r="109" spans="1:34" s="137" customFormat="1" ht="17.25" customHeight="1">
      <c r="A109" s="159" t="s">
        <v>124</v>
      </c>
      <c r="B109" s="160">
        <f t="shared" si="77"/>
        <v>46790</v>
      </c>
      <c r="C109" s="160">
        <f t="shared" si="78"/>
        <v>24201</v>
      </c>
      <c r="D109" s="160">
        <f t="shared" si="78"/>
        <v>22589</v>
      </c>
      <c r="E109" s="162">
        <f t="shared" si="79"/>
        <v>0.52</v>
      </c>
      <c r="F109" s="162">
        <f t="shared" si="79"/>
        <v>0.48</v>
      </c>
      <c r="G109" s="174">
        <f>'여성출산율,출생성비'!$E$19</f>
        <v>0.51409135082604462</v>
      </c>
      <c r="H109" s="174">
        <f>'여성출산율,출생성비'!$E$20</f>
        <v>0.48590864917395538</v>
      </c>
      <c r="I109" s="194">
        <f>'여성출산율,출생성비'!F6</f>
        <v>1.68</v>
      </c>
      <c r="J109" s="163">
        <f t="shared" ref="J109:K115" si="86">ROUND(G109*$I109,2)</f>
        <v>0.86</v>
      </c>
      <c r="K109" s="163">
        <f t="shared" si="86"/>
        <v>0.82</v>
      </c>
      <c r="L109" s="167">
        <f>SUM(M109:N109)</f>
        <v>190</v>
      </c>
      <c r="M109" s="167">
        <f>ROUND(J109*L$104*$D109/1000,0)</f>
        <v>97</v>
      </c>
      <c r="N109" s="167">
        <f>ROUND(K109*L$104*$D109/1000,0)</f>
        <v>93</v>
      </c>
      <c r="O109" s="165"/>
      <c r="P109" s="165"/>
      <c r="Q109" s="165"/>
      <c r="R109" s="167">
        <f t="shared" ref="R109:R115" si="87">SUM(S109:T109)</f>
        <v>0</v>
      </c>
      <c r="S109" s="167">
        <f>ROUND(M109*P$106,0)</f>
        <v>0</v>
      </c>
      <c r="T109" s="167">
        <f>ROUND(N109*Q$106,0)</f>
        <v>0</v>
      </c>
      <c r="U109" s="167">
        <f t="shared" ref="U109:U115" si="88">SUM(V109:W109)</f>
        <v>190</v>
      </c>
      <c r="V109" s="160">
        <f t="shared" ref="V109:W115" si="89">M109-S109</f>
        <v>97</v>
      </c>
      <c r="W109" s="160">
        <f t="shared" si="89"/>
        <v>93</v>
      </c>
      <c r="X109" s="192">
        <f>사망률추계값!J38</f>
        <v>0.99950000000000006</v>
      </c>
      <c r="Y109" s="192">
        <f>사망률추계값!K38</f>
        <v>0.99970999999999999</v>
      </c>
      <c r="Z109" s="160">
        <f t="shared" si="80"/>
        <v>116035</v>
      </c>
      <c r="AA109" s="167">
        <f t="shared" si="84"/>
        <v>59777</v>
      </c>
      <c r="AB109" s="167">
        <f t="shared" si="84"/>
        <v>56258</v>
      </c>
      <c r="AC109" s="154">
        <f t="shared" si="85"/>
        <v>4.3999999999999997E-2</v>
      </c>
      <c r="AD109" s="168">
        <f t="shared" si="81"/>
        <v>0.51500000000000001</v>
      </c>
      <c r="AE109" s="169">
        <f t="shared" si="81"/>
        <v>0.48499999999999999</v>
      </c>
      <c r="AF109" s="170">
        <f t="shared" si="82"/>
        <v>116035</v>
      </c>
      <c r="AG109" s="171">
        <f t="shared" si="83"/>
        <v>59777</v>
      </c>
      <c r="AH109" s="172">
        <f t="shared" si="83"/>
        <v>56258</v>
      </c>
    </row>
    <row r="110" spans="1:34" s="137" customFormat="1" ht="17.25" customHeight="1">
      <c r="A110" s="159" t="s">
        <v>125</v>
      </c>
      <c r="B110" s="160">
        <f t="shared" si="77"/>
        <v>113535</v>
      </c>
      <c r="C110" s="160">
        <f t="shared" si="78"/>
        <v>58763</v>
      </c>
      <c r="D110" s="160">
        <f t="shared" si="78"/>
        <v>54772</v>
      </c>
      <c r="E110" s="162">
        <f t="shared" si="79"/>
        <v>0.52</v>
      </c>
      <c r="F110" s="162">
        <f t="shared" si="79"/>
        <v>0.48</v>
      </c>
      <c r="G110" s="174">
        <f>'여성출산율,출생성비'!$E$19</f>
        <v>0.51409135082604462</v>
      </c>
      <c r="H110" s="174">
        <f>'여성출산율,출생성비'!$E$20</f>
        <v>0.48590864917395538</v>
      </c>
      <c r="I110" s="194">
        <f>'여성출산율,출생성비'!F7</f>
        <v>20.260000000000002</v>
      </c>
      <c r="J110" s="163">
        <f t="shared" si="86"/>
        <v>10.42</v>
      </c>
      <c r="K110" s="163">
        <f t="shared" si="86"/>
        <v>9.84</v>
      </c>
      <c r="L110" s="167">
        <f t="shared" ref="L110:L115" si="90">SUM(M110:N110)</f>
        <v>5549</v>
      </c>
      <c r="M110" s="167">
        <f t="shared" ref="M110:M115" si="91">ROUND(J110*L$104*$D110/1000,0)</f>
        <v>2854</v>
      </c>
      <c r="N110" s="167">
        <f t="shared" ref="N110:N115" si="92">ROUND(K110*L$104*$D110/1000,0)</f>
        <v>2695</v>
      </c>
      <c r="O110" s="165"/>
      <c r="P110" s="165"/>
      <c r="Q110" s="165"/>
      <c r="R110" s="167">
        <f t="shared" si="87"/>
        <v>16</v>
      </c>
      <c r="S110" s="167">
        <f t="shared" ref="S110:T115" si="93">ROUND(M110*P$106,0)</f>
        <v>9</v>
      </c>
      <c r="T110" s="167">
        <f t="shared" si="93"/>
        <v>7</v>
      </c>
      <c r="U110" s="167">
        <f t="shared" si="88"/>
        <v>5533</v>
      </c>
      <c r="V110" s="160">
        <f t="shared" si="89"/>
        <v>2845</v>
      </c>
      <c r="W110" s="160">
        <f t="shared" si="89"/>
        <v>2688</v>
      </c>
      <c r="X110" s="192">
        <f>사망률추계값!J39</f>
        <v>0.99904000000000004</v>
      </c>
      <c r="Y110" s="192">
        <f>사망률추계값!K39</f>
        <v>0.99948000000000004</v>
      </c>
      <c r="Z110" s="160">
        <f t="shared" si="80"/>
        <v>46771</v>
      </c>
      <c r="AA110" s="167">
        <f t="shared" si="84"/>
        <v>24189</v>
      </c>
      <c r="AB110" s="167">
        <f t="shared" si="84"/>
        <v>22582</v>
      </c>
      <c r="AC110" s="154">
        <f t="shared" si="85"/>
        <v>1.7999999999999999E-2</v>
      </c>
      <c r="AD110" s="168">
        <f t="shared" si="81"/>
        <v>0.51700000000000002</v>
      </c>
      <c r="AE110" s="169">
        <f t="shared" si="81"/>
        <v>0.48299999999999998</v>
      </c>
      <c r="AF110" s="170">
        <f t="shared" si="82"/>
        <v>46771</v>
      </c>
      <c r="AG110" s="171">
        <f t="shared" si="83"/>
        <v>24189</v>
      </c>
      <c r="AH110" s="172">
        <f t="shared" si="83"/>
        <v>22582</v>
      </c>
    </row>
    <row r="111" spans="1:34" s="137" customFormat="1" ht="17.25" customHeight="1">
      <c r="A111" s="159" t="s">
        <v>126</v>
      </c>
      <c r="B111" s="160">
        <f t="shared" si="77"/>
        <v>110263</v>
      </c>
      <c r="C111" s="160">
        <f t="shared" si="78"/>
        <v>57526</v>
      </c>
      <c r="D111" s="160">
        <f t="shared" si="78"/>
        <v>52737</v>
      </c>
      <c r="E111" s="162">
        <f t="shared" si="79"/>
        <v>0.52</v>
      </c>
      <c r="F111" s="162">
        <f t="shared" si="79"/>
        <v>0.48</v>
      </c>
      <c r="G111" s="174">
        <f>'여성출산율,출생성비'!$E$19</f>
        <v>0.51409135082604462</v>
      </c>
      <c r="H111" s="174">
        <f>'여성출산율,출생성비'!$E$20</f>
        <v>0.48590864917395538</v>
      </c>
      <c r="I111" s="194">
        <f>'여성출산율,출생성비'!F8</f>
        <v>83.41</v>
      </c>
      <c r="J111" s="163">
        <f t="shared" si="86"/>
        <v>42.88</v>
      </c>
      <c r="K111" s="163">
        <f t="shared" si="86"/>
        <v>40.53</v>
      </c>
      <c r="L111" s="167">
        <f t="shared" si="90"/>
        <v>21994</v>
      </c>
      <c r="M111" s="167">
        <f t="shared" si="91"/>
        <v>11307</v>
      </c>
      <c r="N111" s="167">
        <f t="shared" si="92"/>
        <v>10687</v>
      </c>
      <c r="O111" s="165"/>
      <c r="P111" s="165"/>
      <c r="Q111" s="165"/>
      <c r="R111" s="167">
        <f t="shared" si="87"/>
        <v>65</v>
      </c>
      <c r="S111" s="167">
        <f t="shared" si="93"/>
        <v>36</v>
      </c>
      <c r="T111" s="167">
        <f t="shared" si="93"/>
        <v>29</v>
      </c>
      <c r="U111" s="167">
        <f t="shared" si="88"/>
        <v>21929</v>
      </c>
      <c r="V111" s="160">
        <f t="shared" si="89"/>
        <v>11271</v>
      </c>
      <c r="W111" s="160">
        <f t="shared" si="89"/>
        <v>10658</v>
      </c>
      <c r="X111" s="192">
        <f>사망률추계값!J40</f>
        <v>0.99841000000000002</v>
      </c>
      <c r="Y111" s="192">
        <f>사망률추계값!K40</f>
        <v>0.999</v>
      </c>
      <c r="Z111" s="160">
        <f t="shared" si="80"/>
        <v>113451</v>
      </c>
      <c r="AA111" s="167">
        <f t="shared" si="84"/>
        <v>58707</v>
      </c>
      <c r="AB111" s="167">
        <f t="shared" si="84"/>
        <v>54744</v>
      </c>
      <c r="AC111" s="154">
        <f t="shared" si="85"/>
        <v>4.2999999999999997E-2</v>
      </c>
      <c r="AD111" s="168">
        <f t="shared" si="81"/>
        <v>0.51700000000000002</v>
      </c>
      <c r="AE111" s="169">
        <f t="shared" si="81"/>
        <v>0.48299999999999998</v>
      </c>
      <c r="AF111" s="170">
        <f t="shared" si="82"/>
        <v>113451</v>
      </c>
      <c r="AG111" s="171">
        <f t="shared" si="83"/>
        <v>58707</v>
      </c>
      <c r="AH111" s="172">
        <f t="shared" si="83"/>
        <v>54744</v>
      </c>
    </row>
    <row r="112" spans="1:34" s="137" customFormat="1" ht="17.25" customHeight="1">
      <c r="A112" s="159" t="s">
        <v>127</v>
      </c>
      <c r="B112" s="160">
        <f t="shared" si="77"/>
        <v>135801</v>
      </c>
      <c r="C112" s="160">
        <f t="shared" si="78"/>
        <v>71734</v>
      </c>
      <c r="D112" s="160">
        <f t="shared" si="78"/>
        <v>64067</v>
      </c>
      <c r="E112" s="162">
        <f t="shared" si="79"/>
        <v>0.53</v>
      </c>
      <c r="F112" s="162">
        <f t="shared" si="79"/>
        <v>0.47</v>
      </c>
      <c r="G112" s="174">
        <f>'여성출산율,출생성비'!$E$19</f>
        <v>0.51409135082604462</v>
      </c>
      <c r="H112" s="174">
        <f>'여성출산율,출생성비'!$E$20</f>
        <v>0.48590864917395538</v>
      </c>
      <c r="I112" s="194">
        <f>'여성출산율,출생성비'!F9</f>
        <v>128.13999999999999</v>
      </c>
      <c r="J112" s="163">
        <f t="shared" si="86"/>
        <v>65.88</v>
      </c>
      <c r="K112" s="163">
        <f t="shared" si="86"/>
        <v>62.26</v>
      </c>
      <c r="L112" s="167">
        <f t="shared" si="90"/>
        <v>41048</v>
      </c>
      <c r="M112" s="167">
        <f t="shared" si="91"/>
        <v>21104</v>
      </c>
      <c r="N112" s="167">
        <f t="shared" si="92"/>
        <v>19944</v>
      </c>
      <c r="O112" s="165"/>
      <c r="P112" s="165"/>
      <c r="Q112" s="165"/>
      <c r="R112" s="167">
        <f t="shared" si="87"/>
        <v>121</v>
      </c>
      <c r="S112" s="167">
        <f t="shared" si="93"/>
        <v>67</v>
      </c>
      <c r="T112" s="167">
        <f t="shared" si="93"/>
        <v>54</v>
      </c>
      <c r="U112" s="167">
        <f t="shared" si="88"/>
        <v>40927</v>
      </c>
      <c r="V112" s="160">
        <f t="shared" si="89"/>
        <v>21037</v>
      </c>
      <c r="W112" s="160">
        <f t="shared" si="89"/>
        <v>19890</v>
      </c>
      <c r="X112" s="192">
        <f>사망률추계값!J41</f>
        <v>0.99792000000000003</v>
      </c>
      <c r="Y112" s="192">
        <f>사망률추계값!K41</f>
        <v>0.99878</v>
      </c>
      <c r="Z112" s="160">
        <f t="shared" si="80"/>
        <v>110119</v>
      </c>
      <c r="AA112" s="167">
        <f t="shared" si="84"/>
        <v>57435</v>
      </c>
      <c r="AB112" s="167">
        <f t="shared" si="84"/>
        <v>52684</v>
      </c>
      <c r="AC112" s="154">
        <f t="shared" si="85"/>
        <v>4.2000000000000003E-2</v>
      </c>
      <c r="AD112" s="168">
        <f t="shared" si="81"/>
        <v>0.52200000000000002</v>
      </c>
      <c r="AE112" s="169">
        <f t="shared" si="81"/>
        <v>0.47799999999999998</v>
      </c>
      <c r="AF112" s="170">
        <f t="shared" si="82"/>
        <v>110119</v>
      </c>
      <c r="AG112" s="171">
        <f t="shared" si="83"/>
        <v>57435</v>
      </c>
      <c r="AH112" s="172">
        <f t="shared" si="83"/>
        <v>52684</v>
      </c>
    </row>
    <row r="113" spans="1:34" s="137" customFormat="1" ht="17.25" customHeight="1">
      <c r="A113" s="159" t="s">
        <v>128</v>
      </c>
      <c r="B113" s="160">
        <f t="shared" si="77"/>
        <v>167013</v>
      </c>
      <c r="C113" s="160">
        <f t="shared" si="78"/>
        <v>89377</v>
      </c>
      <c r="D113" s="160">
        <f t="shared" si="78"/>
        <v>77636</v>
      </c>
      <c r="E113" s="162">
        <f t="shared" si="79"/>
        <v>0.54</v>
      </c>
      <c r="F113" s="162">
        <f t="shared" si="79"/>
        <v>0.46</v>
      </c>
      <c r="G113" s="174">
        <f>'여성출산율,출생성비'!$E$19</f>
        <v>0.51409135082604462</v>
      </c>
      <c r="H113" s="174">
        <f>'여성출산율,출생성비'!$E$20</f>
        <v>0.48590864917395538</v>
      </c>
      <c r="I113" s="194">
        <f>'여성출산율,출생성비'!F10</f>
        <v>78.84</v>
      </c>
      <c r="J113" s="163">
        <f t="shared" si="86"/>
        <v>40.53</v>
      </c>
      <c r="K113" s="163">
        <f t="shared" si="86"/>
        <v>38.31</v>
      </c>
      <c r="L113" s="167">
        <f t="shared" si="90"/>
        <v>30604</v>
      </c>
      <c r="M113" s="167">
        <f t="shared" si="91"/>
        <v>15733</v>
      </c>
      <c r="N113" s="167">
        <f t="shared" si="92"/>
        <v>14871</v>
      </c>
      <c r="O113" s="165"/>
      <c r="P113" s="165"/>
      <c r="Q113" s="165"/>
      <c r="R113" s="167">
        <f t="shared" si="87"/>
        <v>90</v>
      </c>
      <c r="S113" s="167">
        <f t="shared" si="93"/>
        <v>50</v>
      </c>
      <c r="T113" s="167">
        <f t="shared" si="93"/>
        <v>40</v>
      </c>
      <c r="U113" s="167">
        <f t="shared" si="88"/>
        <v>30514</v>
      </c>
      <c r="V113" s="160">
        <f t="shared" si="89"/>
        <v>15683</v>
      </c>
      <c r="W113" s="160">
        <f t="shared" si="89"/>
        <v>14831</v>
      </c>
      <c r="X113" s="192">
        <f>사망률추계값!J42</f>
        <v>0.99680999999999997</v>
      </c>
      <c r="Y113" s="192">
        <f>사망률추계값!K42</f>
        <v>0.99816000000000005</v>
      </c>
      <c r="Z113" s="160">
        <f t="shared" si="80"/>
        <v>135574</v>
      </c>
      <c r="AA113" s="167">
        <f t="shared" si="84"/>
        <v>71585</v>
      </c>
      <c r="AB113" s="167">
        <f t="shared" si="84"/>
        <v>63989</v>
      </c>
      <c r="AC113" s="154">
        <f t="shared" si="85"/>
        <v>5.1999999999999998E-2</v>
      </c>
      <c r="AD113" s="168">
        <f t="shared" si="81"/>
        <v>0.52800000000000002</v>
      </c>
      <c r="AE113" s="169">
        <f t="shared" si="81"/>
        <v>0.47199999999999998</v>
      </c>
      <c r="AF113" s="170">
        <f t="shared" si="82"/>
        <v>135574</v>
      </c>
      <c r="AG113" s="171">
        <f t="shared" si="83"/>
        <v>71585</v>
      </c>
      <c r="AH113" s="172">
        <f t="shared" si="83"/>
        <v>63989</v>
      </c>
    </row>
    <row r="114" spans="1:34" s="137" customFormat="1" ht="17.25" customHeight="1">
      <c r="A114" s="159" t="s">
        <v>129</v>
      </c>
      <c r="B114" s="160">
        <f t="shared" si="77"/>
        <v>164701</v>
      </c>
      <c r="C114" s="160">
        <f t="shared" si="78"/>
        <v>91390</v>
      </c>
      <c r="D114" s="160">
        <f t="shared" si="78"/>
        <v>73311</v>
      </c>
      <c r="E114" s="162">
        <f t="shared" si="79"/>
        <v>0.55000000000000004</v>
      </c>
      <c r="F114" s="162">
        <f t="shared" si="79"/>
        <v>0.45</v>
      </c>
      <c r="G114" s="174">
        <f>'여성출산율,출생성비'!$E$19</f>
        <v>0.51409135082604462</v>
      </c>
      <c r="H114" s="174">
        <f>'여성출산율,출생성비'!$E$20</f>
        <v>0.48590864917395538</v>
      </c>
      <c r="I114" s="194">
        <f>'여성출산율,출생성비'!F11</f>
        <v>20.64</v>
      </c>
      <c r="J114" s="163">
        <f t="shared" si="86"/>
        <v>10.61</v>
      </c>
      <c r="K114" s="163">
        <f t="shared" si="86"/>
        <v>10.029999999999999</v>
      </c>
      <c r="L114" s="167">
        <f t="shared" si="90"/>
        <v>7566</v>
      </c>
      <c r="M114" s="167">
        <f t="shared" si="91"/>
        <v>3889</v>
      </c>
      <c r="N114" s="167">
        <f t="shared" si="92"/>
        <v>3677</v>
      </c>
      <c r="O114" s="165"/>
      <c r="P114" s="165"/>
      <c r="Q114" s="165"/>
      <c r="R114" s="167">
        <f t="shared" si="87"/>
        <v>22</v>
      </c>
      <c r="S114" s="167">
        <f t="shared" si="93"/>
        <v>12</v>
      </c>
      <c r="T114" s="167">
        <f t="shared" si="93"/>
        <v>10</v>
      </c>
      <c r="U114" s="167">
        <f t="shared" si="88"/>
        <v>7544</v>
      </c>
      <c r="V114" s="160">
        <f t="shared" si="89"/>
        <v>3877</v>
      </c>
      <c r="W114" s="160">
        <f t="shared" si="89"/>
        <v>3667</v>
      </c>
      <c r="X114" s="192">
        <f>사망률추계값!J43</f>
        <v>0.99429999999999996</v>
      </c>
      <c r="Y114" s="192">
        <f>사망률추계값!K43</f>
        <v>0.99746999999999997</v>
      </c>
      <c r="Z114" s="160">
        <f t="shared" si="80"/>
        <v>166585</v>
      </c>
      <c r="AA114" s="167">
        <f t="shared" si="84"/>
        <v>89092</v>
      </c>
      <c r="AB114" s="167">
        <f t="shared" si="84"/>
        <v>77493</v>
      </c>
      <c r="AC114" s="154">
        <f t="shared" si="85"/>
        <v>6.4000000000000001E-2</v>
      </c>
      <c r="AD114" s="168">
        <f t="shared" si="81"/>
        <v>0.53500000000000003</v>
      </c>
      <c r="AE114" s="169">
        <f t="shared" si="81"/>
        <v>0.46500000000000002</v>
      </c>
      <c r="AF114" s="170">
        <f t="shared" si="82"/>
        <v>166585</v>
      </c>
      <c r="AG114" s="171">
        <f t="shared" si="83"/>
        <v>89092</v>
      </c>
      <c r="AH114" s="172">
        <f t="shared" si="83"/>
        <v>77493</v>
      </c>
    </row>
    <row r="115" spans="1:34" s="137" customFormat="1" ht="17.25" customHeight="1">
      <c r="A115" s="159" t="s">
        <v>130</v>
      </c>
      <c r="B115" s="160">
        <f t="shared" si="77"/>
        <v>145715</v>
      </c>
      <c r="C115" s="160">
        <f t="shared" si="78"/>
        <v>79709</v>
      </c>
      <c r="D115" s="160">
        <f t="shared" si="78"/>
        <v>66006</v>
      </c>
      <c r="E115" s="162">
        <f t="shared" si="79"/>
        <v>0.55000000000000004</v>
      </c>
      <c r="F115" s="162">
        <f t="shared" si="79"/>
        <v>0.45</v>
      </c>
      <c r="G115" s="174">
        <f>'여성출산율,출생성비'!$E$19</f>
        <v>0.51409135082604462</v>
      </c>
      <c r="H115" s="174">
        <f>'여성출산율,출생성비'!$E$20</f>
        <v>0.48590864917395538</v>
      </c>
      <c r="I115" s="194">
        <f>'여성출산율,출생성비'!F12</f>
        <v>2.4300000000000002</v>
      </c>
      <c r="J115" s="163">
        <f t="shared" si="86"/>
        <v>1.25</v>
      </c>
      <c r="K115" s="163">
        <f t="shared" si="86"/>
        <v>1.18</v>
      </c>
      <c r="L115" s="167">
        <f t="shared" si="90"/>
        <v>802</v>
      </c>
      <c r="M115" s="167">
        <f t="shared" si="91"/>
        <v>413</v>
      </c>
      <c r="N115" s="167">
        <f t="shared" si="92"/>
        <v>389</v>
      </c>
      <c r="O115" s="165"/>
      <c r="P115" s="165"/>
      <c r="Q115" s="165"/>
      <c r="R115" s="167">
        <f t="shared" si="87"/>
        <v>2</v>
      </c>
      <c r="S115" s="167">
        <f t="shared" si="93"/>
        <v>1</v>
      </c>
      <c r="T115" s="167">
        <f t="shared" si="93"/>
        <v>1</v>
      </c>
      <c r="U115" s="167">
        <f t="shared" si="88"/>
        <v>800</v>
      </c>
      <c r="V115" s="160">
        <f t="shared" si="89"/>
        <v>412</v>
      </c>
      <c r="W115" s="160">
        <f t="shared" si="89"/>
        <v>388</v>
      </c>
      <c r="X115" s="192">
        <f>사망률추계값!J44</f>
        <v>0.99072000000000005</v>
      </c>
      <c r="Y115" s="192">
        <f>사망률추계값!K44</f>
        <v>0.99634</v>
      </c>
      <c r="Z115" s="160">
        <f t="shared" si="80"/>
        <v>163995</v>
      </c>
      <c r="AA115" s="167">
        <f t="shared" si="84"/>
        <v>90869</v>
      </c>
      <c r="AB115" s="167">
        <f t="shared" si="84"/>
        <v>73126</v>
      </c>
      <c r="AC115" s="154">
        <f t="shared" si="85"/>
        <v>6.3E-2</v>
      </c>
      <c r="AD115" s="168">
        <f t="shared" si="81"/>
        <v>0.55400000000000005</v>
      </c>
      <c r="AE115" s="169">
        <f t="shared" si="81"/>
        <v>0.44600000000000001</v>
      </c>
      <c r="AF115" s="170">
        <f t="shared" si="82"/>
        <v>163995</v>
      </c>
      <c r="AG115" s="171">
        <f t="shared" si="83"/>
        <v>90869</v>
      </c>
      <c r="AH115" s="172">
        <f t="shared" si="83"/>
        <v>73126</v>
      </c>
    </row>
    <row r="116" spans="1:34" s="137" customFormat="1" ht="17.25" customHeight="1">
      <c r="A116" s="159" t="s">
        <v>131</v>
      </c>
      <c r="B116" s="160">
        <f t="shared" si="77"/>
        <v>181861</v>
      </c>
      <c r="C116" s="160">
        <f t="shared" si="78"/>
        <v>94707</v>
      </c>
      <c r="D116" s="160">
        <f t="shared" si="78"/>
        <v>87154</v>
      </c>
      <c r="E116" s="162">
        <f t="shared" si="79"/>
        <v>0.52</v>
      </c>
      <c r="F116" s="162">
        <f t="shared" si="79"/>
        <v>0.48</v>
      </c>
      <c r="G116" s="176"/>
      <c r="H116" s="160"/>
      <c r="I116" s="163"/>
      <c r="J116" s="163"/>
      <c r="K116" s="163"/>
      <c r="L116" s="163"/>
      <c r="M116" s="163"/>
      <c r="N116" s="163"/>
      <c r="O116" s="165"/>
      <c r="P116" s="165"/>
      <c r="Q116" s="165"/>
      <c r="R116" s="163"/>
      <c r="S116" s="163"/>
      <c r="T116" s="163"/>
      <c r="U116" s="163"/>
      <c r="V116" s="163"/>
      <c r="W116" s="163"/>
      <c r="X116" s="192">
        <f>사망률추계값!J45</f>
        <v>0.98663000000000001</v>
      </c>
      <c r="Y116" s="192">
        <f>사망률추계값!K45</f>
        <v>0.99543999999999999</v>
      </c>
      <c r="Z116" s="160">
        <f t="shared" si="80"/>
        <v>144733</v>
      </c>
      <c r="AA116" s="167">
        <f t="shared" si="84"/>
        <v>78969</v>
      </c>
      <c r="AB116" s="167">
        <f t="shared" si="84"/>
        <v>65764</v>
      </c>
      <c r="AC116" s="154">
        <f t="shared" si="85"/>
        <v>5.5E-2</v>
      </c>
      <c r="AD116" s="168">
        <f t="shared" si="81"/>
        <v>0.54600000000000004</v>
      </c>
      <c r="AE116" s="169">
        <f t="shared" si="81"/>
        <v>0.45400000000000001</v>
      </c>
      <c r="AF116" s="170">
        <f t="shared" si="82"/>
        <v>144733</v>
      </c>
      <c r="AG116" s="171">
        <f t="shared" si="83"/>
        <v>78969</v>
      </c>
      <c r="AH116" s="172">
        <f t="shared" si="83"/>
        <v>65764</v>
      </c>
    </row>
    <row r="117" spans="1:34" s="137" customFormat="1" ht="17.25" customHeight="1">
      <c r="A117" s="159" t="s">
        <v>132</v>
      </c>
      <c r="B117" s="160">
        <f t="shared" si="77"/>
        <v>176117</v>
      </c>
      <c r="C117" s="160">
        <f t="shared" si="78"/>
        <v>90728</v>
      </c>
      <c r="D117" s="160">
        <f t="shared" si="78"/>
        <v>85389</v>
      </c>
      <c r="E117" s="162">
        <f t="shared" si="79"/>
        <v>0.52</v>
      </c>
      <c r="F117" s="162">
        <f t="shared" si="79"/>
        <v>0.48</v>
      </c>
      <c r="G117" s="160"/>
      <c r="H117" s="160"/>
      <c r="I117" s="163"/>
      <c r="J117" s="163"/>
      <c r="K117" s="163"/>
      <c r="L117" s="163"/>
      <c r="M117" s="163"/>
      <c r="N117" s="163"/>
      <c r="O117" s="165"/>
      <c r="P117" s="165"/>
      <c r="Q117" s="165"/>
      <c r="R117" s="163"/>
      <c r="S117" s="163"/>
      <c r="T117" s="163"/>
      <c r="U117" s="163"/>
      <c r="V117" s="163"/>
      <c r="W117" s="163"/>
      <c r="X117" s="192">
        <f>사망률추계값!J46</f>
        <v>0.98094999999999999</v>
      </c>
      <c r="Y117" s="192">
        <f>사망률추계값!K46</f>
        <v>0.99331999999999998</v>
      </c>
      <c r="Z117" s="160">
        <f t="shared" si="80"/>
        <v>180198</v>
      </c>
      <c r="AA117" s="167">
        <f t="shared" si="84"/>
        <v>93441</v>
      </c>
      <c r="AB117" s="167">
        <f t="shared" si="84"/>
        <v>86757</v>
      </c>
      <c r="AC117" s="154">
        <f t="shared" si="85"/>
        <v>6.9000000000000006E-2</v>
      </c>
      <c r="AD117" s="168">
        <f t="shared" si="81"/>
        <v>0.51900000000000002</v>
      </c>
      <c r="AE117" s="169">
        <f t="shared" si="81"/>
        <v>0.48099999999999998</v>
      </c>
      <c r="AF117" s="170">
        <f t="shared" si="82"/>
        <v>180198</v>
      </c>
      <c r="AG117" s="171">
        <f t="shared" si="83"/>
        <v>93441</v>
      </c>
      <c r="AH117" s="172">
        <f t="shared" si="83"/>
        <v>86757</v>
      </c>
    </row>
    <row r="118" spans="1:34" s="137" customFormat="1" ht="17.25" customHeight="1">
      <c r="A118" s="159" t="s">
        <v>133</v>
      </c>
      <c r="B118" s="160">
        <f t="shared" si="77"/>
        <v>206764</v>
      </c>
      <c r="C118" s="160">
        <f t="shared" si="78"/>
        <v>106508</v>
      </c>
      <c r="D118" s="160">
        <f t="shared" si="78"/>
        <v>100256</v>
      </c>
      <c r="E118" s="162">
        <f t="shared" si="79"/>
        <v>0.52</v>
      </c>
      <c r="F118" s="162">
        <f t="shared" si="79"/>
        <v>0.48</v>
      </c>
      <c r="G118" s="160"/>
      <c r="H118" s="160"/>
      <c r="I118" s="163"/>
      <c r="J118" s="163"/>
      <c r="K118" s="163"/>
      <c r="L118" s="163"/>
      <c r="M118" s="163"/>
      <c r="N118" s="163"/>
      <c r="O118" s="165"/>
      <c r="P118" s="165"/>
      <c r="Q118" s="165"/>
      <c r="R118" s="163"/>
      <c r="S118" s="163"/>
      <c r="T118" s="163"/>
      <c r="U118" s="163"/>
      <c r="V118" s="163"/>
      <c r="W118" s="163"/>
      <c r="X118" s="192">
        <f>사망률추계값!J47</f>
        <v>0.97187999999999997</v>
      </c>
      <c r="Y118" s="192">
        <f>사망률추계값!K47</f>
        <v>0.98931999999999998</v>
      </c>
      <c r="Z118" s="160">
        <f t="shared" si="80"/>
        <v>173819</v>
      </c>
      <c r="AA118" s="167">
        <f t="shared" si="84"/>
        <v>89000</v>
      </c>
      <c r="AB118" s="167">
        <f t="shared" si="84"/>
        <v>84819</v>
      </c>
      <c r="AC118" s="154">
        <f t="shared" si="85"/>
        <v>6.6000000000000003E-2</v>
      </c>
      <c r="AD118" s="168">
        <f t="shared" si="81"/>
        <v>0.51200000000000001</v>
      </c>
      <c r="AE118" s="169">
        <f t="shared" si="81"/>
        <v>0.48799999999999999</v>
      </c>
      <c r="AF118" s="170">
        <f t="shared" si="82"/>
        <v>173819</v>
      </c>
      <c r="AG118" s="171">
        <f t="shared" si="83"/>
        <v>89000</v>
      </c>
      <c r="AH118" s="172">
        <f t="shared" si="83"/>
        <v>84819</v>
      </c>
    </row>
    <row r="119" spans="1:34" s="137" customFormat="1" ht="17.25" customHeight="1">
      <c r="A119" s="159" t="s">
        <v>134</v>
      </c>
      <c r="B119" s="160">
        <f t="shared" si="77"/>
        <v>203823</v>
      </c>
      <c r="C119" s="160">
        <f t="shared" si="78"/>
        <v>102752</v>
      </c>
      <c r="D119" s="160">
        <f t="shared" si="78"/>
        <v>101071</v>
      </c>
      <c r="E119" s="162">
        <f t="shared" si="79"/>
        <v>0.5</v>
      </c>
      <c r="F119" s="162">
        <f t="shared" si="79"/>
        <v>0.5</v>
      </c>
      <c r="G119" s="160"/>
      <c r="H119" s="160"/>
      <c r="I119" s="163"/>
      <c r="J119" s="163"/>
      <c r="K119" s="163"/>
      <c r="L119" s="163"/>
      <c r="M119" s="163"/>
      <c r="N119" s="163"/>
      <c r="O119" s="165"/>
      <c r="P119" s="165"/>
      <c r="Q119" s="165"/>
      <c r="R119" s="163"/>
      <c r="S119" s="163"/>
      <c r="T119" s="163"/>
      <c r="U119" s="163"/>
      <c r="V119" s="163"/>
      <c r="W119" s="163"/>
      <c r="X119" s="192">
        <f>사망률추계값!J48</f>
        <v>0.95199999999999996</v>
      </c>
      <c r="Y119" s="192">
        <f>사망률추계값!K48</f>
        <v>0.98</v>
      </c>
      <c r="Z119" s="160">
        <f t="shared" si="80"/>
        <v>202698</v>
      </c>
      <c r="AA119" s="167">
        <f t="shared" si="84"/>
        <v>103513</v>
      </c>
      <c r="AB119" s="167">
        <f t="shared" si="84"/>
        <v>99185</v>
      </c>
      <c r="AC119" s="154">
        <f t="shared" si="85"/>
        <v>7.8E-2</v>
      </c>
      <c r="AD119" s="168">
        <f t="shared" si="81"/>
        <v>0.51100000000000001</v>
      </c>
      <c r="AE119" s="169">
        <f t="shared" si="81"/>
        <v>0.48899999999999999</v>
      </c>
      <c r="AF119" s="170">
        <f t="shared" si="82"/>
        <v>202698</v>
      </c>
      <c r="AG119" s="171">
        <f t="shared" si="83"/>
        <v>103513</v>
      </c>
      <c r="AH119" s="172">
        <f t="shared" si="83"/>
        <v>99185</v>
      </c>
    </row>
    <row r="120" spans="1:34" s="137" customFormat="1" ht="17.25" customHeight="1">
      <c r="A120" s="159" t="s">
        <v>135</v>
      </c>
      <c r="B120" s="160">
        <f t="shared" si="77"/>
        <v>214398</v>
      </c>
      <c r="C120" s="160">
        <f t="shared" si="78"/>
        <v>104441</v>
      </c>
      <c r="D120" s="160">
        <f t="shared" si="78"/>
        <v>109957</v>
      </c>
      <c r="E120" s="162">
        <f t="shared" si="79"/>
        <v>0.49</v>
      </c>
      <c r="F120" s="162">
        <f t="shared" si="79"/>
        <v>0.51</v>
      </c>
      <c r="G120" s="160"/>
      <c r="H120" s="160"/>
      <c r="I120" s="163"/>
      <c r="J120" s="163"/>
      <c r="K120" s="163"/>
      <c r="L120" s="163"/>
      <c r="M120" s="163"/>
      <c r="N120" s="163"/>
      <c r="O120" s="165"/>
      <c r="P120" s="165"/>
      <c r="Q120" s="165"/>
      <c r="R120" s="163"/>
      <c r="S120" s="163"/>
      <c r="T120" s="163"/>
      <c r="U120" s="163"/>
      <c r="V120" s="163"/>
      <c r="W120" s="163"/>
      <c r="X120" s="192">
        <f>사망률추계값!J49</f>
        <v>0.91022000000000003</v>
      </c>
      <c r="Y120" s="192">
        <f>사망률추계값!K49</f>
        <v>0.96043999999999996</v>
      </c>
      <c r="Z120" s="160">
        <f t="shared" si="80"/>
        <v>196870</v>
      </c>
      <c r="AA120" s="167">
        <f t="shared" si="84"/>
        <v>97820</v>
      </c>
      <c r="AB120" s="167">
        <f t="shared" si="84"/>
        <v>99050</v>
      </c>
      <c r="AC120" s="154">
        <f t="shared" si="85"/>
        <v>7.4999999999999997E-2</v>
      </c>
      <c r="AD120" s="168">
        <f t="shared" si="81"/>
        <v>0.497</v>
      </c>
      <c r="AE120" s="169">
        <f t="shared" si="81"/>
        <v>0.503</v>
      </c>
      <c r="AF120" s="170">
        <f t="shared" si="82"/>
        <v>196870</v>
      </c>
      <c r="AG120" s="171">
        <f t="shared" si="83"/>
        <v>97820</v>
      </c>
      <c r="AH120" s="172">
        <f t="shared" si="83"/>
        <v>99050</v>
      </c>
    </row>
    <row r="121" spans="1:34" s="137" customFormat="1" ht="17.25" customHeight="1">
      <c r="A121" s="159" t="s">
        <v>136</v>
      </c>
      <c r="B121" s="160">
        <f t="shared" si="77"/>
        <v>171421</v>
      </c>
      <c r="C121" s="160">
        <f t="shared" si="78"/>
        <v>79859</v>
      </c>
      <c r="D121" s="160">
        <f t="shared" si="78"/>
        <v>91562</v>
      </c>
      <c r="E121" s="162">
        <f t="shared" si="79"/>
        <v>0.47</v>
      </c>
      <c r="F121" s="162">
        <f t="shared" si="79"/>
        <v>0.53</v>
      </c>
      <c r="G121" s="160"/>
      <c r="H121" s="160"/>
      <c r="I121" s="163"/>
      <c r="J121" s="163"/>
      <c r="K121" s="163"/>
      <c r="L121" s="163"/>
      <c r="M121" s="163"/>
      <c r="N121" s="163"/>
      <c r="O121" s="165"/>
      <c r="P121" s="165"/>
      <c r="Q121" s="165"/>
      <c r="R121" s="163"/>
      <c r="S121" s="163"/>
      <c r="T121" s="163"/>
      <c r="U121" s="163"/>
      <c r="V121" s="163"/>
      <c r="W121" s="163"/>
      <c r="X121" s="192">
        <f>사망률추계값!J50</f>
        <v>0.83728999999999998</v>
      </c>
      <c r="Y121" s="192">
        <f>사망률추계값!K50</f>
        <v>0.92186000000000001</v>
      </c>
      <c r="Z121" s="160">
        <f t="shared" si="80"/>
        <v>200671</v>
      </c>
      <c r="AA121" s="167">
        <f t="shared" si="84"/>
        <v>95064</v>
      </c>
      <c r="AB121" s="167">
        <f t="shared" si="84"/>
        <v>105607</v>
      </c>
      <c r="AC121" s="154">
        <f t="shared" si="85"/>
        <v>7.6999999999999999E-2</v>
      </c>
      <c r="AD121" s="168">
        <f t="shared" si="81"/>
        <v>0.47399999999999998</v>
      </c>
      <c r="AE121" s="169">
        <f t="shared" si="81"/>
        <v>0.52600000000000002</v>
      </c>
      <c r="AF121" s="170">
        <f t="shared" si="82"/>
        <v>200671</v>
      </c>
      <c r="AG121" s="171">
        <f t="shared" si="83"/>
        <v>95064</v>
      </c>
      <c r="AH121" s="172">
        <f t="shared" si="83"/>
        <v>105607</v>
      </c>
    </row>
    <row r="122" spans="1:34" s="137" customFormat="1" ht="17.25" customHeight="1">
      <c r="A122" s="159" t="s">
        <v>137</v>
      </c>
      <c r="B122" s="160">
        <f t="shared" si="77"/>
        <v>116333</v>
      </c>
      <c r="C122" s="160">
        <f t="shared" si="78"/>
        <v>49653</v>
      </c>
      <c r="D122" s="160">
        <f t="shared" si="78"/>
        <v>66680</v>
      </c>
      <c r="E122" s="162">
        <f t="shared" si="79"/>
        <v>0.43</v>
      </c>
      <c r="F122" s="162">
        <f t="shared" si="79"/>
        <v>0.56999999999999995</v>
      </c>
      <c r="G122" s="160"/>
      <c r="H122" s="160"/>
      <c r="I122" s="163"/>
      <c r="J122" s="163"/>
      <c r="K122" s="163"/>
      <c r="L122" s="163"/>
      <c r="M122" s="163"/>
      <c r="N122" s="163"/>
      <c r="O122" s="165"/>
      <c r="P122" s="165"/>
      <c r="Q122" s="165"/>
      <c r="R122" s="163"/>
      <c r="S122" s="163"/>
      <c r="T122" s="163"/>
      <c r="U122" s="163"/>
      <c r="V122" s="163"/>
      <c r="W122" s="163"/>
      <c r="X122" s="192">
        <f>사망률추계값!J51</f>
        <v>0.71636</v>
      </c>
      <c r="Y122" s="192">
        <f>사망률추계값!K51</f>
        <v>0.84994000000000003</v>
      </c>
      <c r="Z122" s="160">
        <f t="shared" si="80"/>
        <v>151272</v>
      </c>
      <c r="AA122" s="167">
        <f t="shared" si="84"/>
        <v>66865</v>
      </c>
      <c r="AB122" s="167">
        <f t="shared" si="84"/>
        <v>84407</v>
      </c>
      <c r="AC122" s="154">
        <f t="shared" si="85"/>
        <v>5.8000000000000003E-2</v>
      </c>
      <c r="AD122" s="168">
        <f t="shared" si="81"/>
        <v>0.442</v>
      </c>
      <c r="AE122" s="169">
        <f t="shared" si="81"/>
        <v>0.55800000000000005</v>
      </c>
      <c r="AF122" s="170">
        <f t="shared" si="82"/>
        <v>151272</v>
      </c>
      <c r="AG122" s="171">
        <f t="shared" si="83"/>
        <v>66865</v>
      </c>
      <c r="AH122" s="172">
        <f t="shared" si="83"/>
        <v>84407</v>
      </c>
    </row>
    <row r="123" spans="1:34" s="137" customFormat="1" ht="17.25" customHeight="1">
      <c r="A123" s="159" t="s">
        <v>160</v>
      </c>
      <c r="B123" s="160">
        <f>SUM(C123:D123)</f>
        <v>70140</v>
      </c>
      <c r="C123" s="160">
        <f t="shared" si="78"/>
        <v>25724</v>
      </c>
      <c r="D123" s="160">
        <f t="shared" si="78"/>
        <v>44416</v>
      </c>
      <c r="E123" s="162">
        <f t="shared" si="79"/>
        <v>0.37</v>
      </c>
      <c r="F123" s="162">
        <f t="shared" si="79"/>
        <v>0.63</v>
      </c>
      <c r="G123" s="160"/>
      <c r="H123" s="160"/>
      <c r="I123" s="163"/>
      <c r="J123" s="163"/>
      <c r="K123" s="163"/>
      <c r="L123" s="163"/>
      <c r="M123" s="163"/>
      <c r="N123" s="163"/>
      <c r="O123" s="165"/>
      <c r="P123" s="165"/>
      <c r="Q123" s="165"/>
      <c r="R123" s="163"/>
      <c r="S123" s="163"/>
      <c r="T123" s="163"/>
      <c r="U123" s="163"/>
      <c r="V123" s="163"/>
      <c r="W123" s="163"/>
      <c r="X123" s="192">
        <f>사망률추계값!J52</f>
        <v>0.54010999999999998</v>
      </c>
      <c r="Y123" s="192">
        <f>사망률추계값!K52</f>
        <v>0.72534999999999994</v>
      </c>
      <c r="Z123" s="160">
        <f t="shared" si="80"/>
        <v>92243</v>
      </c>
      <c r="AA123" s="167">
        <f t="shared" si="84"/>
        <v>35569</v>
      </c>
      <c r="AB123" s="167">
        <f t="shared" si="84"/>
        <v>56674</v>
      </c>
      <c r="AC123" s="154">
        <f t="shared" si="85"/>
        <v>3.5000000000000003E-2</v>
      </c>
      <c r="AD123" s="168">
        <f t="shared" si="81"/>
        <v>0.38600000000000001</v>
      </c>
      <c r="AE123" s="169">
        <f t="shared" si="81"/>
        <v>0.61399999999999999</v>
      </c>
      <c r="AF123" s="170">
        <f t="shared" si="82"/>
        <v>92243</v>
      </c>
      <c r="AG123" s="171">
        <f t="shared" si="83"/>
        <v>35569</v>
      </c>
      <c r="AH123" s="172">
        <f t="shared" si="83"/>
        <v>56674</v>
      </c>
    </row>
    <row r="124" spans="1:34" s="137" customFormat="1" ht="17.25" customHeight="1">
      <c r="A124" s="159" t="s">
        <v>161</v>
      </c>
      <c r="B124" s="160">
        <f>SUM(C124:D124)</f>
        <v>51351</v>
      </c>
      <c r="C124" s="160">
        <f t="shared" si="78"/>
        <v>13253</v>
      </c>
      <c r="D124" s="160">
        <f t="shared" si="78"/>
        <v>38098</v>
      </c>
      <c r="E124" s="162">
        <f t="shared" si="79"/>
        <v>0.26</v>
      </c>
      <c r="F124" s="162">
        <f t="shared" si="79"/>
        <v>0.74</v>
      </c>
      <c r="G124" s="160"/>
      <c r="H124" s="160"/>
      <c r="I124" s="163"/>
      <c r="J124" s="163"/>
      <c r="K124" s="163"/>
      <c r="L124" s="163"/>
      <c r="M124" s="163"/>
      <c r="N124" s="163"/>
      <c r="O124" s="165"/>
      <c r="P124" s="165"/>
      <c r="Q124" s="165"/>
      <c r="R124" s="163"/>
      <c r="S124" s="163"/>
      <c r="T124" s="163"/>
      <c r="U124" s="163"/>
      <c r="V124" s="163"/>
      <c r="W124" s="163"/>
      <c r="X124" s="192">
        <f>사망률추계값!J53</f>
        <v>0.33091000000000004</v>
      </c>
      <c r="Y124" s="192">
        <f>사망률추계값!K53</f>
        <v>0.53842999999999996</v>
      </c>
      <c r="Z124" s="160">
        <f t="shared" si="80"/>
        <v>46111</v>
      </c>
      <c r="AA124" s="167">
        <f t="shared" si="84"/>
        <v>13894</v>
      </c>
      <c r="AB124" s="167">
        <f t="shared" si="84"/>
        <v>32217</v>
      </c>
      <c r="AC124" s="154">
        <f t="shared" si="85"/>
        <v>1.7999999999999999E-2</v>
      </c>
      <c r="AD124" s="168">
        <f t="shared" si="81"/>
        <v>0.30099999999999999</v>
      </c>
      <c r="AE124" s="169">
        <f t="shared" si="81"/>
        <v>0.69899999999999995</v>
      </c>
      <c r="AF124" s="170">
        <f t="shared" si="82"/>
        <v>46111</v>
      </c>
      <c r="AG124" s="171">
        <f t="shared" si="83"/>
        <v>13894</v>
      </c>
      <c r="AH124" s="172">
        <f t="shared" si="83"/>
        <v>32217</v>
      </c>
    </row>
    <row r="125" spans="1:34" s="137" customFormat="1" ht="17.25" customHeight="1">
      <c r="A125" s="159" t="s">
        <v>162</v>
      </c>
      <c r="B125" s="160">
        <f>SUM(C125:D125)</f>
        <v>19840</v>
      </c>
      <c r="C125" s="160">
        <f t="shared" si="78"/>
        <v>3040</v>
      </c>
      <c r="D125" s="160">
        <f t="shared" si="78"/>
        <v>16800</v>
      </c>
      <c r="E125" s="162">
        <f t="shared" si="79"/>
        <v>0.15</v>
      </c>
      <c r="F125" s="162">
        <f t="shared" si="79"/>
        <v>0.85</v>
      </c>
      <c r="G125" s="160"/>
      <c r="H125" s="160"/>
      <c r="I125" s="163"/>
      <c r="J125" s="163"/>
      <c r="K125" s="163"/>
      <c r="M125" s="163"/>
      <c r="N125" s="163"/>
      <c r="O125" s="165"/>
      <c r="P125" s="165"/>
      <c r="Q125" s="165"/>
      <c r="R125" s="163"/>
      <c r="S125" s="163"/>
      <c r="T125" s="163"/>
      <c r="U125" s="163"/>
      <c r="V125" s="163"/>
      <c r="W125" s="163"/>
      <c r="X125" s="192">
        <f>사망률추계값!J54</f>
        <v>0.14786999999999995</v>
      </c>
      <c r="Y125" s="192">
        <f>사망률추계값!K54</f>
        <v>0.31535000000000002</v>
      </c>
      <c r="Z125" s="160">
        <f t="shared" si="80"/>
        <v>24899</v>
      </c>
      <c r="AA125" s="167">
        <f t="shared" si="84"/>
        <v>4386</v>
      </c>
      <c r="AB125" s="167">
        <f t="shared" si="84"/>
        <v>20513</v>
      </c>
      <c r="AC125" s="154">
        <f t="shared" si="85"/>
        <v>0.01</v>
      </c>
      <c r="AD125" s="168">
        <f t="shared" si="81"/>
        <v>0.17599999999999999</v>
      </c>
      <c r="AE125" s="169">
        <f t="shared" si="81"/>
        <v>0.82399999999999995</v>
      </c>
      <c r="AF125" s="170">
        <f t="shared" si="82"/>
        <v>24899</v>
      </c>
      <c r="AG125" s="171">
        <f t="shared" si="83"/>
        <v>4386</v>
      </c>
      <c r="AH125" s="172">
        <f t="shared" si="83"/>
        <v>20513</v>
      </c>
    </row>
    <row r="126" spans="1:34" s="137" customFormat="1" ht="17.25" customHeight="1">
      <c r="A126" s="159" t="s">
        <v>47</v>
      </c>
      <c r="B126" s="160">
        <f>SUM(C126:D126)</f>
        <v>3658</v>
      </c>
      <c r="C126" s="160">
        <f t="shared" si="78"/>
        <v>237</v>
      </c>
      <c r="D126" s="160">
        <f t="shared" si="78"/>
        <v>3421</v>
      </c>
      <c r="E126" s="162">
        <f t="shared" si="79"/>
        <v>0.06</v>
      </c>
      <c r="F126" s="162">
        <f t="shared" si="79"/>
        <v>0.94</v>
      </c>
      <c r="G126" s="160"/>
      <c r="H126" s="160"/>
      <c r="I126" s="163"/>
      <c r="J126" s="163"/>
      <c r="K126" s="163"/>
      <c r="L126" s="163"/>
      <c r="M126" s="163"/>
      <c r="N126" s="163"/>
      <c r="O126" s="165"/>
      <c r="P126" s="165"/>
      <c r="Q126" s="165"/>
      <c r="R126" s="163"/>
      <c r="S126" s="163"/>
      <c r="T126" s="163"/>
      <c r="U126" s="163"/>
      <c r="V126" s="163"/>
      <c r="W126" s="163"/>
      <c r="X126" s="192">
        <f>사망률추계값!J55</f>
        <v>0</v>
      </c>
      <c r="Y126" s="192">
        <f>사망률추계값!K55</f>
        <v>0</v>
      </c>
      <c r="Z126" s="160">
        <f t="shared" si="80"/>
        <v>5748</v>
      </c>
      <c r="AA126" s="167">
        <f>ROUND(C125*X125+C126*X126,0)</f>
        <v>450</v>
      </c>
      <c r="AB126" s="167">
        <f>ROUND(D125*Y125+D126*Y126,0)</f>
        <v>5298</v>
      </c>
      <c r="AC126" s="154">
        <f t="shared" si="85"/>
        <v>2E-3</v>
      </c>
      <c r="AD126" s="168">
        <f t="shared" si="81"/>
        <v>7.8E-2</v>
      </c>
      <c r="AE126" s="169">
        <f t="shared" si="81"/>
        <v>0.92200000000000004</v>
      </c>
      <c r="AF126" s="170">
        <f t="shared" si="82"/>
        <v>5748</v>
      </c>
      <c r="AG126" s="171">
        <f t="shared" si="83"/>
        <v>450</v>
      </c>
      <c r="AH126" s="172">
        <f t="shared" si="83"/>
        <v>5298</v>
      </c>
    </row>
    <row r="127" spans="1:34" s="137" customFormat="1" ht="17.25" customHeight="1" thickBot="1">
      <c r="A127" s="177" t="s">
        <v>43</v>
      </c>
      <c r="B127" s="178">
        <f>SUM(B106:B126)</f>
        <v>2650361</v>
      </c>
      <c r="C127" s="179">
        <f>SUM(C106:C126)</f>
        <v>1324116</v>
      </c>
      <c r="D127" s="179">
        <f>SUM(D106:D126)</f>
        <v>1326245</v>
      </c>
      <c r="E127" s="180"/>
      <c r="F127" s="180"/>
      <c r="G127" s="180"/>
      <c r="H127" s="180"/>
      <c r="I127" s="180"/>
      <c r="J127" s="180"/>
      <c r="K127" s="180"/>
      <c r="L127" s="181">
        <f>SUM(L109:L126)</f>
        <v>107753</v>
      </c>
      <c r="M127" s="180"/>
      <c r="N127" s="180"/>
      <c r="O127" s="182"/>
      <c r="P127" s="182"/>
      <c r="Q127" s="182"/>
      <c r="R127" s="181">
        <f t="shared" ref="R127:W127" si="94">SUM(R109:R126)</f>
        <v>316</v>
      </c>
      <c r="S127" s="181">
        <f t="shared" si="94"/>
        <v>175</v>
      </c>
      <c r="T127" s="181">
        <f t="shared" si="94"/>
        <v>141</v>
      </c>
      <c r="U127" s="181">
        <f t="shared" si="94"/>
        <v>107437</v>
      </c>
      <c r="V127" s="181">
        <f t="shared" si="94"/>
        <v>55222</v>
      </c>
      <c r="W127" s="181">
        <f t="shared" si="94"/>
        <v>52215</v>
      </c>
      <c r="X127" s="180"/>
      <c r="Y127" s="180"/>
      <c r="Z127" s="179">
        <f>SUM(AA127:AB127)</f>
        <v>2613972</v>
      </c>
      <c r="AA127" s="179">
        <f>SUM(AA106:AA126)</f>
        <v>1306550</v>
      </c>
      <c r="AB127" s="179">
        <f>SUM(AB106:AB126)</f>
        <v>1307422</v>
      </c>
      <c r="AC127" s="183">
        <f>ROUND(SUM(AC106:AC126),0)</f>
        <v>1</v>
      </c>
      <c r="AD127" s="180"/>
      <c r="AE127" s="184"/>
      <c r="AF127" s="185">
        <f>SUM(AF106:AF126)</f>
        <v>2613972</v>
      </c>
      <c r="AG127" s="186">
        <f>SUM(AG106:AG126)</f>
        <v>1306550</v>
      </c>
      <c r="AH127" s="187">
        <f>SUM(AH106:AH126)</f>
        <v>1307422</v>
      </c>
    </row>
    <row r="128" spans="1:34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</sheetData>
  <mergeCells count="70">
    <mergeCell ref="AC4:AC5"/>
    <mergeCell ref="A4:A5"/>
    <mergeCell ref="B4:D4"/>
    <mergeCell ref="E4:F4"/>
    <mergeCell ref="G4:H4"/>
    <mergeCell ref="I4:K4"/>
    <mergeCell ref="L4:N4"/>
    <mergeCell ref="AF29:AH29"/>
    <mergeCell ref="AD4:AE4"/>
    <mergeCell ref="AF4:AH4"/>
    <mergeCell ref="A29:A30"/>
    <mergeCell ref="B29:D29"/>
    <mergeCell ref="E29:F29"/>
    <mergeCell ref="G29:H29"/>
    <mergeCell ref="I29:K29"/>
    <mergeCell ref="L29:N29"/>
    <mergeCell ref="O29:Q29"/>
    <mergeCell ref="R29:T29"/>
    <mergeCell ref="O4:Q4"/>
    <mergeCell ref="R4:T4"/>
    <mergeCell ref="U4:W4"/>
    <mergeCell ref="X4:Y4"/>
    <mergeCell ref="Z4:AB4"/>
    <mergeCell ref="U29:W29"/>
    <mergeCell ref="X29:Y29"/>
    <mergeCell ref="Z29:AB29"/>
    <mergeCell ref="AC29:AC30"/>
    <mergeCell ref="AD29:AE29"/>
    <mergeCell ref="Z54:AB54"/>
    <mergeCell ref="AC54:AC55"/>
    <mergeCell ref="A54:A55"/>
    <mergeCell ref="B54:D54"/>
    <mergeCell ref="E54:F54"/>
    <mergeCell ref="G54:H54"/>
    <mergeCell ref="I54:K54"/>
    <mergeCell ref="L54:N54"/>
    <mergeCell ref="AD79:AE79"/>
    <mergeCell ref="AF79:AH79"/>
    <mergeCell ref="AD54:AE54"/>
    <mergeCell ref="AF54:AH54"/>
    <mergeCell ref="A79:A80"/>
    <mergeCell ref="B79:D79"/>
    <mergeCell ref="E79:F79"/>
    <mergeCell ref="G79:H79"/>
    <mergeCell ref="I79:K79"/>
    <mergeCell ref="L79:N79"/>
    <mergeCell ref="O79:Q79"/>
    <mergeCell ref="R79:T79"/>
    <mergeCell ref="O54:Q54"/>
    <mergeCell ref="R54:T54"/>
    <mergeCell ref="U54:W54"/>
    <mergeCell ref="X54:Y54"/>
    <mergeCell ref="L104:N104"/>
    <mergeCell ref="U79:W79"/>
    <mergeCell ref="X79:Y79"/>
    <mergeCell ref="Z79:AB79"/>
    <mergeCell ref="AC79:AC80"/>
    <mergeCell ref="A104:A105"/>
    <mergeCell ref="B104:D104"/>
    <mergeCell ref="E104:F104"/>
    <mergeCell ref="G104:H104"/>
    <mergeCell ref="I104:K104"/>
    <mergeCell ref="AD104:AE104"/>
    <mergeCell ref="AF104:AH104"/>
    <mergeCell ref="O104:Q104"/>
    <mergeCell ref="R104:T104"/>
    <mergeCell ref="U104:W104"/>
    <mergeCell ref="X104:Y104"/>
    <mergeCell ref="Z104:AB104"/>
    <mergeCell ref="AC104:AC105"/>
  </mergeCells>
  <phoneticPr fontId="2" type="noConversion"/>
  <conditionalFormatting sqref="X6:Y26">
    <cfRule type="expression" dxfId="5" priority="1" stopIfTrue="1">
      <formula>#REF!="사망확률(남자)"</formula>
    </cfRule>
    <cfRule type="expression" dxfId="4" priority="2" stopIfTrue="1">
      <formula>#REF!="사망확률(여자)"</formula>
    </cfRule>
    <cfRule type="expression" dxfId="3" priority="3" stopIfTrue="1">
      <formula>#REF!="생잔율(여자)"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8" scale="71" fitToHeight="0" orientation="landscape" r:id="rId1"/>
  <headerFooter alignWithMargins="0"/>
  <rowBreaks count="2" manualBreakCount="2">
    <brk id="53" max="16383" man="1"/>
    <brk id="10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40"/>
  <sheetViews>
    <sheetView view="pageBreakPreview" zoomScaleNormal="40" zoomScaleSheetLayoutView="70" workbookViewId="0">
      <selection activeCell="G37" sqref="G37"/>
    </sheetView>
  </sheetViews>
  <sheetFormatPr defaultRowHeight="18" customHeight="1"/>
  <cols>
    <col min="1" max="4" width="7.33203125" style="130" customWidth="1"/>
    <col min="5" max="14" width="6.77734375" style="130" customWidth="1"/>
    <col min="15" max="17" width="6.77734375" style="131" customWidth="1"/>
    <col min="18" max="25" width="6.77734375" style="130" customWidth="1"/>
    <col min="26" max="28" width="7.33203125" style="130" customWidth="1"/>
    <col min="29" max="31" width="6.77734375" style="130" customWidth="1"/>
    <col min="32" max="34" width="8.33203125" style="132" customWidth="1"/>
    <col min="35" max="59" width="5.77734375" style="130" customWidth="1"/>
    <col min="60" max="16384" width="8.88671875" style="130"/>
  </cols>
  <sheetData>
    <row r="1" spans="1:34" ht="17.25" customHeight="1">
      <c r="A1" s="129" t="s">
        <v>262</v>
      </c>
    </row>
    <row r="2" spans="1:34" s="134" customFormat="1" ht="17.25" customHeight="1">
      <c r="A2" s="133" t="s">
        <v>113</v>
      </c>
      <c r="B2" s="134" t="s">
        <v>238</v>
      </c>
      <c r="O2" s="135"/>
      <c r="P2" s="135"/>
      <c r="Q2" s="135"/>
      <c r="AF2" s="136"/>
      <c r="AG2" s="136"/>
      <c r="AH2" s="136"/>
    </row>
    <row r="3" spans="1:34" s="134" customFormat="1" ht="17.25" customHeight="1" thickBot="1">
      <c r="A3" s="133"/>
      <c r="B3" s="134" t="s">
        <v>114</v>
      </c>
      <c r="O3" s="135"/>
      <c r="P3" s="135"/>
      <c r="Q3" s="135"/>
      <c r="AF3" s="136"/>
      <c r="AG3" s="136"/>
      <c r="AH3" s="136"/>
    </row>
    <row r="4" spans="1:34" s="137" customFormat="1" ht="17.25" customHeight="1">
      <c r="A4" s="295" t="s">
        <v>3</v>
      </c>
      <c r="B4" s="297">
        <v>2013</v>
      </c>
      <c r="C4" s="297"/>
      <c r="D4" s="297"/>
      <c r="E4" s="291" t="s">
        <v>115</v>
      </c>
      <c r="F4" s="291"/>
      <c r="G4" s="291" t="s">
        <v>163</v>
      </c>
      <c r="H4" s="291"/>
      <c r="I4" s="298" t="s">
        <v>224</v>
      </c>
      <c r="J4" s="298"/>
      <c r="K4" s="298"/>
      <c r="L4" s="299">
        <f>2015-B4</f>
        <v>2</v>
      </c>
      <c r="M4" s="299"/>
      <c r="N4" s="299"/>
      <c r="O4" s="291" t="s">
        <v>164</v>
      </c>
      <c r="P4" s="291"/>
      <c r="Q4" s="291"/>
      <c r="R4" s="291" t="s">
        <v>116</v>
      </c>
      <c r="S4" s="291"/>
      <c r="T4" s="291"/>
      <c r="U4" s="291" t="s">
        <v>117</v>
      </c>
      <c r="V4" s="291"/>
      <c r="W4" s="291"/>
      <c r="X4" s="291" t="s">
        <v>223</v>
      </c>
      <c r="Y4" s="291"/>
      <c r="Z4" s="292">
        <v>2015</v>
      </c>
      <c r="AA4" s="292"/>
      <c r="AB4" s="292"/>
      <c r="AC4" s="293">
        <f>Z4</f>
        <v>2015</v>
      </c>
      <c r="AD4" s="286">
        <f>Z4</f>
        <v>2015</v>
      </c>
      <c r="AE4" s="287"/>
      <c r="AF4" s="288">
        <f>Z4</f>
        <v>2015</v>
      </c>
      <c r="AG4" s="289"/>
      <c r="AH4" s="290"/>
    </row>
    <row r="5" spans="1:34" s="143" customFormat="1" ht="17.25" customHeight="1" thickBot="1">
      <c r="A5" s="296"/>
      <c r="B5" s="138" t="s">
        <v>118</v>
      </c>
      <c r="C5" s="138" t="s">
        <v>119</v>
      </c>
      <c r="D5" s="138" t="s">
        <v>120</v>
      </c>
      <c r="E5" s="138" t="s">
        <v>119</v>
      </c>
      <c r="F5" s="138" t="s">
        <v>120</v>
      </c>
      <c r="G5" s="138" t="s">
        <v>119</v>
      </c>
      <c r="H5" s="138" t="s">
        <v>120</v>
      </c>
      <c r="I5" s="138" t="s">
        <v>118</v>
      </c>
      <c r="J5" s="138" t="s">
        <v>119</v>
      </c>
      <c r="K5" s="138" t="s">
        <v>120</v>
      </c>
      <c r="L5" s="114" t="s">
        <v>242</v>
      </c>
      <c r="M5" s="114" t="s">
        <v>243</v>
      </c>
      <c r="N5" s="114" t="s">
        <v>244</v>
      </c>
      <c r="O5" s="138" t="s">
        <v>118</v>
      </c>
      <c r="P5" s="138" t="s">
        <v>119</v>
      </c>
      <c r="Q5" s="138" t="s">
        <v>120</v>
      </c>
      <c r="R5" s="138" t="s">
        <v>118</v>
      </c>
      <c r="S5" s="138" t="s">
        <v>119</v>
      </c>
      <c r="T5" s="138" t="s">
        <v>120</v>
      </c>
      <c r="U5" s="138" t="s">
        <v>118</v>
      </c>
      <c r="V5" s="138" t="s">
        <v>119</v>
      </c>
      <c r="W5" s="138" t="s">
        <v>120</v>
      </c>
      <c r="X5" s="138" t="s">
        <v>119</v>
      </c>
      <c r="Y5" s="138" t="s">
        <v>120</v>
      </c>
      <c r="Z5" s="138" t="s">
        <v>118</v>
      </c>
      <c r="AA5" s="138" t="s">
        <v>119</v>
      </c>
      <c r="AB5" s="138" t="s">
        <v>120</v>
      </c>
      <c r="AC5" s="294"/>
      <c r="AD5" s="138" t="s">
        <v>119</v>
      </c>
      <c r="AE5" s="139" t="s">
        <v>120</v>
      </c>
      <c r="AF5" s="140" t="s">
        <v>118</v>
      </c>
      <c r="AG5" s="141" t="s">
        <v>119</v>
      </c>
      <c r="AH5" s="142" t="s">
        <v>120</v>
      </c>
    </row>
    <row r="6" spans="1:34" s="137" customFormat="1" ht="17.25" customHeight="1" thickTop="1">
      <c r="A6" s="144" t="s">
        <v>121</v>
      </c>
      <c r="B6" s="145">
        <f>SUM(C6:D6)</f>
        <v>5323</v>
      </c>
      <c r="C6" s="146">
        <f>'연령별 인구현황(김천시)'!F6</f>
        <v>2724</v>
      </c>
      <c r="D6" s="146">
        <f>'연령별 인구현황(김천시)'!G6</f>
        <v>2599</v>
      </c>
      <c r="E6" s="147">
        <f>ROUND(C6/$B6,2)</f>
        <v>0.51</v>
      </c>
      <c r="F6" s="147">
        <f>ROUND(D6/$B6,2)</f>
        <v>0.49</v>
      </c>
      <c r="G6" s="145"/>
      <c r="H6" s="145"/>
      <c r="I6" s="148"/>
      <c r="J6" s="148"/>
      <c r="K6" s="148"/>
      <c r="L6" s="149"/>
      <c r="M6" s="149"/>
      <c r="N6" s="149"/>
      <c r="O6" s="150">
        <f>AVERAGE(P6:Q6)</f>
        <v>4.5500000000000002E-3</v>
      </c>
      <c r="P6" s="151">
        <f>사망률추계값!B6</f>
        <v>4.7400000000000003E-3</v>
      </c>
      <c r="Q6" s="151">
        <f>사망률추계값!C6</f>
        <v>4.3600000000000002E-3</v>
      </c>
      <c r="R6" s="148"/>
      <c r="S6" s="148"/>
      <c r="T6" s="148"/>
      <c r="U6" s="148"/>
      <c r="V6" s="148"/>
      <c r="W6" s="148"/>
      <c r="X6" s="152">
        <f>사망률추계값!B35</f>
        <v>0.99921000000000004</v>
      </c>
      <c r="Y6" s="152">
        <f>사망률추계값!C35</f>
        <v>0.99914999999999998</v>
      </c>
      <c r="Z6" s="145">
        <f t="shared" ref="Z6:Z23" si="0">SUM(AA6:AB6)</f>
        <v>2119</v>
      </c>
      <c r="AA6" s="153">
        <f>ROUND(V27,0)</f>
        <v>1096</v>
      </c>
      <c r="AB6" s="153">
        <f>ROUND(W27,0)</f>
        <v>1023</v>
      </c>
      <c r="AC6" s="154">
        <f t="shared" ref="AC6:AC26" si="1">ROUND(Z6/$Z$27,3)</f>
        <v>1.6E-2</v>
      </c>
      <c r="AD6" s="154">
        <f>ROUND(AA6/$Z6,3)</f>
        <v>0.51700000000000002</v>
      </c>
      <c r="AE6" s="155">
        <f>ROUND(AB6/$Z6,3)</f>
        <v>0.48299999999999998</v>
      </c>
      <c r="AF6" s="156">
        <f t="shared" ref="AF6:AF23" si="2">SUM(AG6:AH6)</f>
        <v>2119</v>
      </c>
      <c r="AG6" s="157">
        <f>AA6</f>
        <v>1096</v>
      </c>
      <c r="AH6" s="158">
        <f t="shared" ref="AG6:AH23" si="3">AB6</f>
        <v>1023</v>
      </c>
    </row>
    <row r="7" spans="1:34" s="137" customFormat="1" ht="17.25" customHeight="1">
      <c r="A7" s="159" t="s">
        <v>122</v>
      </c>
      <c r="B7" s="160">
        <f t="shared" ref="B7:B22" si="4">SUM(C7:D7)</f>
        <v>5074</v>
      </c>
      <c r="C7" s="161">
        <f>'연령별 인구현황(김천시)'!F7</f>
        <v>2676</v>
      </c>
      <c r="D7" s="161">
        <f>'연령별 인구현황(김천시)'!G7</f>
        <v>2398</v>
      </c>
      <c r="E7" s="162">
        <f t="shared" ref="E7:E16" si="5">ROUND(C7/$B7,2)</f>
        <v>0.53</v>
      </c>
      <c r="F7" s="162">
        <f t="shared" ref="F7:F16" si="6">ROUND(D7/$B7,2)</f>
        <v>0.47</v>
      </c>
      <c r="G7" s="160"/>
      <c r="H7" s="160"/>
      <c r="I7" s="163"/>
      <c r="J7" s="163"/>
      <c r="K7" s="163"/>
      <c r="L7" s="164"/>
      <c r="M7" s="164"/>
      <c r="N7" s="164"/>
      <c r="O7" s="165"/>
      <c r="P7" s="165"/>
      <c r="Q7" s="165"/>
      <c r="R7" s="163"/>
      <c r="S7" s="163"/>
      <c r="T7" s="163"/>
      <c r="U7" s="163"/>
      <c r="V7" s="163"/>
      <c r="W7" s="163"/>
      <c r="X7" s="166">
        <f>사망률추계값!B36</f>
        <v>0.99924000000000002</v>
      </c>
      <c r="Y7" s="166">
        <f>사망률추계값!C36</f>
        <v>0.99975000000000003</v>
      </c>
      <c r="Z7" s="160">
        <f t="shared" si="0"/>
        <v>5319</v>
      </c>
      <c r="AA7" s="167">
        <f>ROUND(C6*X6,0)</f>
        <v>2722</v>
      </c>
      <c r="AB7" s="167">
        <f>ROUND(D6*Y6,0)</f>
        <v>2597</v>
      </c>
      <c r="AC7" s="168">
        <f t="shared" si="1"/>
        <v>0.04</v>
      </c>
      <c r="AD7" s="168">
        <f t="shared" ref="AD7:AE21" si="7">ROUND(AA7/$Z7,3)</f>
        <v>0.51200000000000001</v>
      </c>
      <c r="AE7" s="169">
        <f t="shared" si="7"/>
        <v>0.48799999999999999</v>
      </c>
      <c r="AF7" s="170">
        <f t="shared" si="2"/>
        <v>5319</v>
      </c>
      <c r="AG7" s="171">
        <f t="shared" si="3"/>
        <v>2722</v>
      </c>
      <c r="AH7" s="172">
        <f t="shared" si="3"/>
        <v>2597</v>
      </c>
    </row>
    <row r="8" spans="1:34" s="137" customFormat="1" ht="17.25" customHeight="1">
      <c r="A8" s="159" t="s">
        <v>123</v>
      </c>
      <c r="B8" s="160">
        <f t="shared" si="4"/>
        <v>6412</v>
      </c>
      <c r="C8" s="161">
        <f>'연령별 인구현황(김천시)'!F8</f>
        <v>3405</v>
      </c>
      <c r="D8" s="161">
        <f>'연령별 인구현황(김천시)'!G8</f>
        <v>3007</v>
      </c>
      <c r="E8" s="162">
        <f t="shared" si="5"/>
        <v>0.53</v>
      </c>
      <c r="F8" s="162">
        <f t="shared" si="6"/>
        <v>0.47</v>
      </c>
      <c r="G8" s="160"/>
      <c r="H8" s="160"/>
      <c r="I8" s="173"/>
      <c r="J8" s="163"/>
      <c r="K8" s="163"/>
      <c r="L8" s="164"/>
      <c r="M8" s="164"/>
      <c r="N8" s="164"/>
      <c r="O8" s="165"/>
      <c r="P8" s="165"/>
      <c r="Q8" s="165"/>
      <c r="R8" s="163"/>
      <c r="S8" s="163"/>
      <c r="T8" s="163"/>
      <c r="U8" s="163"/>
      <c r="V8" s="163"/>
      <c r="W8" s="163"/>
      <c r="X8" s="166">
        <f>사망률추계값!B37</f>
        <v>0.99931000000000003</v>
      </c>
      <c r="Y8" s="166">
        <f>사망률추계값!C37</f>
        <v>0.99960000000000004</v>
      </c>
      <c r="Z8" s="160">
        <f t="shared" si="0"/>
        <v>5071</v>
      </c>
      <c r="AA8" s="167">
        <f t="shared" ref="AA8:AB19" si="8">ROUND(C7*X7,0)</f>
        <v>2674</v>
      </c>
      <c r="AB8" s="167">
        <f t="shared" si="8"/>
        <v>2397</v>
      </c>
      <c r="AC8" s="168">
        <f t="shared" si="1"/>
        <v>3.7999999999999999E-2</v>
      </c>
      <c r="AD8" s="168">
        <f t="shared" si="7"/>
        <v>0.52700000000000002</v>
      </c>
      <c r="AE8" s="169">
        <f t="shared" si="7"/>
        <v>0.47299999999999998</v>
      </c>
      <c r="AF8" s="170">
        <f t="shared" si="2"/>
        <v>5071</v>
      </c>
      <c r="AG8" s="171">
        <f t="shared" si="3"/>
        <v>2674</v>
      </c>
      <c r="AH8" s="172">
        <f t="shared" si="3"/>
        <v>2397</v>
      </c>
    </row>
    <row r="9" spans="1:34" s="137" customFormat="1" ht="17.25" customHeight="1">
      <c r="A9" s="159" t="s">
        <v>124</v>
      </c>
      <c r="B9" s="160">
        <f t="shared" si="4"/>
        <v>8413</v>
      </c>
      <c r="C9" s="161">
        <f>'연령별 인구현황(김천시)'!F9</f>
        <v>4544</v>
      </c>
      <c r="D9" s="161">
        <f>'연령별 인구현황(김천시)'!G9</f>
        <v>3869</v>
      </c>
      <c r="E9" s="162">
        <f t="shared" si="5"/>
        <v>0.54</v>
      </c>
      <c r="F9" s="162">
        <f t="shared" si="6"/>
        <v>0.46</v>
      </c>
      <c r="G9" s="174">
        <f>'여성출산율,출생성비'!$B$19</f>
        <v>0.51737451737451745</v>
      </c>
      <c r="H9" s="174">
        <f>'여성출산율,출생성비'!$B$20</f>
        <v>0.48262548262548255</v>
      </c>
      <c r="I9" s="175">
        <f>'여성출산율,출생성비'!B6</f>
        <v>1.07</v>
      </c>
      <c r="J9" s="163">
        <f>ROUND(G9*$I9,2)</f>
        <v>0.55000000000000004</v>
      </c>
      <c r="K9" s="163">
        <f>ROUND(H9*$I9,2)</f>
        <v>0.52</v>
      </c>
      <c r="L9" s="167">
        <f>SUM(M9:N9)</f>
        <v>8</v>
      </c>
      <c r="M9" s="167">
        <f t="shared" ref="M9:M15" si="9">ROUND(J9*L$4*$D9/1000,0)</f>
        <v>4</v>
      </c>
      <c r="N9" s="167">
        <f t="shared" ref="N9:N15" si="10">ROUND(K9*L$4*$D9/1000,0)</f>
        <v>4</v>
      </c>
      <c r="O9" s="165"/>
      <c r="P9" s="165"/>
      <c r="Q9" s="165"/>
      <c r="R9" s="167">
        <f t="shared" ref="R9:R15" si="11">SUM(S9:T9)</f>
        <v>0</v>
      </c>
      <c r="S9" s="167">
        <f t="shared" ref="S9:T12" si="12">ROUND(M9*P$6,0)</f>
        <v>0</v>
      </c>
      <c r="T9" s="167">
        <f t="shared" si="12"/>
        <v>0</v>
      </c>
      <c r="U9" s="167">
        <f t="shared" ref="U9:U15" si="13">SUM(V9:W9)</f>
        <v>8</v>
      </c>
      <c r="V9" s="160">
        <f t="shared" ref="V9:W15" si="14">M9-S9</f>
        <v>4</v>
      </c>
      <c r="W9" s="160">
        <f t="shared" si="14"/>
        <v>4</v>
      </c>
      <c r="X9" s="166">
        <f>사망률추계값!B38</f>
        <v>0.99851999999999996</v>
      </c>
      <c r="Y9" s="166">
        <f>사망률추계값!C38</f>
        <v>0.99919999999999998</v>
      </c>
      <c r="Z9" s="160">
        <f t="shared" si="0"/>
        <v>6409</v>
      </c>
      <c r="AA9" s="167">
        <f t="shared" si="8"/>
        <v>3403</v>
      </c>
      <c r="AB9" s="167">
        <f t="shared" si="8"/>
        <v>3006</v>
      </c>
      <c r="AC9" s="168">
        <f t="shared" si="1"/>
        <v>4.8000000000000001E-2</v>
      </c>
      <c r="AD9" s="168">
        <f t="shared" si="7"/>
        <v>0.53100000000000003</v>
      </c>
      <c r="AE9" s="169">
        <f t="shared" si="7"/>
        <v>0.46899999999999997</v>
      </c>
      <c r="AF9" s="170">
        <f t="shared" si="2"/>
        <v>6409</v>
      </c>
      <c r="AG9" s="171">
        <f t="shared" si="3"/>
        <v>3403</v>
      </c>
      <c r="AH9" s="172">
        <f t="shared" si="3"/>
        <v>3006</v>
      </c>
    </row>
    <row r="10" spans="1:34" s="137" customFormat="1" ht="17.25" customHeight="1">
      <c r="A10" s="159" t="s">
        <v>125</v>
      </c>
      <c r="B10" s="160">
        <f t="shared" si="4"/>
        <v>8512</v>
      </c>
      <c r="C10" s="161">
        <f>'연령별 인구현황(김천시)'!F10</f>
        <v>4719</v>
      </c>
      <c r="D10" s="161">
        <f>'연령별 인구현황(김천시)'!G10</f>
        <v>3793</v>
      </c>
      <c r="E10" s="162">
        <f t="shared" si="5"/>
        <v>0.55000000000000004</v>
      </c>
      <c r="F10" s="162">
        <f t="shared" si="6"/>
        <v>0.45</v>
      </c>
      <c r="G10" s="174">
        <f>'여성출산율,출생성비'!$B$19</f>
        <v>0.51737451737451745</v>
      </c>
      <c r="H10" s="174">
        <f>'여성출산율,출생성비'!$B$20</f>
        <v>0.48262548262548255</v>
      </c>
      <c r="I10" s="175">
        <f>'여성출산율,출생성비'!B7</f>
        <v>20.13</v>
      </c>
      <c r="J10" s="163">
        <f t="shared" ref="J10:K15" si="15">ROUND(G10*$I10,2)</f>
        <v>10.41</v>
      </c>
      <c r="K10" s="163">
        <f t="shared" si="15"/>
        <v>9.7200000000000006</v>
      </c>
      <c r="L10" s="167">
        <f t="shared" ref="L10:L15" si="16">SUM(M10:N10)</f>
        <v>153</v>
      </c>
      <c r="M10" s="167">
        <f t="shared" si="9"/>
        <v>79</v>
      </c>
      <c r="N10" s="167">
        <f t="shared" si="10"/>
        <v>74</v>
      </c>
      <c r="O10" s="165"/>
      <c r="P10" s="165"/>
      <c r="Q10" s="165"/>
      <c r="R10" s="167">
        <f t="shared" si="11"/>
        <v>0</v>
      </c>
      <c r="S10" s="167">
        <f t="shared" si="12"/>
        <v>0</v>
      </c>
      <c r="T10" s="167">
        <f t="shared" si="12"/>
        <v>0</v>
      </c>
      <c r="U10" s="167">
        <f t="shared" si="13"/>
        <v>153</v>
      </c>
      <c r="V10" s="160">
        <f t="shared" si="14"/>
        <v>79</v>
      </c>
      <c r="W10" s="160">
        <f t="shared" si="14"/>
        <v>74</v>
      </c>
      <c r="X10" s="166">
        <f>사망률추계값!B39</f>
        <v>0.99743999999999999</v>
      </c>
      <c r="Y10" s="166">
        <f>사망률추계값!C39</f>
        <v>0.99870999999999999</v>
      </c>
      <c r="Z10" s="160">
        <f t="shared" si="0"/>
        <v>8403</v>
      </c>
      <c r="AA10" s="167">
        <f t="shared" si="8"/>
        <v>4537</v>
      </c>
      <c r="AB10" s="167">
        <f t="shared" si="8"/>
        <v>3866</v>
      </c>
      <c r="AC10" s="168">
        <f t="shared" si="1"/>
        <v>6.4000000000000001E-2</v>
      </c>
      <c r="AD10" s="168">
        <f t="shared" si="7"/>
        <v>0.54</v>
      </c>
      <c r="AE10" s="169">
        <f t="shared" si="7"/>
        <v>0.46</v>
      </c>
      <c r="AF10" s="170">
        <f t="shared" si="2"/>
        <v>8403</v>
      </c>
      <c r="AG10" s="171">
        <f t="shared" si="3"/>
        <v>4537</v>
      </c>
      <c r="AH10" s="172">
        <f t="shared" si="3"/>
        <v>3866</v>
      </c>
    </row>
    <row r="11" spans="1:34" s="137" customFormat="1" ht="17.25" customHeight="1">
      <c r="A11" s="159" t="s">
        <v>126</v>
      </c>
      <c r="B11" s="160">
        <f t="shared" si="4"/>
        <v>6783</v>
      </c>
      <c r="C11" s="161">
        <f>'연령별 인구현황(김천시)'!F11</f>
        <v>3733</v>
      </c>
      <c r="D11" s="161">
        <f>'연령별 인구현황(김천시)'!G11</f>
        <v>3050</v>
      </c>
      <c r="E11" s="162">
        <f t="shared" si="5"/>
        <v>0.55000000000000004</v>
      </c>
      <c r="F11" s="162">
        <f t="shared" si="6"/>
        <v>0.45</v>
      </c>
      <c r="G11" s="174">
        <f>'여성출산율,출생성비'!$B$19</f>
        <v>0.51737451737451745</v>
      </c>
      <c r="H11" s="174">
        <f>'여성출산율,출생성비'!$B$20</f>
        <v>0.48262548262548255</v>
      </c>
      <c r="I11" s="175">
        <f>'여성출산율,출생성비'!B8</f>
        <v>93.12</v>
      </c>
      <c r="J11" s="163">
        <f t="shared" si="15"/>
        <v>48.18</v>
      </c>
      <c r="K11" s="163">
        <f t="shared" si="15"/>
        <v>44.94</v>
      </c>
      <c r="L11" s="167">
        <f t="shared" si="16"/>
        <v>568</v>
      </c>
      <c r="M11" s="167">
        <f t="shared" si="9"/>
        <v>294</v>
      </c>
      <c r="N11" s="167">
        <f t="shared" si="10"/>
        <v>274</v>
      </c>
      <c r="O11" s="165"/>
      <c r="P11" s="165"/>
      <c r="Q11" s="165"/>
      <c r="R11" s="167">
        <f t="shared" si="11"/>
        <v>2</v>
      </c>
      <c r="S11" s="167">
        <f t="shared" si="12"/>
        <v>1</v>
      </c>
      <c r="T11" s="167">
        <f t="shared" si="12"/>
        <v>1</v>
      </c>
      <c r="U11" s="167">
        <f t="shared" si="13"/>
        <v>566</v>
      </c>
      <c r="V11" s="160">
        <f t="shared" si="14"/>
        <v>293</v>
      </c>
      <c r="W11" s="160">
        <f t="shared" si="14"/>
        <v>273</v>
      </c>
      <c r="X11" s="166">
        <f>사망률추계값!B40</f>
        <v>0.99616000000000005</v>
      </c>
      <c r="Y11" s="166">
        <f>사망률추계값!C40</f>
        <v>0.99773999999999996</v>
      </c>
      <c r="Z11" s="160">
        <f t="shared" si="0"/>
        <v>8495</v>
      </c>
      <c r="AA11" s="167">
        <f t="shared" si="8"/>
        <v>4707</v>
      </c>
      <c r="AB11" s="167">
        <f t="shared" si="8"/>
        <v>3788</v>
      </c>
      <c r="AC11" s="168">
        <f t="shared" si="1"/>
        <v>6.4000000000000001E-2</v>
      </c>
      <c r="AD11" s="168">
        <f t="shared" si="7"/>
        <v>0.55400000000000005</v>
      </c>
      <c r="AE11" s="169">
        <f t="shared" si="7"/>
        <v>0.44600000000000001</v>
      </c>
      <c r="AF11" s="170">
        <f t="shared" si="2"/>
        <v>8495</v>
      </c>
      <c r="AG11" s="171">
        <f t="shared" si="3"/>
        <v>4707</v>
      </c>
      <c r="AH11" s="172">
        <f t="shared" si="3"/>
        <v>3788</v>
      </c>
    </row>
    <row r="12" spans="1:34" s="137" customFormat="1" ht="17.25" customHeight="1">
      <c r="A12" s="159" t="s">
        <v>127</v>
      </c>
      <c r="B12" s="160">
        <f t="shared" si="4"/>
        <v>8333</v>
      </c>
      <c r="C12" s="161">
        <f>'연령별 인구현황(김천시)'!F12</f>
        <v>4444</v>
      </c>
      <c r="D12" s="161">
        <f>'연령별 인구현황(김천시)'!G12</f>
        <v>3889</v>
      </c>
      <c r="E12" s="162">
        <f t="shared" si="5"/>
        <v>0.53</v>
      </c>
      <c r="F12" s="162">
        <f t="shared" si="6"/>
        <v>0.47</v>
      </c>
      <c r="G12" s="174">
        <f>'여성출산율,출생성비'!$B$19</f>
        <v>0.51737451737451745</v>
      </c>
      <c r="H12" s="174">
        <f>'여성출산율,출생성비'!$B$20</f>
        <v>0.48262548262548255</v>
      </c>
      <c r="I12" s="175">
        <f>'여성출산율,출생성비'!B9</f>
        <v>121.47</v>
      </c>
      <c r="J12" s="163">
        <f t="shared" si="15"/>
        <v>62.85</v>
      </c>
      <c r="K12" s="163">
        <f t="shared" si="15"/>
        <v>58.62</v>
      </c>
      <c r="L12" s="167">
        <f t="shared" si="16"/>
        <v>945</v>
      </c>
      <c r="M12" s="167">
        <f t="shared" si="9"/>
        <v>489</v>
      </c>
      <c r="N12" s="167">
        <f t="shared" si="10"/>
        <v>456</v>
      </c>
      <c r="O12" s="165"/>
      <c r="P12" s="165"/>
      <c r="Q12" s="165"/>
      <c r="R12" s="167">
        <f t="shared" si="11"/>
        <v>4</v>
      </c>
      <c r="S12" s="167">
        <f t="shared" si="12"/>
        <v>2</v>
      </c>
      <c r="T12" s="167">
        <f t="shared" si="12"/>
        <v>2</v>
      </c>
      <c r="U12" s="167">
        <f t="shared" si="13"/>
        <v>941</v>
      </c>
      <c r="V12" s="160">
        <f t="shared" si="14"/>
        <v>487</v>
      </c>
      <c r="W12" s="160">
        <f t="shared" si="14"/>
        <v>454</v>
      </c>
      <c r="X12" s="166">
        <f>사망률추계값!B41</f>
        <v>0.99531000000000003</v>
      </c>
      <c r="Y12" s="166">
        <f>사망률추계값!C41</f>
        <v>0.99739999999999995</v>
      </c>
      <c r="Z12" s="160">
        <f t="shared" si="0"/>
        <v>6762</v>
      </c>
      <c r="AA12" s="167">
        <f t="shared" si="8"/>
        <v>3719</v>
      </c>
      <c r="AB12" s="167">
        <f t="shared" si="8"/>
        <v>3043</v>
      </c>
      <c r="AC12" s="168">
        <f t="shared" si="1"/>
        <v>5.0999999999999997E-2</v>
      </c>
      <c r="AD12" s="168">
        <f t="shared" si="7"/>
        <v>0.55000000000000004</v>
      </c>
      <c r="AE12" s="169">
        <f t="shared" si="7"/>
        <v>0.45</v>
      </c>
      <c r="AF12" s="170">
        <f t="shared" si="2"/>
        <v>6762</v>
      </c>
      <c r="AG12" s="171">
        <f t="shared" si="3"/>
        <v>3719</v>
      </c>
      <c r="AH12" s="172">
        <f t="shared" si="3"/>
        <v>3043</v>
      </c>
    </row>
    <row r="13" spans="1:34" s="137" customFormat="1" ht="17.25" customHeight="1">
      <c r="A13" s="159" t="s">
        <v>128</v>
      </c>
      <c r="B13" s="160">
        <f t="shared" si="4"/>
        <v>8258</v>
      </c>
      <c r="C13" s="161">
        <f>'연령별 인구현황(김천시)'!F13</f>
        <v>4354</v>
      </c>
      <c r="D13" s="161">
        <f>'연령별 인구현황(김천시)'!G13</f>
        <v>3904</v>
      </c>
      <c r="E13" s="162">
        <f t="shared" si="5"/>
        <v>0.53</v>
      </c>
      <c r="F13" s="162">
        <f t="shared" si="6"/>
        <v>0.47</v>
      </c>
      <c r="G13" s="174">
        <f>'여성출산율,출생성비'!$B$19</f>
        <v>0.51737451737451745</v>
      </c>
      <c r="H13" s="174">
        <f>'여성출산율,출생성비'!$B$20</f>
        <v>0.48262548262548255</v>
      </c>
      <c r="I13" s="175">
        <f>'여성출산율,출생성비'!B10</f>
        <v>49.33</v>
      </c>
      <c r="J13" s="163">
        <f t="shared" si="15"/>
        <v>25.52</v>
      </c>
      <c r="K13" s="163">
        <f t="shared" si="15"/>
        <v>23.81</v>
      </c>
      <c r="L13" s="167">
        <f t="shared" si="16"/>
        <v>385</v>
      </c>
      <c r="M13" s="167">
        <f t="shared" si="9"/>
        <v>199</v>
      </c>
      <c r="N13" s="167">
        <f t="shared" si="10"/>
        <v>186</v>
      </c>
      <c r="O13" s="165"/>
      <c r="P13" s="165"/>
      <c r="Q13" s="165"/>
      <c r="R13" s="167">
        <f t="shared" si="11"/>
        <v>2</v>
      </c>
      <c r="S13" s="167">
        <f t="shared" ref="S13:T15" si="17">ROUND(M13*P$6,0)</f>
        <v>1</v>
      </c>
      <c r="T13" s="167">
        <f t="shared" si="17"/>
        <v>1</v>
      </c>
      <c r="U13" s="167">
        <f t="shared" si="13"/>
        <v>383</v>
      </c>
      <c r="V13" s="160">
        <f t="shared" si="14"/>
        <v>198</v>
      </c>
      <c r="W13" s="160">
        <f t="shared" si="14"/>
        <v>185</v>
      </c>
      <c r="X13" s="166">
        <f>사망률추계값!B42</f>
        <v>0.99339</v>
      </c>
      <c r="Y13" s="166">
        <f>사망률추계값!C42</f>
        <v>0.99636000000000002</v>
      </c>
      <c r="Z13" s="160">
        <f t="shared" si="0"/>
        <v>8302</v>
      </c>
      <c r="AA13" s="167">
        <f t="shared" si="8"/>
        <v>4423</v>
      </c>
      <c r="AB13" s="167">
        <f t="shared" si="8"/>
        <v>3879</v>
      </c>
      <c r="AC13" s="168">
        <f t="shared" si="1"/>
        <v>6.3E-2</v>
      </c>
      <c r="AD13" s="168">
        <f t="shared" si="7"/>
        <v>0.53300000000000003</v>
      </c>
      <c r="AE13" s="169">
        <f t="shared" si="7"/>
        <v>0.46700000000000003</v>
      </c>
      <c r="AF13" s="170">
        <f t="shared" si="2"/>
        <v>8302</v>
      </c>
      <c r="AG13" s="171">
        <f t="shared" si="3"/>
        <v>4423</v>
      </c>
      <c r="AH13" s="172">
        <f t="shared" si="3"/>
        <v>3879</v>
      </c>
    </row>
    <row r="14" spans="1:34" s="137" customFormat="1" ht="17.25" customHeight="1">
      <c r="A14" s="159" t="s">
        <v>129</v>
      </c>
      <c r="B14" s="160">
        <f t="shared" si="4"/>
        <v>10030</v>
      </c>
      <c r="C14" s="161">
        <f>'연령별 인구현황(김천시)'!F14</f>
        <v>5282</v>
      </c>
      <c r="D14" s="161">
        <f>'연령별 인구현황(김천시)'!G14</f>
        <v>4748</v>
      </c>
      <c r="E14" s="162">
        <f t="shared" si="5"/>
        <v>0.53</v>
      </c>
      <c r="F14" s="162">
        <f t="shared" si="6"/>
        <v>0.47</v>
      </c>
      <c r="G14" s="174">
        <f>'여성출산율,출생성비'!$B$19</f>
        <v>0.51737451737451745</v>
      </c>
      <c r="H14" s="174">
        <f>'여성출산율,출생성비'!$B$20</f>
        <v>0.48262548262548255</v>
      </c>
      <c r="I14" s="175">
        <f>'여성출산율,출생성비'!B11</f>
        <v>6.74</v>
      </c>
      <c r="J14" s="163">
        <f t="shared" si="15"/>
        <v>3.49</v>
      </c>
      <c r="K14" s="163">
        <f t="shared" si="15"/>
        <v>3.25</v>
      </c>
      <c r="L14" s="167">
        <f t="shared" si="16"/>
        <v>64</v>
      </c>
      <c r="M14" s="167">
        <f t="shared" si="9"/>
        <v>33</v>
      </c>
      <c r="N14" s="167">
        <f t="shared" si="10"/>
        <v>31</v>
      </c>
      <c r="O14" s="165"/>
      <c r="P14" s="165"/>
      <c r="Q14" s="165"/>
      <c r="R14" s="167">
        <f t="shared" si="11"/>
        <v>0</v>
      </c>
      <c r="S14" s="167">
        <f t="shared" si="17"/>
        <v>0</v>
      </c>
      <c r="T14" s="167">
        <f t="shared" si="17"/>
        <v>0</v>
      </c>
      <c r="U14" s="167">
        <f t="shared" si="13"/>
        <v>64</v>
      </c>
      <c r="V14" s="160">
        <f t="shared" si="14"/>
        <v>33</v>
      </c>
      <c r="W14" s="160">
        <f t="shared" si="14"/>
        <v>31</v>
      </c>
      <c r="X14" s="166">
        <f>사망률추계값!B43</f>
        <v>0.98872000000000004</v>
      </c>
      <c r="Y14" s="166">
        <f>사망률추계값!C43</f>
        <v>0.99522999999999995</v>
      </c>
      <c r="Z14" s="160">
        <f t="shared" si="0"/>
        <v>8215</v>
      </c>
      <c r="AA14" s="167">
        <f t="shared" si="8"/>
        <v>4325</v>
      </c>
      <c r="AB14" s="167">
        <f t="shared" si="8"/>
        <v>3890</v>
      </c>
      <c r="AC14" s="168">
        <f t="shared" si="1"/>
        <v>6.2E-2</v>
      </c>
      <c r="AD14" s="168">
        <f t="shared" si="7"/>
        <v>0.52600000000000002</v>
      </c>
      <c r="AE14" s="169">
        <f t="shared" si="7"/>
        <v>0.47399999999999998</v>
      </c>
      <c r="AF14" s="170">
        <f t="shared" si="2"/>
        <v>8215</v>
      </c>
      <c r="AG14" s="171">
        <f t="shared" si="3"/>
        <v>4325</v>
      </c>
      <c r="AH14" s="172">
        <f t="shared" si="3"/>
        <v>3890</v>
      </c>
    </row>
    <row r="15" spans="1:34" s="137" customFormat="1" ht="17.25" customHeight="1">
      <c r="A15" s="159" t="s">
        <v>130</v>
      </c>
      <c r="B15" s="160">
        <f t="shared" si="4"/>
        <v>10522</v>
      </c>
      <c r="C15" s="161">
        <f>'연령별 인구현황(김천시)'!F15</f>
        <v>5506</v>
      </c>
      <c r="D15" s="161">
        <f>'연령별 인구현황(김천시)'!G15</f>
        <v>5016</v>
      </c>
      <c r="E15" s="162">
        <f t="shared" si="5"/>
        <v>0.52</v>
      </c>
      <c r="F15" s="162">
        <f t="shared" si="6"/>
        <v>0.48</v>
      </c>
      <c r="G15" s="174">
        <f>'여성출산율,출생성비'!$B$19</f>
        <v>0.51737451737451745</v>
      </c>
      <c r="H15" s="174">
        <f>'여성출산율,출생성비'!$B$20</f>
        <v>0.48262548262548255</v>
      </c>
      <c r="I15" s="175">
        <f>'여성출산율,출생성비'!B12</f>
        <v>0.33</v>
      </c>
      <c r="J15" s="163">
        <f t="shared" si="15"/>
        <v>0.17</v>
      </c>
      <c r="K15" s="163">
        <f t="shared" si="15"/>
        <v>0.16</v>
      </c>
      <c r="L15" s="167">
        <f t="shared" si="16"/>
        <v>4</v>
      </c>
      <c r="M15" s="167">
        <f t="shared" si="9"/>
        <v>2</v>
      </c>
      <c r="N15" s="167">
        <f t="shared" si="10"/>
        <v>2</v>
      </c>
      <c r="O15" s="165"/>
      <c r="P15" s="165"/>
      <c r="Q15" s="165"/>
      <c r="R15" s="167">
        <f t="shared" si="11"/>
        <v>0</v>
      </c>
      <c r="S15" s="167">
        <f t="shared" si="17"/>
        <v>0</v>
      </c>
      <c r="T15" s="167">
        <f t="shared" si="17"/>
        <v>0</v>
      </c>
      <c r="U15" s="167">
        <f t="shared" si="13"/>
        <v>4</v>
      </c>
      <c r="V15" s="160">
        <f t="shared" si="14"/>
        <v>2</v>
      </c>
      <c r="W15" s="160">
        <f t="shared" si="14"/>
        <v>2</v>
      </c>
      <c r="X15" s="166">
        <f>사망률추계값!B44</f>
        <v>0.98218000000000005</v>
      </c>
      <c r="Y15" s="166">
        <f>사망률추계값!C44</f>
        <v>0.99326999999999999</v>
      </c>
      <c r="Z15" s="160">
        <f t="shared" si="0"/>
        <v>9947</v>
      </c>
      <c r="AA15" s="167">
        <f t="shared" si="8"/>
        <v>5222</v>
      </c>
      <c r="AB15" s="167">
        <f t="shared" si="8"/>
        <v>4725</v>
      </c>
      <c r="AC15" s="168">
        <f t="shared" si="1"/>
        <v>7.4999999999999997E-2</v>
      </c>
      <c r="AD15" s="168">
        <f t="shared" si="7"/>
        <v>0.52500000000000002</v>
      </c>
      <c r="AE15" s="169">
        <f t="shared" si="7"/>
        <v>0.47499999999999998</v>
      </c>
      <c r="AF15" s="170">
        <f t="shared" si="2"/>
        <v>9947</v>
      </c>
      <c r="AG15" s="171">
        <f t="shared" si="3"/>
        <v>5222</v>
      </c>
      <c r="AH15" s="172">
        <f t="shared" si="3"/>
        <v>4725</v>
      </c>
    </row>
    <row r="16" spans="1:34" s="137" customFormat="1" ht="17.25" customHeight="1">
      <c r="A16" s="159" t="s">
        <v>131</v>
      </c>
      <c r="B16" s="160">
        <f t="shared" si="4"/>
        <v>11985</v>
      </c>
      <c r="C16" s="161">
        <f>'연령별 인구현황(김천시)'!F16</f>
        <v>6091</v>
      </c>
      <c r="D16" s="161">
        <f>'연령별 인구현황(김천시)'!G16</f>
        <v>5894</v>
      </c>
      <c r="E16" s="162">
        <f t="shared" si="5"/>
        <v>0.51</v>
      </c>
      <c r="F16" s="162">
        <f t="shared" si="6"/>
        <v>0.49</v>
      </c>
      <c r="G16" s="176"/>
      <c r="H16" s="160"/>
      <c r="I16" s="148"/>
      <c r="J16" s="163"/>
      <c r="K16" s="163"/>
      <c r="L16" s="163"/>
      <c r="M16" s="163"/>
      <c r="N16" s="163"/>
      <c r="O16" s="165"/>
      <c r="P16" s="165"/>
      <c r="Q16" s="165"/>
      <c r="R16" s="163"/>
      <c r="S16" s="163"/>
      <c r="T16" s="163"/>
      <c r="U16" s="163"/>
      <c r="V16" s="163"/>
      <c r="W16" s="163"/>
      <c r="X16" s="166">
        <f>사망률추계값!B45</f>
        <v>0.97426000000000001</v>
      </c>
      <c r="Y16" s="166">
        <f>사망률추계값!C45</f>
        <v>0.99156999999999995</v>
      </c>
      <c r="Z16" s="160">
        <f t="shared" si="0"/>
        <v>10390</v>
      </c>
      <c r="AA16" s="167">
        <f t="shared" si="8"/>
        <v>5408</v>
      </c>
      <c r="AB16" s="167">
        <f t="shared" si="8"/>
        <v>4982</v>
      </c>
      <c r="AC16" s="168">
        <f t="shared" si="1"/>
        <v>7.9000000000000001E-2</v>
      </c>
      <c r="AD16" s="168">
        <f t="shared" si="7"/>
        <v>0.52100000000000002</v>
      </c>
      <c r="AE16" s="169">
        <f t="shared" si="7"/>
        <v>0.47899999999999998</v>
      </c>
      <c r="AF16" s="170">
        <f t="shared" si="2"/>
        <v>10390</v>
      </c>
      <c r="AG16" s="171">
        <f t="shared" si="3"/>
        <v>5408</v>
      </c>
      <c r="AH16" s="172">
        <f t="shared" si="3"/>
        <v>4982</v>
      </c>
    </row>
    <row r="17" spans="1:34" s="137" customFormat="1" ht="17.25" customHeight="1">
      <c r="A17" s="159" t="s">
        <v>132</v>
      </c>
      <c r="B17" s="160">
        <f t="shared" si="4"/>
        <v>10604</v>
      </c>
      <c r="C17" s="161">
        <f>'연령별 인구현황(김천시)'!F17</f>
        <v>5259</v>
      </c>
      <c r="D17" s="161">
        <f>'연령별 인구현황(김천시)'!G17</f>
        <v>5345</v>
      </c>
      <c r="E17" s="162">
        <f t="shared" ref="E17:E26" si="18">ROUND(C17/$B17,2)</f>
        <v>0.5</v>
      </c>
      <c r="F17" s="162">
        <f t="shared" ref="F17:F26" si="19">ROUND(D17/$B17,2)</f>
        <v>0.5</v>
      </c>
      <c r="G17" s="160"/>
      <c r="H17" s="160"/>
      <c r="I17" s="163"/>
      <c r="J17" s="163"/>
      <c r="K17" s="163"/>
      <c r="L17" s="163"/>
      <c r="M17" s="163"/>
      <c r="N17" s="163"/>
      <c r="O17" s="165"/>
      <c r="P17" s="165"/>
      <c r="Q17" s="165"/>
      <c r="R17" s="163"/>
      <c r="S17" s="163"/>
      <c r="T17" s="163"/>
      <c r="U17" s="163"/>
      <c r="V17" s="163"/>
      <c r="W17" s="163"/>
      <c r="X17" s="166">
        <f>사망률추계값!B46</f>
        <v>0.96345000000000003</v>
      </c>
      <c r="Y17" s="166">
        <f>사망률추계값!C46</f>
        <v>0.98767000000000005</v>
      </c>
      <c r="Z17" s="160">
        <f t="shared" si="0"/>
        <v>11778</v>
      </c>
      <c r="AA17" s="167">
        <f t="shared" si="8"/>
        <v>5934</v>
      </c>
      <c r="AB17" s="167">
        <f t="shared" si="8"/>
        <v>5844</v>
      </c>
      <c r="AC17" s="168">
        <f t="shared" si="1"/>
        <v>8.8999999999999996E-2</v>
      </c>
      <c r="AD17" s="168">
        <f t="shared" si="7"/>
        <v>0.504</v>
      </c>
      <c r="AE17" s="169">
        <f t="shared" si="7"/>
        <v>0.496</v>
      </c>
      <c r="AF17" s="170">
        <f t="shared" si="2"/>
        <v>11778</v>
      </c>
      <c r="AG17" s="171">
        <f t="shared" si="3"/>
        <v>5934</v>
      </c>
      <c r="AH17" s="172">
        <f t="shared" si="3"/>
        <v>5844</v>
      </c>
    </row>
    <row r="18" spans="1:34" s="137" customFormat="1" ht="17.25" customHeight="1">
      <c r="A18" s="159" t="s">
        <v>133</v>
      </c>
      <c r="B18" s="160">
        <f t="shared" si="4"/>
        <v>8625</v>
      </c>
      <c r="C18" s="161">
        <f>'연령별 인구현황(김천시)'!F18</f>
        <v>4138</v>
      </c>
      <c r="D18" s="161">
        <f>'연령별 인구현황(김천시)'!G18</f>
        <v>4487</v>
      </c>
      <c r="E18" s="162">
        <f t="shared" si="18"/>
        <v>0.48</v>
      </c>
      <c r="F18" s="162">
        <f t="shared" si="19"/>
        <v>0.52</v>
      </c>
      <c r="G18" s="160"/>
      <c r="H18" s="160"/>
      <c r="I18" s="163"/>
      <c r="J18" s="163"/>
      <c r="K18" s="163"/>
      <c r="L18" s="163"/>
      <c r="M18" s="163"/>
      <c r="N18" s="163"/>
      <c r="O18" s="165"/>
      <c r="P18" s="165"/>
      <c r="Q18" s="165"/>
      <c r="R18" s="163"/>
      <c r="S18" s="163"/>
      <c r="T18" s="163"/>
      <c r="U18" s="163"/>
      <c r="V18" s="163"/>
      <c r="W18" s="163"/>
      <c r="X18" s="166">
        <f>사망률추계값!B47</f>
        <v>0.94694</v>
      </c>
      <c r="Y18" s="166">
        <f>사망률추계값!C47</f>
        <v>0.98057000000000005</v>
      </c>
      <c r="Z18" s="160">
        <f t="shared" si="0"/>
        <v>10346</v>
      </c>
      <c r="AA18" s="167">
        <f t="shared" si="8"/>
        <v>5067</v>
      </c>
      <c r="AB18" s="167">
        <f t="shared" si="8"/>
        <v>5279</v>
      </c>
      <c r="AC18" s="168">
        <f t="shared" si="1"/>
        <v>7.8E-2</v>
      </c>
      <c r="AD18" s="168">
        <f t="shared" si="7"/>
        <v>0.49</v>
      </c>
      <c r="AE18" s="169">
        <f t="shared" si="7"/>
        <v>0.51</v>
      </c>
      <c r="AF18" s="170">
        <f t="shared" si="2"/>
        <v>10346</v>
      </c>
      <c r="AG18" s="171">
        <f t="shared" si="3"/>
        <v>5067</v>
      </c>
      <c r="AH18" s="172">
        <f t="shared" si="3"/>
        <v>5279</v>
      </c>
    </row>
    <row r="19" spans="1:34" s="137" customFormat="1" ht="17.25" customHeight="1">
      <c r="A19" s="159" t="s">
        <v>134</v>
      </c>
      <c r="B19" s="160">
        <f t="shared" si="4"/>
        <v>6749</v>
      </c>
      <c r="C19" s="161">
        <f>'연령별 인구현황(김천시)'!F19</f>
        <v>3175</v>
      </c>
      <c r="D19" s="161">
        <f>'연령별 인구현황(김천시)'!G19</f>
        <v>3574</v>
      </c>
      <c r="E19" s="162">
        <f t="shared" si="18"/>
        <v>0.47</v>
      </c>
      <c r="F19" s="162">
        <f t="shared" si="19"/>
        <v>0.53</v>
      </c>
      <c r="G19" s="160"/>
      <c r="H19" s="160"/>
      <c r="I19" s="163"/>
      <c r="J19" s="163"/>
      <c r="K19" s="163"/>
      <c r="L19" s="163"/>
      <c r="M19" s="163"/>
      <c r="N19" s="163"/>
      <c r="O19" s="165"/>
      <c r="P19" s="165"/>
      <c r="Q19" s="165"/>
      <c r="R19" s="163"/>
      <c r="S19" s="163"/>
      <c r="T19" s="163"/>
      <c r="U19" s="163"/>
      <c r="V19" s="163"/>
      <c r="W19" s="163"/>
      <c r="X19" s="166">
        <f>사망률추계값!B48</f>
        <v>0.91596</v>
      </c>
      <c r="Y19" s="166">
        <f>사망률추계값!C48</f>
        <v>0.96604999999999996</v>
      </c>
      <c r="Z19" s="160">
        <f t="shared" si="0"/>
        <v>8318</v>
      </c>
      <c r="AA19" s="167">
        <f t="shared" si="8"/>
        <v>3918</v>
      </c>
      <c r="AB19" s="167">
        <f t="shared" si="8"/>
        <v>4400</v>
      </c>
      <c r="AC19" s="168">
        <f t="shared" si="1"/>
        <v>6.3E-2</v>
      </c>
      <c r="AD19" s="168">
        <f t="shared" si="7"/>
        <v>0.47099999999999997</v>
      </c>
      <c r="AE19" s="169">
        <f t="shared" si="7"/>
        <v>0.52900000000000003</v>
      </c>
      <c r="AF19" s="170">
        <f t="shared" si="2"/>
        <v>8318</v>
      </c>
      <c r="AG19" s="171">
        <f t="shared" si="3"/>
        <v>3918</v>
      </c>
      <c r="AH19" s="172">
        <f t="shared" si="3"/>
        <v>4400</v>
      </c>
    </row>
    <row r="20" spans="1:34" s="137" customFormat="1" ht="17.25" customHeight="1">
      <c r="A20" s="159" t="s">
        <v>135</v>
      </c>
      <c r="B20" s="160">
        <f t="shared" si="4"/>
        <v>7431</v>
      </c>
      <c r="C20" s="161">
        <f>'연령별 인구현황(김천시)'!F20</f>
        <v>2963</v>
      </c>
      <c r="D20" s="161">
        <f>'연령별 인구현황(김천시)'!G20</f>
        <v>4468</v>
      </c>
      <c r="E20" s="162">
        <f t="shared" si="18"/>
        <v>0.4</v>
      </c>
      <c r="F20" s="162">
        <f t="shared" si="19"/>
        <v>0.6</v>
      </c>
      <c r="G20" s="160"/>
      <c r="H20" s="160"/>
      <c r="I20" s="163"/>
      <c r="J20" s="163"/>
      <c r="K20" s="163"/>
      <c r="L20" s="163"/>
      <c r="N20" s="163"/>
      <c r="O20" s="165"/>
      <c r="P20" s="165"/>
      <c r="Q20" s="165"/>
      <c r="R20" s="163"/>
      <c r="S20" s="163"/>
      <c r="T20" s="163"/>
      <c r="U20" s="163"/>
      <c r="V20" s="163"/>
      <c r="W20" s="163"/>
      <c r="X20" s="166">
        <f>사망률추계값!B49</f>
        <v>0.85704000000000002</v>
      </c>
      <c r="Y20" s="166">
        <f>사망률추계값!C49</f>
        <v>0.93840000000000001</v>
      </c>
      <c r="Z20" s="160">
        <f t="shared" si="0"/>
        <v>6361</v>
      </c>
      <c r="AA20" s="167">
        <f t="shared" ref="AA20:AA25" si="20">ROUND(C19*X19,0)</f>
        <v>2908</v>
      </c>
      <c r="AB20" s="167">
        <f t="shared" ref="AB20:AB25" si="21">ROUND(D19*Y19,0)</f>
        <v>3453</v>
      </c>
      <c r="AC20" s="168">
        <f t="shared" si="1"/>
        <v>4.8000000000000001E-2</v>
      </c>
      <c r="AD20" s="168">
        <f t="shared" si="7"/>
        <v>0.45700000000000002</v>
      </c>
      <c r="AE20" s="169">
        <f t="shared" si="7"/>
        <v>0.54300000000000004</v>
      </c>
      <c r="AF20" s="170">
        <f t="shared" si="2"/>
        <v>6361</v>
      </c>
      <c r="AG20" s="171">
        <f t="shared" si="3"/>
        <v>2908</v>
      </c>
      <c r="AH20" s="172">
        <f t="shared" si="3"/>
        <v>3453</v>
      </c>
    </row>
    <row r="21" spans="1:34" s="137" customFormat="1" ht="17.25" customHeight="1">
      <c r="A21" s="159" t="s">
        <v>136</v>
      </c>
      <c r="B21" s="160">
        <f t="shared" si="4"/>
        <v>6211</v>
      </c>
      <c r="C21" s="161">
        <f>'연령별 인구현황(김천시)'!F21</f>
        <v>2377</v>
      </c>
      <c r="D21" s="161">
        <f>'연령별 인구현황(김천시)'!G21</f>
        <v>3834</v>
      </c>
      <c r="E21" s="162">
        <f t="shared" si="18"/>
        <v>0.38</v>
      </c>
      <c r="F21" s="162">
        <f t="shared" si="19"/>
        <v>0.62</v>
      </c>
      <c r="G21" s="160"/>
      <c r="H21" s="160"/>
      <c r="I21" s="163"/>
      <c r="J21" s="163"/>
      <c r="K21" s="163"/>
      <c r="L21" s="163"/>
      <c r="M21" s="163"/>
      <c r="N21" s="163"/>
      <c r="O21" s="165"/>
      <c r="P21" s="165"/>
      <c r="Q21" s="165"/>
      <c r="R21" s="163"/>
      <c r="S21" s="163"/>
      <c r="T21" s="163"/>
      <c r="U21" s="163"/>
      <c r="V21" s="163"/>
      <c r="W21" s="163"/>
      <c r="X21" s="166">
        <f>사망률추계값!B50</f>
        <v>0.76495000000000002</v>
      </c>
      <c r="Y21" s="166">
        <f>사망률추계값!C50</f>
        <v>0.88849999999999996</v>
      </c>
      <c r="Z21" s="160">
        <f t="shared" si="0"/>
        <v>6732</v>
      </c>
      <c r="AA21" s="167">
        <f t="shared" si="20"/>
        <v>2539</v>
      </c>
      <c r="AB21" s="167">
        <f t="shared" si="21"/>
        <v>4193</v>
      </c>
      <c r="AC21" s="168">
        <f t="shared" si="1"/>
        <v>5.0999999999999997E-2</v>
      </c>
      <c r="AD21" s="168">
        <f t="shared" si="7"/>
        <v>0.377</v>
      </c>
      <c r="AE21" s="169">
        <f t="shared" si="7"/>
        <v>0.623</v>
      </c>
      <c r="AF21" s="170">
        <f t="shared" si="2"/>
        <v>6732</v>
      </c>
      <c r="AG21" s="171">
        <f t="shared" si="3"/>
        <v>2539</v>
      </c>
      <c r="AH21" s="172">
        <f t="shared" si="3"/>
        <v>4193</v>
      </c>
    </row>
    <row r="22" spans="1:34" s="137" customFormat="1" ht="17.25" customHeight="1">
      <c r="A22" s="159" t="s">
        <v>137</v>
      </c>
      <c r="B22" s="160">
        <f t="shared" si="4"/>
        <v>3591</v>
      </c>
      <c r="C22" s="161">
        <f>'연령별 인구현황(김천시)'!F22</f>
        <v>1203</v>
      </c>
      <c r="D22" s="161">
        <f>'연령별 인구현황(김천시)'!G22</f>
        <v>2388</v>
      </c>
      <c r="E22" s="162">
        <f t="shared" si="18"/>
        <v>0.34</v>
      </c>
      <c r="F22" s="162">
        <f t="shared" si="19"/>
        <v>0.66</v>
      </c>
      <c r="G22" s="160"/>
      <c r="H22" s="160"/>
      <c r="I22" s="163"/>
      <c r="J22" s="163"/>
      <c r="K22" s="163"/>
      <c r="M22" s="163"/>
      <c r="N22" s="163"/>
      <c r="O22" s="165"/>
      <c r="P22" s="165"/>
      <c r="Q22" s="165"/>
      <c r="R22" s="163"/>
      <c r="S22" s="163"/>
      <c r="T22" s="163"/>
      <c r="U22" s="163"/>
      <c r="V22" s="163"/>
      <c r="W22" s="163"/>
      <c r="X22" s="166">
        <f>사망률추계값!B51</f>
        <v>0.62970999999999999</v>
      </c>
      <c r="Y22" s="166">
        <f>사망률추계값!C51</f>
        <v>0.80452000000000001</v>
      </c>
      <c r="Z22" s="160">
        <f t="shared" si="0"/>
        <v>5225</v>
      </c>
      <c r="AA22" s="167">
        <f t="shared" si="20"/>
        <v>1818</v>
      </c>
      <c r="AB22" s="167">
        <f t="shared" si="21"/>
        <v>3407</v>
      </c>
      <c r="AC22" s="168">
        <f t="shared" si="1"/>
        <v>0.04</v>
      </c>
      <c r="AD22" s="168">
        <f t="shared" ref="AD22:AE26" si="22">ROUND(AA22/$Z22,3)</f>
        <v>0.34799999999999998</v>
      </c>
      <c r="AE22" s="169">
        <f t="shared" si="22"/>
        <v>0.65200000000000002</v>
      </c>
      <c r="AF22" s="170">
        <f t="shared" si="2"/>
        <v>5225</v>
      </c>
      <c r="AG22" s="171">
        <f t="shared" si="3"/>
        <v>1818</v>
      </c>
      <c r="AH22" s="172">
        <f t="shared" si="3"/>
        <v>3407</v>
      </c>
    </row>
    <row r="23" spans="1:34" s="137" customFormat="1" ht="17.25" customHeight="1">
      <c r="A23" s="159" t="s">
        <v>160</v>
      </c>
      <c r="B23" s="160">
        <f>SUM(C23:D23)</f>
        <v>1661</v>
      </c>
      <c r="C23" s="161">
        <f>'연령별 인구현황(김천시)'!F23</f>
        <v>482</v>
      </c>
      <c r="D23" s="161">
        <f>'연령별 인구현황(김천시)'!G23</f>
        <v>1179</v>
      </c>
      <c r="E23" s="162">
        <f t="shared" si="18"/>
        <v>0.28999999999999998</v>
      </c>
      <c r="F23" s="162">
        <f t="shared" si="19"/>
        <v>0.71</v>
      </c>
      <c r="G23" s="160"/>
      <c r="H23" s="160"/>
      <c r="I23" s="163"/>
      <c r="J23" s="163"/>
      <c r="K23" s="163"/>
      <c r="L23" s="163"/>
      <c r="M23" s="163"/>
      <c r="N23" s="163"/>
      <c r="O23" s="165"/>
      <c r="P23" s="165"/>
      <c r="Q23" s="165"/>
      <c r="R23" s="163"/>
      <c r="S23" s="163"/>
      <c r="T23" s="163"/>
      <c r="U23" s="163"/>
      <c r="V23" s="163"/>
      <c r="W23" s="163"/>
      <c r="X23" s="166">
        <f>사망률추계값!B52</f>
        <v>0.45523000000000002</v>
      </c>
      <c r="Y23" s="166">
        <f>사망률추계값!C52</f>
        <v>0.67269000000000001</v>
      </c>
      <c r="Z23" s="160">
        <f t="shared" si="0"/>
        <v>2679</v>
      </c>
      <c r="AA23" s="167">
        <f t="shared" si="20"/>
        <v>758</v>
      </c>
      <c r="AB23" s="167">
        <f t="shared" si="21"/>
        <v>1921</v>
      </c>
      <c r="AC23" s="168">
        <f t="shared" si="1"/>
        <v>0.02</v>
      </c>
      <c r="AD23" s="168">
        <f t="shared" si="22"/>
        <v>0.28299999999999997</v>
      </c>
      <c r="AE23" s="169">
        <f t="shared" si="22"/>
        <v>0.71699999999999997</v>
      </c>
      <c r="AF23" s="170">
        <f t="shared" si="2"/>
        <v>2679</v>
      </c>
      <c r="AG23" s="171">
        <f t="shared" si="3"/>
        <v>758</v>
      </c>
      <c r="AH23" s="172">
        <f t="shared" si="3"/>
        <v>1921</v>
      </c>
    </row>
    <row r="24" spans="1:34" s="137" customFormat="1" ht="17.25" customHeight="1">
      <c r="A24" s="159" t="s">
        <v>161</v>
      </c>
      <c r="B24" s="160">
        <f>SUM(C24:D24)</f>
        <v>601</v>
      </c>
      <c r="C24" s="161">
        <f>'연령별 인구현황(김천시)'!F24</f>
        <v>124</v>
      </c>
      <c r="D24" s="161">
        <f>'연령별 인구현황(김천시)'!G24</f>
        <v>477</v>
      </c>
      <c r="E24" s="162">
        <f t="shared" si="18"/>
        <v>0.21</v>
      </c>
      <c r="F24" s="162">
        <f t="shared" si="19"/>
        <v>0.79</v>
      </c>
      <c r="G24" s="160"/>
      <c r="H24" s="160"/>
      <c r="I24" s="163"/>
      <c r="J24" s="163"/>
      <c r="K24" s="163"/>
      <c r="L24" s="163"/>
      <c r="M24" s="163"/>
      <c r="N24" s="163"/>
      <c r="O24" s="165"/>
      <c r="P24" s="165"/>
      <c r="Q24" s="165"/>
      <c r="R24" s="163"/>
      <c r="S24" s="163"/>
      <c r="T24" s="163"/>
      <c r="U24" s="163"/>
      <c r="V24" s="163"/>
      <c r="W24" s="163"/>
      <c r="X24" s="166">
        <f>사망률추계값!B53</f>
        <v>0.26998</v>
      </c>
      <c r="Y24" s="166">
        <f>사망률추계값!C53</f>
        <v>0.49092999999999998</v>
      </c>
      <c r="Z24" s="160">
        <f>SUM(AA24:AB24)</f>
        <v>1012</v>
      </c>
      <c r="AA24" s="167">
        <f t="shared" si="20"/>
        <v>219</v>
      </c>
      <c r="AB24" s="167">
        <f t="shared" si="21"/>
        <v>793</v>
      </c>
      <c r="AC24" s="168">
        <f t="shared" si="1"/>
        <v>8.0000000000000002E-3</v>
      </c>
      <c r="AD24" s="168">
        <f t="shared" si="22"/>
        <v>0.216</v>
      </c>
      <c r="AE24" s="169">
        <f t="shared" si="22"/>
        <v>0.78400000000000003</v>
      </c>
      <c r="AF24" s="170">
        <f>SUM(AG24:AH24)</f>
        <v>1012</v>
      </c>
      <c r="AG24" s="171">
        <f t="shared" ref="AG24:AH26" si="23">AA24</f>
        <v>219</v>
      </c>
      <c r="AH24" s="172">
        <f t="shared" si="23"/>
        <v>793</v>
      </c>
    </row>
    <row r="25" spans="1:34" s="137" customFormat="1" ht="17.25" customHeight="1">
      <c r="A25" s="159" t="s">
        <v>162</v>
      </c>
      <c r="B25" s="160">
        <f>SUM(C25:D25)</f>
        <v>104</v>
      </c>
      <c r="C25" s="161">
        <f>'연령별 인구현황(김천시)'!F25</f>
        <v>18</v>
      </c>
      <c r="D25" s="161">
        <f>'연령별 인구현황(김천시)'!G25</f>
        <v>86</v>
      </c>
      <c r="E25" s="162">
        <f t="shared" si="18"/>
        <v>0.17</v>
      </c>
      <c r="F25" s="162">
        <f t="shared" si="19"/>
        <v>0.83</v>
      </c>
      <c r="G25" s="160"/>
      <c r="H25" s="160"/>
      <c r="I25" s="163"/>
      <c r="J25" s="163"/>
      <c r="K25" s="163"/>
      <c r="M25" s="163"/>
      <c r="N25" s="163"/>
      <c r="O25" s="165"/>
      <c r="P25" s="165"/>
      <c r="Q25" s="165"/>
      <c r="R25" s="163"/>
      <c r="S25" s="163"/>
      <c r="T25" s="163"/>
      <c r="U25" s="163"/>
      <c r="V25" s="163"/>
      <c r="W25" s="163"/>
      <c r="X25" s="166">
        <f>사망률추계값!B54</f>
        <v>0.12109000000000003</v>
      </c>
      <c r="Y25" s="166">
        <f>사망률추계값!C54</f>
        <v>0.28793000000000002</v>
      </c>
      <c r="Z25" s="160">
        <f>SUM(AA25:AB25)</f>
        <v>267</v>
      </c>
      <c r="AA25" s="167">
        <f t="shared" si="20"/>
        <v>33</v>
      </c>
      <c r="AB25" s="167">
        <f t="shared" si="21"/>
        <v>234</v>
      </c>
      <c r="AC25" s="168">
        <f t="shared" si="1"/>
        <v>2E-3</v>
      </c>
      <c r="AD25" s="168">
        <f t="shared" si="22"/>
        <v>0.124</v>
      </c>
      <c r="AE25" s="169">
        <f t="shared" si="22"/>
        <v>0.876</v>
      </c>
      <c r="AF25" s="170">
        <f>SUM(AG25:AH25)</f>
        <v>267</v>
      </c>
      <c r="AG25" s="171">
        <f t="shared" si="23"/>
        <v>33</v>
      </c>
      <c r="AH25" s="172">
        <f t="shared" si="23"/>
        <v>234</v>
      </c>
    </row>
    <row r="26" spans="1:34" s="137" customFormat="1" ht="17.25" customHeight="1">
      <c r="A26" s="159" t="s">
        <v>47</v>
      </c>
      <c r="B26" s="160">
        <f>SUM(C26:D26)</f>
        <v>37</v>
      </c>
      <c r="C26" s="161">
        <f>'연령별 인구현황(김천시)'!F26</f>
        <v>5</v>
      </c>
      <c r="D26" s="161">
        <f>'연령별 인구현황(김천시)'!G26</f>
        <v>32</v>
      </c>
      <c r="E26" s="162">
        <f t="shared" si="18"/>
        <v>0.14000000000000001</v>
      </c>
      <c r="F26" s="162">
        <f t="shared" si="19"/>
        <v>0.86</v>
      </c>
      <c r="G26" s="160"/>
      <c r="H26" s="160"/>
      <c r="I26" s="163"/>
      <c r="J26" s="163"/>
      <c r="K26" s="163"/>
      <c r="L26" s="163"/>
      <c r="M26" s="163"/>
      <c r="N26" s="163"/>
      <c r="O26" s="165"/>
      <c r="P26" s="165"/>
      <c r="Q26" s="165"/>
      <c r="R26" s="163"/>
      <c r="S26" s="163"/>
      <c r="T26" s="163"/>
      <c r="U26" s="163"/>
      <c r="V26" s="163"/>
      <c r="W26" s="163"/>
      <c r="X26" s="166">
        <f>사망률추계값!B55</f>
        <v>0</v>
      </c>
      <c r="Y26" s="166">
        <f>사망률추계값!C55</f>
        <v>0</v>
      </c>
      <c r="Z26" s="160">
        <f>SUM(AA26:AB26)</f>
        <v>27</v>
      </c>
      <c r="AA26" s="167">
        <f>ROUND(C25*X25+C26*X26,0)</f>
        <v>2</v>
      </c>
      <c r="AB26" s="167">
        <f>ROUND(D25*Y25+D26*Y26,0)</f>
        <v>25</v>
      </c>
      <c r="AC26" s="168">
        <f t="shared" si="1"/>
        <v>0</v>
      </c>
      <c r="AD26" s="168">
        <f t="shared" si="22"/>
        <v>7.3999999999999996E-2</v>
      </c>
      <c r="AE26" s="169">
        <f t="shared" si="22"/>
        <v>0.92600000000000005</v>
      </c>
      <c r="AF26" s="170">
        <f>SUM(AG26:AH26)</f>
        <v>27</v>
      </c>
      <c r="AG26" s="171">
        <f t="shared" si="23"/>
        <v>2</v>
      </c>
      <c r="AH26" s="172">
        <f t="shared" si="23"/>
        <v>25</v>
      </c>
    </row>
    <row r="27" spans="1:34" s="137" customFormat="1" ht="17.25" customHeight="1" thickBot="1">
      <c r="A27" s="177" t="s">
        <v>138</v>
      </c>
      <c r="B27" s="178">
        <f>SUM(B6:B26)</f>
        <v>135259</v>
      </c>
      <c r="C27" s="179">
        <f>SUM(C6:C26)</f>
        <v>67222</v>
      </c>
      <c r="D27" s="179">
        <f>SUM(D6:D26)</f>
        <v>68037</v>
      </c>
      <c r="E27" s="180"/>
      <c r="F27" s="180"/>
      <c r="G27" s="180"/>
      <c r="H27" s="180"/>
      <c r="I27" s="180"/>
      <c r="J27" s="180"/>
      <c r="K27" s="180"/>
      <c r="L27" s="181">
        <f xml:space="preserve"> SUM(L9:L23)</f>
        <v>2127</v>
      </c>
      <c r="M27" s="180"/>
      <c r="N27" s="180"/>
      <c r="O27" s="182"/>
      <c r="P27" s="182"/>
      <c r="Q27" s="182"/>
      <c r="R27" s="181">
        <f t="shared" ref="R27:W27" si="24">SUM(R9:R23)</f>
        <v>8</v>
      </c>
      <c r="S27" s="181">
        <f t="shared" si="24"/>
        <v>4</v>
      </c>
      <c r="T27" s="181">
        <f t="shared" si="24"/>
        <v>4</v>
      </c>
      <c r="U27" s="181">
        <f t="shared" si="24"/>
        <v>2119</v>
      </c>
      <c r="V27" s="181">
        <f t="shared" si="24"/>
        <v>1096</v>
      </c>
      <c r="W27" s="181">
        <f t="shared" si="24"/>
        <v>1023</v>
      </c>
      <c r="X27" s="180"/>
      <c r="Y27" s="180"/>
      <c r="Z27" s="179">
        <f>SUM(AA27:AB27)</f>
        <v>132177</v>
      </c>
      <c r="AA27" s="179">
        <f>SUM(AA6:AA26)</f>
        <v>65432</v>
      </c>
      <c r="AB27" s="179">
        <f>SUM(AB6:AB26)</f>
        <v>66745</v>
      </c>
      <c r="AC27" s="183">
        <f>ROUND(SUM(AC6:AC26),0)</f>
        <v>1</v>
      </c>
      <c r="AD27" s="180"/>
      <c r="AE27" s="184"/>
      <c r="AF27" s="185">
        <f>SUM(AF6:AF26)</f>
        <v>132177</v>
      </c>
      <c r="AG27" s="186">
        <f>SUM(AG6:AG26)</f>
        <v>65432</v>
      </c>
      <c r="AH27" s="187">
        <f>SUM(AH6:AH26)</f>
        <v>66745</v>
      </c>
    </row>
    <row r="28" spans="1:34" s="137" customFormat="1" ht="17.25" customHeight="1" thickBot="1">
      <c r="O28" s="188"/>
      <c r="P28" s="188"/>
      <c r="Q28" s="188"/>
      <c r="Z28" s="189"/>
      <c r="AF28" s="190"/>
      <c r="AG28" s="190"/>
      <c r="AH28" s="190"/>
    </row>
    <row r="29" spans="1:34" s="137" customFormat="1" ht="17.25" customHeight="1">
      <c r="A29" s="295" t="s">
        <v>139</v>
      </c>
      <c r="B29" s="297">
        <f>AF4</f>
        <v>2015</v>
      </c>
      <c r="C29" s="297"/>
      <c r="D29" s="297"/>
      <c r="E29" s="291" t="s">
        <v>140</v>
      </c>
      <c r="F29" s="291"/>
      <c r="G29" s="291" t="s">
        <v>146</v>
      </c>
      <c r="H29" s="291"/>
      <c r="I29" s="298" t="s">
        <v>225</v>
      </c>
      <c r="J29" s="298"/>
      <c r="K29" s="298"/>
      <c r="L29" s="299">
        <v>5</v>
      </c>
      <c r="M29" s="299"/>
      <c r="N29" s="299"/>
      <c r="O29" s="291" t="s">
        <v>147</v>
      </c>
      <c r="P29" s="291"/>
      <c r="Q29" s="291"/>
      <c r="R29" s="291" t="s">
        <v>141</v>
      </c>
      <c r="S29" s="291"/>
      <c r="T29" s="291"/>
      <c r="U29" s="291" t="s">
        <v>142</v>
      </c>
      <c r="V29" s="291"/>
      <c r="W29" s="291"/>
      <c r="X29" s="291" t="s">
        <v>150</v>
      </c>
      <c r="Y29" s="291"/>
      <c r="Z29" s="292">
        <v>2020</v>
      </c>
      <c r="AA29" s="292"/>
      <c r="AB29" s="292"/>
      <c r="AC29" s="293">
        <f>Z29</f>
        <v>2020</v>
      </c>
      <c r="AD29" s="286">
        <f>Z29</f>
        <v>2020</v>
      </c>
      <c r="AE29" s="287"/>
      <c r="AF29" s="288">
        <f>Z29</f>
        <v>2020</v>
      </c>
      <c r="AG29" s="289"/>
      <c r="AH29" s="290"/>
    </row>
    <row r="30" spans="1:34" s="143" customFormat="1" ht="17.25" customHeight="1" thickBot="1">
      <c r="A30" s="296"/>
      <c r="B30" s="138" t="s">
        <v>118</v>
      </c>
      <c r="C30" s="138" t="s">
        <v>119</v>
      </c>
      <c r="D30" s="138" t="s">
        <v>120</v>
      </c>
      <c r="E30" s="138" t="s">
        <v>119</v>
      </c>
      <c r="F30" s="138" t="s">
        <v>120</v>
      </c>
      <c r="G30" s="138" t="s">
        <v>119</v>
      </c>
      <c r="H30" s="138" t="s">
        <v>120</v>
      </c>
      <c r="I30" s="138" t="s">
        <v>118</v>
      </c>
      <c r="J30" s="138" t="s">
        <v>119</v>
      </c>
      <c r="K30" s="138" t="s">
        <v>120</v>
      </c>
      <c r="L30" s="114" t="s">
        <v>242</v>
      </c>
      <c r="M30" s="114" t="s">
        <v>243</v>
      </c>
      <c r="N30" s="114" t="s">
        <v>244</v>
      </c>
      <c r="O30" s="138" t="s">
        <v>118</v>
      </c>
      <c r="P30" s="138" t="s">
        <v>119</v>
      </c>
      <c r="Q30" s="138" t="s">
        <v>120</v>
      </c>
      <c r="R30" s="138" t="s">
        <v>118</v>
      </c>
      <c r="S30" s="138" t="s">
        <v>119</v>
      </c>
      <c r="T30" s="138" t="s">
        <v>120</v>
      </c>
      <c r="U30" s="138" t="s">
        <v>118</v>
      </c>
      <c r="V30" s="138" t="s">
        <v>119</v>
      </c>
      <c r="W30" s="138" t="s">
        <v>120</v>
      </c>
      <c r="X30" s="138" t="s">
        <v>119</v>
      </c>
      <c r="Y30" s="138" t="s">
        <v>120</v>
      </c>
      <c r="Z30" s="138" t="s">
        <v>118</v>
      </c>
      <c r="AA30" s="138" t="s">
        <v>119</v>
      </c>
      <c r="AB30" s="138" t="s">
        <v>120</v>
      </c>
      <c r="AC30" s="294"/>
      <c r="AD30" s="138" t="s">
        <v>119</v>
      </c>
      <c r="AE30" s="139" t="s">
        <v>120</v>
      </c>
      <c r="AF30" s="140" t="s">
        <v>118</v>
      </c>
      <c r="AG30" s="141" t="s">
        <v>119</v>
      </c>
      <c r="AH30" s="142" t="s">
        <v>120</v>
      </c>
    </row>
    <row r="31" spans="1:34" s="137" customFormat="1" ht="17.25" customHeight="1" thickTop="1">
      <c r="A31" s="144" t="s">
        <v>121</v>
      </c>
      <c r="B31" s="145">
        <f t="shared" ref="B31:B47" si="25">SUM(C31:D31)</f>
        <v>2119</v>
      </c>
      <c r="C31" s="145">
        <f t="shared" ref="C31:C51" si="26">AG6</f>
        <v>1096</v>
      </c>
      <c r="D31" s="145">
        <f t="shared" ref="D31:D51" si="27">AH6</f>
        <v>1023</v>
      </c>
      <c r="E31" s="147">
        <f t="shared" ref="E31:F39" si="28">ROUND(C31/$B31,2)</f>
        <v>0.52</v>
      </c>
      <c r="F31" s="147">
        <f t="shared" si="28"/>
        <v>0.48</v>
      </c>
      <c r="G31" s="145"/>
      <c r="H31" s="145"/>
      <c r="I31" s="148"/>
      <c r="J31" s="148"/>
      <c r="K31" s="148"/>
      <c r="L31" s="149"/>
      <c r="M31" s="149"/>
      <c r="N31" s="149"/>
      <c r="O31" s="191">
        <f>AVERAGE(P31:Q31)</f>
        <v>4.0800000000000003E-3</v>
      </c>
      <c r="P31" s="151">
        <f>사망률추계값!D6</f>
        <v>4.2900000000000004E-3</v>
      </c>
      <c r="Q31" s="151">
        <f>사망률추계값!E6</f>
        <v>3.8700000000000002E-3</v>
      </c>
      <c r="R31" s="148"/>
      <c r="S31" s="148"/>
      <c r="T31" s="148"/>
      <c r="U31" s="148"/>
      <c r="V31" s="148"/>
      <c r="W31" s="148"/>
      <c r="X31" s="192">
        <f>사망률추계값!D35</f>
        <v>0.99944999999999995</v>
      </c>
      <c r="Y31" s="192">
        <f>사망률추계값!E35</f>
        <v>0.99938000000000005</v>
      </c>
      <c r="Z31" s="145">
        <f t="shared" ref="Z31:Z51" si="29">SUM(AA31:AB31)</f>
        <v>5467</v>
      </c>
      <c r="AA31" s="153">
        <f>ROUND(V52,0)</f>
        <v>2816</v>
      </c>
      <c r="AB31" s="153">
        <f>ROUND(W52,0)</f>
        <v>2651</v>
      </c>
      <c r="AC31" s="154">
        <f t="shared" ref="AC31:AC47" si="30">ROUND(Z31/$Z$52,3)</f>
        <v>4.2000000000000003E-2</v>
      </c>
      <c r="AD31" s="154">
        <f t="shared" ref="AD31:AE51" si="31">ROUND(AA31/$Z31,3)</f>
        <v>0.51500000000000001</v>
      </c>
      <c r="AE31" s="155">
        <f t="shared" si="31"/>
        <v>0.48499999999999999</v>
      </c>
      <c r="AF31" s="156">
        <f t="shared" ref="AF31:AF51" si="32">SUM(AG31:AH31)</f>
        <v>5467</v>
      </c>
      <c r="AG31" s="157">
        <f t="shared" ref="AG31:AH51" si="33">AA31</f>
        <v>2816</v>
      </c>
      <c r="AH31" s="158">
        <f t="shared" si="33"/>
        <v>2651</v>
      </c>
    </row>
    <row r="32" spans="1:34" s="137" customFormat="1" ht="17.25" customHeight="1">
      <c r="A32" s="159" t="s">
        <v>122</v>
      </c>
      <c r="B32" s="160">
        <f t="shared" si="25"/>
        <v>5319</v>
      </c>
      <c r="C32" s="160">
        <f t="shared" si="26"/>
        <v>2722</v>
      </c>
      <c r="D32" s="160">
        <f t="shared" si="27"/>
        <v>2597</v>
      </c>
      <c r="E32" s="162">
        <f t="shared" si="28"/>
        <v>0.51</v>
      </c>
      <c r="F32" s="162">
        <f t="shared" si="28"/>
        <v>0.49</v>
      </c>
      <c r="G32" s="160"/>
      <c r="H32" s="160"/>
      <c r="I32" s="163"/>
      <c r="J32" s="163"/>
      <c r="K32" s="163"/>
      <c r="L32" s="164"/>
      <c r="M32" s="164"/>
      <c r="N32" s="164"/>
      <c r="O32" s="165"/>
      <c r="P32" s="165"/>
      <c r="Q32" s="165"/>
      <c r="R32" s="163"/>
      <c r="S32" s="163"/>
      <c r="T32" s="163"/>
      <c r="U32" s="163"/>
      <c r="V32" s="163"/>
      <c r="W32" s="163"/>
      <c r="X32" s="193">
        <f>사망률추계값!D36</f>
        <v>0.99946999999999997</v>
      </c>
      <c r="Y32" s="193">
        <f>사망률추계값!E36</f>
        <v>0.99982000000000004</v>
      </c>
      <c r="Z32" s="160">
        <f t="shared" si="29"/>
        <v>2117</v>
      </c>
      <c r="AA32" s="167">
        <f t="shared" ref="AA32:AB46" si="34">ROUND(C31*X31,0)</f>
        <v>1095</v>
      </c>
      <c r="AB32" s="167">
        <f t="shared" si="34"/>
        <v>1022</v>
      </c>
      <c r="AC32" s="168">
        <f t="shared" si="30"/>
        <v>1.6E-2</v>
      </c>
      <c r="AD32" s="168">
        <f>ROUND(AA32/$Z32,3)</f>
        <v>0.51700000000000002</v>
      </c>
      <c r="AE32" s="169">
        <f t="shared" si="31"/>
        <v>0.48299999999999998</v>
      </c>
      <c r="AF32" s="170">
        <f t="shared" si="32"/>
        <v>2117</v>
      </c>
      <c r="AG32" s="171">
        <f t="shared" si="33"/>
        <v>1095</v>
      </c>
      <c r="AH32" s="172">
        <f t="shared" si="33"/>
        <v>1022</v>
      </c>
    </row>
    <row r="33" spans="1:34" s="137" customFormat="1" ht="17.25" customHeight="1">
      <c r="A33" s="159" t="s">
        <v>123</v>
      </c>
      <c r="B33" s="160">
        <f t="shared" si="25"/>
        <v>5071</v>
      </c>
      <c r="C33" s="160">
        <f t="shared" si="26"/>
        <v>2674</v>
      </c>
      <c r="D33" s="160">
        <f t="shared" si="27"/>
        <v>2397</v>
      </c>
      <c r="E33" s="162">
        <f t="shared" si="28"/>
        <v>0.53</v>
      </c>
      <c r="F33" s="162">
        <f t="shared" si="28"/>
        <v>0.47</v>
      </c>
      <c r="G33" s="160"/>
      <c r="H33" s="160"/>
      <c r="I33" s="163"/>
      <c r="J33" s="163"/>
      <c r="K33" s="163"/>
      <c r="L33" s="164"/>
      <c r="M33" s="164"/>
      <c r="N33" s="164"/>
      <c r="O33" s="165"/>
      <c r="P33" s="165"/>
      <c r="Q33" s="165"/>
      <c r="R33" s="163"/>
      <c r="S33" s="163"/>
      <c r="T33" s="163"/>
      <c r="U33" s="163"/>
      <c r="V33" s="163"/>
      <c r="W33" s="163"/>
      <c r="X33" s="193">
        <f>사망률추계값!D37</f>
        <v>0.99950000000000006</v>
      </c>
      <c r="Y33" s="193">
        <f>사망률추계값!E37</f>
        <v>0.99970000000000003</v>
      </c>
      <c r="Z33" s="160">
        <f t="shared" si="29"/>
        <v>5318</v>
      </c>
      <c r="AA33" s="167">
        <f t="shared" si="34"/>
        <v>2721</v>
      </c>
      <c r="AB33" s="167">
        <f t="shared" si="34"/>
        <v>2597</v>
      </c>
      <c r="AC33" s="168">
        <f t="shared" si="30"/>
        <v>0.04</v>
      </c>
      <c r="AD33" s="168">
        <f t="shared" si="31"/>
        <v>0.51200000000000001</v>
      </c>
      <c r="AE33" s="169">
        <f t="shared" si="31"/>
        <v>0.48799999999999999</v>
      </c>
      <c r="AF33" s="170">
        <f t="shared" si="32"/>
        <v>5318</v>
      </c>
      <c r="AG33" s="171">
        <f t="shared" si="33"/>
        <v>2721</v>
      </c>
      <c r="AH33" s="172">
        <f t="shared" si="33"/>
        <v>2597</v>
      </c>
    </row>
    <row r="34" spans="1:34" s="137" customFormat="1" ht="17.25" customHeight="1">
      <c r="A34" s="159" t="s">
        <v>124</v>
      </c>
      <c r="B34" s="160">
        <f t="shared" si="25"/>
        <v>6409</v>
      </c>
      <c r="C34" s="160">
        <f t="shared" si="26"/>
        <v>3403</v>
      </c>
      <c r="D34" s="160">
        <f t="shared" si="27"/>
        <v>3006</v>
      </c>
      <c r="E34" s="162">
        <f t="shared" si="28"/>
        <v>0.53</v>
      </c>
      <c r="F34" s="162">
        <f t="shared" si="28"/>
        <v>0.47</v>
      </c>
      <c r="G34" s="174">
        <f>'여성출산율,출생성비'!$C$19</f>
        <v>0.51526902569074162</v>
      </c>
      <c r="H34" s="174">
        <f>'여성출산율,출생성비'!$C$20</f>
        <v>0.48473097430925838</v>
      </c>
      <c r="I34" s="194">
        <f>'여성출산율,출생성비'!C6</f>
        <v>1.26</v>
      </c>
      <c r="J34" s="163">
        <f>ROUND(G34*$I34,2)</f>
        <v>0.65</v>
      </c>
      <c r="K34" s="163">
        <f>ROUND(H34*$I34,2)</f>
        <v>0.61</v>
      </c>
      <c r="L34" s="167">
        <f>SUM(M34:N34)</f>
        <v>19</v>
      </c>
      <c r="M34" s="167">
        <f>ROUND(J34*L$29*$D34/1000,0)</f>
        <v>10</v>
      </c>
      <c r="N34" s="167">
        <f>ROUND(K34*L$29*$D34/1000,0)</f>
        <v>9</v>
      </c>
      <c r="O34" s="165"/>
      <c r="P34" s="165"/>
      <c r="Q34" s="165"/>
      <c r="R34" s="167">
        <f>SUM(S34:T34)</f>
        <v>0</v>
      </c>
      <c r="S34" s="167">
        <f>ROUND(M34*P$31,0)</f>
        <v>0</v>
      </c>
      <c r="T34" s="167">
        <f>ROUND(N34*Q$31,0)</f>
        <v>0</v>
      </c>
      <c r="U34" s="167">
        <f t="shared" ref="U34:U40" si="35">SUM(V34:W34)</f>
        <v>19</v>
      </c>
      <c r="V34" s="160">
        <f t="shared" ref="V34:W40" si="36">M34-S34</f>
        <v>10</v>
      </c>
      <c r="W34" s="160">
        <f t="shared" si="36"/>
        <v>9</v>
      </c>
      <c r="X34" s="193">
        <f>사망률추계값!D38</f>
        <v>0.99887000000000004</v>
      </c>
      <c r="Y34" s="193">
        <f>사망률추계값!E38</f>
        <v>0.99936999999999998</v>
      </c>
      <c r="Z34" s="160">
        <f t="shared" si="29"/>
        <v>5069</v>
      </c>
      <c r="AA34" s="167">
        <f t="shared" si="34"/>
        <v>2673</v>
      </c>
      <c r="AB34" s="167">
        <f t="shared" si="34"/>
        <v>2396</v>
      </c>
      <c r="AC34" s="168">
        <f t="shared" si="30"/>
        <v>3.7999999999999999E-2</v>
      </c>
      <c r="AD34" s="168">
        <f t="shared" si="31"/>
        <v>0.52700000000000002</v>
      </c>
      <c r="AE34" s="169">
        <f t="shared" si="31"/>
        <v>0.47299999999999998</v>
      </c>
      <c r="AF34" s="170">
        <f t="shared" si="32"/>
        <v>5069</v>
      </c>
      <c r="AG34" s="171">
        <f t="shared" si="33"/>
        <v>2673</v>
      </c>
      <c r="AH34" s="172">
        <f t="shared" si="33"/>
        <v>2396</v>
      </c>
    </row>
    <row r="35" spans="1:34" s="137" customFormat="1" ht="17.25" customHeight="1">
      <c r="A35" s="159" t="s">
        <v>125</v>
      </c>
      <c r="B35" s="160">
        <f t="shared" si="25"/>
        <v>8403</v>
      </c>
      <c r="C35" s="160">
        <f t="shared" si="26"/>
        <v>4537</v>
      </c>
      <c r="D35" s="160">
        <f t="shared" si="27"/>
        <v>3866</v>
      </c>
      <c r="E35" s="162">
        <f t="shared" si="28"/>
        <v>0.54</v>
      </c>
      <c r="F35" s="162">
        <f t="shared" si="28"/>
        <v>0.46</v>
      </c>
      <c r="G35" s="174">
        <f>'여성출산율,출생성비'!$C$19</f>
        <v>0.51526902569074162</v>
      </c>
      <c r="H35" s="174">
        <f>'여성출산율,출생성비'!$C$20</f>
        <v>0.48473097430925838</v>
      </c>
      <c r="I35" s="194">
        <f>'여성출산율,출생성비'!C7</f>
        <v>19.420000000000002</v>
      </c>
      <c r="J35" s="163">
        <f t="shared" ref="J35:K40" si="37">ROUND(G35*$I35,2)</f>
        <v>10.01</v>
      </c>
      <c r="K35" s="163">
        <f t="shared" si="37"/>
        <v>9.41</v>
      </c>
      <c r="L35" s="167">
        <f t="shared" ref="L35:L40" si="38">SUM(M35:N35)</f>
        <v>375</v>
      </c>
      <c r="M35" s="167">
        <f t="shared" ref="M35:M40" si="39">ROUND(J35*L$29*$D35/1000,0)</f>
        <v>193</v>
      </c>
      <c r="N35" s="167">
        <f t="shared" ref="N35:N40" si="40">ROUND(K35*L$29*$D35/1000,0)</f>
        <v>182</v>
      </c>
      <c r="O35" s="165"/>
      <c r="P35" s="165"/>
      <c r="Q35" s="165"/>
      <c r="R35" s="167">
        <f t="shared" ref="R35:R40" si="41">SUM(S35:T35)</f>
        <v>2</v>
      </c>
      <c r="S35" s="167">
        <f>ROUND(M35*P$31,0)</f>
        <v>1</v>
      </c>
      <c r="T35" s="167">
        <f>ROUND(N35*Q$31,0)</f>
        <v>1</v>
      </c>
      <c r="U35" s="167">
        <f>SUM(V35:W35)</f>
        <v>373</v>
      </c>
      <c r="V35" s="160">
        <f t="shared" si="36"/>
        <v>192</v>
      </c>
      <c r="W35" s="160">
        <f t="shared" si="36"/>
        <v>181</v>
      </c>
      <c r="X35" s="193">
        <f>사망률추계값!D39</f>
        <v>0.998</v>
      </c>
      <c r="Y35" s="193">
        <f>사망률추계값!E39</f>
        <v>0.99897000000000002</v>
      </c>
      <c r="Z35" s="160">
        <f t="shared" si="29"/>
        <v>6403</v>
      </c>
      <c r="AA35" s="167">
        <f t="shared" si="34"/>
        <v>3399</v>
      </c>
      <c r="AB35" s="167">
        <f t="shared" si="34"/>
        <v>3004</v>
      </c>
      <c r="AC35" s="168">
        <f t="shared" si="30"/>
        <v>4.9000000000000002E-2</v>
      </c>
      <c r="AD35" s="168">
        <f t="shared" si="31"/>
        <v>0.53100000000000003</v>
      </c>
      <c r="AE35" s="169">
        <f t="shared" si="31"/>
        <v>0.46899999999999997</v>
      </c>
      <c r="AF35" s="170">
        <f t="shared" si="32"/>
        <v>6403</v>
      </c>
      <c r="AG35" s="171">
        <f t="shared" si="33"/>
        <v>3399</v>
      </c>
      <c r="AH35" s="172">
        <f t="shared" si="33"/>
        <v>3004</v>
      </c>
    </row>
    <row r="36" spans="1:34" s="137" customFormat="1" ht="17.25" customHeight="1">
      <c r="A36" s="159" t="s">
        <v>126</v>
      </c>
      <c r="B36" s="160">
        <f t="shared" si="25"/>
        <v>8495</v>
      </c>
      <c r="C36" s="160">
        <f t="shared" si="26"/>
        <v>4707</v>
      </c>
      <c r="D36" s="160">
        <f t="shared" si="27"/>
        <v>3788</v>
      </c>
      <c r="E36" s="162">
        <f t="shared" si="28"/>
        <v>0.55000000000000004</v>
      </c>
      <c r="F36" s="162">
        <f t="shared" si="28"/>
        <v>0.45</v>
      </c>
      <c r="G36" s="174">
        <f>'여성출산율,출생성비'!$C$19</f>
        <v>0.51526902569074162</v>
      </c>
      <c r="H36" s="174">
        <f>'여성출산율,출생성비'!$C$20</f>
        <v>0.48473097430925838</v>
      </c>
      <c r="I36" s="194">
        <f>'여성출산율,출생성비'!C8</f>
        <v>87.13</v>
      </c>
      <c r="J36" s="163">
        <f t="shared" si="37"/>
        <v>44.9</v>
      </c>
      <c r="K36" s="163">
        <f t="shared" si="37"/>
        <v>42.23</v>
      </c>
      <c r="L36" s="167">
        <f>SUM(M36:N36)</f>
        <v>1650</v>
      </c>
      <c r="M36" s="167">
        <f t="shared" si="39"/>
        <v>850</v>
      </c>
      <c r="N36" s="167">
        <f t="shared" si="40"/>
        <v>800</v>
      </c>
      <c r="O36" s="165"/>
      <c r="P36" s="165"/>
      <c r="Q36" s="165"/>
      <c r="R36" s="167">
        <f t="shared" si="41"/>
        <v>7</v>
      </c>
      <c r="S36" s="167">
        <f t="shared" ref="S36:T40" si="42">ROUND(M36*P$31,0)</f>
        <v>4</v>
      </c>
      <c r="T36" s="167">
        <f t="shared" si="42"/>
        <v>3</v>
      </c>
      <c r="U36" s="167">
        <f t="shared" si="35"/>
        <v>1643</v>
      </c>
      <c r="V36" s="160">
        <f t="shared" si="36"/>
        <v>846</v>
      </c>
      <c r="W36" s="160">
        <f t="shared" si="36"/>
        <v>797</v>
      </c>
      <c r="X36" s="193">
        <f>사망률추계값!D40</f>
        <v>0.99692999999999998</v>
      </c>
      <c r="Y36" s="193">
        <f>사망률추계값!E40</f>
        <v>0.99816000000000005</v>
      </c>
      <c r="Z36" s="160">
        <f t="shared" si="29"/>
        <v>8390</v>
      </c>
      <c r="AA36" s="167">
        <f t="shared" si="34"/>
        <v>4528</v>
      </c>
      <c r="AB36" s="167">
        <f t="shared" si="34"/>
        <v>3862</v>
      </c>
      <c r="AC36" s="168">
        <f t="shared" si="30"/>
        <v>6.4000000000000001E-2</v>
      </c>
      <c r="AD36" s="168">
        <f t="shared" si="31"/>
        <v>0.54</v>
      </c>
      <c r="AE36" s="169">
        <f t="shared" si="31"/>
        <v>0.46</v>
      </c>
      <c r="AF36" s="170">
        <f t="shared" si="32"/>
        <v>8390</v>
      </c>
      <c r="AG36" s="171">
        <f t="shared" si="33"/>
        <v>4528</v>
      </c>
      <c r="AH36" s="172">
        <f t="shared" si="33"/>
        <v>3862</v>
      </c>
    </row>
    <row r="37" spans="1:34" s="137" customFormat="1" ht="17.25" customHeight="1">
      <c r="A37" s="159" t="s">
        <v>127</v>
      </c>
      <c r="B37" s="160">
        <f t="shared" si="25"/>
        <v>6762</v>
      </c>
      <c r="C37" s="160">
        <f t="shared" si="26"/>
        <v>3719</v>
      </c>
      <c r="D37" s="160">
        <f t="shared" si="27"/>
        <v>3043</v>
      </c>
      <c r="E37" s="162">
        <f t="shared" si="28"/>
        <v>0.55000000000000004</v>
      </c>
      <c r="F37" s="162">
        <f t="shared" si="28"/>
        <v>0.45</v>
      </c>
      <c r="G37" s="174">
        <f>'여성출산율,출생성비'!$C$19</f>
        <v>0.51526902569074162</v>
      </c>
      <c r="H37" s="174">
        <f>'여성출산율,출생성비'!$C$20</f>
        <v>0.48473097430925838</v>
      </c>
      <c r="I37" s="194">
        <f>'여성출산율,출생성비'!C9</f>
        <v>126.5</v>
      </c>
      <c r="J37" s="163">
        <f t="shared" si="37"/>
        <v>65.180000000000007</v>
      </c>
      <c r="K37" s="163">
        <f t="shared" si="37"/>
        <v>61.32</v>
      </c>
      <c r="L37" s="167">
        <f t="shared" si="38"/>
        <v>1925</v>
      </c>
      <c r="M37" s="167">
        <f t="shared" si="39"/>
        <v>992</v>
      </c>
      <c r="N37" s="167">
        <f t="shared" si="40"/>
        <v>933</v>
      </c>
      <c r="O37" s="165"/>
      <c r="P37" s="165"/>
      <c r="Q37" s="165"/>
      <c r="R37" s="167">
        <f t="shared" si="41"/>
        <v>8</v>
      </c>
      <c r="S37" s="167">
        <f t="shared" si="42"/>
        <v>4</v>
      </c>
      <c r="T37" s="167">
        <f t="shared" si="42"/>
        <v>4</v>
      </c>
      <c r="U37" s="167">
        <f t="shared" si="35"/>
        <v>1917</v>
      </c>
      <c r="V37" s="160">
        <f t="shared" si="36"/>
        <v>988</v>
      </c>
      <c r="W37" s="160">
        <f t="shared" si="36"/>
        <v>929</v>
      </c>
      <c r="X37" s="193">
        <f>사망률추계값!D41</f>
        <v>0.99617999999999995</v>
      </c>
      <c r="Y37" s="193">
        <f>사망률추계값!E41</f>
        <v>0.99783999999999995</v>
      </c>
      <c r="Z37" s="160">
        <f t="shared" si="29"/>
        <v>8474</v>
      </c>
      <c r="AA37" s="167">
        <f t="shared" si="34"/>
        <v>4693</v>
      </c>
      <c r="AB37" s="167">
        <f t="shared" si="34"/>
        <v>3781</v>
      </c>
      <c r="AC37" s="168">
        <f t="shared" si="30"/>
        <v>6.4000000000000001E-2</v>
      </c>
      <c r="AD37" s="168">
        <f t="shared" si="31"/>
        <v>0.55400000000000005</v>
      </c>
      <c r="AE37" s="169">
        <f t="shared" si="31"/>
        <v>0.44600000000000001</v>
      </c>
      <c r="AF37" s="170">
        <f t="shared" si="32"/>
        <v>8474</v>
      </c>
      <c r="AG37" s="171">
        <f t="shared" si="33"/>
        <v>4693</v>
      </c>
      <c r="AH37" s="172">
        <f t="shared" si="33"/>
        <v>3781</v>
      </c>
    </row>
    <row r="38" spans="1:34" s="137" customFormat="1" ht="17.25" customHeight="1">
      <c r="A38" s="159" t="s">
        <v>128</v>
      </c>
      <c r="B38" s="160">
        <f t="shared" si="25"/>
        <v>8302</v>
      </c>
      <c r="C38" s="160">
        <f t="shared" si="26"/>
        <v>4423</v>
      </c>
      <c r="D38" s="160">
        <f t="shared" si="27"/>
        <v>3879</v>
      </c>
      <c r="E38" s="162">
        <f t="shared" si="28"/>
        <v>0.53</v>
      </c>
      <c r="F38" s="162">
        <f t="shared" si="28"/>
        <v>0.47</v>
      </c>
      <c r="G38" s="174">
        <f>'여성출산율,출생성비'!$C$19</f>
        <v>0.51526902569074162</v>
      </c>
      <c r="H38" s="174">
        <f>'여성출산율,출생성비'!$C$20</f>
        <v>0.48473097430925838</v>
      </c>
      <c r="I38" s="194">
        <f>'여성출산율,출생성비'!C10</f>
        <v>64.72</v>
      </c>
      <c r="J38" s="163">
        <f t="shared" si="37"/>
        <v>33.35</v>
      </c>
      <c r="K38" s="163">
        <f t="shared" si="37"/>
        <v>31.37</v>
      </c>
      <c r="L38" s="167">
        <f t="shared" si="38"/>
        <v>1255</v>
      </c>
      <c r="M38" s="167">
        <f t="shared" si="39"/>
        <v>647</v>
      </c>
      <c r="N38" s="167">
        <f t="shared" si="40"/>
        <v>608</v>
      </c>
      <c r="O38" s="165"/>
      <c r="P38" s="165"/>
      <c r="Q38" s="165"/>
      <c r="R38" s="167">
        <f t="shared" si="41"/>
        <v>5</v>
      </c>
      <c r="S38" s="167">
        <f t="shared" si="42"/>
        <v>3</v>
      </c>
      <c r="T38" s="167">
        <f t="shared" si="42"/>
        <v>2</v>
      </c>
      <c r="U38" s="167">
        <f t="shared" si="35"/>
        <v>1250</v>
      </c>
      <c r="V38" s="160">
        <f t="shared" si="36"/>
        <v>644</v>
      </c>
      <c r="W38" s="160">
        <f t="shared" si="36"/>
        <v>606</v>
      </c>
      <c r="X38" s="193">
        <f>사망률추계값!D42</f>
        <v>0.99450000000000005</v>
      </c>
      <c r="Y38" s="193">
        <f>사망률추계값!E42</f>
        <v>0.99692000000000003</v>
      </c>
      <c r="Z38" s="160">
        <f t="shared" si="29"/>
        <v>6741</v>
      </c>
      <c r="AA38" s="167">
        <f t="shared" si="34"/>
        <v>3705</v>
      </c>
      <c r="AB38" s="167">
        <f t="shared" si="34"/>
        <v>3036</v>
      </c>
      <c r="AC38" s="168">
        <f t="shared" si="30"/>
        <v>5.0999999999999997E-2</v>
      </c>
      <c r="AD38" s="168">
        <f t="shared" si="31"/>
        <v>0.55000000000000004</v>
      </c>
      <c r="AE38" s="169">
        <f t="shared" si="31"/>
        <v>0.45</v>
      </c>
      <c r="AF38" s="170">
        <f t="shared" si="32"/>
        <v>6741</v>
      </c>
      <c r="AG38" s="171">
        <f t="shared" si="33"/>
        <v>3705</v>
      </c>
      <c r="AH38" s="172">
        <f t="shared" si="33"/>
        <v>3036</v>
      </c>
    </row>
    <row r="39" spans="1:34" s="137" customFormat="1" ht="17.25" customHeight="1">
      <c r="A39" s="159" t="s">
        <v>129</v>
      </c>
      <c r="B39" s="160">
        <f t="shared" si="25"/>
        <v>8215</v>
      </c>
      <c r="C39" s="160">
        <f t="shared" si="26"/>
        <v>4325</v>
      </c>
      <c r="D39" s="160">
        <f t="shared" si="27"/>
        <v>3890</v>
      </c>
      <c r="E39" s="162">
        <f t="shared" si="28"/>
        <v>0.53</v>
      </c>
      <c r="F39" s="162">
        <f t="shared" si="28"/>
        <v>0.47</v>
      </c>
      <c r="G39" s="174">
        <f>'여성출산율,출생성비'!$C$19</f>
        <v>0.51526902569074162</v>
      </c>
      <c r="H39" s="174">
        <f>'여성출산율,출생성비'!$C$20</f>
        <v>0.48473097430925838</v>
      </c>
      <c r="I39" s="194">
        <f>'여성출산율,출생성비'!C11</f>
        <v>12.51</v>
      </c>
      <c r="J39" s="163">
        <f t="shared" si="37"/>
        <v>6.45</v>
      </c>
      <c r="K39" s="163">
        <f t="shared" si="37"/>
        <v>6.06</v>
      </c>
      <c r="L39" s="167">
        <f t="shared" si="38"/>
        <v>243</v>
      </c>
      <c r="M39" s="167">
        <f t="shared" si="39"/>
        <v>125</v>
      </c>
      <c r="N39" s="167">
        <f t="shared" si="40"/>
        <v>118</v>
      </c>
      <c r="O39" s="165"/>
      <c r="P39" s="165"/>
      <c r="Q39" s="165"/>
      <c r="R39" s="167">
        <f t="shared" si="41"/>
        <v>1</v>
      </c>
      <c r="S39" s="167">
        <f t="shared" si="42"/>
        <v>1</v>
      </c>
      <c r="T39" s="167">
        <f t="shared" si="42"/>
        <v>0</v>
      </c>
      <c r="U39" s="167">
        <f t="shared" si="35"/>
        <v>242</v>
      </c>
      <c r="V39" s="160">
        <f t="shared" si="36"/>
        <v>124</v>
      </c>
      <c r="W39" s="160">
        <f t="shared" si="36"/>
        <v>118</v>
      </c>
      <c r="X39" s="193">
        <f>사망률추계값!D43</f>
        <v>0.99051</v>
      </c>
      <c r="Y39" s="193">
        <f>사망률추계값!E43</f>
        <v>0.99590999999999996</v>
      </c>
      <c r="Z39" s="160">
        <f t="shared" si="29"/>
        <v>8266</v>
      </c>
      <c r="AA39" s="167">
        <f t="shared" si="34"/>
        <v>4399</v>
      </c>
      <c r="AB39" s="167">
        <f t="shared" si="34"/>
        <v>3867</v>
      </c>
      <c r="AC39" s="168">
        <f t="shared" si="30"/>
        <v>6.3E-2</v>
      </c>
      <c r="AD39" s="168">
        <f t="shared" si="31"/>
        <v>0.53200000000000003</v>
      </c>
      <c r="AE39" s="169">
        <f t="shared" si="31"/>
        <v>0.46800000000000003</v>
      </c>
      <c r="AF39" s="170">
        <f t="shared" si="32"/>
        <v>8266</v>
      </c>
      <c r="AG39" s="171">
        <f t="shared" si="33"/>
        <v>4399</v>
      </c>
      <c r="AH39" s="172">
        <f t="shared" si="33"/>
        <v>3867</v>
      </c>
    </row>
    <row r="40" spans="1:34" s="137" customFormat="1" ht="17.25" customHeight="1">
      <c r="A40" s="159" t="s">
        <v>130</v>
      </c>
      <c r="B40" s="160">
        <f t="shared" si="25"/>
        <v>9947</v>
      </c>
      <c r="C40" s="160">
        <f t="shared" si="26"/>
        <v>5222</v>
      </c>
      <c r="D40" s="160">
        <f t="shared" si="27"/>
        <v>4725</v>
      </c>
      <c r="E40" s="162">
        <f t="shared" ref="E40:E51" si="43">ROUND(C40/$B40,2)</f>
        <v>0.52</v>
      </c>
      <c r="F40" s="162">
        <f t="shared" ref="F40:F51" si="44">ROUND(D40/$B40,2)</f>
        <v>0.48</v>
      </c>
      <c r="G40" s="174">
        <f>'여성출산율,출생성비'!$C$19</f>
        <v>0.51526902569074162</v>
      </c>
      <c r="H40" s="174">
        <f>'여성출산율,출생성비'!$C$20</f>
        <v>0.48473097430925838</v>
      </c>
      <c r="I40" s="194">
        <f>'여성출산율,출생성비'!C12</f>
        <v>0.97</v>
      </c>
      <c r="J40" s="163">
        <f t="shared" si="37"/>
        <v>0.5</v>
      </c>
      <c r="K40" s="163">
        <f t="shared" si="37"/>
        <v>0.47</v>
      </c>
      <c r="L40" s="167">
        <f t="shared" si="38"/>
        <v>23</v>
      </c>
      <c r="M40" s="167">
        <f t="shared" si="39"/>
        <v>12</v>
      </c>
      <c r="N40" s="167">
        <f t="shared" si="40"/>
        <v>11</v>
      </c>
      <c r="O40" s="165"/>
      <c r="P40" s="165"/>
      <c r="Q40" s="165"/>
      <c r="R40" s="167">
        <f t="shared" si="41"/>
        <v>0</v>
      </c>
      <c r="S40" s="167">
        <f t="shared" si="42"/>
        <v>0</v>
      </c>
      <c r="T40" s="167">
        <f t="shared" si="42"/>
        <v>0</v>
      </c>
      <c r="U40" s="167">
        <f t="shared" si="35"/>
        <v>23</v>
      </c>
      <c r="V40" s="160">
        <f t="shared" si="36"/>
        <v>12</v>
      </c>
      <c r="W40" s="160">
        <f t="shared" si="36"/>
        <v>11</v>
      </c>
      <c r="X40" s="193">
        <f>사망률추계값!D44</f>
        <v>0.98489000000000004</v>
      </c>
      <c r="Y40" s="193">
        <f>사망률추계값!E44</f>
        <v>0.99419999999999997</v>
      </c>
      <c r="Z40" s="160">
        <f t="shared" si="29"/>
        <v>8158</v>
      </c>
      <c r="AA40" s="167">
        <f t="shared" si="34"/>
        <v>4284</v>
      </c>
      <c r="AB40" s="167">
        <f t="shared" si="34"/>
        <v>3874</v>
      </c>
      <c r="AC40" s="168">
        <f t="shared" si="30"/>
        <v>6.2E-2</v>
      </c>
      <c r="AD40" s="168">
        <f t="shared" si="31"/>
        <v>0.52500000000000002</v>
      </c>
      <c r="AE40" s="169">
        <f t="shared" si="31"/>
        <v>0.47499999999999998</v>
      </c>
      <c r="AF40" s="170">
        <f t="shared" si="32"/>
        <v>8158</v>
      </c>
      <c r="AG40" s="171">
        <f t="shared" si="33"/>
        <v>4284</v>
      </c>
      <c r="AH40" s="172">
        <f t="shared" si="33"/>
        <v>3874</v>
      </c>
    </row>
    <row r="41" spans="1:34" s="137" customFormat="1" ht="17.25" customHeight="1">
      <c r="A41" s="159" t="s">
        <v>131</v>
      </c>
      <c r="B41" s="160">
        <f t="shared" si="25"/>
        <v>10390</v>
      </c>
      <c r="C41" s="160">
        <f t="shared" si="26"/>
        <v>5408</v>
      </c>
      <c r="D41" s="160">
        <f t="shared" si="27"/>
        <v>4982</v>
      </c>
      <c r="E41" s="162">
        <f t="shared" si="43"/>
        <v>0.52</v>
      </c>
      <c r="F41" s="162">
        <f t="shared" si="44"/>
        <v>0.48</v>
      </c>
      <c r="G41" s="176"/>
      <c r="H41" s="160"/>
      <c r="I41" s="163"/>
      <c r="J41" s="163"/>
      <c r="K41" s="163"/>
      <c r="L41" s="163"/>
      <c r="M41" s="163"/>
      <c r="N41" s="163"/>
      <c r="O41" s="165"/>
      <c r="P41" s="165"/>
      <c r="Q41" s="165"/>
      <c r="R41" s="163"/>
      <c r="S41" s="163"/>
      <c r="T41" s="163"/>
      <c r="U41" s="163"/>
      <c r="V41" s="163"/>
      <c r="W41" s="163"/>
      <c r="X41" s="193">
        <f>사망률추계값!D45</f>
        <v>0.97819999999999996</v>
      </c>
      <c r="Y41" s="193">
        <f>사망률추계값!E45</f>
        <v>0.99275999999999998</v>
      </c>
      <c r="Z41" s="160">
        <f t="shared" si="29"/>
        <v>9841</v>
      </c>
      <c r="AA41" s="167">
        <f t="shared" si="34"/>
        <v>5143</v>
      </c>
      <c r="AB41" s="167">
        <f t="shared" si="34"/>
        <v>4698</v>
      </c>
      <c r="AC41" s="168">
        <f t="shared" si="30"/>
        <v>7.4999999999999997E-2</v>
      </c>
      <c r="AD41" s="168">
        <f t="shared" si="31"/>
        <v>0.52300000000000002</v>
      </c>
      <c r="AE41" s="169">
        <f t="shared" si="31"/>
        <v>0.47699999999999998</v>
      </c>
      <c r="AF41" s="170">
        <f t="shared" si="32"/>
        <v>9841</v>
      </c>
      <c r="AG41" s="171">
        <f t="shared" si="33"/>
        <v>5143</v>
      </c>
      <c r="AH41" s="172">
        <f t="shared" si="33"/>
        <v>4698</v>
      </c>
    </row>
    <row r="42" spans="1:34" s="137" customFormat="1" ht="17.25" customHeight="1">
      <c r="A42" s="159" t="s">
        <v>132</v>
      </c>
      <c r="B42" s="160">
        <f t="shared" si="25"/>
        <v>11778</v>
      </c>
      <c r="C42" s="160">
        <f t="shared" si="26"/>
        <v>5934</v>
      </c>
      <c r="D42" s="160">
        <f t="shared" si="27"/>
        <v>5844</v>
      </c>
      <c r="E42" s="162">
        <f t="shared" si="43"/>
        <v>0.5</v>
      </c>
      <c r="F42" s="162">
        <f t="shared" si="44"/>
        <v>0.5</v>
      </c>
      <c r="G42" s="160"/>
      <c r="H42" s="160"/>
      <c r="I42" s="163"/>
      <c r="J42" s="163"/>
      <c r="K42" s="163"/>
      <c r="L42" s="163"/>
      <c r="M42" s="163"/>
      <c r="N42" s="163"/>
      <c r="O42" s="165"/>
      <c r="P42" s="165"/>
      <c r="Q42" s="165"/>
      <c r="R42" s="163"/>
      <c r="S42" s="163"/>
      <c r="T42" s="163"/>
      <c r="U42" s="163"/>
      <c r="V42" s="163"/>
      <c r="W42" s="163"/>
      <c r="X42" s="193">
        <f>사망률추계값!D46</f>
        <v>0.96901000000000004</v>
      </c>
      <c r="Y42" s="193">
        <f>사망률추계값!E46</f>
        <v>0.98939999999999995</v>
      </c>
      <c r="Z42" s="160">
        <f t="shared" si="29"/>
        <v>10236</v>
      </c>
      <c r="AA42" s="167">
        <f t="shared" si="34"/>
        <v>5290</v>
      </c>
      <c r="AB42" s="167">
        <f t="shared" si="34"/>
        <v>4946</v>
      </c>
      <c r="AC42" s="168">
        <f t="shared" si="30"/>
        <v>7.8E-2</v>
      </c>
      <c r="AD42" s="168">
        <f t="shared" si="31"/>
        <v>0.51700000000000002</v>
      </c>
      <c r="AE42" s="169">
        <f t="shared" si="31"/>
        <v>0.48299999999999998</v>
      </c>
      <c r="AF42" s="170">
        <f t="shared" si="32"/>
        <v>10236</v>
      </c>
      <c r="AG42" s="171">
        <f t="shared" si="33"/>
        <v>5290</v>
      </c>
      <c r="AH42" s="172">
        <f t="shared" si="33"/>
        <v>4946</v>
      </c>
    </row>
    <row r="43" spans="1:34" s="137" customFormat="1" ht="17.25" customHeight="1">
      <c r="A43" s="159" t="s">
        <v>133</v>
      </c>
      <c r="B43" s="160">
        <f t="shared" si="25"/>
        <v>10346</v>
      </c>
      <c r="C43" s="160">
        <f t="shared" si="26"/>
        <v>5067</v>
      </c>
      <c r="D43" s="160">
        <f t="shared" si="27"/>
        <v>5279</v>
      </c>
      <c r="E43" s="162">
        <f t="shared" si="43"/>
        <v>0.49</v>
      </c>
      <c r="F43" s="162">
        <f t="shared" si="44"/>
        <v>0.51</v>
      </c>
      <c r="G43" s="160"/>
      <c r="H43" s="160"/>
      <c r="I43" s="163"/>
      <c r="J43" s="163"/>
      <c r="K43" s="163"/>
      <c r="L43" s="163"/>
      <c r="M43" s="163"/>
      <c r="N43" s="163"/>
      <c r="O43" s="165"/>
      <c r="P43" s="165"/>
      <c r="Q43" s="165"/>
      <c r="R43" s="163"/>
      <c r="S43" s="163"/>
      <c r="T43" s="163"/>
      <c r="U43" s="163"/>
      <c r="V43" s="163"/>
      <c r="W43" s="163"/>
      <c r="X43" s="193">
        <f>사망률추계값!D47</f>
        <v>0.95481000000000005</v>
      </c>
      <c r="Y43" s="193">
        <f>사망률추계값!E47</f>
        <v>0.98324999999999996</v>
      </c>
      <c r="Z43" s="160">
        <f t="shared" si="29"/>
        <v>11532</v>
      </c>
      <c r="AA43" s="167">
        <f t="shared" si="34"/>
        <v>5750</v>
      </c>
      <c r="AB43" s="167">
        <f t="shared" si="34"/>
        <v>5782</v>
      </c>
      <c r="AC43" s="168">
        <f t="shared" si="30"/>
        <v>8.7999999999999995E-2</v>
      </c>
      <c r="AD43" s="168">
        <f t="shared" si="31"/>
        <v>0.499</v>
      </c>
      <c r="AE43" s="169">
        <f t="shared" si="31"/>
        <v>0.501</v>
      </c>
      <c r="AF43" s="170">
        <f t="shared" si="32"/>
        <v>11532</v>
      </c>
      <c r="AG43" s="171">
        <f t="shared" si="33"/>
        <v>5750</v>
      </c>
      <c r="AH43" s="172">
        <f t="shared" si="33"/>
        <v>5782</v>
      </c>
    </row>
    <row r="44" spans="1:34" s="137" customFormat="1" ht="17.25" customHeight="1">
      <c r="A44" s="159" t="s">
        <v>134</v>
      </c>
      <c r="B44" s="160">
        <f t="shared" si="25"/>
        <v>8318</v>
      </c>
      <c r="C44" s="160">
        <f t="shared" si="26"/>
        <v>3918</v>
      </c>
      <c r="D44" s="160">
        <f t="shared" si="27"/>
        <v>4400</v>
      </c>
      <c r="E44" s="162">
        <f t="shared" si="43"/>
        <v>0.47</v>
      </c>
      <c r="F44" s="162">
        <f t="shared" si="44"/>
        <v>0.53</v>
      </c>
      <c r="G44" s="160"/>
      <c r="H44" s="160"/>
      <c r="I44" s="163"/>
      <c r="J44" s="163"/>
      <c r="K44" s="163"/>
      <c r="L44" s="163"/>
      <c r="M44" s="163"/>
      <c r="N44" s="163"/>
      <c r="O44" s="165"/>
      <c r="P44" s="165"/>
      <c r="Q44" s="165"/>
      <c r="R44" s="163"/>
      <c r="S44" s="163"/>
      <c r="T44" s="163"/>
      <c r="U44" s="163"/>
      <c r="V44" s="163"/>
      <c r="W44" s="163"/>
      <c r="X44" s="193">
        <f>사망률추계값!D48</f>
        <v>0.92705000000000004</v>
      </c>
      <c r="Y44" s="193">
        <f>사망률추계값!E48</f>
        <v>0.97019</v>
      </c>
      <c r="Z44" s="160">
        <f t="shared" si="29"/>
        <v>10029</v>
      </c>
      <c r="AA44" s="167">
        <f t="shared" si="34"/>
        <v>4838</v>
      </c>
      <c r="AB44" s="167">
        <f t="shared" si="34"/>
        <v>5191</v>
      </c>
      <c r="AC44" s="168">
        <f t="shared" si="30"/>
        <v>7.5999999999999998E-2</v>
      </c>
      <c r="AD44" s="168">
        <f t="shared" si="31"/>
        <v>0.48199999999999998</v>
      </c>
      <c r="AE44" s="169">
        <f t="shared" si="31"/>
        <v>0.51800000000000002</v>
      </c>
      <c r="AF44" s="170">
        <f t="shared" si="32"/>
        <v>10029</v>
      </c>
      <c r="AG44" s="171">
        <f t="shared" si="33"/>
        <v>4838</v>
      </c>
      <c r="AH44" s="172">
        <f t="shared" si="33"/>
        <v>5191</v>
      </c>
    </row>
    <row r="45" spans="1:34" s="137" customFormat="1" ht="17.25" customHeight="1">
      <c r="A45" s="159" t="s">
        <v>135</v>
      </c>
      <c r="B45" s="160">
        <f t="shared" si="25"/>
        <v>6361</v>
      </c>
      <c r="C45" s="160">
        <f t="shared" si="26"/>
        <v>2908</v>
      </c>
      <c r="D45" s="160">
        <f t="shared" si="27"/>
        <v>3453</v>
      </c>
      <c r="E45" s="162">
        <f t="shared" si="43"/>
        <v>0.46</v>
      </c>
      <c r="F45" s="162">
        <f t="shared" si="44"/>
        <v>0.54</v>
      </c>
      <c r="G45" s="160"/>
      <c r="H45" s="160"/>
      <c r="I45" s="163"/>
      <c r="J45" s="163"/>
      <c r="K45" s="163"/>
      <c r="L45" s="163"/>
      <c r="M45" s="163"/>
      <c r="N45" s="163"/>
      <c r="O45" s="165"/>
      <c r="P45" s="165"/>
      <c r="Q45" s="165"/>
      <c r="R45" s="163"/>
      <c r="S45" s="163"/>
      <c r="T45" s="163"/>
      <c r="U45" s="163"/>
      <c r="V45" s="163"/>
      <c r="W45" s="163"/>
      <c r="X45" s="193">
        <f>사망률추계값!D49</f>
        <v>0.87282999999999999</v>
      </c>
      <c r="Y45" s="193">
        <f>사망률추계값!E49</f>
        <v>0.94469999999999998</v>
      </c>
      <c r="Z45" s="160">
        <f t="shared" si="29"/>
        <v>7901</v>
      </c>
      <c r="AA45" s="167">
        <f t="shared" si="34"/>
        <v>3632</v>
      </c>
      <c r="AB45" s="167">
        <f t="shared" si="34"/>
        <v>4269</v>
      </c>
      <c r="AC45" s="168">
        <f t="shared" si="30"/>
        <v>0.06</v>
      </c>
      <c r="AD45" s="168">
        <f t="shared" si="31"/>
        <v>0.46</v>
      </c>
      <c r="AE45" s="169">
        <f t="shared" si="31"/>
        <v>0.54</v>
      </c>
      <c r="AF45" s="170">
        <f t="shared" si="32"/>
        <v>7901</v>
      </c>
      <c r="AG45" s="171">
        <f t="shared" si="33"/>
        <v>3632</v>
      </c>
      <c r="AH45" s="172">
        <f t="shared" si="33"/>
        <v>4269</v>
      </c>
    </row>
    <row r="46" spans="1:34" s="137" customFormat="1" ht="17.25" customHeight="1">
      <c r="A46" s="159" t="s">
        <v>136</v>
      </c>
      <c r="B46" s="160">
        <f t="shared" si="25"/>
        <v>6732</v>
      </c>
      <c r="C46" s="160">
        <f t="shared" si="26"/>
        <v>2539</v>
      </c>
      <c r="D46" s="160">
        <f t="shared" si="27"/>
        <v>4193</v>
      </c>
      <c r="E46" s="162">
        <f t="shared" si="43"/>
        <v>0.38</v>
      </c>
      <c r="F46" s="162">
        <f t="shared" si="44"/>
        <v>0.62</v>
      </c>
      <c r="G46" s="160"/>
      <c r="H46" s="160"/>
      <c r="I46" s="163"/>
      <c r="J46" s="163"/>
      <c r="K46" s="163"/>
      <c r="L46" s="163"/>
      <c r="M46" s="163"/>
      <c r="N46" s="163"/>
      <c r="O46" s="165"/>
      <c r="P46" s="165"/>
      <c r="Q46" s="165"/>
      <c r="R46" s="163"/>
      <c r="S46" s="163"/>
      <c r="T46" s="163"/>
      <c r="U46" s="163"/>
      <c r="V46" s="163"/>
      <c r="W46" s="163"/>
      <c r="X46" s="193">
        <f>사망률추계값!D50</f>
        <v>0.78563000000000005</v>
      </c>
      <c r="Y46" s="193">
        <f>사망률추계값!E50</f>
        <v>0.89766000000000001</v>
      </c>
      <c r="Z46" s="160">
        <f t="shared" si="29"/>
        <v>5800</v>
      </c>
      <c r="AA46" s="167">
        <f t="shared" si="34"/>
        <v>2538</v>
      </c>
      <c r="AB46" s="167">
        <f t="shared" si="34"/>
        <v>3262</v>
      </c>
      <c r="AC46" s="168">
        <f t="shared" si="30"/>
        <v>4.3999999999999997E-2</v>
      </c>
      <c r="AD46" s="168">
        <f t="shared" si="31"/>
        <v>0.438</v>
      </c>
      <c r="AE46" s="169">
        <f t="shared" si="31"/>
        <v>0.56200000000000006</v>
      </c>
      <c r="AF46" s="170">
        <f t="shared" si="32"/>
        <v>5800</v>
      </c>
      <c r="AG46" s="171">
        <f t="shared" si="33"/>
        <v>2538</v>
      </c>
      <c r="AH46" s="172">
        <f t="shared" si="33"/>
        <v>3262</v>
      </c>
    </row>
    <row r="47" spans="1:34" s="137" customFormat="1" ht="17.25" customHeight="1">
      <c r="A47" s="159" t="s">
        <v>137</v>
      </c>
      <c r="B47" s="160">
        <f t="shared" si="25"/>
        <v>5225</v>
      </c>
      <c r="C47" s="160">
        <f t="shared" si="26"/>
        <v>1818</v>
      </c>
      <c r="D47" s="160">
        <f t="shared" si="27"/>
        <v>3407</v>
      </c>
      <c r="E47" s="162">
        <f t="shared" si="43"/>
        <v>0.35</v>
      </c>
      <c r="F47" s="162">
        <f t="shared" si="44"/>
        <v>0.65</v>
      </c>
      <c r="G47" s="160"/>
      <c r="H47" s="160"/>
      <c r="I47" s="163"/>
      <c r="J47" s="163"/>
      <c r="K47" s="163"/>
      <c r="L47" s="163"/>
      <c r="M47" s="163"/>
      <c r="N47" s="163"/>
      <c r="O47" s="165"/>
      <c r="P47" s="165"/>
      <c r="Q47" s="165"/>
      <c r="R47" s="163"/>
      <c r="S47" s="163"/>
      <c r="T47" s="163"/>
      <c r="U47" s="163"/>
      <c r="V47" s="163"/>
      <c r="W47" s="163"/>
      <c r="X47" s="193">
        <f>사망률추계값!D51</f>
        <v>0.65347</v>
      </c>
      <c r="Y47" s="193">
        <f>사망률추계값!E51</f>
        <v>0.81657000000000002</v>
      </c>
      <c r="Z47" s="160">
        <f t="shared" si="29"/>
        <v>5759</v>
      </c>
      <c r="AA47" s="167">
        <f t="shared" ref="AA47:AB50" si="45">ROUND(C46*X46,0)</f>
        <v>1995</v>
      </c>
      <c r="AB47" s="167">
        <f t="shared" si="45"/>
        <v>3764</v>
      </c>
      <c r="AC47" s="168">
        <f t="shared" si="30"/>
        <v>4.3999999999999997E-2</v>
      </c>
      <c r="AD47" s="168">
        <f t="shared" si="31"/>
        <v>0.34599999999999997</v>
      </c>
      <c r="AE47" s="169">
        <f t="shared" si="31"/>
        <v>0.65400000000000003</v>
      </c>
      <c r="AF47" s="170">
        <f t="shared" si="32"/>
        <v>5759</v>
      </c>
      <c r="AG47" s="171">
        <f t="shared" si="33"/>
        <v>1995</v>
      </c>
      <c r="AH47" s="172">
        <f t="shared" si="33"/>
        <v>3764</v>
      </c>
    </row>
    <row r="48" spans="1:34" s="137" customFormat="1" ht="17.25" customHeight="1">
      <c r="A48" s="159" t="s">
        <v>160</v>
      </c>
      <c r="B48" s="160">
        <f>SUM(C48:D48)</f>
        <v>2679</v>
      </c>
      <c r="C48" s="160">
        <f t="shared" si="26"/>
        <v>758</v>
      </c>
      <c r="D48" s="160">
        <f t="shared" si="27"/>
        <v>1921</v>
      </c>
      <c r="E48" s="162">
        <f t="shared" si="43"/>
        <v>0.28000000000000003</v>
      </c>
      <c r="F48" s="162">
        <f t="shared" si="44"/>
        <v>0.72</v>
      </c>
      <c r="G48" s="160"/>
      <c r="H48" s="160"/>
      <c r="I48" s="163"/>
      <c r="J48" s="163"/>
      <c r="K48" s="163"/>
      <c r="L48" s="163"/>
      <c r="M48" s="163"/>
      <c r="N48" s="163"/>
      <c r="O48" s="165"/>
      <c r="P48" s="165"/>
      <c r="Q48" s="165"/>
      <c r="R48" s="163"/>
      <c r="S48" s="163"/>
      <c r="T48" s="163"/>
      <c r="U48" s="163"/>
      <c r="V48" s="163"/>
      <c r="W48" s="163"/>
      <c r="X48" s="193">
        <f>사망률추계값!D52</f>
        <v>0.47751999999999994</v>
      </c>
      <c r="Y48" s="193">
        <f>사망률추계값!E52</f>
        <v>0.68608000000000002</v>
      </c>
      <c r="Z48" s="160">
        <f t="shared" si="29"/>
        <v>3970</v>
      </c>
      <c r="AA48" s="167">
        <f t="shared" si="45"/>
        <v>1188</v>
      </c>
      <c r="AB48" s="167">
        <f t="shared" si="45"/>
        <v>2782</v>
      </c>
      <c r="AC48" s="168">
        <f>ROUND(Z48/$Z$27,3)</f>
        <v>0.03</v>
      </c>
      <c r="AD48" s="168">
        <f t="shared" si="31"/>
        <v>0.29899999999999999</v>
      </c>
      <c r="AE48" s="169">
        <f t="shared" si="31"/>
        <v>0.70099999999999996</v>
      </c>
      <c r="AF48" s="170">
        <f t="shared" si="32"/>
        <v>3970</v>
      </c>
      <c r="AG48" s="171">
        <f t="shared" si="33"/>
        <v>1188</v>
      </c>
      <c r="AH48" s="172">
        <f t="shared" si="33"/>
        <v>2782</v>
      </c>
    </row>
    <row r="49" spans="1:34" s="137" customFormat="1" ht="17.25" customHeight="1">
      <c r="A49" s="159" t="s">
        <v>161</v>
      </c>
      <c r="B49" s="160">
        <f>SUM(C49:D49)</f>
        <v>1012</v>
      </c>
      <c r="C49" s="160">
        <f t="shared" si="26"/>
        <v>219</v>
      </c>
      <c r="D49" s="160">
        <f t="shared" si="27"/>
        <v>793</v>
      </c>
      <c r="E49" s="162">
        <f t="shared" si="43"/>
        <v>0.22</v>
      </c>
      <c r="F49" s="162">
        <f t="shared" si="44"/>
        <v>0.78</v>
      </c>
      <c r="G49" s="160"/>
      <c r="H49" s="160"/>
      <c r="I49" s="163"/>
      <c r="J49" s="163"/>
      <c r="K49" s="163"/>
      <c r="L49" s="163"/>
      <c r="M49" s="163"/>
      <c r="N49" s="163"/>
      <c r="O49" s="165"/>
      <c r="P49" s="165"/>
      <c r="Q49" s="165"/>
      <c r="R49" s="163"/>
      <c r="S49" s="163"/>
      <c r="T49" s="163"/>
      <c r="U49" s="163"/>
      <c r="V49" s="163"/>
      <c r="W49" s="163"/>
      <c r="X49" s="193">
        <f>사망률추계값!D53</f>
        <v>0.28537000000000001</v>
      </c>
      <c r="Y49" s="193">
        <f>사망률추계값!E53</f>
        <v>0.50228000000000006</v>
      </c>
      <c r="Z49" s="160">
        <f t="shared" si="29"/>
        <v>1680</v>
      </c>
      <c r="AA49" s="167">
        <f t="shared" si="45"/>
        <v>362</v>
      </c>
      <c r="AB49" s="167">
        <f t="shared" si="45"/>
        <v>1318</v>
      </c>
      <c r="AC49" s="168">
        <f>ROUND(Z49/$Z$27,3)</f>
        <v>1.2999999999999999E-2</v>
      </c>
      <c r="AD49" s="168">
        <f t="shared" si="31"/>
        <v>0.215</v>
      </c>
      <c r="AE49" s="169">
        <f t="shared" si="31"/>
        <v>0.78500000000000003</v>
      </c>
      <c r="AF49" s="170">
        <f t="shared" si="32"/>
        <v>1680</v>
      </c>
      <c r="AG49" s="171">
        <f t="shared" si="33"/>
        <v>362</v>
      </c>
      <c r="AH49" s="172">
        <f t="shared" si="33"/>
        <v>1318</v>
      </c>
    </row>
    <row r="50" spans="1:34" s="137" customFormat="1" ht="17.25" customHeight="1">
      <c r="A50" s="159" t="s">
        <v>162</v>
      </c>
      <c r="B50" s="160">
        <f>SUM(C50:D50)</f>
        <v>267</v>
      </c>
      <c r="C50" s="160">
        <f t="shared" si="26"/>
        <v>33</v>
      </c>
      <c r="D50" s="160">
        <f t="shared" si="27"/>
        <v>234</v>
      </c>
      <c r="E50" s="162">
        <f t="shared" si="43"/>
        <v>0.12</v>
      </c>
      <c r="F50" s="162">
        <f t="shared" si="44"/>
        <v>0.88</v>
      </c>
      <c r="G50" s="160"/>
      <c r="H50" s="160"/>
      <c r="I50" s="163"/>
      <c r="J50" s="163"/>
      <c r="K50" s="163"/>
      <c r="M50" s="163"/>
      <c r="N50" s="163"/>
      <c r="O50" s="165"/>
      <c r="P50" s="165"/>
      <c r="Q50" s="165"/>
      <c r="R50" s="163"/>
      <c r="S50" s="163"/>
      <c r="T50" s="163"/>
      <c r="U50" s="163"/>
      <c r="V50" s="163"/>
      <c r="W50" s="163"/>
      <c r="X50" s="193">
        <f>사망률추계값!D54</f>
        <v>0.12768999999999997</v>
      </c>
      <c r="Y50" s="193">
        <f>사망률추계값!E54</f>
        <v>0.29412000000000005</v>
      </c>
      <c r="Z50" s="160">
        <f t="shared" si="29"/>
        <v>460</v>
      </c>
      <c r="AA50" s="167">
        <f t="shared" si="45"/>
        <v>62</v>
      </c>
      <c r="AB50" s="167">
        <f t="shared" si="45"/>
        <v>398</v>
      </c>
      <c r="AC50" s="168">
        <f>ROUND(Z50/$Z$27,3)</f>
        <v>3.0000000000000001E-3</v>
      </c>
      <c r="AD50" s="168">
        <f t="shared" si="31"/>
        <v>0.13500000000000001</v>
      </c>
      <c r="AE50" s="169">
        <f t="shared" si="31"/>
        <v>0.86499999999999999</v>
      </c>
      <c r="AF50" s="170">
        <f t="shared" si="32"/>
        <v>460</v>
      </c>
      <c r="AG50" s="171">
        <f t="shared" si="33"/>
        <v>62</v>
      </c>
      <c r="AH50" s="172">
        <f t="shared" si="33"/>
        <v>398</v>
      </c>
    </row>
    <row r="51" spans="1:34" s="137" customFormat="1" ht="17.25" customHeight="1">
      <c r="A51" s="159" t="s">
        <v>47</v>
      </c>
      <c r="B51" s="160">
        <f>SUM(C51:D51)</f>
        <v>27</v>
      </c>
      <c r="C51" s="160">
        <f t="shared" si="26"/>
        <v>2</v>
      </c>
      <c r="D51" s="160">
        <f t="shared" si="27"/>
        <v>25</v>
      </c>
      <c r="E51" s="162">
        <f t="shared" si="43"/>
        <v>7.0000000000000007E-2</v>
      </c>
      <c r="F51" s="162">
        <f t="shared" si="44"/>
        <v>0.93</v>
      </c>
      <c r="G51" s="160"/>
      <c r="H51" s="160"/>
      <c r="I51" s="163"/>
      <c r="J51" s="163"/>
      <c r="K51" s="163"/>
      <c r="L51" s="163"/>
      <c r="M51" s="163"/>
      <c r="N51" s="163"/>
      <c r="O51" s="165"/>
      <c r="P51" s="165"/>
      <c r="Q51" s="165"/>
      <c r="R51" s="163"/>
      <c r="S51" s="163"/>
      <c r="T51" s="163"/>
      <c r="U51" s="163"/>
      <c r="V51" s="163"/>
      <c r="W51" s="163"/>
      <c r="X51" s="193">
        <f>사망률추계값!D55</f>
        <v>0</v>
      </c>
      <c r="Y51" s="193">
        <f>사망률추계값!E55</f>
        <v>0</v>
      </c>
      <c r="Z51" s="160">
        <f t="shared" si="29"/>
        <v>73</v>
      </c>
      <c r="AA51" s="167">
        <f>ROUND(C50*X50+C51*X51,0)</f>
        <v>4</v>
      </c>
      <c r="AB51" s="167">
        <f>ROUND(D50*Y50+D51*Y51,0)</f>
        <v>69</v>
      </c>
      <c r="AC51" s="168">
        <f>ROUND(Z51/$Z$27,3)</f>
        <v>1E-3</v>
      </c>
      <c r="AD51" s="168">
        <f t="shared" si="31"/>
        <v>5.5E-2</v>
      </c>
      <c r="AE51" s="169">
        <f t="shared" si="31"/>
        <v>0.94499999999999995</v>
      </c>
      <c r="AF51" s="170">
        <f t="shared" si="32"/>
        <v>73</v>
      </c>
      <c r="AG51" s="171">
        <f t="shared" si="33"/>
        <v>4</v>
      </c>
      <c r="AH51" s="172">
        <f t="shared" si="33"/>
        <v>69</v>
      </c>
    </row>
    <row r="52" spans="1:34" s="137" customFormat="1" ht="17.25" customHeight="1" thickBot="1">
      <c r="A52" s="177" t="s">
        <v>143</v>
      </c>
      <c r="B52" s="178">
        <f>SUM(B31:B51)</f>
        <v>132177</v>
      </c>
      <c r="C52" s="179">
        <f>SUM(C31:C51)</f>
        <v>65432</v>
      </c>
      <c r="D52" s="179">
        <f>SUM(D31:D51)</f>
        <v>66745</v>
      </c>
      <c r="E52" s="180"/>
      <c r="F52" s="180"/>
      <c r="G52" s="180"/>
      <c r="H52" s="180"/>
      <c r="I52" s="180"/>
      <c r="J52" s="180"/>
      <c r="K52" s="180"/>
      <c r="L52" s="181">
        <f>SUM(L34:L51)</f>
        <v>5490</v>
      </c>
      <c r="M52" s="180"/>
      <c r="N52" s="180"/>
      <c r="O52" s="182"/>
      <c r="P52" s="182"/>
      <c r="Q52" s="182"/>
      <c r="R52" s="181">
        <f t="shared" ref="R52:W52" si="46">SUM(R34:R51)</f>
        <v>23</v>
      </c>
      <c r="S52" s="181">
        <f t="shared" si="46"/>
        <v>13</v>
      </c>
      <c r="T52" s="181">
        <f t="shared" si="46"/>
        <v>10</v>
      </c>
      <c r="U52" s="181">
        <f t="shared" si="46"/>
        <v>5467</v>
      </c>
      <c r="V52" s="181">
        <f t="shared" si="46"/>
        <v>2816</v>
      </c>
      <c r="W52" s="181">
        <f t="shared" si="46"/>
        <v>2651</v>
      </c>
      <c r="X52" s="180"/>
      <c r="Y52" s="180"/>
      <c r="Z52" s="179">
        <f>SUM(AA52:AB52)</f>
        <v>131684</v>
      </c>
      <c r="AA52" s="179">
        <f>SUM(AA31:AA51)</f>
        <v>65115</v>
      </c>
      <c r="AB52" s="179">
        <f>SUM(AB31:AB51)</f>
        <v>66569</v>
      </c>
      <c r="AC52" s="183">
        <f>ROUND(SUM(AC31:AC51),0)</f>
        <v>1</v>
      </c>
      <c r="AD52" s="180"/>
      <c r="AE52" s="184"/>
      <c r="AF52" s="185">
        <f>SUM(AF31:AF51)</f>
        <v>131684</v>
      </c>
      <c r="AG52" s="186">
        <f>SUM(AG31:AG51)</f>
        <v>65115</v>
      </c>
      <c r="AH52" s="187">
        <f>SUM(AH31:AH51)</f>
        <v>66569</v>
      </c>
    </row>
    <row r="53" spans="1:34" s="134" customFormat="1" ht="17.25" customHeight="1" thickBot="1">
      <c r="O53" s="135"/>
      <c r="P53" s="135"/>
      <c r="Q53" s="135"/>
      <c r="AF53" s="136"/>
      <c r="AG53" s="136"/>
      <c r="AH53" s="136"/>
    </row>
    <row r="54" spans="1:34" s="137" customFormat="1" ht="17.25" customHeight="1">
      <c r="A54" s="295" t="s">
        <v>144</v>
      </c>
      <c r="B54" s="297">
        <f>AF29</f>
        <v>2020</v>
      </c>
      <c r="C54" s="297"/>
      <c r="D54" s="297"/>
      <c r="E54" s="291" t="s">
        <v>145</v>
      </c>
      <c r="F54" s="291"/>
      <c r="G54" s="291" t="s">
        <v>154</v>
      </c>
      <c r="H54" s="291"/>
      <c r="I54" s="298" t="s">
        <v>226</v>
      </c>
      <c r="J54" s="298"/>
      <c r="K54" s="298"/>
      <c r="L54" s="299">
        <v>5</v>
      </c>
      <c r="M54" s="299"/>
      <c r="N54" s="299"/>
      <c r="O54" s="291" t="s">
        <v>155</v>
      </c>
      <c r="P54" s="291"/>
      <c r="Q54" s="291"/>
      <c r="R54" s="291" t="s">
        <v>148</v>
      </c>
      <c r="S54" s="291"/>
      <c r="T54" s="291"/>
      <c r="U54" s="291" t="s">
        <v>149</v>
      </c>
      <c r="V54" s="291"/>
      <c r="W54" s="291"/>
      <c r="X54" s="291" t="s">
        <v>156</v>
      </c>
      <c r="Y54" s="291"/>
      <c r="Z54" s="292">
        <v>2025</v>
      </c>
      <c r="AA54" s="292"/>
      <c r="AB54" s="292"/>
      <c r="AC54" s="293">
        <f>Z54</f>
        <v>2025</v>
      </c>
      <c r="AD54" s="286">
        <f>Z54</f>
        <v>2025</v>
      </c>
      <c r="AE54" s="287"/>
      <c r="AF54" s="288">
        <f>Z54</f>
        <v>2025</v>
      </c>
      <c r="AG54" s="289"/>
      <c r="AH54" s="290"/>
    </row>
    <row r="55" spans="1:34" s="143" customFormat="1" ht="17.25" customHeight="1" thickBot="1">
      <c r="A55" s="296"/>
      <c r="B55" s="138" t="s">
        <v>151</v>
      </c>
      <c r="C55" s="138" t="s">
        <v>152</v>
      </c>
      <c r="D55" s="138" t="s">
        <v>153</v>
      </c>
      <c r="E55" s="138" t="s">
        <v>152</v>
      </c>
      <c r="F55" s="138" t="s">
        <v>153</v>
      </c>
      <c r="G55" s="138" t="s">
        <v>152</v>
      </c>
      <c r="H55" s="138" t="s">
        <v>153</v>
      </c>
      <c r="I55" s="138" t="s">
        <v>151</v>
      </c>
      <c r="J55" s="138" t="s">
        <v>152</v>
      </c>
      <c r="K55" s="138" t="s">
        <v>153</v>
      </c>
      <c r="L55" s="114" t="s">
        <v>242</v>
      </c>
      <c r="M55" s="114" t="s">
        <v>243</v>
      </c>
      <c r="N55" s="114" t="s">
        <v>244</v>
      </c>
      <c r="O55" s="138" t="s">
        <v>151</v>
      </c>
      <c r="P55" s="138" t="s">
        <v>152</v>
      </c>
      <c r="Q55" s="138" t="s">
        <v>153</v>
      </c>
      <c r="R55" s="138" t="s">
        <v>151</v>
      </c>
      <c r="S55" s="138" t="s">
        <v>152</v>
      </c>
      <c r="T55" s="138" t="s">
        <v>153</v>
      </c>
      <c r="U55" s="138" t="s">
        <v>151</v>
      </c>
      <c r="V55" s="138" t="s">
        <v>152</v>
      </c>
      <c r="W55" s="138" t="s">
        <v>153</v>
      </c>
      <c r="X55" s="138" t="s">
        <v>152</v>
      </c>
      <c r="Y55" s="138" t="s">
        <v>153</v>
      </c>
      <c r="Z55" s="138" t="s">
        <v>151</v>
      </c>
      <c r="AA55" s="138" t="s">
        <v>152</v>
      </c>
      <c r="AB55" s="138" t="s">
        <v>153</v>
      </c>
      <c r="AC55" s="294"/>
      <c r="AD55" s="138" t="s">
        <v>152</v>
      </c>
      <c r="AE55" s="139" t="s">
        <v>153</v>
      </c>
      <c r="AF55" s="140" t="s">
        <v>151</v>
      </c>
      <c r="AG55" s="141" t="s">
        <v>152</v>
      </c>
      <c r="AH55" s="142" t="s">
        <v>153</v>
      </c>
    </row>
    <row r="56" spans="1:34" s="137" customFormat="1" ht="17.25" customHeight="1" thickTop="1">
      <c r="A56" s="144" t="s">
        <v>121</v>
      </c>
      <c r="B56" s="145">
        <f t="shared" ref="B56:B72" si="47">SUM(C56:D56)</f>
        <v>5467</v>
      </c>
      <c r="C56" s="145">
        <f t="shared" ref="C56:C76" si="48">AG31</f>
        <v>2816</v>
      </c>
      <c r="D56" s="145">
        <f t="shared" ref="D56:D76" si="49">AH31</f>
        <v>2651</v>
      </c>
      <c r="E56" s="147">
        <f>ROUND(C56/$B56,2)</f>
        <v>0.52</v>
      </c>
      <c r="F56" s="147">
        <f>ROUND(D56/$B56,2)</f>
        <v>0.48</v>
      </c>
      <c r="G56" s="145"/>
      <c r="H56" s="145"/>
      <c r="I56" s="148"/>
      <c r="J56" s="148"/>
      <c r="K56" s="148"/>
      <c r="L56" s="149"/>
      <c r="M56" s="149"/>
      <c r="N56" s="149"/>
      <c r="O56" s="150">
        <f>AVERAGE(P56:Q56)</f>
        <v>3.6649999999999999E-3</v>
      </c>
      <c r="P56" s="151">
        <f>사망률추계값!F6</f>
        <v>3.8899999999999998E-3</v>
      </c>
      <c r="Q56" s="151">
        <f>사망률추계값!G6</f>
        <v>3.4399999999999999E-3</v>
      </c>
      <c r="R56" s="148"/>
      <c r="S56" s="148"/>
      <c r="T56" s="148"/>
      <c r="U56" s="148"/>
      <c r="V56" s="148"/>
      <c r="W56" s="148"/>
      <c r="X56" s="192">
        <f>사망률추계값!F35</f>
        <v>0.99960000000000004</v>
      </c>
      <c r="Y56" s="192">
        <f>사망률추계값!G35</f>
        <v>0.99953999999999998</v>
      </c>
      <c r="Z56" s="145">
        <f t="shared" ref="Z56:Z76" si="50">SUM(AA56:AB56)</f>
        <v>5765</v>
      </c>
      <c r="AA56" s="153">
        <f>ROUND(V77,0)</f>
        <v>2965</v>
      </c>
      <c r="AB56" s="153">
        <f>ROUND(W77,0)</f>
        <v>2800</v>
      </c>
      <c r="AC56" s="154">
        <f t="shared" ref="AC56:AC72" si="51">ROUND(Z56/$Z$77,3)</f>
        <v>4.3999999999999997E-2</v>
      </c>
      <c r="AD56" s="154">
        <f t="shared" ref="AD56:AE76" si="52">ROUND(AA56/$Z56,3)</f>
        <v>0.51400000000000001</v>
      </c>
      <c r="AE56" s="155">
        <f t="shared" si="52"/>
        <v>0.48599999999999999</v>
      </c>
      <c r="AF56" s="156">
        <f t="shared" ref="AF56:AF76" si="53">SUM(AG56:AH56)</f>
        <v>5765</v>
      </c>
      <c r="AG56" s="157">
        <f t="shared" ref="AG56:AH76" si="54">AA56</f>
        <v>2965</v>
      </c>
      <c r="AH56" s="158">
        <f t="shared" si="54"/>
        <v>2800</v>
      </c>
    </row>
    <row r="57" spans="1:34" s="137" customFormat="1" ht="17.25" customHeight="1">
      <c r="A57" s="159" t="s">
        <v>122</v>
      </c>
      <c r="B57" s="160">
        <f t="shared" si="47"/>
        <v>2117</v>
      </c>
      <c r="C57" s="160">
        <f t="shared" si="48"/>
        <v>1095</v>
      </c>
      <c r="D57" s="160">
        <f t="shared" si="49"/>
        <v>1022</v>
      </c>
      <c r="E57" s="162">
        <f t="shared" ref="E57:E76" si="55">ROUND(C57/$B57,2)</f>
        <v>0.52</v>
      </c>
      <c r="F57" s="162">
        <f t="shared" ref="F57:F76" si="56">ROUND(D57/$B57,2)</f>
        <v>0.48</v>
      </c>
      <c r="G57" s="160"/>
      <c r="H57" s="160"/>
      <c r="I57" s="163"/>
      <c r="J57" s="163"/>
      <c r="K57" s="163"/>
      <c r="L57" s="164"/>
      <c r="M57" s="164"/>
      <c r="N57" s="164"/>
      <c r="O57" s="165"/>
      <c r="P57" s="165"/>
      <c r="Q57" s="165"/>
      <c r="R57" s="163"/>
      <c r="S57" s="163"/>
      <c r="T57" s="163"/>
      <c r="U57" s="163"/>
      <c r="V57" s="163"/>
      <c r="W57" s="163"/>
      <c r="X57" s="193">
        <f>사망률추계값!F36</f>
        <v>0.99963000000000002</v>
      </c>
      <c r="Y57" s="193">
        <f>사망률추계값!G36</f>
        <v>0.99987000000000004</v>
      </c>
      <c r="Z57" s="160">
        <f t="shared" si="50"/>
        <v>5465</v>
      </c>
      <c r="AA57" s="167">
        <f>ROUND(C56*X56,0)</f>
        <v>2815</v>
      </c>
      <c r="AB57" s="167">
        <f>ROUND(D56*Y56,0)</f>
        <v>2650</v>
      </c>
      <c r="AC57" s="168">
        <f t="shared" si="51"/>
        <v>4.2000000000000003E-2</v>
      </c>
      <c r="AD57" s="168">
        <f t="shared" si="52"/>
        <v>0.51500000000000001</v>
      </c>
      <c r="AE57" s="169">
        <f t="shared" si="52"/>
        <v>0.48499999999999999</v>
      </c>
      <c r="AF57" s="170">
        <f t="shared" si="53"/>
        <v>5465</v>
      </c>
      <c r="AG57" s="171">
        <f t="shared" si="54"/>
        <v>2815</v>
      </c>
      <c r="AH57" s="172">
        <f t="shared" si="54"/>
        <v>2650</v>
      </c>
    </row>
    <row r="58" spans="1:34" s="137" customFormat="1" ht="17.25" customHeight="1">
      <c r="A58" s="159" t="s">
        <v>123</v>
      </c>
      <c r="B58" s="160">
        <f t="shared" si="47"/>
        <v>5318</v>
      </c>
      <c r="C58" s="160">
        <f t="shared" si="48"/>
        <v>2721</v>
      </c>
      <c r="D58" s="160">
        <f t="shared" si="49"/>
        <v>2597</v>
      </c>
      <c r="E58" s="162">
        <f t="shared" si="55"/>
        <v>0.51</v>
      </c>
      <c r="F58" s="162">
        <f t="shared" si="56"/>
        <v>0.49</v>
      </c>
      <c r="G58" s="160"/>
      <c r="H58" s="160"/>
      <c r="I58" s="163"/>
      <c r="J58" s="163"/>
      <c r="K58" s="163"/>
      <c r="L58" s="164"/>
      <c r="M58" s="164"/>
      <c r="N58" s="164"/>
      <c r="O58" s="165"/>
      <c r="P58" s="165"/>
      <c r="Q58" s="165"/>
      <c r="R58" s="163"/>
      <c r="S58" s="163"/>
      <c r="T58" s="163"/>
      <c r="U58" s="163"/>
      <c r="V58" s="163"/>
      <c r="W58" s="163"/>
      <c r="X58" s="193">
        <f>사망률추계값!F37</f>
        <v>0.99963000000000002</v>
      </c>
      <c r="Y58" s="193">
        <f>사망률추계값!G37</f>
        <v>0.99977000000000005</v>
      </c>
      <c r="Z58" s="160">
        <f t="shared" si="50"/>
        <v>2117</v>
      </c>
      <c r="AA58" s="167">
        <f t="shared" ref="AA58:AA75" si="57">ROUND(C57*X57,0)</f>
        <v>1095</v>
      </c>
      <c r="AB58" s="167">
        <f t="shared" ref="AB58:AB75" si="58">ROUND(D57*Y57,0)</f>
        <v>1022</v>
      </c>
      <c r="AC58" s="168">
        <f t="shared" si="51"/>
        <v>1.6E-2</v>
      </c>
      <c r="AD58" s="168">
        <f t="shared" si="52"/>
        <v>0.51700000000000002</v>
      </c>
      <c r="AE58" s="169">
        <f t="shared" si="52"/>
        <v>0.48299999999999998</v>
      </c>
      <c r="AF58" s="170">
        <f t="shared" si="53"/>
        <v>2117</v>
      </c>
      <c r="AG58" s="171">
        <f t="shared" si="54"/>
        <v>1095</v>
      </c>
      <c r="AH58" s="172">
        <f t="shared" si="54"/>
        <v>1022</v>
      </c>
    </row>
    <row r="59" spans="1:34" s="137" customFormat="1" ht="17.25" customHeight="1">
      <c r="A59" s="159" t="s">
        <v>124</v>
      </c>
      <c r="B59" s="160">
        <f t="shared" si="47"/>
        <v>5069</v>
      </c>
      <c r="C59" s="160">
        <f t="shared" si="48"/>
        <v>2673</v>
      </c>
      <c r="D59" s="160">
        <f t="shared" si="49"/>
        <v>2396</v>
      </c>
      <c r="E59" s="162">
        <f t="shared" si="55"/>
        <v>0.53</v>
      </c>
      <c r="F59" s="162">
        <f t="shared" si="56"/>
        <v>0.47</v>
      </c>
      <c r="G59" s="174">
        <f>'여성출산율,출생성비'!$D$19</f>
        <v>0.5145631067961165</v>
      </c>
      <c r="H59" s="174">
        <f>'여성출산율,출생성비'!$D$20</f>
        <v>0.4854368932038835</v>
      </c>
      <c r="I59" s="194">
        <f>'여성출산율,출생성비'!D6</f>
        <v>1.48</v>
      </c>
      <c r="J59" s="163">
        <f>ROUND(G59*$I59,2)</f>
        <v>0.76</v>
      </c>
      <c r="K59" s="163">
        <f>ROUND(H59*$I59,2)</f>
        <v>0.72</v>
      </c>
      <c r="L59" s="167">
        <f>SUM(M59:N59)</f>
        <v>18</v>
      </c>
      <c r="M59" s="167">
        <f>ROUND(J59*L$54*$D59/1000,0)</f>
        <v>9</v>
      </c>
      <c r="N59" s="167">
        <f>ROUND(K59*L$54*$D59/1000,0)</f>
        <v>9</v>
      </c>
      <c r="O59" s="165"/>
      <c r="P59" s="165"/>
      <c r="Q59" s="165"/>
      <c r="R59" s="167">
        <f t="shared" ref="R59:R65" si="59">SUM(S59:T59)</f>
        <v>0</v>
      </c>
      <c r="S59" s="167">
        <f t="shared" ref="S59:T65" si="60">ROUND(M59*P$56,0)</f>
        <v>0</v>
      </c>
      <c r="T59" s="167">
        <f t="shared" si="60"/>
        <v>0</v>
      </c>
      <c r="U59" s="167">
        <f t="shared" ref="U59:U65" si="61">SUM(V59:W59)</f>
        <v>18</v>
      </c>
      <c r="V59" s="160">
        <f t="shared" ref="V59:W65" si="62">M59-S59</f>
        <v>9</v>
      </c>
      <c r="W59" s="160">
        <f t="shared" si="62"/>
        <v>9</v>
      </c>
      <c r="X59" s="193">
        <f>사망률추계값!F38</f>
        <v>0.99912999999999996</v>
      </c>
      <c r="Y59" s="193">
        <f>사망률추계값!G38</f>
        <v>0.99951000000000001</v>
      </c>
      <c r="Z59" s="160">
        <f t="shared" si="50"/>
        <v>5316</v>
      </c>
      <c r="AA59" s="167">
        <f t="shared" si="57"/>
        <v>2720</v>
      </c>
      <c r="AB59" s="167">
        <f t="shared" si="58"/>
        <v>2596</v>
      </c>
      <c r="AC59" s="168">
        <f t="shared" si="51"/>
        <v>4.1000000000000002E-2</v>
      </c>
      <c r="AD59" s="168">
        <f t="shared" si="52"/>
        <v>0.51200000000000001</v>
      </c>
      <c r="AE59" s="169">
        <f t="shared" si="52"/>
        <v>0.48799999999999999</v>
      </c>
      <c r="AF59" s="170">
        <f t="shared" si="53"/>
        <v>5316</v>
      </c>
      <c r="AG59" s="171">
        <f t="shared" si="54"/>
        <v>2720</v>
      </c>
      <c r="AH59" s="172">
        <f t="shared" si="54"/>
        <v>2596</v>
      </c>
    </row>
    <row r="60" spans="1:34" s="137" customFormat="1" ht="17.25" customHeight="1">
      <c r="A60" s="159" t="s">
        <v>125</v>
      </c>
      <c r="B60" s="160">
        <f t="shared" si="47"/>
        <v>6403</v>
      </c>
      <c r="C60" s="160">
        <f t="shared" si="48"/>
        <v>3399</v>
      </c>
      <c r="D60" s="160">
        <f t="shared" si="49"/>
        <v>3004</v>
      </c>
      <c r="E60" s="162">
        <f t="shared" si="55"/>
        <v>0.53</v>
      </c>
      <c r="F60" s="162">
        <f t="shared" si="56"/>
        <v>0.47</v>
      </c>
      <c r="G60" s="174">
        <f>'여성출산율,출생성비'!$D$19</f>
        <v>0.5145631067961165</v>
      </c>
      <c r="H60" s="174">
        <f>'여성출산율,출생성비'!$D$20</f>
        <v>0.4854368932038835</v>
      </c>
      <c r="I60" s="194">
        <f>'여성출산율,출생성비'!D7</f>
        <v>19.72</v>
      </c>
      <c r="J60" s="163">
        <f t="shared" ref="J60:K65" si="63">ROUND(G60*$I60,2)</f>
        <v>10.15</v>
      </c>
      <c r="K60" s="163">
        <f t="shared" si="63"/>
        <v>9.57</v>
      </c>
      <c r="L60" s="167">
        <f t="shared" ref="L60:L65" si="64">SUM(M60:N60)</f>
        <v>296</v>
      </c>
      <c r="M60" s="167">
        <f t="shared" ref="M60:M65" si="65">ROUND(J60*L$54*$D60/1000,0)</f>
        <v>152</v>
      </c>
      <c r="N60" s="167">
        <f t="shared" ref="N60:N65" si="66">ROUND(K60*L$54*$D60/1000,0)</f>
        <v>144</v>
      </c>
      <c r="O60" s="165"/>
      <c r="P60" s="165"/>
      <c r="Q60" s="165"/>
      <c r="R60" s="167">
        <f t="shared" si="59"/>
        <v>1</v>
      </c>
      <c r="S60" s="167">
        <f t="shared" si="60"/>
        <v>1</v>
      </c>
      <c r="T60" s="167">
        <f t="shared" si="60"/>
        <v>0</v>
      </c>
      <c r="U60" s="167">
        <f t="shared" si="61"/>
        <v>295</v>
      </c>
      <c r="V60" s="160">
        <f t="shared" si="62"/>
        <v>151</v>
      </c>
      <c r="W60" s="160">
        <f t="shared" si="62"/>
        <v>144</v>
      </c>
      <c r="X60" s="193">
        <f>사망률추계값!F39</f>
        <v>0.99841999999999997</v>
      </c>
      <c r="Y60" s="193">
        <f>사망률추계값!G39</f>
        <v>0.99916000000000005</v>
      </c>
      <c r="Z60" s="160">
        <f t="shared" si="50"/>
        <v>5066</v>
      </c>
      <c r="AA60" s="167">
        <f t="shared" si="57"/>
        <v>2671</v>
      </c>
      <c r="AB60" s="167">
        <f t="shared" si="58"/>
        <v>2395</v>
      </c>
      <c r="AC60" s="168">
        <f t="shared" si="51"/>
        <v>3.9E-2</v>
      </c>
      <c r="AD60" s="168">
        <f t="shared" si="52"/>
        <v>0.52700000000000002</v>
      </c>
      <c r="AE60" s="169">
        <f t="shared" si="52"/>
        <v>0.47299999999999998</v>
      </c>
      <c r="AF60" s="170">
        <f t="shared" si="53"/>
        <v>5066</v>
      </c>
      <c r="AG60" s="171">
        <f t="shared" si="54"/>
        <v>2671</v>
      </c>
      <c r="AH60" s="172">
        <f t="shared" si="54"/>
        <v>2395</v>
      </c>
    </row>
    <row r="61" spans="1:34" s="137" customFormat="1" ht="17.25" customHeight="1">
      <c r="A61" s="159" t="s">
        <v>126</v>
      </c>
      <c r="B61" s="160">
        <f t="shared" si="47"/>
        <v>8390</v>
      </c>
      <c r="C61" s="160">
        <f t="shared" si="48"/>
        <v>4528</v>
      </c>
      <c r="D61" s="160">
        <f t="shared" si="49"/>
        <v>3862</v>
      </c>
      <c r="E61" s="162">
        <f t="shared" si="55"/>
        <v>0.54</v>
      </c>
      <c r="F61" s="162">
        <f t="shared" si="56"/>
        <v>0.46</v>
      </c>
      <c r="G61" s="174">
        <f>'여성출산율,출생성비'!$D$19</f>
        <v>0.5145631067961165</v>
      </c>
      <c r="H61" s="174">
        <f>'여성출산율,출생성비'!$D$20</f>
        <v>0.4854368932038835</v>
      </c>
      <c r="I61" s="194">
        <f>'여성출산율,출생성비'!D8</f>
        <v>84.08</v>
      </c>
      <c r="J61" s="163">
        <f t="shared" si="63"/>
        <v>43.26</v>
      </c>
      <c r="K61" s="163">
        <f t="shared" si="63"/>
        <v>40.82</v>
      </c>
      <c r="L61" s="167">
        <f t="shared" si="64"/>
        <v>1623</v>
      </c>
      <c r="M61" s="167">
        <f t="shared" si="65"/>
        <v>835</v>
      </c>
      <c r="N61" s="167">
        <f t="shared" si="66"/>
        <v>788</v>
      </c>
      <c r="O61" s="165"/>
      <c r="P61" s="165"/>
      <c r="Q61" s="165"/>
      <c r="R61" s="167">
        <f t="shared" si="59"/>
        <v>6</v>
      </c>
      <c r="S61" s="167">
        <f t="shared" si="60"/>
        <v>3</v>
      </c>
      <c r="T61" s="167">
        <f t="shared" si="60"/>
        <v>3</v>
      </c>
      <c r="U61" s="167">
        <f t="shared" si="61"/>
        <v>1617</v>
      </c>
      <c r="V61" s="160">
        <f t="shared" si="62"/>
        <v>832</v>
      </c>
      <c r="W61" s="160">
        <f t="shared" si="62"/>
        <v>785</v>
      </c>
      <c r="X61" s="193">
        <f>사망률추계값!F40</f>
        <v>0.99751999999999996</v>
      </c>
      <c r="Y61" s="193">
        <f>사망률추계값!G40</f>
        <v>0.99848000000000003</v>
      </c>
      <c r="Z61" s="160">
        <f t="shared" si="50"/>
        <v>6395</v>
      </c>
      <c r="AA61" s="167">
        <f t="shared" si="57"/>
        <v>3394</v>
      </c>
      <c r="AB61" s="167">
        <f t="shared" si="58"/>
        <v>3001</v>
      </c>
      <c r="AC61" s="168">
        <f t="shared" si="51"/>
        <v>4.9000000000000002E-2</v>
      </c>
      <c r="AD61" s="168">
        <f t="shared" si="52"/>
        <v>0.53100000000000003</v>
      </c>
      <c r="AE61" s="169">
        <f t="shared" si="52"/>
        <v>0.46899999999999997</v>
      </c>
      <c r="AF61" s="170">
        <f t="shared" si="53"/>
        <v>6395</v>
      </c>
      <c r="AG61" s="171">
        <f t="shared" si="54"/>
        <v>3394</v>
      </c>
      <c r="AH61" s="172">
        <f t="shared" si="54"/>
        <v>3001</v>
      </c>
    </row>
    <row r="62" spans="1:34" s="137" customFormat="1" ht="17.25" customHeight="1">
      <c r="A62" s="159" t="s">
        <v>127</v>
      </c>
      <c r="B62" s="160">
        <f t="shared" si="47"/>
        <v>8474</v>
      </c>
      <c r="C62" s="160">
        <f t="shared" si="48"/>
        <v>4693</v>
      </c>
      <c r="D62" s="160">
        <f t="shared" si="49"/>
        <v>3781</v>
      </c>
      <c r="E62" s="162">
        <f t="shared" si="55"/>
        <v>0.55000000000000004</v>
      </c>
      <c r="F62" s="162">
        <f t="shared" si="56"/>
        <v>0.45</v>
      </c>
      <c r="G62" s="174">
        <f>'여성출산율,출생성비'!$D$19</f>
        <v>0.5145631067961165</v>
      </c>
      <c r="H62" s="174">
        <f>'여성출산율,출생성비'!$D$20</f>
        <v>0.4854368932038835</v>
      </c>
      <c r="I62" s="194">
        <f>'여성출산율,출생성비'!D9</f>
        <v>126.46</v>
      </c>
      <c r="J62" s="163">
        <f t="shared" si="63"/>
        <v>65.069999999999993</v>
      </c>
      <c r="K62" s="163">
        <f t="shared" si="63"/>
        <v>61.39</v>
      </c>
      <c r="L62" s="167">
        <f t="shared" si="64"/>
        <v>2391</v>
      </c>
      <c r="M62" s="167">
        <f t="shared" si="65"/>
        <v>1230</v>
      </c>
      <c r="N62" s="167">
        <f t="shared" si="66"/>
        <v>1161</v>
      </c>
      <c r="O62" s="165"/>
      <c r="P62" s="165"/>
      <c r="Q62" s="165"/>
      <c r="R62" s="167">
        <f t="shared" si="59"/>
        <v>9</v>
      </c>
      <c r="S62" s="167">
        <f t="shared" si="60"/>
        <v>5</v>
      </c>
      <c r="T62" s="167">
        <f t="shared" si="60"/>
        <v>4</v>
      </c>
      <c r="U62" s="167">
        <f t="shared" si="61"/>
        <v>2382</v>
      </c>
      <c r="V62" s="160">
        <f t="shared" si="62"/>
        <v>1225</v>
      </c>
      <c r="W62" s="160">
        <f t="shared" si="62"/>
        <v>1157</v>
      </c>
      <c r="X62" s="193">
        <f>사망률추계값!F41</f>
        <v>0.99687000000000003</v>
      </c>
      <c r="Y62" s="193">
        <f>사망률추계값!G41</f>
        <v>0.99819000000000002</v>
      </c>
      <c r="Z62" s="160">
        <f t="shared" si="50"/>
        <v>8373</v>
      </c>
      <c r="AA62" s="167">
        <f t="shared" si="57"/>
        <v>4517</v>
      </c>
      <c r="AB62" s="167">
        <f t="shared" si="58"/>
        <v>3856</v>
      </c>
      <c r="AC62" s="168">
        <f t="shared" si="51"/>
        <v>6.4000000000000001E-2</v>
      </c>
      <c r="AD62" s="168">
        <f t="shared" si="52"/>
        <v>0.53900000000000003</v>
      </c>
      <c r="AE62" s="169">
        <f t="shared" si="52"/>
        <v>0.46100000000000002</v>
      </c>
      <c r="AF62" s="170">
        <f t="shared" si="53"/>
        <v>8373</v>
      </c>
      <c r="AG62" s="171">
        <f t="shared" si="54"/>
        <v>4517</v>
      </c>
      <c r="AH62" s="172">
        <f t="shared" si="54"/>
        <v>3856</v>
      </c>
    </row>
    <row r="63" spans="1:34" s="137" customFormat="1" ht="17.25" customHeight="1">
      <c r="A63" s="159" t="s">
        <v>128</v>
      </c>
      <c r="B63" s="160">
        <f t="shared" si="47"/>
        <v>6741</v>
      </c>
      <c r="C63" s="160">
        <f t="shared" si="48"/>
        <v>3705</v>
      </c>
      <c r="D63" s="160">
        <f t="shared" si="49"/>
        <v>3036</v>
      </c>
      <c r="E63" s="162">
        <f t="shared" si="55"/>
        <v>0.55000000000000004</v>
      </c>
      <c r="F63" s="162">
        <f t="shared" si="56"/>
        <v>0.45</v>
      </c>
      <c r="G63" s="174">
        <f>'여성출산율,출생성비'!$D$19</f>
        <v>0.5145631067961165</v>
      </c>
      <c r="H63" s="174">
        <f>'여성출산율,출생성비'!$D$20</f>
        <v>0.4854368932038835</v>
      </c>
      <c r="I63" s="194">
        <f>'여성출산율,출생성비'!D10</f>
        <v>72.44</v>
      </c>
      <c r="J63" s="163">
        <f t="shared" si="63"/>
        <v>37.270000000000003</v>
      </c>
      <c r="K63" s="163">
        <f t="shared" si="63"/>
        <v>35.17</v>
      </c>
      <c r="L63" s="167">
        <f t="shared" si="64"/>
        <v>1100</v>
      </c>
      <c r="M63" s="167">
        <f t="shared" si="65"/>
        <v>566</v>
      </c>
      <c r="N63" s="167">
        <f t="shared" si="66"/>
        <v>534</v>
      </c>
      <c r="O63" s="165"/>
      <c r="P63" s="165"/>
      <c r="Q63" s="165"/>
      <c r="R63" s="167">
        <f t="shared" si="59"/>
        <v>4</v>
      </c>
      <c r="S63" s="167">
        <f t="shared" si="60"/>
        <v>2</v>
      </c>
      <c r="T63" s="167">
        <f t="shared" si="60"/>
        <v>2</v>
      </c>
      <c r="U63" s="167">
        <f t="shared" si="61"/>
        <v>1096</v>
      </c>
      <c r="V63" s="160">
        <f t="shared" si="62"/>
        <v>564</v>
      </c>
      <c r="W63" s="160">
        <f t="shared" si="62"/>
        <v>532</v>
      </c>
      <c r="X63" s="193">
        <f>사망률추계값!F42</f>
        <v>0.99539</v>
      </c>
      <c r="Y63" s="193">
        <f>사망률추계값!G42</f>
        <v>0.99738000000000004</v>
      </c>
      <c r="Z63" s="160">
        <f t="shared" si="50"/>
        <v>8452</v>
      </c>
      <c r="AA63" s="167">
        <f t="shared" si="57"/>
        <v>4678</v>
      </c>
      <c r="AB63" s="167">
        <f t="shared" si="58"/>
        <v>3774</v>
      </c>
      <c r="AC63" s="168">
        <f t="shared" si="51"/>
        <v>6.5000000000000002E-2</v>
      </c>
      <c r="AD63" s="168">
        <f t="shared" si="52"/>
        <v>0.55300000000000005</v>
      </c>
      <c r="AE63" s="169">
        <f t="shared" si="52"/>
        <v>0.44700000000000001</v>
      </c>
      <c r="AF63" s="170">
        <f t="shared" si="53"/>
        <v>8452</v>
      </c>
      <c r="AG63" s="171">
        <f t="shared" si="54"/>
        <v>4678</v>
      </c>
      <c r="AH63" s="172">
        <f t="shared" si="54"/>
        <v>3774</v>
      </c>
    </row>
    <row r="64" spans="1:34" s="137" customFormat="1" ht="17.25" customHeight="1">
      <c r="A64" s="159" t="s">
        <v>129</v>
      </c>
      <c r="B64" s="160">
        <f t="shared" si="47"/>
        <v>8266</v>
      </c>
      <c r="C64" s="160">
        <f t="shared" si="48"/>
        <v>4399</v>
      </c>
      <c r="D64" s="160">
        <f t="shared" si="49"/>
        <v>3867</v>
      </c>
      <c r="E64" s="162">
        <f t="shared" si="55"/>
        <v>0.53</v>
      </c>
      <c r="F64" s="162">
        <f t="shared" si="56"/>
        <v>0.47</v>
      </c>
      <c r="G64" s="174">
        <f>'여성출산율,출생성비'!$D$19</f>
        <v>0.5145631067961165</v>
      </c>
      <c r="H64" s="174">
        <f>'여성출산율,출생성비'!$D$20</f>
        <v>0.4854368932038835</v>
      </c>
      <c r="I64" s="194">
        <f>'여성출산율,출생성비'!D11</f>
        <v>16.850000000000001</v>
      </c>
      <c r="J64" s="163">
        <f t="shared" si="63"/>
        <v>8.67</v>
      </c>
      <c r="K64" s="163">
        <f t="shared" si="63"/>
        <v>8.18</v>
      </c>
      <c r="L64" s="167">
        <f t="shared" si="64"/>
        <v>326</v>
      </c>
      <c r="M64" s="167">
        <f t="shared" si="65"/>
        <v>168</v>
      </c>
      <c r="N64" s="167">
        <f t="shared" si="66"/>
        <v>158</v>
      </c>
      <c r="O64" s="165"/>
      <c r="P64" s="165"/>
      <c r="Q64" s="165"/>
      <c r="R64" s="167">
        <f t="shared" si="59"/>
        <v>2</v>
      </c>
      <c r="S64" s="167">
        <f t="shared" si="60"/>
        <v>1</v>
      </c>
      <c r="T64" s="167">
        <f t="shared" si="60"/>
        <v>1</v>
      </c>
      <c r="U64" s="167">
        <f t="shared" si="61"/>
        <v>324</v>
      </c>
      <c r="V64" s="160">
        <f t="shared" si="62"/>
        <v>167</v>
      </c>
      <c r="W64" s="160">
        <f t="shared" si="62"/>
        <v>157</v>
      </c>
      <c r="X64" s="193">
        <f>사망률추계값!F43</f>
        <v>0.99195999999999995</v>
      </c>
      <c r="Y64" s="193">
        <f>사망률추계값!G43</f>
        <v>0.99648000000000003</v>
      </c>
      <c r="Z64" s="160">
        <f t="shared" si="50"/>
        <v>6716</v>
      </c>
      <c r="AA64" s="167">
        <f t="shared" si="57"/>
        <v>3688</v>
      </c>
      <c r="AB64" s="167">
        <f t="shared" si="58"/>
        <v>3028</v>
      </c>
      <c r="AC64" s="168">
        <f t="shared" si="51"/>
        <v>5.0999999999999997E-2</v>
      </c>
      <c r="AD64" s="168">
        <f t="shared" si="52"/>
        <v>0.54900000000000004</v>
      </c>
      <c r="AE64" s="169">
        <f t="shared" si="52"/>
        <v>0.45100000000000001</v>
      </c>
      <c r="AF64" s="170">
        <f t="shared" si="53"/>
        <v>6716</v>
      </c>
      <c r="AG64" s="171">
        <f t="shared" si="54"/>
        <v>3688</v>
      </c>
      <c r="AH64" s="172">
        <f t="shared" si="54"/>
        <v>3028</v>
      </c>
    </row>
    <row r="65" spans="1:34" s="137" customFormat="1" ht="17.25" customHeight="1">
      <c r="A65" s="159" t="s">
        <v>130</v>
      </c>
      <c r="B65" s="160">
        <f t="shared" si="47"/>
        <v>8158</v>
      </c>
      <c r="C65" s="160">
        <f t="shared" si="48"/>
        <v>4284</v>
      </c>
      <c r="D65" s="160">
        <f t="shared" si="49"/>
        <v>3874</v>
      </c>
      <c r="E65" s="162">
        <f t="shared" si="55"/>
        <v>0.53</v>
      </c>
      <c r="F65" s="162">
        <f t="shared" si="56"/>
        <v>0.47</v>
      </c>
      <c r="G65" s="174">
        <f>'여성출산율,출생성비'!$D$19</f>
        <v>0.5145631067961165</v>
      </c>
      <c r="H65" s="174">
        <f>'여성출산율,출생성비'!$D$20</f>
        <v>0.4854368932038835</v>
      </c>
      <c r="I65" s="194">
        <f>'여성출산율,출생성비'!D12</f>
        <v>1.69</v>
      </c>
      <c r="J65" s="163">
        <f t="shared" si="63"/>
        <v>0.87</v>
      </c>
      <c r="K65" s="163">
        <f t="shared" si="63"/>
        <v>0.82</v>
      </c>
      <c r="L65" s="167">
        <f t="shared" si="64"/>
        <v>33</v>
      </c>
      <c r="M65" s="167">
        <f t="shared" si="65"/>
        <v>17</v>
      </c>
      <c r="N65" s="167">
        <f t="shared" si="66"/>
        <v>16</v>
      </c>
      <c r="O65" s="165"/>
      <c r="P65" s="165"/>
      <c r="Q65" s="165"/>
      <c r="R65" s="167">
        <f t="shared" si="59"/>
        <v>0</v>
      </c>
      <c r="S65" s="167">
        <f t="shared" si="60"/>
        <v>0</v>
      </c>
      <c r="T65" s="167">
        <f t="shared" si="60"/>
        <v>0</v>
      </c>
      <c r="U65" s="167">
        <f t="shared" si="61"/>
        <v>33</v>
      </c>
      <c r="V65" s="160">
        <f t="shared" si="62"/>
        <v>17</v>
      </c>
      <c r="W65" s="160">
        <f t="shared" si="62"/>
        <v>16</v>
      </c>
      <c r="X65" s="193">
        <f>사망률추계값!F44</f>
        <v>0.98709999999999998</v>
      </c>
      <c r="Y65" s="193">
        <f>사망률추계값!G44</f>
        <v>0.99497000000000002</v>
      </c>
      <c r="Z65" s="160">
        <f t="shared" si="50"/>
        <v>8217</v>
      </c>
      <c r="AA65" s="167">
        <f t="shared" si="57"/>
        <v>4364</v>
      </c>
      <c r="AB65" s="167">
        <f t="shared" si="58"/>
        <v>3853</v>
      </c>
      <c r="AC65" s="168">
        <f t="shared" si="51"/>
        <v>6.3E-2</v>
      </c>
      <c r="AD65" s="168">
        <f t="shared" si="52"/>
        <v>0.53100000000000003</v>
      </c>
      <c r="AE65" s="169">
        <f t="shared" si="52"/>
        <v>0.46899999999999997</v>
      </c>
      <c r="AF65" s="170">
        <f t="shared" si="53"/>
        <v>8217</v>
      </c>
      <c r="AG65" s="171">
        <f t="shared" si="54"/>
        <v>4364</v>
      </c>
      <c r="AH65" s="172">
        <f t="shared" si="54"/>
        <v>3853</v>
      </c>
    </row>
    <row r="66" spans="1:34" s="137" customFormat="1" ht="17.25" customHeight="1">
      <c r="A66" s="159" t="s">
        <v>131</v>
      </c>
      <c r="B66" s="160">
        <f t="shared" si="47"/>
        <v>9841</v>
      </c>
      <c r="C66" s="160">
        <f t="shared" si="48"/>
        <v>5143</v>
      </c>
      <c r="D66" s="160">
        <f t="shared" si="49"/>
        <v>4698</v>
      </c>
      <c r="E66" s="162">
        <f t="shared" si="55"/>
        <v>0.52</v>
      </c>
      <c r="F66" s="162">
        <f t="shared" si="56"/>
        <v>0.48</v>
      </c>
      <c r="G66" s="176"/>
      <c r="H66" s="160"/>
      <c r="I66" s="163"/>
      <c r="J66" s="163"/>
      <c r="K66" s="163"/>
      <c r="L66" s="163"/>
      <c r="M66" s="163"/>
      <c r="N66" s="163"/>
      <c r="O66" s="165"/>
      <c r="P66" s="165"/>
      <c r="Q66" s="165"/>
      <c r="R66" s="163"/>
      <c r="S66" s="163"/>
      <c r="T66" s="163"/>
      <c r="U66" s="163"/>
      <c r="V66" s="163"/>
      <c r="W66" s="163"/>
      <c r="X66" s="193">
        <f>사망률추계값!F45</f>
        <v>0.98140000000000005</v>
      </c>
      <c r="Y66" s="193">
        <f>사망률추계값!G45</f>
        <v>0.99373</v>
      </c>
      <c r="Z66" s="160">
        <f t="shared" si="50"/>
        <v>8084</v>
      </c>
      <c r="AA66" s="167">
        <f t="shared" si="57"/>
        <v>4229</v>
      </c>
      <c r="AB66" s="167">
        <f t="shared" si="58"/>
        <v>3855</v>
      </c>
      <c r="AC66" s="168">
        <f t="shared" si="51"/>
        <v>6.2E-2</v>
      </c>
      <c r="AD66" s="168">
        <f t="shared" si="52"/>
        <v>0.52300000000000002</v>
      </c>
      <c r="AE66" s="169">
        <f t="shared" si="52"/>
        <v>0.47699999999999998</v>
      </c>
      <c r="AF66" s="170">
        <f t="shared" si="53"/>
        <v>8084</v>
      </c>
      <c r="AG66" s="171">
        <f t="shared" si="54"/>
        <v>4229</v>
      </c>
      <c r="AH66" s="172">
        <f t="shared" si="54"/>
        <v>3855</v>
      </c>
    </row>
    <row r="67" spans="1:34" s="137" customFormat="1" ht="17.25" customHeight="1">
      <c r="A67" s="159" t="s">
        <v>132</v>
      </c>
      <c r="B67" s="160">
        <f t="shared" si="47"/>
        <v>10236</v>
      </c>
      <c r="C67" s="160">
        <f t="shared" si="48"/>
        <v>5290</v>
      </c>
      <c r="D67" s="160">
        <f t="shared" si="49"/>
        <v>4946</v>
      </c>
      <c r="E67" s="162">
        <f t="shared" si="55"/>
        <v>0.52</v>
      </c>
      <c r="F67" s="162">
        <f t="shared" si="56"/>
        <v>0.48</v>
      </c>
      <c r="G67" s="160"/>
      <c r="H67" s="160"/>
      <c r="I67" s="163"/>
      <c r="J67" s="163"/>
      <c r="K67" s="163"/>
      <c r="L67" s="163"/>
      <c r="M67" s="163"/>
      <c r="N67" s="163"/>
      <c r="O67" s="165"/>
      <c r="P67" s="165"/>
      <c r="Q67" s="165"/>
      <c r="R67" s="163"/>
      <c r="S67" s="163"/>
      <c r="T67" s="163"/>
      <c r="U67" s="163"/>
      <c r="V67" s="163"/>
      <c r="W67" s="163"/>
      <c r="X67" s="193">
        <f>사망률추계값!F46</f>
        <v>0.97353999999999996</v>
      </c>
      <c r="Y67" s="193">
        <f>사망률추계값!G46</f>
        <v>0.99082000000000003</v>
      </c>
      <c r="Z67" s="160">
        <f t="shared" si="50"/>
        <v>9716</v>
      </c>
      <c r="AA67" s="167">
        <f t="shared" si="57"/>
        <v>5047</v>
      </c>
      <c r="AB67" s="167">
        <f t="shared" si="58"/>
        <v>4669</v>
      </c>
      <c r="AC67" s="168">
        <f t="shared" si="51"/>
        <v>7.3999999999999996E-2</v>
      </c>
      <c r="AD67" s="168">
        <f t="shared" si="52"/>
        <v>0.51900000000000002</v>
      </c>
      <c r="AE67" s="169">
        <f t="shared" si="52"/>
        <v>0.48099999999999998</v>
      </c>
      <c r="AF67" s="170">
        <f t="shared" si="53"/>
        <v>9716</v>
      </c>
      <c r="AG67" s="171">
        <f t="shared" si="54"/>
        <v>5047</v>
      </c>
      <c r="AH67" s="172">
        <f t="shared" si="54"/>
        <v>4669</v>
      </c>
    </row>
    <row r="68" spans="1:34" s="137" customFormat="1" ht="17.25" customHeight="1">
      <c r="A68" s="159" t="s">
        <v>133</v>
      </c>
      <c r="B68" s="160">
        <f t="shared" si="47"/>
        <v>11532</v>
      </c>
      <c r="C68" s="160">
        <f t="shared" si="48"/>
        <v>5750</v>
      </c>
      <c r="D68" s="160">
        <f t="shared" si="49"/>
        <v>5782</v>
      </c>
      <c r="E68" s="162">
        <f t="shared" si="55"/>
        <v>0.5</v>
      </c>
      <c r="F68" s="162">
        <f t="shared" si="56"/>
        <v>0.5</v>
      </c>
      <c r="G68" s="160"/>
      <c r="H68" s="160"/>
      <c r="I68" s="163"/>
      <c r="J68" s="163"/>
      <c r="K68" s="163"/>
      <c r="L68" s="163"/>
      <c r="M68" s="163"/>
      <c r="N68" s="163"/>
      <c r="O68" s="165"/>
      <c r="P68" s="165"/>
      <c r="Q68" s="165"/>
      <c r="R68" s="163"/>
      <c r="S68" s="163"/>
      <c r="T68" s="163"/>
      <c r="U68" s="163"/>
      <c r="V68" s="163"/>
      <c r="W68" s="163"/>
      <c r="X68" s="193">
        <f>사망률추계값!F47</f>
        <v>0.96126</v>
      </c>
      <c r="Y68" s="193">
        <f>사망률추계값!G47</f>
        <v>0.98543999999999998</v>
      </c>
      <c r="Z68" s="160">
        <f t="shared" si="50"/>
        <v>10051</v>
      </c>
      <c r="AA68" s="167">
        <f t="shared" si="57"/>
        <v>5150</v>
      </c>
      <c r="AB68" s="167">
        <f t="shared" si="58"/>
        <v>4901</v>
      </c>
      <c r="AC68" s="168">
        <f t="shared" si="51"/>
        <v>7.6999999999999999E-2</v>
      </c>
      <c r="AD68" s="168">
        <f t="shared" si="52"/>
        <v>0.51200000000000001</v>
      </c>
      <c r="AE68" s="169">
        <f t="shared" si="52"/>
        <v>0.48799999999999999</v>
      </c>
      <c r="AF68" s="170">
        <f t="shared" si="53"/>
        <v>10051</v>
      </c>
      <c r="AG68" s="171">
        <f t="shared" si="54"/>
        <v>5150</v>
      </c>
      <c r="AH68" s="172">
        <f t="shared" si="54"/>
        <v>4901</v>
      </c>
    </row>
    <row r="69" spans="1:34" s="137" customFormat="1" ht="17.25" customHeight="1">
      <c r="A69" s="159" t="s">
        <v>134</v>
      </c>
      <c r="B69" s="160">
        <f t="shared" si="47"/>
        <v>10029</v>
      </c>
      <c r="C69" s="160">
        <f t="shared" si="48"/>
        <v>4838</v>
      </c>
      <c r="D69" s="160">
        <f t="shared" si="49"/>
        <v>5191</v>
      </c>
      <c r="E69" s="162">
        <f t="shared" si="55"/>
        <v>0.48</v>
      </c>
      <c r="F69" s="162">
        <f t="shared" si="56"/>
        <v>0.52</v>
      </c>
      <c r="G69" s="160"/>
      <c r="H69" s="160"/>
      <c r="I69" s="163"/>
      <c r="J69" s="163"/>
      <c r="K69" s="163"/>
      <c r="L69" s="163"/>
      <c r="M69" s="163"/>
      <c r="N69" s="163"/>
      <c r="O69" s="165"/>
      <c r="P69" s="165"/>
      <c r="Q69" s="165"/>
      <c r="R69" s="163"/>
      <c r="S69" s="163"/>
      <c r="T69" s="163"/>
      <c r="U69" s="163"/>
      <c r="V69" s="163"/>
      <c r="W69" s="163"/>
      <c r="X69" s="193">
        <f>사망률추계값!F48</f>
        <v>0.93630999999999998</v>
      </c>
      <c r="Y69" s="193">
        <f>사망률추계값!G48</f>
        <v>0.97367000000000004</v>
      </c>
      <c r="Z69" s="160">
        <f t="shared" si="50"/>
        <v>11225</v>
      </c>
      <c r="AA69" s="167">
        <f t="shared" si="57"/>
        <v>5527</v>
      </c>
      <c r="AB69" s="167">
        <f t="shared" si="58"/>
        <v>5698</v>
      </c>
      <c r="AC69" s="168">
        <f t="shared" si="51"/>
        <v>8.5999999999999993E-2</v>
      </c>
      <c r="AD69" s="168">
        <f t="shared" si="52"/>
        <v>0.49199999999999999</v>
      </c>
      <c r="AE69" s="169">
        <f t="shared" si="52"/>
        <v>0.50800000000000001</v>
      </c>
      <c r="AF69" s="170">
        <f t="shared" si="53"/>
        <v>11225</v>
      </c>
      <c r="AG69" s="171">
        <f t="shared" si="54"/>
        <v>5527</v>
      </c>
      <c r="AH69" s="172">
        <f t="shared" si="54"/>
        <v>5698</v>
      </c>
    </row>
    <row r="70" spans="1:34" s="137" customFormat="1" ht="17.25" customHeight="1">
      <c r="A70" s="159" t="s">
        <v>135</v>
      </c>
      <c r="B70" s="160">
        <f t="shared" si="47"/>
        <v>7901</v>
      </c>
      <c r="C70" s="160">
        <f t="shared" si="48"/>
        <v>3632</v>
      </c>
      <c r="D70" s="160">
        <f t="shared" si="49"/>
        <v>4269</v>
      </c>
      <c r="E70" s="162">
        <f t="shared" si="55"/>
        <v>0.46</v>
      </c>
      <c r="F70" s="162">
        <f t="shared" si="56"/>
        <v>0.54</v>
      </c>
      <c r="G70" s="160"/>
      <c r="H70" s="160"/>
      <c r="I70" s="163"/>
      <c r="J70" s="163"/>
      <c r="K70" s="163"/>
      <c r="L70" s="163"/>
      <c r="M70" s="163"/>
      <c r="N70" s="163"/>
      <c r="O70" s="165"/>
      <c r="P70" s="165"/>
      <c r="Q70" s="165"/>
      <c r="R70" s="163"/>
      <c r="S70" s="163"/>
      <c r="T70" s="163"/>
      <c r="U70" s="163"/>
      <c r="V70" s="163"/>
      <c r="W70" s="163"/>
      <c r="X70" s="193">
        <f>사망률추계값!F49</f>
        <v>0.88637999999999995</v>
      </c>
      <c r="Y70" s="193">
        <f>사망률추계값!G49</f>
        <v>0.95016</v>
      </c>
      <c r="Z70" s="160">
        <f t="shared" si="50"/>
        <v>9584</v>
      </c>
      <c r="AA70" s="167">
        <f t="shared" si="57"/>
        <v>4530</v>
      </c>
      <c r="AB70" s="167">
        <f t="shared" si="58"/>
        <v>5054</v>
      </c>
      <c r="AC70" s="168">
        <f t="shared" si="51"/>
        <v>7.2999999999999995E-2</v>
      </c>
      <c r="AD70" s="168">
        <f t="shared" si="52"/>
        <v>0.47299999999999998</v>
      </c>
      <c r="AE70" s="169">
        <f t="shared" si="52"/>
        <v>0.52700000000000002</v>
      </c>
      <c r="AF70" s="170">
        <f t="shared" si="53"/>
        <v>9584</v>
      </c>
      <c r="AG70" s="171">
        <f t="shared" si="54"/>
        <v>4530</v>
      </c>
      <c r="AH70" s="172">
        <f t="shared" si="54"/>
        <v>5054</v>
      </c>
    </row>
    <row r="71" spans="1:34" s="137" customFormat="1" ht="17.25" customHeight="1">
      <c r="A71" s="159" t="s">
        <v>136</v>
      </c>
      <c r="B71" s="160">
        <f t="shared" si="47"/>
        <v>5800</v>
      </c>
      <c r="C71" s="160">
        <f t="shared" si="48"/>
        <v>2538</v>
      </c>
      <c r="D71" s="160">
        <f t="shared" si="49"/>
        <v>3262</v>
      </c>
      <c r="E71" s="162">
        <f t="shared" si="55"/>
        <v>0.44</v>
      </c>
      <c r="F71" s="162">
        <f t="shared" si="56"/>
        <v>0.56000000000000005</v>
      </c>
      <c r="G71" s="160"/>
      <c r="H71" s="160"/>
      <c r="I71" s="163"/>
      <c r="J71" s="163"/>
      <c r="K71" s="163"/>
      <c r="L71" s="163"/>
      <c r="M71" s="163"/>
      <c r="N71" s="163"/>
      <c r="O71" s="165"/>
      <c r="P71" s="165"/>
      <c r="Q71" s="165"/>
      <c r="R71" s="163"/>
      <c r="S71" s="163"/>
      <c r="T71" s="163"/>
      <c r="U71" s="163"/>
      <c r="V71" s="163"/>
      <c r="W71" s="163"/>
      <c r="X71" s="193">
        <f>사망률추계값!F50</f>
        <v>0.80388000000000004</v>
      </c>
      <c r="Y71" s="193">
        <f>사망률추계값!G50</f>
        <v>0.90592000000000006</v>
      </c>
      <c r="Z71" s="160">
        <f t="shared" si="50"/>
        <v>7275</v>
      </c>
      <c r="AA71" s="167">
        <f t="shared" si="57"/>
        <v>3219</v>
      </c>
      <c r="AB71" s="167">
        <f t="shared" si="58"/>
        <v>4056</v>
      </c>
      <c r="AC71" s="168">
        <f t="shared" si="51"/>
        <v>5.6000000000000001E-2</v>
      </c>
      <c r="AD71" s="168">
        <f t="shared" si="52"/>
        <v>0.442</v>
      </c>
      <c r="AE71" s="169">
        <f t="shared" si="52"/>
        <v>0.55800000000000005</v>
      </c>
      <c r="AF71" s="170">
        <f t="shared" si="53"/>
        <v>7275</v>
      </c>
      <c r="AG71" s="171">
        <f t="shared" si="54"/>
        <v>3219</v>
      </c>
      <c r="AH71" s="172">
        <f t="shared" si="54"/>
        <v>4056</v>
      </c>
    </row>
    <row r="72" spans="1:34" s="137" customFormat="1" ht="17.25" customHeight="1">
      <c r="A72" s="159" t="s">
        <v>137</v>
      </c>
      <c r="B72" s="160">
        <f t="shared" si="47"/>
        <v>5759</v>
      </c>
      <c r="C72" s="160">
        <f t="shared" si="48"/>
        <v>1995</v>
      </c>
      <c r="D72" s="160">
        <f t="shared" si="49"/>
        <v>3764</v>
      </c>
      <c r="E72" s="162">
        <f t="shared" si="55"/>
        <v>0.35</v>
      </c>
      <c r="F72" s="162">
        <f t="shared" si="56"/>
        <v>0.65</v>
      </c>
      <c r="G72" s="160"/>
      <c r="H72" s="160"/>
      <c r="I72" s="163"/>
      <c r="J72" s="163"/>
      <c r="K72" s="163"/>
      <c r="L72" s="163"/>
      <c r="M72" s="163"/>
      <c r="N72" s="163"/>
      <c r="O72" s="165"/>
      <c r="P72" s="165"/>
      <c r="Q72" s="165"/>
      <c r="R72" s="163"/>
      <c r="S72" s="163"/>
      <c r="T72" s="163"/>
      <c r="U72" s="163"/>
      <c r="V72" s="163"/>
      <c r="W72" s="163"/>
      <c r="X72" s="193">
        <f>사망률추계값!F51</f>
        <v>0.67505999999999999</v>
      </c>
      <c r="Y72" s="193">
        <f>사망률추계값!G51</f>
        <v>0.82755000000000001</v>
      </c>
      <c r="Z72" s="160">
        <f t="shared" si="50"/>
        <v>4995</v>
      </c>
      <c r="AA72" s="167">
        <f t="shared" si="57"/>
        <v>2040</v>
      </c>
      <c r="AB72" s="167">
        <f t="shared" si="58"/>
        <v>2955</v>
      </c>
      <c r="AC72" s="168">
        <f t="shared" si="51"/>
        <v>3.7999999999999999E-2</v>
      </c>
      <c r="AD72" s="168">
        <f t="shared" si="52"/>
        <v>0.40799999999999997</v>
      </c>
      <c r="AE72" s="169">
        <f t="shared" si="52"/>
        <v>0.59199999999999997</v>
      </c>
      <c r="AF72" s="170">
        <f t="shared" si="53"/>
        <v>4995</v>
      </c>
      <c r="AG72" s="171">
        <f t="shared" si="54"/>
        <v>2040</v>
      </c>
      <c r="AH72" s="172">
        <f t="shared" si="54"/>
        <v>2955</v>
      </c>
    </row>
    <row r="73" spans="1:34" s="137" customFormat="1" ht="17.25" customHeight="1">
      <c r="A73" s="159" t="s">
        <v>160</v>
      </c>
      <c r="B73" s="160">
        <f>SUM(C73:D73)</f>
        <v>3970</v>
      </c>
      <c r="C73" s="160">
        <f t="shared" si="48"/>
        <v>1188</v>
      </c>
      <c r="D73" s="160">
        <f t="shared" si="49"/>
        <v>2782</v>
      </c>
      <c r="E73" s="162">
        <f t="shared" si="55"/>
        <v>0.3</v>
      </c>
      <c r="F73" s="162">
        <f t="shared" si="56"/>
        <v>0.7</v>
      </c>
      <c r="G73" s="160"/>
      <c r="H73" s="160"/>
      <c r="I73" s="163"/>
      <c r="J73" s="163"/>
      <c r="K73" s="163"/>
      <c r="L73" s="163"/>
      <c r="M73" s="163"/>
      <c r="N73" s="163"/>
      <c r="O73" s="165"/>
      <c r="P73" s="165"/>
      <c r="Q73" s="165"/>
      <c r="R73" s="163"/>
      <c r="S73" s="163"/>
      <c r="T73" s="163"/>
      <c r="U73" s="163"/>
      <c r="V73" s="163"/>
      <c r="W73" s="163"/>
      <c r="X73" s="193">
        <f>사망률추계값!F52</f>
        <v>0.49836999999999998</v>
      </c>
      <c r="Y73" s="193">
        <f>사망률추계값!G52</f>
        <v>0.69866000000000006</v>
      </c>
      <c r="Z73" s="160">
        <f t="shared" si="50"/>
        <v>4462</v>
      </c>
      <c r="AA73" s="167">
        <f t="shared" si="57"/>
        <v>1347</v>
      </c>
      <c r="AB73" s="167">
        <f t="shared" si="58"/>
        <v>3115</v>
      </c>
      <c r="AC73" s="168">
        <f>ROUND(Z73/$Z$27,3)</f>
        <v>3.4000000000000002E-2</v>
      </c>
      <c r="AD73" s="168">
        <f t="shared" si="52"/>
        <v>0.30199999999999999</v>
      </c>
      <c r="AE73" s="169">
        <f t="shared" si="52"/>
        <v>0.69799999999999995</v>
      </c>
      <c r="AF73" s="170">
        <f t="shared" si="53"/>
        <v>4462</v>
      </c>
      <c r="AG73" s="171">
        <f t="shared" si="54"/>
        <v>1347</v>
      </c>
      <c r="AH73" s="172">
        <f t="shared" si="54"/>
        <v>3115</v>
      </c>
    </row>
    <row r="74" spans="1:34" s="137" customFormat="1" ht="17.25" customHeight="1">
      <c r="A74" s="159" t="s">
        <v>161</v>
      </c>
      <c r="B74" s="160">
        <f>SUM(C74:D74)</f>
        <v>1680</v>
      </c>
      <c r="C74" s="160">
        <f t="shared" si="48"/>
        <v>362</v>
      </c>
      <c r="D74" s="160">
        <f t="shared" si="49"/>
        <v>1318</v>
      </c>
      <c r="E74" s="162">
        <f t="shared" si="55"/>
        <v>0.22</v>
      </c>
      <c r="F74" s="162">
        <f t="shared" si="56"/>
        <v>0.78</v>
      </c>
      <c r="G74" s="160"/>
      <c r="H74" s="160"/>
      <c r="I74" s="163"/>
      <c r="J74" s="163"/>
      <c r="K74" s="163"/>
      <c r="L74" s="163"/>
      <c r="M74" s="163"/>
      <c r="N74" s="163"/>
      <c r="O74" s="165"/>
      <c r="P74" s="165"/>
      <c r="Q74" s="165"/>
      <c r="R74" s="163"/>
      <c r="S74" s="163"/>
      <c r="T74" s="163"/>
      <c r="U74" s="163"/>
      <c r="V74" s="163"/>
      <c r="W74" s="163"/>
      <c r="X74" s="193">
        <f>사망률추계값!F53</f>
        <v>0.30013999999999996</v>
      </c>
      <c r="Y74" s="193">
        <f>사망률추계값!G53</f>
        <v>0.51333000000000006</v>
      </c>
      <c r="Z74" s="160">
        <f t="shared" si="50"/>
        <v>2536</v>
      </c>
      <c r="AA74" s="167">
        <f t="shared" si="57"/>
        <v>592</v>
      </c>
      <c r="AB74" s="167">
        <f t="shared" si="58"/>
        <v>1944</v>
      </c>
      <c r="AC74" s="168">
        <f>ROUND(Z74/$Z$27,3)</f>
        <v>1.9E-2</v>
      </c>
      <c r="AD74" s="168">
        <f t="shared" si="52"/>
        <v>0.23300000000000001</v>
      </c>
      <c r="AE74" s="169">
        <f t="shared" si="52"/>
        <v>0.76700000000000002</v>
      </c>
      <c r="AF74" s="170">
        <f t="shared" si="53"/>
        <v>2536</v>
      </c>
      <c r="AG74" s="171">
        <f t="shared" si="54"/>
        <v>592</v>
      </c>
      <c r="AH74" s="172">
        <f t="shared" si="54"/>
        <v>1944</v>
      </c>
    </row>
    <row r="75" spans="1:34" s="137" customFormat="1" ht="17.25" customHeight="1">
      <c r="A75" s="159" t="s">
        <v>162</v>
      </c>
      <c r="B75" s="160">
        <f>SUM(C75:D75)</f>
        <v>460</v>
      </c>
      <c r="C75" s="160">
        <f t="shared" si="48"/>
        <v>62</v>
      </c>
      <c r="D75" s="160">
        <f t="shared" si="49"/>
        <v>398</v>
      </c>
      <c r="E75" s="162">
        <f t="shared" si="55"/>
        <v>0.13</v>
      </c>
      <c r="F75" s="162">
        <f t="shared" si="56"/>
        <v>0.87</v>
      </c>
      <c r="G75" s="160"/>
      <c r="H75" s="160"/>
      <c r="I75" s="163"/>
      <c r="J75" s="163"/>
      <c r="K75" s="163"/>
      <c r="M75" s="163"/>
      <c r="N75" s="163"/>
      <c r="O75" s="165"/>
      <c r="P75" s="165"/>
      <c r="Q75" s="165"/>
      <c r="R75" s="163"/>
      <c r="S75" s="163"/>
      <c r="T75" s="163"/>
      <c r="U75" s="163"/>
      <c r="V75" s="163"/>
      <c r="W75" s="163"/>
      <c r="X75" s="193">
        <f>사망률추계값!F54</f>
        <v>0.13412999999999997</v>
      </c>
      <c r="Y75" s="193">
        <f>사망률추계값!G54</f>
        <v>0.30022000000000004</v>
      </c>
      <c r="Z75" s="160">
        <f t="shared" si="50"/>
        <v>786</v>
      </c>
      <c r="AA75" s="167">
        <f t="shared" si="57"/>
        <v>109</v>
      </c>
      <c r="AB75" s="167">
        <f t="shared" si="58"/>
        <v>677</v>
      </c>
      <c r="AC75" s="168">
        <f>ROUND(Z75/$Z$27,3)</f>
        <v>6.0000000000000001E-3</v>
      </c>
      <c r="AD75" s="168">
        <f t="shared" si="52"/>
        <v>0.13900000000000001</v>
      </c>
      <c r="AE75" s="169">
        <f t="shared" si="52"/>
        <v>0.86099999999999999</v>
      </c>
      <c r="AF75" s="170">
        <f t="shared" si="53"/>
        <v>786</v>
      </c>
      <c r="AG75" s="171">
        <f t="shared" si="54"/>
        <v>109</v>
      </c>
      <c r="AH75" s="172">
        <f t="shared" si="54"/>
        <v>677</v>
      </c>
    </row>
    <row r="76" spans="1:34" s="137" customFormat="1" ht="17.25" customHeight="1">
      <c r="A76" s="159" t="s">
        <v>47</v>
      </c>
      <c r="B76" s="160">
        <f>SUM(C76:D76)</f>
        <v>73</v>
      </c>
      <c r="C76" s="160">
        <f t="shared" si="48"/>
        <v>4</v>
      </c>
      <c r="D76" s="160">
        <f t="shared" si="49"/>
        <v>69</v>
      </c>
      <c r="E76" s="162">
        <f t="shared" si="55"/>
        <v>0.05</v>
      </c>
      <c r="F76" s="162">
        <f t="shared" si="56"/>
        <v>0.95</v>
      </c>
      <c r="G76" s="160"/>
      <c r="H76" s="160"/>
      <c r="I76" s="163"/>
      <c r="J76" s="163"/>
      <c r="K76" s="163"/>
      <c r="L76" s="163"/>
      <c r="M76" s="163"/>
      <c r="N76" s="163"/>
      <c r="O76" s="165"/>
      <c r="P76" s="165"/>
      <c r="Q76" s="165"/>
      <c r="R76" s="163"/>
      <c r="S76" s="163"/>
      <c r="T76" s="163"/>
      <c r="U76" s="163"/>
      <c r="V76" s="163"/>
      <c r="W76" s="163"/>
      <c r="X76" s="193">
        <f>사망률추계값!F55</f>
        <v>0</v>
      </c>
      <c r="Y76" s="193">
        <f>사망률추계값!G55</f>
        <v>0</v>
      </c>
      <c r="Z76" s="160">
        <f t="shared" si="50"/>
        <v>127</v>
      </c>
      <c r="AA76" s="167">
        <f>ROUND(C75*X75+C76*X76,0)</f>
        <v>8</v>
      </c>
      <c r="AB76" s="167">
        <f>ROUND(D75*Y75+D76*Y76,0)</f>
        <v>119</v>
      </c>
      <c r="AC76" s="168">
        <f>ROUND(Z76/$Z$27,3)</f>
        <v>1E-3</v>
      </c>
      <c r="AD76" s="168">
        <f t="shared" si="52"/>
        <v>6.3E-2</v>
      </c>
      <c r="AE76" s="169">
        <f t="shared" si="52"/>
        <v>0.93700000000000006</v>
      </c>
      <c r="AF76" s="170">
        <f t="shared" si="53"/>
        <v>127</v>
      </c>
      <c r="AG76" s="171">
        <f t="shared" si="54"/>
        <v>8</v>
      </c>
      <c r="AH76" s="172">
        <f t="shared" si="54"/>
        <v>119</v>
      </c>
    </row>
    <row r="77" spans="1:34" s="137" customFormat="1" ht="17.25" customHeight="1" thickBot="1">
      <c r="A77" s="177" t="s">
        <v>143</v>
      </c>
      <c r="B77" s="178">
        <f>SUM(B56:B76)</f>
        <v>131684</v>
      </c>
      <c r="C77" s="179">
        <f>SUM(C56:C76)</f>
        <v>65115</v>
      </c>
      <c r="D77" s="179">
        <f>SUM(D56:D76)</f>
        <v>66569</v>
      </c>
      <c r="E77" s="180"/>
      <c r="F77" s="180"/>
      <c r="G77" s="180"/>
      <c r="H77" s="180"/>
      <c r="I77" s="180"/>
      <c r="J77" s="180"/>
      <c r="K77" s="180"/>
      <c r="L77" s="181">
        <f>SUM(L59:L76)</f>
        <v>5787</v>
      </c>
      <c r="M77" s="180"/>
      <c r="N77" s="180"/>
      <c r="O77" s="182"/>
      <c r="P77" s="182"/>
      <c r="Q77" s="182"/>
      <c r="R77" s="181">
        <f t="shared" ref="R77:W77" si="67">SUM(R59:R76)</f>
        <v>22</v>
      </c>
      <c r="S77" s="181">
        <f t="shared" si="67"/>
        <v>12</v>
      </c>
      <c r="T77" s="181">
        <f t="shared" si="67"/>
        <v>10</v>
      </c>
      <c r="U77" s="181">
        <f t="shared" si="67"/>
        <v>5765</v>
      </c>
      <c r="V77" s="181">
        <f t="shared" si="67"/>
        <v>2965</v>
      </c>
      <c r="W77" s="181">
        <f t="shared" si="67"/>
        <v>2800</v>
      </c>
      <c r="X77" s="180"/>
      <c r="Y77" s="180"/>
      <c r="Z77" s="179">
        <f>SUM(AA77:AB77)</f>
        <v>130723</v>
      </c>
      <c r="AA77" s="179">
        <f>SUM(AA56:AA76)</f>
        <v>64705</v>
      </c>
      <c r="AB77" s="179">
        <f>SUM(AB56:AB76)</f>
        <v>66018</v>
      </c>
      <c r="AC77" s="183">
        <f>ROUND(SUM(AC56:AC76),0)</f>
        <v>1</v>
      </c>
      <c r="AD77" s="180"/>
      <c r="AE77" s="184"/>
      <c r="AF77" s="185">
        <f>SUM(AF56:AF76)</f>
        <v>130723</v>
      </c>
      <c r="AG77" s="186">
        <f>SUM(AG56:AG76)</f>
        <v>64705</v>
      </c>
      <c r="AH77" s="187">
        <f>SUM(AH56:AH76)</f>
        <v>66018</v>
      </c>
    </row>
    <row r="78" spans="1:34" s="137" customFormat="1" ht="17.25" customHeight="1" thickBot="1">
      <c r="O78" s="188"/>
      <c r="P78" s="188"/>
      <c r="Q78" s="188"/>
      <c r="AF78" s="190"/>
      <c r="AG78" s="190"/>
      <c r="AH78" s="190"/>
    </row>
    <row r="79" spans="1:34" s="137" customFormat="1" ht="17.25" customHeight="1">
      <c r="A79" s="295" t="s">
        <v>144</v>
      </c>
      <c r="B79" s="297">
        <f>AF54</f>
        <v>2025</v>
      </c>
      <c r="C79" s="297"/>
      <c r="D79" s="297"/>
      <c r="E79" s="291" t="s">
        <v>145</v>
      </c>
      <c r="F79" s="291"/>
      <c r="G79" s="291" t="s">
        <v>157</v>
      </c>
      <c r="H79" s="291"/>
      <c r="I79" s="298" t="s">
        <v>227</v>
      </c>
      <c r="J79" s="298"/>
      <c r="K79" s="298"/>
      <c r="L79" s="299">
        <v>5</v>
      </c>
      <c r="M79" s="299"/>
      <c r="N79" s="299"/>
      <c r="O79" s="291" t="s">
        <v>158</v>
      </c>
      <c r="P79" s="291"/>
      <c r="Q79" s="291"/>
      <c r="R79" s="291" t="s">
        <v>148</v>
      </c>
      <c r="S79" s="291"/>
      <c r="T79" s="291"/>
      <c r="U79" s="291" t="s">
        <v>149</v>
      </c>
      <c r="V79" s="291"/>
      <c r="W79" s="291"/>
      <c r="X79" s="291" t="s">
        <v>159</v>
      </c>
      <c r="Y79" s="291"/>
      <c r="Z79" s="292">
        <v>2030</v>
      </c>
      <c r="AA79" s="292"/>
      <c r="AB79" s="292"/>
      <c r="AC79" s="293">
        <f>Z79</f>
        <v>2030</v>
      </c>
      <c r="AD79" s="286">
        <f>Z79</f>
        <v>2030</v>
      </c>
      <c r="AE79" s="287"/>
      <c r="AF79" s="288">
        <f>Z79</f>
        <v>2030</v>
      </c>
      <c r="AG79" s="289"/>
      <c r="AH79" s="290"/>
    </row>
    <row r="80" spans="1:34" s="143" customFormat="1" ht="17.25" customHeight="1" thickBot="1">
      <c r="A80" s="296"/>
      <c r="B80" s="138" t="s">
        <v>151</v>
      </c>
      <c r="C80" s="138" t="s">
        <v>152</v>
      </c>
      <c r="D80" s="138" t="s">
        <v>153</v>
      </c>
      <c r="E80" s="138" t="s">
        <v>152</v>
      </c>
      <c r="F80" s="138" t="s">
        <v>153</v>
      </c>
      <c r="G80" s="138" t="s">
        <v>152</v>
      </c>
      <c r="H80" s="138" t="s">
        <v>153</v>
      </c>
      <c r="I80" s="138" t="s">
        <v>151</v>
      </c>
      <c r="J80" s="138" t="s">
        <v>152</v>
      </c>
      <c r="K80" s="138" t="s">
        <v>153</v>
      </c>
      <c r="L80" s="114" t="s">
        <v>242</v>
      </c>
      <c r="M80" s="114" t="s">
        <v>243</v>
      </c>
      <c r="N80" s="114" t="s">
        <v>244</v>
      </c>
      <c r="O80" s="138" t="s">
        <v>151</v>
      </c>
      <c r="P80" s="138" t="s">
        <v>152</v>
      </c>
      <c r="Q80" s="138" t="s">
        <v>153</v>
      </c>
      <c r="R80" s="138" t="s">
        <v>151</v>
      </c>
      <c r="S80" s="138" t="s">
        <v>152</v>
      </c>
      <c r="T80" s="138" t="s">
        <v>153</v>
      </c>
      <c r="U80" s="138" t="s">
        <v>151</v>
      </c>
      <c r="V80" s="138" t="s">
        <v>152</v>
      </c>
      <c r="W80" s="138" t="s">
        <v>153</v>
      </c>
      <c r="X80" s="138" t="s">
        <v>152</v>
      </c>
      <c r="Y80" s="138" t="s">
        <v>153</v>
      </c>
      <c r="Z80" s="138" t="s">
        <v>151</v>
      </c>
      <c r="AA80" s="138" t="s">
        <v>152</v>
      </c>
      <c r="AB80" s="138" t="s">
        <v>153</v>
      </c>
      <c r="AC80" s="294"/>
      <c r="AD80" s="138" t="s">
        <v>152</v>
      </c>
      <c r="AE80" s="139" t="s">
        <v>153</v>
      </c>
      <c r="AF80" s="140" t="s">
        <v>151</v>
      </c>
      <c r="AG80" s="141" t="s">
        <v>152</v>
      </c>
      <c r="AH80" s="142" t="s">
        <v>153</v>
      </c>
    </row>
    <row r="81" spans="1:34" s="137" customFormat="1" ht="17.25" customHeight="1" thickTop="1">
      <c r="A81" s="144" t="s">
        <v>121</v>
      </c>
      <c r="B81" s="145">
        <f t="shared" ref="B81:B97" si="68">SUM(C81:D81)</f>
        <v>5765</v>
      </c>
      <c r="C81" s="145">
        <f t="shared" ref="C81:C101" si="69">AG56</f>
        <v>2965</v>
      </c>
      <c r="D81" s="145">
        <f t="shared" ref="D81:D101" si="70">AH56</f>
        <v>2800</v>
      </c>
      <c r="E81" s="147">
        <f t="shared" ref="E81:F101" si="71">ROUND(C81/$B81,2)</f>
        <v>0.51</v>
      </c>
      <c r="F81" s="147">
        <f t="shared" si="71"/>
        <v>0.49</v>
      </c>
      <c r="G81" s="145"/>
      <c r="H81" s="145"/>
      <c r="I81" s="148"/>
      <c r="J81" s="148"/>
      <c r="K81" s="148"/>
      <c r="L81" s="149"/>
      <c r="M81" s="149"/>
      <c r="N81" s="149"/>
      <c r="O81" s="150">
        <f>AVERAGE(P81:Q81)</f>
        <v>3.29E-3</v>
      </c>
      <c r="P81" s="151">
        <f>사망률추계값!H6</f>
        <v>3.5200000000000001E-3</v>
      </c>
      <c r="Q81" s="151">
        <f>사망률추계값!I6</f>
        <v>3.0599999999999998E-3</v>
      </c>
      <c r="R81" s="148"/>
      <c r="S81" s="148"/>
      <c r="T81" s="148"/>
      <c r="U81" s="148"/>
      <c r="V81" s="148"/>
      <c r="W81" s="148"/>
      <c r="X81" s="192">
        <f>사망률추계값!H35</f>
        <v>0.99972000000000005</v>
      </c>
      <c r="Y81" s="192">
        <f>사망률추계값!I35</f>
        <v>0.99966999999999995</v>
      </c>
      <c r="Z81" s="145">
        <f t="shared" ref="Z81:Z101" si="72">SUM(AA81:AB81)</f>
        <v>5730</v>
      </c>
      <c r="AA81" s="153">
        <f>ROUND(V102,0)</f>
        <v>2945</v>
      </c>
      <c r="AB81" s="153">
        <f>ROUND(W102,0)</f>
        <v>2785</v>
      </c>
      <c r="AC81" s="154">
        <f t="shared" ref="AC81:AC97" si="73">ROUND(Z81/$Z$102,3)</f>
        <v>4.3999999999999997E-2</v>
      </c>
      <c r="AD81" s="154">
        <f t="shared" ref="AD81:AE101" si="74">ROUND(AA81/$Z81,3)</f>
        <v>0.51400000000000001</v>
      </c>
      <c r="AE81" s="155">
        <f t="shared" si="74"/>
        <v>0.48599999999999999</v>
      </c>
      <c r="AF81" s="156">
        <f t="shared" ref="AF81:AF101" si="75">SUM(AG81:AH81)</f>
        <v>5730</v>
      </c>
      <c r="AG81" s="157">
        <f t="shared" ref="AG81:AH101" si="76">AA81</f>
        <v>2945</v>
      </c>
      <c r="AH81" s="158">
        <f t="shared" si="76"/>
        <v>2785</v>
      </c>
    </row>
    <row r="82" spans="1:34" s="137" customFormat="1" ht="17.25" customHeight="1">
      <c r="A82" s="159" t="s">
        <v>122</v>
      </c>
      <c r="B82" s="160">
        <f t="shared" si="68"/>
        <v>5465</v>
      </c>
      <c r="C82" s="160">
        <f t="shared" si="69"/>
        <v>2815</v>
      </c>
      <c r="D82" s="160">
        <f t="shared" si="70"/>
        <v>2650</v>
      </c>
      <c r="E82" s="162">
        <f t="shared" si="71"/>
        <v>0.52</v>
      </c>
      <c r="F82" s="162">
        <f t="shared" si="71"/>
        <v>0.48</v>
      </c>
      <c r="G82" s="160"/>
      <c r="H82" s="160"/>
      <c r="I82" s="163"/>
      <c r="J82" s="163"/>
      <c r="K82" s="163"/>
      <c r="L82" s="164"/>
      <c r="M82" s="164"/>
      <c r="N82" s="164"/>
      <c r="O82" s="165"/>
      <c r="P82" s="165"/>
      <c r="Q82" s="165"/>
      <c r="R82" s="163"/>
      <c r="S82" s="163"/>
      <c r="T82" s="163"/>
      <c r="U82" s="163"/>
      <c r="V82" s="163"/>
      <c r="W82" s="163"/>
      <c r="X82" s="193">
        <f>사망률추계값!H36</f>
        <v>0.99973999999999996</v>
      </c>
      <c r="Y82" s="193">
        <f>사망률추계값!I36</f>
        <v>0.99990999999999997</v>
      </c>
      <c r="Z82" s="160">
        <f t="shared" si="72"/>
        <v>5763</v>
      </c>
      <c r="AA82" s="167">
        <f t="shared" ref="AA82:AB97" si="77">ROUND(C81*X81,0)</f>
        <v>2964</v>
      </c>
      <c r="AB82" s="167">
        <f t="shared" si="77"/>
        <v>2799</v>
      </c>
      <c r="AC82" s="168">
        <f t="shared" si="73"/>
        <v>4.4999999999999998E-2</v>
      </c>
      <c r="AD82" s="168">
        <f t="shared" si="74"/>
        <v>0.51400000000000001</v>
      </c>
      <c r="AE82" s="169">
        <f t="shared" si="74"/>
        <v>0.48599999999999999</v>
      </c>
      <c r="AF82" s="170">
        <f t="shared" si="75"/>
        <v>5763</v>
      </c>
      <c r="AG82" s="171">
        <f t="shared" si="76"/>
        <v>2964</v>
      </c>
      <c r="AH82" s="172">
        <f t="shared" si="76"/>
        <v>2799</v>
      </c>
    </row>
    <row r="83" spans="1:34" s="137" customFormat="1" ht="17.25" customHeight="1">
      <c r="A83" s="159" t="s">
        <v>123</v>
      </c>
      <c r="B83" s="160">
        <f t="shared" si="68"/>
        <v>2117</v>
      </c>
      <c r="C83" s="160">
        <f t="shared" si="69"/>
        <v>1095</v>
      </c>
      <c r="D83" s="160">
        <f t="shared" si="70"/>
        <v>1022</v>
      </c>
      <c r="E83" s="162">
        <f t="shared" si="71"/>
        <v>0.52</v>
      </c>
      <c r="F83" s="162">
        <f t="shared" si="71"/>
        <v>0.48</v>
      </c>
      <c r="G83" s="160"/>
      <c r="H83" s="160"/>
      <c r="I83" s="163"/>
      <c r="J83" s="163"/>
      <c r="K83" s="163"/>
      <c r="L83" s="164"/>
      <c r="M83" s="164"/>
      <c r="N83" s="164"/>
      <c r="O83" s="165"/>
      <c r="P83" s="165"/>
      <c r="Q83" s="165"/>
      <c r="R83" s="163"/>
      <c r="S83" s="163"/>
      <c r="T83" s="163"/>
      <c r="U83" s="163"/>
      <c r="V83" s="163"/>
      <c r="W83" s="163"/>
      <c r="X83" s="193">
        <f>사망률추계값!H37</f>
        <v>0.99973999999999996</v>
      </c>
      <c r="Y83" s="193">
        <f>사망률추계값!I37</f>
        <v>0.99983</v>
      </c>
      <c r="Z83" s="160">
        <f t="shared" si="72"/>
        <v>5464</v>
      </c>
      <c r="AA83" s="167">
        <f t="shared" si="77"/>
        <v>2814</v>
      </c>
      <c r="AB83" s="167">
        <f t="shared" si="77"/>
        <v>2650</v>
      </c>
      <c r="AC83" s="168">
        <f t="shared" si="73"/>
        <v>4.2000000000000003E-2</v>
      </c>
      <c r="AD83" s="168">
        <f t="shared" si="74"/>
        <v>0.51500000000000001</v>
      </c>
      <c r="AE83" s="169">
        <f t="shared" si="74"/>
        <v>0.48499999999999999</v>
      </c>
      <c r="AF83" s="170">
        <f t="shared" si="75"/>
        <v>5464</v>
      </c>
      <c r="AG83" s="171">
        <f t="shared" si="76"/>
        <v>2814</v>
      </c>
      <c r="AH83" s="172">
        <f t="shared" si="76"/>
        <v>2650</v>
      </c>
    </row>
    <row r="84" spans="1:34" s="137" customFormat="1" ht="17.25" customHeight="1">
      <c r="A84" s="159" t="s">
        <v>124</v>
      </c>
      <c r="B84" s="160">
        <f t="shared" si="68"/>
        <v>5316</v>
      </c>
      <c r="C84" s="160">
        <f t="shared" si="69"/>
        <v>2720</v>
      </c>
      <c r="D84" s="160">
        <f t="shared" si="70"/>
        <v>2596</v>
      </c>
      <c r="E84" s="162">
        <f t="shared" si="71"/>
        <v>0.51</v>
      </c>
      <c r="F84" s="162">
        <f t="shared" si="71"/>
        <v>0.49</v>
      </c>
      <c r="G84" s="174">
        <f>'여성출산율,출생성비'!$E$19</f>
        <v>0.51409135082604462</v>
      </c>
      <c r="H84" s="174">
        <f>'여성출산율,출생성비'!$E$20</f>
        <v>0.48590864917395538</v>
      </c>
      <c r="I84" s="194">
        <f>'여성출산율,출생성비'!E6</f>
        <v>1.6</v>
      </c>
      <c r="J84" s="163">
        <f t="shared" ref="J84:K90" si="78">ROUND(G84*$I84,2)</f>
        <v>0.82</v>
      </c>
      <c r="K84" s="163">
        <f t="shared" si="78"/>
        <v>0.78</v>
      </c>
      <c r="L84" s="167">
        <f>SUM(M84:N84)</f>
        <v>21</v>
      </c>
      <c r="M84" s="167">
        <f>ROUND(J84*L$79*$D84/1000,0)</f>
        <v>11</v>
      </c>
      <c r="N84" s="167">
        <f>ROUND(K84*L$79*$D84/1000,0)</f>
        <v>10</v>
      </c>
      <c r="O84" s="165"/>
      <c r="P84" s="165"/>
      <c r="Q84" s="165"/>
      <c r="R84" s="167">
        <f t="shared" ref="R84:R90" si="79">SUM(S84:T84)</f>
        <v>0</v>
      </c>
      <c r="S84" s="167">
        <f t="shared" ref="S84:T90" si="80">ROUND(M84*P$81,0)</f>
        <v>0</v>
      </c>
      <c r="T84" s="167">
        <f t="shared" si="80"/>
        <v>0</v>
      </c>
      <c r="U84" s="167">
        <f t="shared" ref="U84:U90" si="81">SUM(V84:W84)</f>
        <v>21</v>
      </c>
      <c r="V84" s="160">
        <f t="shared" ref="V84:W90" si="82">M84-S84</f>
        <v>11</v>
      </c>
      <c r="W84" s="160">
        <f t="shared" si="82"/>
        <v>10</v>
      </c>
      <c r="X84" s="193">
        <f>사망률추계값!H38</f>
        <v>0.99934000000000001</v>
      </c>
      <c r="Y84" s="193">
        <f>사망률추계값!I38</f>
        <v>0.99961999999999995</v>
      </c>
      <c r="Z84" s="160">
        <f t="shared" si="72"/>
        <v>2117</v>
      </c>
      <c r="AA84" s="167">
        <f t="shared" si="77"/>
        <v>1095</v>
      </c>
      <c r="AB84" s="167">
        <f t="shared" si="77"/>
        <v>1022</v>
      </c>
      <c r="AC84" s="168">
        <f t="shared" si="73"/>
        <v>1.6E-2</v>
      </c>
      <c r="AD84" s="168">
        <f t="shared" si="74"/>
        <v>0.51700000000000002</v>
      </c>
      <c r="AE84" s="169">
        <f t="shared" si="74"/>
        <v>0.48299999999999998</v>
      </c>
      <c r="AF84" s="170">
        <f t="shared" si="75"/>
        <v>2117</v>
      </c>
      <c r="AG84" s="171">
        <f t="shared" si="76"/>
        <v>1095</v>
      </c>
      <c r="AH84" s="172">
        <f t="shared" si="76"/>
        <v>1022</v>
      </c>
    </row>
    <row r="85" spans="1:34" s="137" customFormat="1" ht="17.25" customHeight="1">
      <c r="A85" s="159" t="s">
        <v>125</v>
      </c>
      <c r="B85" s="160">
        <f t="shared" si="68"/>
        <v>5066</v>
      </c>
      <c r="C85" s="160">
        <f t="shared" si="69"/>
        <v>2671</v>
      </c>
      <c r="D85" s="160">
        <f t="shared" si="70"/>
        <v>2395</v>
      </c>
      <c r="E85" s="162">
        <f t="shared" si="71"/>
        <v>0.53</v>
      </c>
      <c r="F85" s="162">
        <f t="shared" si="71"/>
        <v>0.47</v>
      </c>
      <c r="G85" s="174">
        <f>'여성출산율,출생성비'!$E$19</f>
        <v>0.51409135082604462</v>
      </c>
      <c r="H85" s="174">
        <f>'여성출산율,출생성비'!$E$20</f>
        <v>0.48590864917395538</v>
      </c>
      <c r="I85" s="194">
        <f>'여성출산율,출생성비'!E7</f>
        <v>20.02</v>
      </c>
      <c r="J85" s="163">
        <f t="shared" si="78"/>
        <v>10.29</v>
      </c>
      <c r="K85" s="163">
        <f t="shared" si="78"/>
        <v>9.73</v>
      </c>
      <c r="L85" s="167">
        <f t="shared" ref="L85:L90" si="83">SUM(M85:N85)</f>
        <v>240</v>
      </c>
      <c r="M85" s="167">
        <f t="shared" ref="M85:M90" si="84">ROUND(J85*L$79*$D85/1000,0)</f>
        <v>123</v>
      </c>
      <c r="N85" s="167">
        <f t="shared" ref="N85:N90" si="85">ROUND(K85*L$79*$D85/1000,0)</f>
        <v>117</v>
      </c>
      <c r="O85" s="165"/>
      <c r="P85" s="165"/>
      <c r="Q85" s="165"/>
      <c r="R85" s="167">
        <f t="shared" si="79"/>
        <v>0</v>
      </c>
      <c r="S85" s="167">
        <f t="shared" si="80"/>
        <v>0</v>
      </c>
      <c r="T85" s="167">
        <f t="shared" si="80"/>
        <v>0</v>
      </c>
      <c r="U85" s="167">
        <f t="shared" si="81"/>
        <v>240</v>
      </c>
      <c r="V85" s="160">
        <f t="shared" si="82"/>
        <v>123</v>
      </c>
      <c r="W85" s="160">
        <f t="shared" si="82"/>
        <v>117</v>
      </c>
      <c r="X85" s="193">
        <f>사망률추계값!H39</f>
        <v>0.99877000000000005</v>
      </c>
      <c r="Y85" s="193">
        <f>사망률추계값!I39</f>
        <v>0.99934000000000001</v>
      </c>
      <c r="Z85" s="160">
        <f t="shared" si="72"/>
        <v>5313</v>
      </c>
      <c r="AA85" s="167">
        <f t="shared" si="77"/>
        <v>2718</v>
      </c>
      <c r="AB85" s="167">
        <f t="shared" si="77"/>
        <v>2595</v>
      </c>
      <c r="AC85" s="168">
        <f t="shared" si="73"/>
        <v>4.1000000000000002E-2</v>
      </c>
      <c r="AD85" s="168">
        <f t="shared" si="74"/>
        <v>0.51200000000000001</v>
      </c>
      <c r="AE85" s="169">
        <f t="shared" si="74"/>
        <v>0.48799999999999999</v>
      </c>
      <c r="AF85" s="170">
        <f t="shared" si="75"/>
        <v>5313</v>
      </c>
      <c r="AG85" s="171">
        <f t="shared" si="76"/>
        <v>2718</v>
      </c>
      <c r="AH85" s="172">
        <f t="shared" si="76"/>
        <v>2595</v>
      </c>
    </row>
    <row r="86" spans="1:34" s="137" customFormat="1" ht="17.25" customHeight="1">
      <c r="A86" s="159" t="s">
        <v>126</v>
      </c>
      <c r="B86" s="160">
        <f t="shared" si="68"/>
        <v>6395</v>
      </c>
      <c r="C86" s="160">
        <f t="shared" si="69"/>
        <v>3394</v>
      </c>
      <c r="D86" s="160">
        <f t="shared" si="70"/>
        <v>3001</v>
      </c>
      <c r="E86" s="162">
        <f t="shared" si="71"/>
        <v>0.53</v>
      </c>
      <c r="F86" s="162">
        <f t="shared" si="71"/>
        <v>0.47</v>
      </c>
      <c r="G86" s="174">
        <f>'여성출산율,출생성비'!$E$19</f>
        <v>0.51409135082604462</v>
      </c>
      <c r="H86" s="174">
        <f>'여성출산율,출생성비'!$E$20</f>
        <v>0.48590864917395538</v>
      </c>
      <c r="I86" s="194">
        <f>'여성출산율,출생성비'!E8</f>
        <v>83.55</v>
      </c>
      <c r="J86" s="163">
        <f t="shared" si="78"/>
        <v>42.95</v>
      </c>
      <c r="K86" s="163">
        <f t="shared" si="78"/>
        <v>40.6</v>
      </c>
      <c r="L86" s="167">
        <f t="shared" si="83"/>
        <v>1253</v>
      </c>
      <c r="M86" s="167">
        <f t="shared" si="84"/>
        <v>644</v>
      </c>
      <c r="N86" s="167">
        <f t="shared" si="85"/>
        <v>609</v>
      </c>
      <c r="O86" s="165"/>
      <c r="P86" s="165"/>
      <c r="Q86" s="165"/>
      <c r="R86" s="167">
        <f t="shared" si="79"/>
        <v>4</v>
      </c>
      <c r="S86" s="167">
        <f t="shared" si="80"/>
        <v>2</v>
      </c>
      <c r="T86" s="167">
        <f t="shared" si="80"/>
        <v>2</v>
      </c>
      <c r="U86" s="167">
        <f t="shared" si="81"/>
        <v>1249</v>
      </c>
      <c r="V86" s="160">
        <f t="shared" si="82"/>
        <v>642</v>
      </c>
      <c r="W86" s="160">
        <f t="shared" si="82"/>
        <v>607</v>
      </c>
      <c r="X86" s="193">
        <f>사망률추계값!H40</f>
        <v>0.99802000000000002</v>
      </c>
      <c r="Y86" s="193">
        <f>사망률추계값!I40</f>
        <v>0.99877000000000005</v>
      </c>
      <c r="Z86" s="160">
        <f t="shared" si="72"/>
        <v>5061</v>
      </c>
      <c r="AA86" s="167">
        <f t="shared" si="77"/>
        <v>2668</v>
      </c>
      <c r="AB86" s="167">
        <f t="shared" si="77"/>
        <v>2393</v>
      </c>
      <c r="AC86" s="168">
        <f t="shared" si="73"/>
        <v>3.9E-2</v>
      </c>
      <c r="AD86" s="168">
        <f t="shared" si="74"/>
        <v>0.52700000000000002</v>
      </c>
      <c r="AE86" s="169">
        <f t="shared" si="74"/>
        <v>0.47299999999999998</v>
      </c>
      <c r="AF86" s="170">
        <f t="shared" si="75"/>
        <v>5061</v>
      </c>
      <c r="AG86" s="171">
        <f t="shared" si="76"/>
        <v>2668</v>
      </c>
      <c r="AH86" s="172">
        <f t="shared" si="76"/>
        <v>2393</v>
      </c>
    </row>
    <row r="87" spans="1:34" s="137" customFormat="1" ht="17.25" customHeight="1">
      <c r="A87" s="159" t="s">
        <v>127</v>
      </c>
      <c r="B87" s="160">
        <f t="shared" si="68"/>
        <v>8373</v>
      </c>
      <c r="C87" s="160">
        <f t="shared" si="69"/>
        <v>4517</v>
      </c>
      <c r="D87" s="160">
        <f t="shared" si="70"/>
        <v>3856</v>
      </c>
      <c r="E87" s="162">
        <f t="shared" si="71"/>
        <v>0.54</v>
      </c>
      <c r="F87" s="162">
        <f t="shared" si="71"/>
        <v>0.46</v>
      </c>
      <c r="G87" s="174">
        <f>'여성출산율,출생성비'!$E$19</f>
        <v>0.51409135082604462</v>
      </c>
      <c r="H87" s="174">
        <f>'여성출산율,출생성비'!$E$20</f>
        <v>0.48590864917395538</v>
      </c>
      <c r="I87" s="194">
        <f>'여성출산율,출생성비'!E9</f>
        <v>127.49</v>
      </c>
      <c r="J87" s="163">
        <f t="shared" si="78"/>
        <v>65.540000000000006</v>
      </c>
      <c r="K87" s="163">
        <f t="shared" si="78"/>
        <v>61.95</v>
      </c>
      <c r="L87" s="167">
        <f t="shared" si="83"/>
        <v>2458</v>
      </c>
      <c r="M87" s="167">
        <f t="shared" si="84"/>
        <v>1264</v>
      </c>
      <c r="N87" s="167">
        <f t="shared" si="85"/>
        <v>1194</v>
      </c>
      <c r="O87" s="165"/>
      <c r="P87" s="165"/>
      <c r="Q87" s="165"/>
      <c r="R87" s="167">
        <f t="shared" si="79"/>
        <v>8</v>
      </c>
      <c r="S87" s="167">
        <f t="shared" si="80"/>
        <v>4</v>
      </c>
      <c r="T87" s="167">
        <f t="shared" si="80"/>
        <v>4</v>
      </c>
      <c r="U87" s="167">
        <f t="shared" si="81"/>
        <v>2450</v>
      </c>
      <c r="V87" s="160">
        <f t="shared" si="82"/>
        <v>1260</v>
      </c>
      <c r="W87" s="160">
        <f t="shared" si="82"/>
        <v>1190</v>
      </c>
      <c r="X87" s="193">
        <f>사망률추계값!H41</f>
        <v>0.99746000000000001</v>
      </c>
      <c r="Y87" s="193">
        <f>사망률추계값!I41</f>
        <v>0.99851999999999996</v>
      </c>
      <c r="Z87" s="160">
        <f t="shared" si="72"/>
        <v>6384</v>
      </c>
      <c r="AA87" s="167">
        <f t="shared" si="77"/>
        <v>3387</v>
      </c>
      <c r="AB87" s="167">
        <f t="shared" si="77"/>
        <v>2997</v>
      </c>
      <c r="AC87" s="168">
        <f t="shared" si="73"/>
        <v>4.9000000000000002E-2</v>
      </c>
      <c r="AD87" s="168">
        <f t="shared" si="74"/>
        <v>0.53100000000000003</v>
      </c>
      <c r="AE87" s="169">
        <f t="shared" si="74"/>
        <v>0.46899999999999997</v>
      </c>
      <c r="AF87" s="170">
        <f t="shared" si="75"/>
        <v>6384</v>
      </c>
      <c r="AG87" s="171">
        <f t="shared" si="76"/>
        <v>3387</v>
      </c>
      <c r="AH87" s="172">
        <f t="shared" si="76"/>
        <v>2997</v>
      </c>
    </row>
    <row r="88" spans="1:34" s="137" customFormat="1" ht="17.25" customHeight="1">
      <c r="A88" s="159" t="s">
        <v>128</v>
      </c>
      <c r="B88" s="160">
        <f t="shared" si="68"/>
        <v>8452</v>
      </c>
      <c r="C88" s="160">
        <f t="shared" si="69"/>
        <v>4678</v>
      </c>
      <c r="D88" s="160">
        <f t="shared" si="70"/>
        <v>3774</v>
      </c>
      <c r="E88" s="162">
        <f t="shared" si="71"/>
        <v>0.55000000000000004</v>
      </c>
      <c r="F88" s="162">
        <f t="shared" si="71"/>
        <v>0.45</v>
      </c>
      <c r="G88" s="174">
        <f>'여성출산율,출생성비'!$E$19</f>
        <v>0.51409135082604462</v>
      </c>
      <c r="H88" s="174">
        <f>'여성출산율,출생성비'!$E$20</f>
        <v>0.48590864917395538</v>
      </c>
      <c r="I88" s="194">
        <f>'여성출산율,출생성비'!E10</f>
        <v>76.510000000000005</v>
      </c>
      <c r="J88" s="163">
        <f t="shared" si="78"/>
        <v>39.33</v>
      </c>
      <c r="K88" s="163">
        <f t="shared" si="78"/>
        <v>37.18</v>
      </c>
      <c r="L88" s="167">
        <f t="shared" si="83"/>
        <v>1444</v>
      </c>
      <c r="M88" s="167">
        <f t="shared" si="84"/>
        <v>742</v>
      </c>
      <c r="N88" s="167">
        <f t="shared" si="85"/>
        <v>702</v>
      </c>
      <c r="O88" s="165"/>
      <c r="P88" s="165"/>
      <c r="Q88" s="165"/>
      <c r="R88" s="167">
        <f t="shared" si="79"/>
        <v>5</v>
      </c>
      <c r="S88" s="167">
        <f t="shared" si="80"/>
        <v>3</v>
      </c>
      <c r="T88" s="167">
        <f t="shared" si="80"/>
        <v>2</v>
      </c>
      <c r="U88" s="167">
        <f t="shared" si="81"/>
        <v>1439</v>
      </c>
      <c r="V88" s="160">
        <f t="shared" si="82"/>
        <v>739</v>
      </c>
      <c r="W88" s="160">
        <f t="shared" si="82"/>
        <v>700</v>
      </c>
      <c r="X88" s="193">
        <f>사망률추계값!H42</f>
        <v>0.99617</v>
      </c>
      <c r="Y88" s="193">
        <f>사망률추계값!I42</f>
        <v>0.99780999999999997</v>
      </c>
      <c r="Z88" s="160">
        <f t="shared" si="72"/>
        <v>8356</v>
      </c>
      <c r="AA88" s="167">
        <f t="shared" si="77"/>
        <v>4506</v>
      </c>
      <c r="AB88" s="167">
        <f t="shared" si="77"/>
        <v>3850</v>
      </c>
      <c r="AC88" s="168">
        <f t="shared" si="73"/>
        <v>6.5000000000000002E-2</v>
      </c>
      <c r="AD88" s="168">
        <f t="shared" si="74"/>
        <v>0.53900000000000003</v>
      </c>
      <c r="AE88" s="169">
        <f t="shared" si="74"/>
        <v>0.46100000000000002</v>
      </c>
      <c r="AF88" s="170">
        <f t="shared" si="75"/>
        <v>8356</v>
      </c>
      <c r="AG88" s="171">
        <f t="shared" si="76"/>
        <v>4506</v>
      </c>
      <c r="AH88" s="172">
        <f t="shared" si="76"/>
        <v>3850</v>
      </c>
    </row>
    <row r="89" spans="1:34" s="137" customFormat="1" ht="17.25" customHeight="1">
      <c r="A89" s="159" t="s">
        <v>129</v>
      </c>
      <c r="B89" s="160">
        <f t="shared" si="68"/>
        <v>6716</v>
      </c>
      <c r="C89" s="160">
        <f t="shared" si="69"/>
        <v>3688</v>
      </c>
      <c r="D89" s="160">
        <f t="shared" si="70"/>
        <v>3028</v>
      </c>
      <c r="E89" s="162">
        <f t="shared" si="71"/>
        <v>0.55000000000000004</v>
      </c>
      <c r="F89" s="162">
        <f t="shared" si="71"/>
        <v>0.45</v>
      </c>
      <c r="G89" s="174">
        <f>'여성출산율,출생성비'!$E$19</f>
        <v>0.51409135082604462</v>
      </c>
      <c r="H89" s="174">
        <f>'여성출산율,출생성비'!$E$20</f>
        <v>0.48590864917395538</v>
      </c>
      <c r="I89" s="194">
        <f>'여성출산율,출생성비'!E11</f>
        <v>19.21</v>
      </c>
      <c r="J89" s="163">
        <f t="shared" si="78"/>
        <v>9.8800000000000008</v>
      </c>
      <c r="K89" s="163">
        <f t="shared" si="78"/>
        <v>9.33</v>
      </c>
      <c r="L89" s="167">
        <f t="shared" si="83"/>
        <v>291</v>
      </c>
      <c r="M89" s="167">
        <f t="shared" si="84"/>
        <v>150</v>
      </c>
      <c r="N89" s="167">
        <f t="shared" si="85"/>
        <v>141</v>
      </c>
      <c r="O89" s="165"/>
      <c r="P89" s="165"/>
      <c r="Q89" s="165"/>
      <c r="R89" s="167">
        <f t="shared" si="79"/>
        <v>1</v>
      </c>
      <c r="S89" s="167">
        <f t="shared" si="80"/>
        <v>1</v>
      </c>
      <c r="T89" s="167">
        <f t="shared" si="80"/>
        <v>0</v>
      </c>
      <c r="U89" s="167">
        <f t="shared" si="81"/>
        <v>290</v>
      </c>
      <c r="V89" s="160">
        <f t="shared" si="82"/>
        <v>149</v>
      </c>
      <c r="W89" s="160">
        <f t="shared" si="82"/>
        <v>141</v>
      </c>
      <c r="X89" s="193">
        <f>사망률추계값!H43</f>
        <v>0.99324000000000001</v>
      </c>
      <c r="Y89" s="193">
        <f>사망률추계값!I43</f>
        <v>0.99702000000000002</v>
      </c>
      <c r="Z89" s="160">
        <f t="shared" si="72"/>
        <v>8426</v>
      </c>
      <c r="AA89" s="167">
        <f t="shared" si="77"/>
        <v>4660</v>
      </c>
      <c r="AB89" s="167">
        <f t="shared" si="77"/>
        <v>3766</v>
      </c>
      <c r="AC89" s="168">
        <f t="shared" si="73"/>
        <v>6.5000000000000002E-2</v>
      </c>
      <c r="AD89" s="168">
        <f t="shared" si="74"/>
        <v>0.55300000000000005</v>
      </c>
      <c r="AE89" s="169">
        <f t="shared" si="74"/>
        <v>0.44700000000000001</v>
      </c>
      <c r="AF89" s="170">
        <f t="shared" si="75"/>
        <v>8426</v>
      </c>
      <c r="AG89" s="171">
        <f t="shared" si="76"/>
        <v>4660</v>
      </c>
      <c r="AH89" s="172">
        <f t="shared" si="76"/>
        <v>3766</v>
      </c>
    </row>
    <row r="90" spans="1:34" s="137" customFormat="1" ht="17.25" customHeight="1">
      <c r="A90" s="159" t="s">
        <v>130</v>
      </c>
      <c r="B90" s="160">
        <f t="shared" si="68"/>
        <v>8217</v>
      </c>
      <c r="C90" s="160">
        <f t="shared" si="69"/>
        <v>4364</v>
      </c>
      <c r="D90" s="160">
        <f t="shared" si="70"/>
        <v>3853</v>
      </c>
      <c r="E90" s="162">
        <f t="shared" si="71"/>
        <v>0.53</v>
      </c>
      <c r="F90" s="162">
        <f t="shared" si="71"/>
        <v>0.47</v>
      </c>
      <c r="G90" s="174">
        <f>'여성출산율,출생성비'!$E$19</f>
        <v>0.51409135082604462</v>
      </c>
      <c r="H90" s="174">
        <f>'여성출산율,출생성비'!$E$20</f>
        <v>0.48590864917395538</v>
      </c>
      <c r="I90" s="194">
        <f>'여성출산율,출생성비'!E12</f>
        <v>2.13</v>
      </c>
      <c r="J90" s="163">
        <f t="shared" si="78"/>
        <v>1.1000000000000001</v>
      </c>
      <c r="K90" s="163">
        <f t="shared" si="78"/>
        <v>1.03</v>
      </c>
      <c r="L90" s="167">
        <f t="shared" si="83"/>
        <v>41</v>
      </c>
      <c r="M90" s="167">
        <f t="shared" si="84"/>
        <v>21</v>
      </c>
      <c r="N90" s="167">
        <f t="shared" si="85"/>
        <v>20</v>
      </c>
      <c r="O90" s="165"/>
      <c r="P90" s="165"/>
      <c r="Q90" s="165"/>
      <c r="R90" s="167">
        <f t="shared" si="79"/>
        <v>0</v>
      </c>
      <c r="S90" s="167">
        <f t="shared" si="80"/>
        <v>0</v>
      </c>
      <c r="T90" s="167">
        <f t="shared" si="80"/>
        <v>0</v>
      </c>
      <c r="U90" s="167">
        <f t="shared" si="81"/>
        <v>41</v>
      </c>
      <c r="V90" s="160">
        <f t="shared" si="82"/>
        <v>21</v>
      </c>
      <c r="W90" s="160">
        <f t="shared" si="82"/>
        <v>20</v>
      </c>
      <c r="X90" s="193">
        <f>사망률추계값!H44</f>
        <v>0.98907</v>
      </c>
      <c r="Y90" s="193">
        <f>사망률추계값!I44</f>
        <v>0.99572000000000005</v>
      </c>
      <c r="Z90" s="160">
        <f t="shared" si="72"/>
        <v>6682</v>
      </c>
      <c r="AA90" s="167">
        <f t="shared" si="77"/>
        <v>3663</v>
      </c>
      <c r="AB90" s="167">
        <f t="shared" si="77"/>
        <v>3019</v>
      </c>
      <c r="AC90" s="168">
        <f t="shared" si="73"/>
        <v>5.1999999999999998E-2</v>
      </c>
      <c r="AD90" s="168">
        <f t="shared" si="74"/>
        <v>0.54800000000000004</v>
      </c>
      <c r="AE90" s="169">
        <f t="shared" si="74"/>
        <v>0.45200000000000001</v>
      </c>
      <c r="AF90" s="170">
        <f t="shared" si="75"/>
        <v>6682</v>
      </c>
      <c r="AG90" s="171">
        <f t="shared" si="76"/>
        <v>3663</v>
      </c>
      <c r="AH90" s="172">
        <f t="shared" si="76"/>
        <v>3019</v>
      </c>
    </row>
    <row r="91" spans="1:34" s="137" customFormat="1" ht="17.25" customHeight="1">
      <c r="A91" s="159" t="s">
        <v>131</v>
      </c>
      <c r="B91" s="160">
        <f t="shared" si="68"/>
        <v>8084</v>
      </c>
      <c r="C91" s="160">
        <f t="shared" si="69"/>
        <v>4229</v>
      </c>
      <c r="D91" s="160">
        <f t="shared" si="70"/>
        <v>3855</v>
      </c>
      <c r="E91" s="162">
        <f t="shared" si="71"/>
        <v>0.52</v>
      </c>
      <c r="F91" s="162">
        <f t="shared" si="71"/>
        <v>0.48</v>
      </c>
      <c r="G91" s="176"/>
      <c r="H91" s="160"/>
      <c r="I91" s="163"/>
      <c r="J91" s="163"/>
      <c r="K91" s="163"/>
      <c r="L91" s="163"/>
      <c r="M91" s="163"/>
      <c r="N91" s="163"/>
      <c r="O91" s="165"/>
      <c r="P91" s="165"/>
      <c r="Q91" s="165"/>
      <c r="R91" s="163"/>
      <c r="S91" s="163"/>
      <c r="T91" s="163"/>
      <c r="U91" s="163"/>
      <c r="V91" s="163"/>
      <c r="W91" s="163"/>
      <c r="X91" s="193">
        <f>사망률추계값!H45</f>
        <v>0.98424999999999996</v>
      </c>
      <c r="Y91" s="193">
        <f>사망률추계값!I45</f>
        <v>0.99465999999999999</v>
      </c>
      <c r="Z91" s="160">
        <f t="shared" si="72"/>
        <v>8153</v>
      </c>
      <c r="AA91" s="167">
        <f t="shared" si="77"/>
        <v>4316</v>
      </c>
      <c r="AB91" s="167">
        <f t="shared" si="77"/>
        <v>3837</v>
      </c>
      <c r="AC91" s="168">
        <f t="shared" si="73"/>
        <v>6.3E-2</v>
      </c>
      <c r="AD91" s="168">
        <f t="shared" si="74"/>
        <v>0.52900000000000003</v>
      </c>
      <c r="AE91" s="169">
        <f t="shared" si="74"/>
        <v>0.47099999999999997</v>
      </c>
      <c r="AF91" s="170">
        <f t="shared" si="75"/>
        <v>8153</v>
      </c>
      <c r="AG91" s="171">
        <f t="shared" si="76"/>
        <v>4316</v>
      </c>
      <c r="AH91" s="172">
        <f t="shared" si="76"/>
        <v>3837</v>
      </c>
    </row>
    <row r="92" spans="1:34" s="137" customFormat="1" ht="17.25" customHeight="1">
      <c r="A92" s="159" t="s">
        <v>132</v>
      </c>
      <c r="B92" s="160">
        <f t="shared" si="68"/>
        <v>9716</v>
      </c>
      <c r="C92" s="160">
        <f t="shared" si="69"/>
        <v>5047</v>
      </c>
      <c r="D92" s="160">
        <f t="shared" si="70"/>
        <v>4669</v>
      </c>
      <c r="E92" s="162">
        <f t="shared" si="71"/>
        <v>0.52</v>
      </c>
      <c r="F92" s="162">
        <f t="shared" si="71"/>
        <v>0.48</v>
      </c>
      <c r="G92" s="160"/>
      <c r="H92" s="160"/>
      <c r="I92" s="163"/>
      <c r="J92" s="163"/>
      <c r="K92" s="163"/>
      <c r="L92" s="163"/>
      <c r="M92" s="163"/>
      <c r="N92" s="163"/>
      <c r="O92" s="165"/>
      <c r="P92" s="165"/>
      <c r="Q92" s="165"/>
      <c r="R92" s="163"/>
      <c r="S92" s="163"/>
      <c r="T92" s="163"/>
      <c r="U92" s="163"/>
      <c r="V92" s="163"/>
      <c r="W92" s="163"/>
      <c r="X92" s="193">
        <f>사망률추계값!H46</f>
        <v>0.97757000000000005</v>
      </c>
      <c r="Y92" s="193">
        <f>사망률추계값!I46</f>
        <v>0.99217</v>
      </c>
      <c r="Z92" s="160">
        <f t="shared" si="72"/>
        <v>7996</v>
      </c>
      <c r="AA92" s="167">
        <f t="shared" si="77"/>
        <v>4162</v>
      </c>
      <c r="AB92" s="167">
        <f t="shared" si="77"/>
        <v>3834</v>
      </c>
      <c r="AC92" s="168">
        <f t="shared" si="73"/>
        <v>6.2E-2</v>
      </c>
      <c r="AD92" s="168">
        <f t="shared" si="74"/>
        <v>0.52100000000000002</v>
      </c>
      <c r="AE92" s="169">
        <f t="shared" si="74"/>
        <v>0.47899999999999998</v>
      </c>
      <c r="AF92" s="170">
        <f t="shared" si="75"/>
        <v>7996</v>
      </c>
      <c r="AG92" s="171">
        <f t="shared" si="76"/>
        <v>4162</v>
      </c>
      <c r="AH92" s="172">
        <f t="shared" si="76"/>
        <v>3834</v>
      </c>
    </row>
    <row r="93" spans="1:34" s="137" customFormat="1" ht="17.25" customHeight="1">
      <c r="A93" s="159" t="s">
        <v>133</v>
      </c>
      <c r="B93" s="160">
        <f t="shared" si="68"/>
        <v>10051</v>
      </c>
      <c r="C93" s="160">
        <f t="shared" si="69"/>
        <v>5150</v>
      </c>
      <c r="D93" s="160">
        <f t="shared" si="70"/>
        <v>4901</v>
      </c>
      <c r="E93" s="162">
        <f t="shared" si="71"/>
        <v>0.51</v>
      </c>
      <c r="F93" s="162">
        <f t="shared" si="71"/>
        <v>0.49</v>
      </c>
      <c r="G93" s="160"/>
      <c r="H93" s="160"/>
      <c r="I93" s="163"/>
      <c r="J93" s="163"/>
      <c r="K93" s="163"/>
      <c r="L93" s="163"/>
      <c r="M93" s="163"/>
      <c r="N93" s="163"/>
      <c r="O93" s="165"/>
      <c r="P93" s="165"/>
      <c r="Q93" s="165"/>
      <c r="R93" s="163"/>
      <c r="S93" s="163"/>
      <c r="T93" s="163"/>
      <c r="U93" s="163"/>
      <c r="V93" s="163"/>
      <c r="W93" s="163"/>
      <c r="X93" s="193">
        <f>사망률추계값!H47</f>
        <v>0.96703000000000006</v>
      </c>
      <c r="Y93" s="193">
        <f>사망률추계값!I47</f>
        <v>0.98753999999999997</v>
      </c>
      <c r="Z93" s="160">
        <f t="shared" si="72"/>
        <v>9566</v>
      </c>
      <c r="AA93" s="167">
        <f t="shared" si="77"/>
        <v>4934</v>
      </c>
      <c r="AB93" s="167">
        <f t="shared" si="77"/>
        <v>4632</v>
      </c>
      <c r="AC93" s="168">
        <f t="shared" si="73"/>
        <v>7.3999999999999996E-2</v>
      </c>
      <c r="AD93" s="168">
        <f t="shared" si="74"/>
        <v>0.51600000000000001</v>
      </c>
      <c r="AE93" s="169">
        <f t="shared" si="74"/>
        <v>0.48399999999999999</v>
      </c>
      <c r="AF93" s="170">
        <f t="shared" si="75"/>
        <v>9566</v>
      </c>
      <c r="AG93" s="171">
        <f t="shared" si="76"/>
        <v>4934</v>
      </c>
      <c r="AH93" s="172">
        <f t="shared" si="76"/>
        <v>4632</v>
      </c>
    </row>
    <row r="94" spans="1:34" s="137" customFormat="1" ht="17.25" customHeight="1">
      <c r="A94" s="159" t="s">
        <v>134</v>
      </c>
      <c r="B94" s="160">
        <f t="shared" si="68"/>
        <v>11225</v>
      </c>
      <c r="C94" s="160">
        <f t="shared" si="69"/>
        <v>5527</v>
      </c>
      <c r="D94" s="160">
        <f t="shared" si="70"/>
        <v>5698</v>
      </c>
      <c r="E94" s="162">
        <f t="shared" si="71"/>
        <v>0.49</v>
      </c>
      <c r="F94" s="162">
        <f t="shared" si="71"/>
        <v>0.51</v>
      </c>
      <c r="G94" s="160"/>
      <c r="H94" s="160"/>
      <c r="I94" s="163"/>
      <c r="J94" s="163"/>
      <c r="K94" s="163"/>
      <c r="L94" s="163"/>
      <c r="M94" s="163"/>
      <c r="N94" s="163"/>
      <c r="O94" s="165"/>
      <c r="P94" s="165"/>
      <c r="Q94" s="165"/>
      <c r="R94" s="163"/>
      <c r="S94" s="163"/>
      <c r="T94" s="163"/>
      <c r="U94" s="163"/>
      <c r="V94" s="163"/>
      <c r="W94" s="163"/>
      <c r="X94" s="193">
        <f>사망률추계값!H48</f>
        <v>0.94477</v>
      </c>
      <c r="Y94" s="193">
        <f>사망률추계값!I48</f>
        <v>0.97709999999999997</v>
      </c>
      <c r="Z94" s="160">
        <f t="shared" si="72"/>
        <v>9820</v>
      </c>
      <c r="AA94" s="167">
        <f t="shared" si="77"/>
        <v>4980</v>
      </c>
      <c r="AB94" s="167">
        <f t="shared" si="77"/>
        <v>4840</v>
      </c>
      <c r="AC94" s="168">
        <f t="shared" si="73"/>
        <v>7.5999999999999998E-2</v>
      </c>
      <c r="AD94" s="168">
        <f t="shared" si="74"/>
        <v>0.50700000000000001</v>
      </c>
      <c r="AE94" s="169">
        <f t="shared" si="74"/>
        <v>0.49299999999999999</v>
      </c>
      <c r="AF94" s="170">
        <f t="shared" si="75"/>
        <v>9820</v>
      </c>
      <c r="AG94" s="171">
        <f t="shared" si="76"/>
        <v>4980</v>
      </c>
      <c r="AH94" s="172">
        <f t="shared" si="76"/>
        <v>4840</v>
      </c>
    </row>
    <row r="95" spans="1:34" s="137" customFormat="1" ht="17.25" customHeight="1">
      <c r="A95" s="159" t="s">
        <v>135</v>
      </c>
      <c r="B95" s="160">
        <f t="shared" si="68"/>
        <v>9584</v>
      </c>
      <c r="C95" s="160">
        <f t="shared" si="69"/>
        <v>4530</v>
      </c>
      <c r="D95" s="160">
        <f t="shared" si="70"/>
        <v>5054</v>
      </c>
      <c r="E95" s="162">
        <f t="shared" si="71"/>
        <v>0.47</v>
      </c>
      <c r="F95" s="162">
        <f t="shared" si="71"/>
        <v>0.53</v>
      </c>
      <c r="G95" s="160"/>
      <c r="H95" s="160"/>
      <c r="I95" s="163"/>
      <c r="J95" s="163"/>
      <c r="K95" s="163"/>
      <c r="L95" s="163"/>
      <c r="M95" s="163"/>
      <c r="N95" s="163"/>
      <c r="O95" s="165"/>
      <c r="P95" s="165"/>
      <c r="Q95" s="165"/>
      <c r="R95" s="163"/>
      <c r="S95" s="163"/>
      <c r="T95" s="163"/>
      <c r="U95" s="163"/>
      <c r="V95" s="163"/>
      <c r="W95" s="163"/>
      <c r="X95" s="193">
        <f>사망률추계값!H49</f>
        <v>0.89907999999999999</v>
      </c>
      <c r="Y95" s="193">
        <f>사망률추계값!I49</f>
        <v>0.95565</v>
      </c>
      <c r="Z95" s="160">
        <f t="shared" si="72"/>
        <v>10790</v>
      </c>
      <c r="AA95" s="167">
        <f t="shared" si="77"/>
        <v>5222</v>
      </c>
      <c r="AB95" s="167">
        <f t="shared" si="77"/>
        <v>5568</v>
      </c>
      <c r="AC95" s="168">
        <f t="shared" si="73"/>
        <v>8.4000000000000005E-2</v>
      </c>
      <c r="AD95" s="168">
        <f t="shared" si="74"/>
        <v>0.48399999999999999</v>
      </c>
      <c r="AE95" s="169">
        <f t="shared" si="74"/>
        <v>0.51600000000000001</v>
      </c>
      <c r="AF95" s="170">
        <f t="shared" si="75"/>
        <v>10790</v>
      </c>
      <c r="AG95" s="171">
        <f t="shared" si="76"/>
        <v>5222</v>
      </c>
      <c r="AH95" s="172">
        <f t="shared" si="76"/>
        <v>5568</v>
      </c>
    </row>
    <row r="96" spans="1:34" s="137" customFormat="1" ht="17.25" customHeight="1">
      <c r="A96" s="159" t="s">
        <v>136</v>
      </c>
      <c r="B96" s="160">
        <f t="shared" si="68"/>
        <v>7275</v>
      </c>
      <c r="C96" s="160">
        <f t="shared" si="69"/>
        <v>3219</v>
      </c>
      <c r="D96" s="160">
        <f t="shared" si="70"/>
        <v>4056</v>
      </c>
      <c r="E96" s="162">
        <f t="shared" si="71"/>
        <v>0.44</v>
      </c>
      <c r="F96" s="162">
        <f t="shared" si="71"/>
        <v>0.56000000000000005</v>
      </c>
      <c r="G96" s="160"/>
      <c r="H96" s="160"/>
      <c r="I96" s="163"/>
      <c r="J96" s="163"/>
      <c r="K96" s="163"/>
      <c r="L96" s="163"/>
      <c r="M96" s="163"/>
      <c r="N96" s="163"/>
      <c r="O96" s="165"/>
      <c r="P96" s="165"/>
      <c r="Q96" s="165"/>
      <c r="R96" s="163"/>
      <c r="S96" s="163"/>
      <c r="T96" s="163"/>
      <c r="U96" s="163"/>
      <c r="V96" s="163"/>
      <c r="W96" s="163"/>
      <c r="X96" s="193">
        <f>사망률추계값!H50</f>
        <v>0.82145999999999997</v>
      </c>
      <c r="Y96" s="193">
        <f>사망률추계값!I50</f>
        <v>0.91432000000000002</v>
      </c>
      <c r="Z96" s="160">
        <f t="shared" si="72"/>
        <v>8903</v>
      </c>
      <c r="AA96" s="167">
        <f t="shared" si="77"/>
        <v>4073</v>
      </c>
      <c r="AB96" s="167">
        <f t="shared" si="77"/>
        <v>4830</v>
      </c>
      <c r="AC96" s="168">
        <f t="shared" si="73"/>
        <v>6.9000000000000006E-2</v>
      </c>
      <c r="AD96" s="168">
        <f t="shared" si="74"/>
        <v>0.45700000000000002</v>
      </c>
      <c r="AE96" s="169">
        <f t="shared" si="74"/>
        <v>0.54300000000000004</v>
      </c>
      <c r="AF96" s="170">
        <f t="shared" si="75"/>
        <v>8903</v>
      </c>
      <c r="AG96" s="171">
        <f t="shared" si="76"/>
        <v>4073</v>
      </c>
      <c r="AH96" s="172">
        <f t="shared" si="76"/>
        <v>4830</v>
      </c>
    </row>
    <row r="97" spans="1:34" s="137" customFormat="1" ht="17.25" customHeight="1">
      <c r="A97" s="159" t="s">
        <v>137</v>
      </c>
      <c r="B97" s="160">
        <f t="shared" si="68"/>
        <v>4995</v>
      </c>
      <c r="C97" s="160">
        <f t="shared" si="69"/>
        <v>2040</v>
      </c>
      <c r="D97" s="160">
        <f t="shared" si="70"/>
        <v>2955</v>
      </c>
      <c r="E97" s="162">
        <f t="shared" si="71"/>
        <v>0.41</v>
      </c>
      <c r="F97" s="162">
        <f t="shared" si="71"/>
        <v>0.59</v>
      </c>
      <c r="G97" s="160"/>
      <c r="H97" s="160"/>
      <c r="I97" s="163"/>
      <c r="J97" s="163"/>
      <c r="K97" s="163"/>
      <c r="L97" s="163"/>
      <c r="M97" s="163"/>
      <c r="N97" s="163"/>
      <c r="O97" s="165"/>
      <c r="P97" s="165"/>
      <c r="Q97" s="165"/>
      <c r="R97" s="163"/>
      <c r="S97" s="163"/>
      <c r="T97" s="163"/>
      <c r="U97" s="163"/>
      <c r="V97" s="163"/>
      <c r="W97" s="163"/>
      <c r="X97" s="193">
        <f>사망률추계값!H51</f>
        <v>0.69645000000000001</v>
      </c>
      <c r="Y97" s="193">
        <f>사망률추계값!I51</f>
        <v>0.83919999999999995</v>
      </c>
      <c r="Z97" s="160">
        <f t="shared" si="72"/>
        <v>6352</v>
      </c>
      <c r="AA97" s="167">
        <f t="shared" si="77"/>
        <v>2644</v>
      </c>
      <c r="AB97" s="167">
        <f t="shared" si="77"/>
        <v>3708</v>
      </c>
      <c r="AC97" s="168">
        <f t="shared" si="73"/>
        <v>4.9000000000000002E-2</v>
      </c>
      <c r="AD97" s="168">
        <f t="shared" si="74"/>
        <v>0.41599999999999998</v>
      </c>
      <c r="AE97" s="169">
        <f t="shared" si="74"/>
        <v>0.58399999999999996</v>
      </c>
      <c r="AF97" s="170">
        <f t="shared" si="75"/>
        <v>6352</v>
      </c>
      <c r="AG97" s="171">
        <f t="shared" si="76"/>
        <v>2644</v>
      </c>
      <c r="AH97" s="172">
        <f t="shared" si="76"/>
        <v>3708</v>
      </c>
    </row>
    <row r="98" spans="1:34" s="137" customFormat="1" ht="17.25" customHeight="1">
      <c r="A98" s="159" t="s">
        <v>160</v>
      </c>
      <c r="B98" s="160">
        <f>SUM(C98:D98)</f>
        <v>4462</v>
      </c>
      <c r="C98" s="160">
        <f t="shared" si="69"/>
        <v>1347</v>
      </c>
      <c r="D98" s="160">
        <f t="shared" si="70"/>
        <v>3115</v>
      </c>
      <c r="E98" s="162">
        <f t="shared" si="71"/>
        <v>0.3</v>
      </c>
      <c r="F98" s="162">
        <f t="shared" si="71"/>
        <v>0.7</v>
      </c>
      <c r="G98" s="160"/>
      <c r="H98" s="160"/>
      <c r="I98" s="163"/>
      <c r="J98" s="163"/>
      <c r="K98" s="163"/>
      <c r="L98" s="163"/>
      <c r="M98" s="163"/>
      <c r="N98" s="163"/>
      <c r="O98" s="165"/>
      <c r="P98" s="165"/>
      <c r="Q98" s="165"/>
      <c r="R98" s="163"/>
      <c r="S98" s="163"/>
      <c r="T98" s="163"/>
      <c r="U98" s="163"/>
      <c r="V98" s="163"/>
      <c r="W98" s="163"/>
      <c r="X98" s="193">
        <f>사망률추계값!H52</f>
        <v>0.51963000000000004</v>
      </c>
      <c r="Y98" s="193">
        <f>사망률추계값!I52</f>
        <v>0.71243000000000001</v>
      </c>
      <c r="Z98" s="160">
        <f t="shared" si="72"/>
        <v>3901</v>
      </c>
      <c r="AA98" s="167">
        <f t="shared" ref="AA98:AB100" si="86">ROUND(C97*X97,0)</f>
        <v>1421</v>
      </c>
      <c r="AB98" s="167">
        <f t="shared" si="86"/>
        <v>2480</v>
      </c>
      <c r="AC98" s="168">
        <f>ROUND(Z98/$Z$27,3)</f>
        <v>0.03</v>
      </c>
      <c r="AD98" s="168">
        <f t="shared" si="74"/>
        <v>0.36399999999999999</v>
      </c>
      <c r="AE98" s="169">
        <f t="shared" si="74"/>
        <v>0.63600000000000001</v>
      </c>
      <c r="AF98" s="170">
        <f t="shared" si="75"/>
        <v>3901</v>
      </c>
      <c r="AG98" s="171">
        <f t="shared" si="76"/>
        <v>1421</v>
      </c>
      <c r="AH98" s="172">
        <f t="shared" si="76"/>
        <v>2480</v>
      </c>
    </row>
    <row r="99" spans="1:34" s="137" customFormat="1" ht="17.25" customHeight="1">
      <c r="A99" s="159" t="s">
        <v>161</v>
      </c>
      <c r="B99" s="160">
        <f>SUM(C99:D99)</f>
        <v>2536</v>
      </c>
      <c r="C99" s="160">
        <f t="shared" si="69"/>
        <v>592</v>
      </c>
      <c r="D99" s="160">
        <f t="shared" si="70"/>
        <v>1944</v>
      </c>
      <c r="E99" s="162">
        <f t="shared" si="71"/>
        <v>0.23</v>
      </c>
      <c r="F99" s="162">
        <f t="shared" si="71"/>
        <v>0.77</v>
      </c>
      <c r="G99" s="160"/>
      <c r="H99" s="160"/>
      <c r="I99" s="163"/>
      <c r="J99" s="163"/>
      <c r="K99" s="163"/>
      <c r="L99" s="163"/>
      <c r="M99" s="163"/>
      <c r="N99" s="163"/>
      <c r="O99" s="165"/>
      <c r="P99" s="165"/>
      <c r="Q99" s="165"/>
      <c r="R99" s="163"/>
      <c r="S99" s="163"/>
      <c r="T99" s="163"/>
      <c r="U99" s="163"/>
      <c r="V99" s="163"/>
      <c r="W99" s="163"/>
      <c r="X99" s="193">
        <f>사망률추계값!H53</f>
        <v>0.31564000000000003</v>
      </c>
      <c r="Y99" s="193">
        <f>사망률추계값!I53</f>
        <v>0.52615000000000001</v>
      </c>
      <c r="Z99" s="160">
        <f t="shared" si="72"/>
        <v>2919</v>
      </c>
      <c r="AA99" s="167">
        <f t="shared" si="86"/>
        <v>700</v>
      </c>
      <c r="AB99" s="167">
        <f t="shared" si="86"/>
        <v>2219</v>
      </c>
      <c r="AC99" s="168">
        <f>ROUND(Z99/$Z$27,3)</f>
        <v>2.1999999999999999E-2</v>
      </c>
      <c r="AD99" s="168">
        <f t="shared" si="74"/>
        <v>0.24</v>
      </c>
      <c r="AE99" s="169">
        <f t="shared" si="74"/>
        <v>0.76</v>
      </c>
      <c r="AF99" s="170">
        <f t="shared" si="75"/>
        <v>2919</v>
      </c>
      <c r="AG99" s="171">
        <f t="shared" si="76"/>
        <v>700</v>
      </c>
      <c r="AH99" s="172">
        <f t="shared" si="76"/>
        <v>2219</v>
      </c>
    </row>
    <row r="100" spans="1:34" s="137" customFormat="1" ht="17.25" customHeight="1">
      <c r="A100" s="159" t="s">
        <v>162</v>
      </c>
      <c r="B100" s="160">
        <f>SUM(C100:D100)</f>
        <v>786</v>
      </c>
      <c r="C100" s="160">
        <f t="shared" si="69"/>
        <v>109</v>
      </c>
      <c r="D100" s="160">
        <f t="shared" si="70"/>
        <v>677</v>
      </c>
      <c r="E100" s="162">
        <f t="shared" si="71"/>
        <v>0.14000000000000001</v>
      </c>
      <c r="F100" s="162">
        <f t="shared" si="71"/>
        <v>0.86</v>
      </c>
      <c r="G100" s="160"/>
      <c r="H100" s="160"/>
      <c r="I100" s="163"/>
      <c r="J100" s="163"/>
      <c r="K100" s="163"/>
      <c r="M100" s="163"/>
      <c r="N100" s="163"/>
      <c r="O100" s="165"/>
      <c r="P100" s="165"/>
      <c r="Q100" s="165"/>
      <c r="R100" s="163"/>
      <c r="S100" s="163"/>
      <c r="T100" s="163"/>
      <c r="U100" s="163"/>
      <c r="V100" s="163"/>
      <c r="W100" s="163"/>
      <c r="X100" s="193">
        <f>사망률추계값!H54</f>
        <v>0.14102999999999999</v>
      </c>
      <c r="Y100" s="193">
        <f>사망률추계값!I54</f>
        <v>0.30781999999999998</v>
      </c>
      <c r="Z100" s="160">
        <f t="shared" si="72"/>
        <v>1210</v>
      </c>
      <c r="AA100" s="167">
        <f t="shared" si="86"/>
        <v>187</v>
      </c>
      <c r="AB100" s="167">
        <f t="shared" si="86"/>
        <v>1023</v>
      </c>
      <c r="AC100" s="168">
        <f>ROUND(Z100/$Z$27,3)</f>
        <v>8.9999999999999993E-3</v>
      </c>
      <c r="AD100" s="168">
        <f t="shared" si="74"/>
        <v>0.155</v>
      </c>
      <c r="AE100" s="169">
        <f t="shared" si="74"/>
        <v>0.84499999999999997</v>
      </c>
      <c r="AF100" s="170">
        <f t="shared" si="75"/>
        <v>1210</v>
      </c>
      <c r="AG100" s="171">
        <f t="shared" si="76"/>
        <v>187</v>
      </c>
      <c r="AH100" s="172">
        <f t="shared" si="76"/>
        <v>1023</v>
      </c>
    </row>
    <row r="101" spans="1:34" s="137" customFormat="1" ht="17.25" customHeight="1">
      <c r="A101" s="159" t="s">
        <v>47</v>
      </c>
      <c r="B101" s="160">
        <f>SUM(C101:D101)</f>
        <v>127</v>
      </c>
      <c r="C101" s="160">
        <f t="shared" si="69"/>
        <v>8</v>
      </c>
      <c r="D101" s="160">
        <f t="shared" si="70"/>
        <v>119</v>
      </c>
      <c r="E101" s="162">
        <f t="shared" si="71"/>
        <v>0.06</v>
      </c>
      <c r="F101" s="162">
        <f t="shared" si="71"/>
        <v>0.94</v>
      </c>
      <c r="G101" s="160"/>
      <c r="H101" s="160"/>
      <c r="I101" s="163"/>
      <c r="J101" s="163"/>
      <c r="K101" s="163"/>
      <c r="L101" s="163"/>
      <c r="M101" s="163"/>
      <c r="N101" s="163"/>
      <c r="O101" s="165"/>
      <c r="P101" s="165"/>
      <c r="Q101" s="165"/>
      <c r="R101" s="163"/>
      <c r="S101" s="163"/>
      <c r="T101" s="163"/>
      <c r="U101" s="163"/>
      <c r="V101" s="163"/>
      <c r="W101" s="163"/>
      <c r="X101" s="193">
        <f>사망률추계값!H55</f>
        <v>0</v>
      </c>
      <c r="Y101" s="193">
        <f>사망률추계값!I55</f>
        <v>0</v>
      </c>
      <c r="Z101" s="160">
        <f t="shared" si="72"/>
        <v>223</v>
      </c>
      <c r="AA101" s="167">
        <f>ROUND(C100*X100+C101*X101,0)</f>
        <v>15</v>
      </c>
      <c r="AB101" s="167">
        <f>ROUND(D100*Y100+D101*Y101,0)</f>
        <v>208</v>
      </c>
      <c r="AC101" s="168">
        <f>ROUND(Z101/$Z$27,3)</f>
        <v>2E-3</v>
      </c>
      <c r="AD101" s="168">
        <f t="shared" si="74"/>
        <v>6.7000000000000004E-2</v>
      </c>
      <c r="AE101" s="169">
        <f t="shared" si="74"/>
        <v>0.93300000000000005</v>
      </c>
      <c r="AF101" s="170">
        <f t="shared" si="75"/>
        <v>223</v>
      </c>
      <c r="AG101" s="171">
        <f t="shared" si="76"/>
        <v>15</v>
      </c>
      <c r="AH101" s="172">
        <f t="shared" si="76"/>
        <v>208</v>
      </c>
    </row>
    <row r="102" spans="1:34" s="137" customFormat="1" ht="17.25" customHeight="1" thickBot="1">
      <c r="A102" s="177" t="s">
        <v>143</v>
      </c>
      <c r="B102" s="178">
        <f>SUM(B81:B101)</f>
        <v>130723</v>
      </c>
      <c r="C102" s="179">
        <f>SUM(C81:C101)</f>
        <v>64705</v>
      </c>
      <c r="D102" s="179">
        <f>SUM(D81:D101)</f>
        <v>66018</v>
      </c>
      <c r="E102" s="180"/>
      <c r="F102" s="180"/>
      <c r="G102" s="180"/>
      <c r="H102" s="180"/>
      <c r="I102" s="180"/>
      <c r="J102" s="180"/>
      <c r="K102" s="180"/>
      <c r="L102" s="181">
        <f>SUM(L84:L101)</f>
        <v>5748</v>
      </c>
      <c r="M102" s="180"/>
      <c r="N102" s="180"/>
      <c r="O102" s="182"/>
      <c r="P102" s="182"/>
      <c r="Q102" s="182"/>
      <c r="R102" s="181">
        <f t="shared" ref="R102:W102" si="87">SUM(R84:R101)</f>
        <v>18</v>
      </c>
      <c r="S102" s="181">
        <f t="shared" si="87"/>
        <v>10</v>
      </c>
      <c r="T102" s="181">
        <f t="shared" si="87"/>
        <v>8</v>
      </c>
      <c r="U102" s="181">
        <f t="shared" si="87"/>
        <v>5730</v>
      </c>
      <c r="V102" s="181">
        <f t="shared" si="87"/>
        <v>2945</v>
      </c>
      <c r="W102" s="181">
        <f t="shared" si="87"/>
        <v>2785</v>
      </c>
      <c r="X102" s="180"/>
      <c r="Y102" s="180"/>
      <c r="Z102" s="179">
        <f>SUM(AA102:AB102)</f>
        <v>129129</v>
      </c>
      <c r="AA102" s="179">
        <f>SUM(AA81:AA101)</f>
        <v>64074</v>
      </c>
      <c r="AB102" s="179">
        <f>SUM(AB81:AB101)</f>
        <v>65055</v>
      </c>
      <c r="AC102" s="183">
        <f>ROUND(SUM(AC81:AC101),0)</f>
        <v>1</v>
      </c>
      <c r="AD102" s="180"/>
      <c r="AE102" s="184"/>
      <c r="AF102" s="185">
        <f>SUM(AF81:AF101)</f>
        <v>129129</v>
      </c>
      <c r="AG102" s="186">
        <f>SUM(AG81:AG101)</f>
        <v>64074</v>
      </c>
      <c r="AH102" s="187">
        <f>SUM(AH81:AH101)</f>
        <v>65055</v>
      </c>
    </row>
    <row r="103" spans="1:34" s="137" customFormat="1" ht="17.25" customHeight="1" thickBot="1">
      <c r="O103" s="188"/>
      <c r="P103" s="188"/>
      <c r="Q103" s="188"/>
      <c r="AF103" s="190"/>
      <c r="AG103" s="190"/>
      <c r="AH103" s="190"/>
    </row>
    <row r="104" spans="1:34" s="137" customFormat="1" ht="17.25" customHeight="1">
      <c r="A104" s="295" t="s">
        <v>3</v>
      </c>
      <c r="B104" s="297">
        <f>AF79</f>
        <v>2030</v>
      </c>
      <c r="C104" s="297"/>
      <c r="D104" s="297"/>
      <c r="E104" s="291" t="s">
        <v>115</v>
      </c>
      <c r="F104" s="291"/>
      <c r="G104" s="291" t="s">
        <v>248</v>
      </c>
      <c r="H104" s="291"/>
      <c r="I104" s="298" t="s">
        <v>249</v>
      </c>
      <c r="J104" s="298"/>
      <c r="K104" s="298"/>
      <c r="L104" s="299">
        <v>5</v>
      </c>
      <c r="M104" s="299"/>
      <c r="N104" s="299"/>
      <c r="O104" s="291" t="s">
        <v>250</v>
      </c>
      <c r="P104" s="291"/>
      <c r="Q104" s="291"/>
      <c r="R104" s="291" t="s">
        <v>116</v>
      </c>
      <c r="S104" s="291"/>
      <c r="T104" s="291"/>
      <c r="U104" s="291" t="s">
        <v>117</v>
      </c>
      <c r="V104" s="291"/>
      <c r="W104" s="291"/>
      <c r="X104" s="291" t="s">
        <v>251</v>
      </c>
      <c r="Y104" s="291"/>
      <c r="Z104" s="292">
        <v>2035</v>
      </c>
      <c r="AA104" s="292"/>
      <c r="AB104" s="292"/>
      <c r="AC104" s="293">
        <f>Z104</f>
        <v>2035</v>
      </c>
      <c r="AD104" s="286">
        <f>Z104</f>
        <v>2035</v>
      </c>
      <c r="AE104" s="287"/>
      <c r="AF104" s="288">
        <f>Z104</f>
        <v>2035</v>
      </c>
      <c r="AG104" s="289"/>
      <c r="AH104" s="290"/>
    </row>
    <row r="105" spans="1:34" s="143" customFormat="1" ht="17.25" customHeight="1" thickBot="1">
      <c r="A105" s="296"/>
      <c r="B105" s="138" t="s">
        <v>8</v>
      </c>
      <c r="C105" s="138" t="s">
        <v>119</v>
      </c>
      <c r="D105" s="138" t="s">
        <v>120</v>
      </c>
      <c r="E105" s="138" t="s">
        <v>119</v>
      </c>
      <c r="F105" s="138" t="s">
        <v>120</v>
      </c>
      <c r="G105" s="138" t="s">
        <v>119</v>
      </c>
      <c r="H105" s="138" t="s">
        <v>120</v>
      </c>
      <c r="I105" s="138" t="s">
        <v>8</v>
      </c>
      <c r="J105" s="138" t="s">
        <v>119</v>
      </c>
      <c r="K105" s="138" t="s">
        <v>120</v>
      </c>
      <c r="L105" s="114" t="s">
        <v>8</v>
      </c>
      <c r="M105" s="114" t="s">
        <v>119</v>
      </c>
      <c r="N105" s="114" t="s">
        <v>120</v>
      </c>
      <c r="O105" s="138" t="s">
        <v>8</v>
      </c>
      <c r="P105" s="138" t="s">
        <v>119</v>
      </c>
      <c r="Q105" s="138" t="s">
        <v>120</v>
      </c>
      <c r="R105" s="138" t="s">
        <v>8</v>
      </c>
      <c r="S105" s="138" t="s">
        <v>119</v>
      </c>
      <c r="T105" s="138" t="s">
        <v>120</v>
      </c>
      <c r="U105" s="138" t="s">
        <v>8</v>
      </c>
      <c r="V105" s="138" t="s">
        <v>119</v>
      </c>
      <c r="W105" s="138" t="s">
        <v>120</v>
      </c>
      <c r="X105" s="138" t="s">
        <v>119</v>
      </c>
      <c r="Y105" s="138" t="s">
        <v>120</v>
      </c>
      <c r="Z105" s="138" t="s">
        <v>8</v>
      </c>
      <c r="AA105" s="138" t="s">
        <v>119</v>
      </c>
      <c r="AB105" s="138" t="s">
        <v>120</v>
      </c>
      <c r="AC105" s="294"/>
      <c r="AD105" s="138" t="s">
        <v>119</v>
      </c>
      <c r="AE105" s="139" t="s">
        <v>120</v>
      </c>
      <c r="AF105" s="140" t="s">
        <v>8</v>
      </c>
      <c r="AG105" s="141" t="s">
        <v>119</v>
      </c>
      <c r="AH105" s="142" t="s">
        <v>120</v>
      </c>
    </row>
    <row r="106" spans="1:34" s="137" customFormat="1" ht="17.25" customHeight="1" thickTop="1">
      <c r="A106" s="144" t="s">
        <v>121</v>
      </c>
      <c r="B106" s="145">
        <f t="shared" ref="B106:B122" si="88">SUM(C106:D106)</f>
        <v>5730</v>
      </c>
      <c r="C106" s="145">
        <f t="shared" ref="C106:C126" si="89">AG81</f>
        <v>2945</v>
      </c>
      <c r="D106" s="145">
        <f t="shared" ref="D106:D126" si="90">AH81</f>
        <v>2785</v>
      </c>
      <c r="E106" s="147">
        <f t="shared" ref="E106:E126" si="91">ROUND(C106/$B106,2)</f>
        <v>0.51</v>
      </c>
      <c r="F106" s="147">
        <f t="shared" ref="F106:F126" si="92">ROUND(D106/$B106,2)</f>
        <v>0.49</v>
      </c>
      <c r="G106" s="145"/>
      <c r="H106" s="145"/>
      <c r="I106" s="148"/>
      <c r="J106" s="148"/>
      <c r="K106" s="148"/>
      <c r="L106" s="149"/>
      <c r="M106" s="149"/>
      <c r="N106" s="149"/>
      <c r="O106" s="150">
        <f>AVERAGE(P106:Q106)</f>
        <v>2.9550000000000002E-3</v>
      </c>
      <c r="P106" s="151">
        <f>사망률추계값!J6</f>
        <v>3.1900000000000001E-3</v>
      </c>
      <c r="Q106" s="151">
        <f>사망률추계값!K6</f>
        <v>2.7200000000000002E-3</v>
      </c>
      <c r="R106" s="148"/>
      <c r="S106" s="148"/>
      <c r="T106" s="148"/>
      <c r="U106" s="148"/>
      <c r="V106" s="148"/>
      <c r="W106" s="148"/>
      <c r="X106" s="192">
        <f>사망률추계값!J35</f>
        <v>0.99980000000000002</v>
      </c>
      <c r="Y106" s="192">
        <f>사망률추계값!K35</f>
        <v>0.99975999999999998</v>
      </c>
      <c r="Z106" s="145">
        <f t="shared" ref="Z106:Z126" si="93">SUM(AA106:AB106)</f>
        <v>5117</v>
      </c>
      <c r="AA106" s="153">
        <f>ROUND(V127,0)</f>
        <v>2630</v>
      </c>
      <c r="AB106" s="153">
        <f>ROUND(W127,0)</f>
        <v>2487</v>
      </c>
      <c r="AC106" s="154">
        <f>ROUND(Z106/$Z$127,3)</f>
        <v>0.04</v>
      </c>
      <c r="AD106" s="154">
        <f t="shared" ref="AD106:AD126" si="94">ROUND(AA106/$Z106,3)</f>
        <v>0.51400000000000001</v>
      </c>
      <c r="AE106" s="155">
        <f t="shared" ref="AE106:AE126" si="95">ROUND(AB106/$Z106,3)</f>
        <v>0.48599999999999999</v>
      </c>
      <c r="AF106" s="156">
        <f t="shared" ref="AF106:AF126" si="96">SUM(AG106:AH106)</f>
        <v>5117</v>
      </c>
      <c r="AG106" s="157">
        <f t="shared" ref="AG106:AG126" si="97">AA106</f>
        <v>2630</v>
      </c>
      <c r="AH106" s="158">
        <f t="shared" ref="AH106:AH126" si="98">AB106</f>
        <v>2487</v>
      </c>
    </row>
    <row r="107" spans="1:34" s="137" customFormat="1" ht="17.25" customHeight="1">
      <c r="A107" s="159" t="s">
        <v>122</v>
      </c>
      <c r="B107" s="160">
        <f t="shared" si="88"/>
        <v>5763</v>
      </c>
      <c r="C107" s="160">
        <f t="shared" si="89"/>
        <v>2964</v>
      </c>
      <c r="D107" s="160">
        <f t="shared" si="90"/>
        <v>2799</v>
      </c>
      <c r="E107" s="162">
        <f t="shared" si="91"/>
        <v>0.51</v>
      </c>
      <c r="F107" s="162">
        <f t="shared" si="92"/>
        <v>0.49</v>
      </c>
      <c r="G107" s="160"/>
      <c r="H107" s="160"/>
      <c r="I107" s="163"/>
      <c r="J107" s="163"/>
      <c r="K107" s="163"/>
      <c r="L107" s="164"/>
      <c r="M107" s="164"/>
      <c r="N107" s="164"/>
      <c r="O107" s="165"/>
      <c r="P107" s="165"/>
      <c r="Q107" s="165"/>
      <c r="R107" s="163"/>
      <c r="S107" s="163"/>
      <c r="T107" s="163"/>
      <c r="U107" s="163"/>
      <c r="V107" s="163"/>
      <c r="W107" s="163"/>
      <c r="X107" s="192">
        <f>사망률추계값!J36</f>
        <v>0.99982000000000004</v>
      </c>
      <c r="Y107" s="192">
        <f>사망률추계값!K36</f>
        <v>0.99992999999999999</v>
      </c>
      <c r="Z107" s="160">
        <f t="shared" si="93"/>
        <v>5728</v>
      </c>
      <c r="AA107" s="167">
        <f t="shared" ref="AA107:AA125" si="99">ROUND(C106*X106,0)</f>
        <v>2944</v>
      </c>
      <c r="AB107" s="167">
        <f t="shared" ref="AB107:AB125" si="100">ROUND(D106*Y106,0)</f>
        <v>2784</v>
      </c>
      <c r="AC107" s="154">
        <f t="shared" ref="AC107:AC126" si="101">ROUND(Z107/$Z$127,3)</f>
        <v>4.4999999999999998E-2</v>
      </c>
      <c r="AD107" s="168">
        <f t="shared" si="94"/>
        <v>0.51400000000000001</v>
      </c>
      <c r="AE107" s="169">
        <f t="shared" si="95"/>
        <v>0.48599999999999999</v>
      </c>
      <c r="AF107" s="170">
        <f t="shared" si="96"/>
        <v>5728</v>
      </c>
      <c r="AG107" s="171">
        <f t="shared" si="97"/>
        <v>2944</v>
      </c>
      <c r="AH107" s="172">
        <f t="shared" si="98"/>
        <v>2784</v>
      </c>
    </row>
    <row r="108" spans="1:34" s="137" customFormat="1" ht="17.25" customHeight="1">
      <c r="A108" s="159" t="s">
        <v>123</v>
      </c>
      <c r="B108" s="160">
        <f t="shared" si="88"/>
        <v>5464</v>
      </c>
      <c r="C108" s="160">
        <f t="shared" si="89"/>
        <v>2814</v>
      </c>
      <c r="D108" s="160">
        <f t="shared" si="90"/>
        <v>2650</v>
      </c>
      <c r="E108" s="162">
        <f t="shared" si="91"/>
        <v>0.52</v>
      </c>
      <c r="F108" s="162">
        <f t="shared" si="92"/>
        <v>0.48</v>
      </c>
      <c r="G108" s="160"/>
      <c r="H108" s="160"/>
      <c r="I108" s="163"/>
      <c r="J108" s="163"/>
      <c r="K108" s="163"/>
      <c r="L108" s="164"/>
      <c r="M108" s="164"/>
      <c r="N108" s="164"/>
      <c r="O108" s="165"/>
      <c r="P108" s="165"/>
      <c r="Q108" s="165"/>
      <c r="R108" s="163"/>
      <c r="S108" s="163"/>
      <c r="T108" s="163"/>
      <c r="U108" s="163"/>
      <c r="V108" s="163"/>
      <c r="W108" s="163"/>
      <c r="X108" s="192">
        <f>사망률추계값!J37</f>
        <v>0.99980999999999998</v>
      </c>
      <c r="Y108" s="192">
        <f>사망률추계값!K37</f>
        <v>0.99987999999999999</v>
      </c>
      <c r="Z108" s="160">
        <f t="shared" si="93"/>
        <v>5762</v>
      </c>
      <c r="AA108" s="167">
        <f t="shared" si="99"/>
        <v>2963</v>
      </c>
      <c r="AB108" s="167">
        <f t="shared" si="100"/>
        <v>2799</v>
      </c>
      <c r="AC108" s="154">
        <f t="shared" si="101"/>
        <v>4.5999999999999999E-2</v>
      </c>
      <c r="AD108" s="168">
        <f t="shared" si="94"/>
        <v>0.51400000000000001</v>
      </c>
      <c r="AE108" s="169">
        <f t="shared" si="95"/>
        <v>0.48599999999999999</v>
      </c>
      <c r="AF108" s="170">
        <f t="shared" si="96"/>
        <v>5762</v>
      </c>
      <c r="AG108" s="171">
        <f t="shared" si="97"/>
        <v>2963</v>
      </c>
      <c r="AH108" s="172">
        <f t="shared" si="98"/>
        <v>2799</v>
      </c>
    </row>
    <row r="109" spans="1:34" s="137" customFormat="1" ht="17.25" customHeight="1">
      <c r="A109" s="159" t="s">
        <v>124</v>
      </c>
      <c r="B109" s="160">
        <f t="shared" si="88"/>
        <v>2117</v>
      </c>
      <c r="C109" s="160">
        <f t="shared" si="89"/>
        <v>1095</v>
      </c>
      <c r="D109" s="160">
        <f t="shared" si="90"/>
        <v>1022</v>
      </c>
      <c r="E109" s="162">
        <f t="shared" si="91"/>
        <v>0.52</v>
      </c>
      <c r="F109" s="162">
        <f t="shared" si="92"/>
        <v>0.48</v>
      </c>
      <c r="G109" s="174">
        <f>'여성출산율,출생성비'!$E$19</f>
        <v>0.51409135082604462</v>
      </c>
      <c r="H109" s="174">
        <f>'여성출산율,출생성비'!$E$20</f>
        <v>0.48590864917395538</v>
      </c>
      <c r="I109" s="194">
        <f>'여성출산율,출생성비'!F6</f>
        <v>1.68</v>
      </c>
      <c r="J109" s="163">
        <f t="shared" ref="J109:J115" si="102">ROUND(G109*$I109,2)</f>
        <v>0.86</v>
      </c>
      <c r="K109" s="163">
        <f t="shared" ref="K109:K115" si="103">ROUND(H109*$I109,2)</f>
        <v>0.82</v>
      </c>
      <c r="L109" s="167">
        <f>SUM(M109:N109)</f>
        <v>8</v>
      </c>
      <c r="M109" s="167">
        <f>ROUND(J109*L$104*$D109/1000,0)</f>
        <v>4</v>
      </c>
      <c r="N109" s="167">
        <f>ROUND(K109*L$104*$D109/1000,0)</f>
        <v>4</v>
      </c>
      <c r="O109" s="165"/>
      <c r="P109" s="165"/>
      <c r="Q109" s="165"/>
      <c r="R109" s="167">
        <f t="shared" ref="R109:R115" si="104">SUM(S109:T109)</f>
        <v>0</v>
      </c>
      <c r="S109" s="167">
        <f>ROUND(M109*P$106,0)</f>
        <v>0</v>
      </c>
      <c r="T109" s="167">
        <f>ROUND(N109*Q$106,0)</f>
        <v>0</v>
      </c>
      <c r="U109" s="167">
        <f t="shared" ref="U109:U115" si="105">SUM(V109:W109)</f>
        <v>8</v>
      </c>
      <c r="V109" s="160">
        <f t="shared" ref="V109:V115" si="106">M109-S109</f>
        <v>4</v>
      </c>
      <c r="W109" s="160">
        <f t="shared" ref="W109:W115" si="107">N109-T109</f>
        <v>4</v>
      </c>
      <c r="X109" s="192">
        <f>사망률추계값!J38</f>
        <v>0.99950000000000006</v>
      </c>
      <c r="Y109" s="192">
        <f>사망률추계값!K38</f>
        <v>0.99970999999999999</v>
      </c>
      <c r="Z109" s="160">
        <f t="shared" si="93"/>
        <v>5463</v>
      </c>
      <c r="AA109" s="167">
        <f t="shared" si="99"/>
        <v>2813</v>
      </c>
      <c r="AB109" s="167">
        <f t="shared" si="100"/>
        <v>2650</v>
      </c>
      <c r="AC109" s="154">
        <f t="shared" si="101"/>
        <v>4.2999999999999997E-2</v>
      </c>
      <c r="AD109" s="168">
        <f t="shared" si="94"/>
        <v>0.51500000000000001</v>
      </c>
      <c r="AE109" s="169">
        <f t="shared" si="95"/>
        <v>0.48499999999999999</v>
      </c>
      <c r="AF109" s="170">
        <f t="shared" si="96"/>
        <v>5463</v>
      </c>
      <c r="AG109" s="171">
        <f t="shared" si="97"/>
        <v>2813</v>
      </c>
      <c r="AH109" s="172">
        <f t="shared" si="98"/>
        <v>2650</v>
      </c>
    </row>
    <row r="110" spans="1:34" s="137" customFormat="1" ht="17.25" customHeight="1">
      <c r="A110" s="159" t="s">
        <v>125</v>
      </c>
      <c r="B110" s="160">
        <f t="shared" si="88"/>
        <v>5313</v>
      </c>
      <c r="C110" s="160">
        <f t="shared" si="89"/>
        <v>2718</v>
      </c>
      <c r="D110" s="160">
        <f t="shared" si="90"/>
        <v>2595</v>
      </c>
      <c r="E110" s="162">
        <f t="shared" si="91"/>
        <v>0.51</v>
      </c>
      <c r="F110" s="162">
        <f t="shared" si="92"/>
        <v>0.49</v>
      </c>
      <c r="G110" s="174">
        <f>'여성출산율,출생성비'!$E$19</f>
        <v>0.51409135082604462</v>
      </c>
      <c r="H110" s="174">
        <f>'여성출산율,출생성비'!$E$20</f>
        <v>0.48590864917395538</v>
      </c>
      <c r="I110" s="194">
        <f>'여성출산율,출생성비'!F7</f>
        <v>20.260000000000002</v>
      </c>
      <c r="J110" s="163">
        <f t="shared" si="102"/>
        <v>10.42</v>
      </c>
      <c r="K110" s="163">
        <f t="shared" si="103"/>
        <v>9.84</v>
      </c>
      <c r="L110" s="167">
        <f t="shared" ref="L110:L115" si="108">SUM(M110:N110)</f>
        <v>263</v>
      </c>
      <c r="M110" s="167">
        <f t="shared" ref="M110:M115" si="109">ROUND(J110*L$104*$D110/1000,0)</f>
        <v>135</v>
      </c>
      <c r="N110" s="167">
        <f t="shared" ref="N110:N115" si="110">ROUND(K110*L$104*$D110/1000,0)</f>
        <v>128</v>
      </c>
      <c r="O110" s="165"/>
      <c r="P110" s="165"/>
      <c r="Q110" s="165"/>
      <c r="R110" s="167">
        <f t="shared" si="104"/>
        <v>0</v>
      </c>
      <c r="S110" s="167">
        <f t="shared" ref="S110:S115" si="111">ROUND(M110*P$106,0)</f>
        <v>0</v>
      </c>
      <c r="T110" s="167">
        <f t="shared" ref="T110:T115" si="112">ROUND(N110*Q$106,0)</f>
        <v>0</v>
      </c>
      <c r="U110" s="167">
        <f t="shared" si="105"/>
        <v>263</v>
      </c>
      <c r="V110" s="160">
        <f t="shared" si="106"/>
        <v>135</v>
      </c>
      <c r="W110" s="160">
        <f t="shared" si="107"/>
        <v>128</v>
      </c>
      <c r="X110" s="192">
        <f>사망률추계값!J39</f>
        <v>0.99904000000000004</v>
      </c>
      <c r="Y110" s="192">
        <f>사망률추계값!K39</f>
        <v>0.99948000000000004</v>
      </c>
      <c r="Z110" s="160">
        <f t="shared" si="93"/>
        <v>2116</v>
      </c>
      <c r="AA110" s="167">
        <f t="shared" si="99"/>
        <v>1094</v>
      </c>
      <c r="AB110" s="167">
        <f t="shared" si="100"/>
        <v>1022</v>
      </c>
      <c r="AC110" s="154">
        <f t="shared" si="101"/>
        <v>1.7000000000000001E-2</v>
      </c>
      <c r="AD110" s="168">
        <f t="shared" si="94"/>
        <v>0.51700000000000002</v>
      </c>
      <c r="AE110" s="169">
        <f t="shared" si="95"/>
        <v>0.48299999999999998</v>
      </c>
      <c r="AF110" s="170">
        <f t="shared" si="96"/>
        <v>2116</v>
      </c>
      <c r="AG110" s="171">
        <f t="shared" si="97"/>
        <v>1094</v>
      </c>
      <c r="AH110" s="172">
        <f t="shared" si="98"/>
        <v>1022</v>
      </c>
    </row>
    <row r="111" spans="1:34" s="137" customFormat="1" ht="17.25" customHeight="1">
      <c r="A111" s="159" t="s">
        <v>126</v>
      </c>
      <c r="B111" s="160">
        <f t="shared" si="88"/>
        <v>5061</v>
      </c>
      <c r="C111" s="160">
        <f t="shared" si="89"/>
        <v>2668</v>
      </c>
      <c r="D111" s="160">
        <f t="shared" si="90"/>
        <v>2393</v>
      </c>
      <c r="E111" s="162">
        <f t="shared" si="91"/>
        <v>0.53</v>
      </c>
      <c r="F111" s="162">
        <f t="shared" si="92"/>
        <v>0.47</v>
      </c>
      <c r="G111" s="174">
        <f>'여성출산율,출생성비'!$E$19</f>
        <v>0.51409135082604462</v>
      </c>
      <c r="H111" s="174">
        <f>'여성출산율,출생성비'!$E$20</f>
        <v>0.48590864917395538</v>
      </c>
      <c r="I111" s="194">
        <f>'여성출산율,출생성비'!F8</f>
        <v>83.41</v>
      </c>
      <c r="J111" s="163">
        <f t="shared" si="102"/>
        <v>42.88</v>
      </c>
      <c r="K111" s="163">
        <f t="shared" si="103"/>
        <v>40.53</v>
      </c>
      <c r="L111" s="167">
        <f t="shared" si="108"/>
        <v>998</v>
      </c>
      <c r="M111" s="167">
        <f t="shared" si="109"/>
        <v>513</v>
      </c>
      <c r="N111" s="167">
        <f t="shared" si="110"/>
        <v>485</v>
      </c>
      <c r="O111" s="165"/>
      <c r="P111" s="165"/>
      <c r="Q111" s="165"/>
      <c r="R111" s="167">
        <f t="shared" si="104"/>
        <v>3</v>
      </c>
      <c r="S111" s="167">
        <f t="shared" si="111"/>
        <v>2</v>
      </c>
      <c r="T111" s="167">
        <f t="shared" si="112"/>
        <v>1</v>
      </c>
      <c r="U111" s="167">
        <f t="shared" si="105"/>
        <v>995</v>
      </c>
      <c r="V111" s="160">
        <f t="shared" si="106"/>
        <v>511</v>
      </c>
      <c r="W111" s="160">
        <f t="shared" si="107"/>
        <v>484</v>
      </c>
      <c r="X111" s="192">
        <f>사망률추계값!J40</f>
        <v>0.99841000000000002</v>
      </c>
      <c r="Y111" s="192">
        <f>사망률추계값!K40</f>
        <v>0.999</v>
      </c>
      <c r="Z111" s="160">
        <f t="shared" si="93"/>
        <v>5309</v>
      </c>
      <c r="AA111" s="167">
        <f t="shared" si="99"/>
        <v>2715</v>
      </c>
      <c r="AB111" s="167">
        <f t="shared" si="100"/>
        <v>2594</v>
      </c>
      <c r="AC111" s="154">
        <f t="shared" si="101"/>
        <v>4.2000000000000003E-2</v>
      </c>
      <c r="AD111" s="168">
        <f t="shared" si="94"/>
        <v>0.51100000000000001</v>
      </c>
      <c r="AE111" s="169">
        <f t="shared" si="95"/>
        <v>0.48899999999999999</v>
      </c>
      <c r="AF111" s="170">
        <f t="shared" si="96"/>
        <v>5309</v>
      </c>
      <c r="AG111" s="171">
        <f t="shared" si="97"/>
        <v>2715</v>
      </c>
      <c r="AH111" s="172">
        <f t="shared" si="98"/>
        <v>2594</v>
      </c>
    </row>
    <row r="112" spans="1:34" s="137" customFormat="1" ht="17.25" customHeight="1">
      <c r="A112" s="159" t="s">
        <v>127</v>
      </c>
      <c r="B112" s="160">
        <f t="shared" si="88"/>
        <v>6384</v>
      </c>
      <c r="C112" s="160">
        <f t="shared" si="89"/>
        <v>3387</v>
      </c>
      <c r="D112" s="160">
        <f t="shared" si="90"/>
        <v>2997</v>
      </c>
      <c r="E112" s="162">
        <f t="shared" si="91"/>
        <v>0.53</v>
      </c>
      <c r="F112" s="162">
        <f t="shared" si="92"/>
        <v>0.47</v>
      </c>
      <c r="G112" s="174">
        <f>'여성출산율,출생성비'!$E$19</f>
        <v>0.51409135082604462</v>
      </c>
      <c r="H112" s="174">
        <f>'여성출산율,출생성비'!$E$20</f>
        <v>0.48590864917395538</v>
      </c>
      <c r="I112" s="194">
        <f>'여성출산율,출생성비'!F9</f>
        <v>128.13999999999999</v>
      </c>
      <c r="J112" s="163">
        <f t="shared" si="102"/>
        <v>65.88</v>
      </c>
      <c r="K112" s="163">
        <f t="shared" si="103"/>
        <v>62.26</v>
      </c>
      <c r="L112" s="167">
        <f t="shared" si="108"/>
        <v>1920</v>
      </c>
      <c r="M112" s="167">
        <f t="shared" si="109"/>
        <v>987</v>
      </c>
      <c r="N112" s="167">
        <f t="shared" si="110"/>
        <v>933</v>
      </c>
      <c r="O112" s="165"/>
      <c r="P112" s="165"/>
      <c r="Q112" s="165"/>
      <c r="R112" s="167">
        <f t="shared" si="104"/>
        <v>6</v>
      </c>
      <c r="S112" s="167">
        <f t="shared" si="111"/>
        <v>3</v>
      </c>
      <c r="T112" s="167">
        <f t="shared" si="112"/>
        <v>3</v>
      </c>
      <c r="U112" s="167">
        <f t="shared" si="105"/>
        <v>1914</v>
      </c>
      <c r="V112" s="160">
        <f t="shared" si="106"/>
        <v>984</v>
      </c>
      <c r="W112" s="160">
        <f t="shared" si="107"/>
        <v>930</v>
      </c>
      <c r="X112" s="192">
        <f>사망률추계값!J41</f>
        <v>0.99792000000000003</v>
      </c>
      <c r="Y112" s="192">
        <f>사망률추계값!K41</f>
        <v>0.99878</v>
      </c>
      <c r="Z112" s="160">
        <f t="shared" si="93"/>
        <v>5055</v>
      </c>
      <c r="AA112" s="167">
        <f t="shared" si="99"/>
        <v>2664</v>
      </c>
      <c r="AB112" s="167">
        <f t="shared" si="100"/>
        <v>2391</v>
      </c>
      <c r="AC112" s="154">
        <f t="shared" si="101"/>
        <v>0.04</v>
      </c>
      <c r="AD112" s="168">
        <f t="shared" si="94"/>
        <v>0.52700000000000002</v>
      </c>
      <c r="AE112" s="169">
        <f t="shared" si="95"/>
        <v>0.47299999999999998</v>
      </c>
      <c r="AF112" s="170">
        <f t="shared" si="96"/>
        <v>5055</v>
      </c>
      <c r="AG112" s="171">
        <f t="shared" si="97"/>
        <v>2664</v>
      </c>
      <c r="AH112" s="172">
        <f t="shared" si="98"/>
        <v>2391</v>
      </c>
    </row>
    <row r="113" spans="1:34" s="137" customFormat="1" ht="17.25" customHeight="1">
      <c r="A113" s="159" t="s">
        <v>128</v>
      </c>
      <c r="B113" s="160">
        <f t="shared" si="88"/>
        <v>8356</v>
      </c>
      <c r="C113" s="160">
        <f t="shared" si="89"/>
        <v>4506</v>
      </c>
      <c r="D113" s="160">
        <f t="shared" si="90"/>
        <v>3850</v>
      </c>
      <c r="E113" s="162">
        <f t="shared" si="91"/>
        <v>0.54</v>
      </c>
      <c r="F113" s="162">
        <f t="shared" si="92"/>
        <v>0.46</v>
      </c>
      <c r="G113" s="174">
        <f>'여성출산율,출생성비'!$E$19</f>
        <v>0.51409135082604462</v>
      </c>
      <c r="H113" s="174">
        <f>'여성출산율,출생성비'!$E$20</f>
        <v>0.48590864917395538</v>
      </c>
      <c r="I113" s="194">
        <f>'여성출산율,출생성비'!F10</f>
        <v>78.84</v>
      </c>
      <c r="J113" s="163">
        <f t="shared" si="102"/>
        <v>40.53</v>
      </c>
      <c r="K113" s="163">
        <f t="shared" si="103"/>
        <v>38.31</v>
      </c>
      <c r="L113" s="167">
        <f t="shared" si="108"/>
        <v>1517</v>
      </c>
      <c r="M113" s="167">
        <f t="shared" si="109"/>
        <v>780</v>
      </c>
      <c r="N113" s="167">
        <f t="shared" si="110"/>
        <v>737</v>
      </c>
      <c r="O113" s="165"/>
      <c r="P113" s="165"/>
      <c r="Q113" s="165"/>
      <c r="R113" s="167">
        <f t="shared" si="104"/>
        <v>4</v>
      </c>
      <c r="S113" s="167">
        <f t="shared" si="111"/>
        <v>2</v>
      </c>
      <c r="T113" s="167">
        <f t="shared" si="112"/>
        <v>2</v>
      </c>
      <c r="U113" s="167">
        <f t="shared" si="105"/>
        <v>1513</v>
      </c>
      <c r="V113" s="160">
        <f t="shared" si="106"/>
        <v>778</v>
      </c>
      <c r="W113" s="160">
        <f t="shared" si="107"/>
        <v>735</v>
      </c>
      <c r="X113" s="192">
        <f>사망률추계값!J42</f>
        <v>0.99680999999999997</v>
      </c>
      <c r="Y113" s="192">
        <f>사망률추계값!K42</f>
        <v>0.99816000000000005</v>
      </c>
      <c r="Z113" s="160">
        <f t="shared" si="93"/>
        <v>6373</v>
      </c>
      <c r="AA113" s="167">
        <f t="shared" si="99"/>
        <v>3380</v>
      </c>
      <c r="AB113" s="167">
        <f t="shared" si="100"/>
        <v>2993</v>
      </c>
      <c r="AC113" s="154">
        <f t="shared" si="101"/>
        <v>0.05</v>
      </c>
      <c r="AD113" s="168">
        <f t="shared" si="94"/>
        <v>0.53</v>
      </c>
      <c r="AE113" s="169">
        <f t="shared" si="95"/>
        <v>0.47</v>
      </c>
      <c r="AF113" s="170">
        <f t="shared" si="96"/>
        <v>6373</v>
      </c>
      <c r="AG113" s="171">
        <f t="shared" si="97"/>
        <v>3380</v>
      </c>
      <c r="AH113" s="172">
        <f t="shared" si="98"/>
        <v>2993</v>
      </c>
    </row>
    <row r="114" spans="1:34" s="137" customFormat="1" ht="17.25" customHeight="1">
      <c r="A114" s="159" t="s">
        <v>129</v>
      </c>
      <c r="B114" s="160">
        <f t="shared" si="88"/>
        <v>8426</v>
      </c>
      <c r="C114" s="160">
        <f t="shared" si="89"/>
        <v>4660</v>
      </c>
      <c r="D114" s="160">
        <f t="shared" si="90"/>
        <v>3766</v>
      </c>
      <c r="E114" s="162">
        <f t="shared" si="91"/>
        <v>0.55000000000000004</v>
      </c>
      <c r="F114" s="162">
        <f t="shared" si="92"/>
        <v>0.45</v>
      </c>
      <c r="G114" s="174">
        <f>'여성출산율,출생성비'!$E$19</f>
        <v>0.51409135082604462</v>
      </c>
      <c r="H114" s="174">
        <f>'여성출산율,출생성비'!$E$20</f>
        <v>0.48590864917395538</v>
      </c>
      <c r="I114" s="194">
        <f>'여성출산율,출생성비'!F11</f>
        <v>20.64</v>
      </c>
      <c r="J114" s="163">
        <f t="shared" si="102"/>
        <v>10.61</v>
      </c>
      <c r="K114" s="163">
        <f t="shared" si="103"/>
        <v>10.029999999999999</v>
      </c>
      <c r="L114" s="167">
        <f t="shared" si="108"/>
        <v>389</v>
      </c>
      <c r="M114" s="167">
        <f t="shared" si="109"/>
        <v>200</v>
      </c>
      <c r="N114" s="167">
        <f t="shared" si="110"/>
        <v>189</v>
      </c>
      <c r="O114" s="165"/>
      <c r="P114" s="165"/>
      <c r="Q114" s="165"/>
      <c r="R114" s="167">
        <f t="shared" si="104"/>
        <v>2</v>
      </c>
      <c r="S114" s="167">
        <f t="shared" si="111"/>
        <v>1</v>
      </c>
      <c r="T114" s="167">
        <f t="shared" si="112"/>
        <v>1</v>
      </c>
      <c r="U114" s="167">
        <f t="shared" si="105"/>
        <v>387</v>
      </c>
      <c r="V114" s="160">
        <f t="shared" si="106"/>
        <v>199</v>
      </c>
      <c r="W114" s="160">
        <f t="shared" si="107"/>
        <v>188</v>
      </c>
      <c r="X114" s="192">
        <f>사망률추계값!J43</f>
        <v>0.99429999999999996</v>
      </c>
      <c r="Y114" s="192">
        <f>사망률추계값!K43</f>
        <v>0.99746999999999997</v>
      </c>
      <c r="Z114" s="160">
        <f t="shared" si="93"/>
        <v>8335</v>
      </c>
      <c r="AA114" s="167">
        <f t="shared" si="99"/>
        <v>4492</v>
      </c>
      <c r="AB114" s="167">
        <f t="shared" si="100"/>
        <v>3843</v>
      </c>
      <c r="AC114" s="154">
        <f t="shared" si="101"/>
        <v>6.6000000000000003E-2</v>
      </c>
      <c r="AD114" s="168">
        <f t="shared" si="94"/>
        <v>0.53900000000000003</v>
      </c>
      <c r="AE114" s="169">
        <f t="shared" si="95"/>
        <v>0.46100000000000002</v>
      </c>
      <c r="AF114" s="170">
        <f t="shared" si="96"/>
        <v>8335</v>
      </c>
      <c r="AG114" s="171">
        <f t="shared" si="97"/>
        <v>4492</v>
      </c>
      <c r="AH114" s="172">
        <f t="shared" si="98"/>
        <v>3843</v>
      </c>
    </row>
    <row r="115" spans="1:34" s="137" customFormat="1" ht="17.25" customHeight="1">
      <c r="A115" s="159" t="s">
        <v>130</v>
      </c>
      <c r="B115" s="160">
        <f t="shared" si="88"/>
        <v>6682</v>
      </c>
      <c r="C115" s="160">
        <f t="shared" si="89"/>
        <v>3663</v>
      </c>
      <c r="D115" s="160">
        <f t="shared" si="90"/>
        <v>3019</v>
      </c>
      <c r="E115" s="162">
        <f t="shared" si="91"/>
        <v>0.55000000000000004</v>
      </c>
      <c r="F115" s="162">
        <f t="shared" si="92"/>
        <v>0.45</v>
      </c>
      <c r="G115" s="174">
        <f>'여성출산율,출생성비'!$E$19</f>
        <v>0.51409135082604462</v>
      </c>
      <c r="H115" s="174">
        <f>'여성출산율,출생성비'!$E$20</f>
        <v>0.48590864917395538</v>
      </c>
      <c r="I115" s="194">
        <f>'여성출산율,출생성비'!F12</f>
        <v>2.4300000000000002</v>
      </c>
      <c r="J115" s="163">
        <f t="shared" si="102"/>
        <v>1.25</v>
      </c>
      <c r="K115" s="163">
        <f t="shared" si="103"/>
        <v>1.18</v>
      </c>
      <c r="L115" s="167">
        <f t="shared" si="108"/>
        <v>37</v>
      </c>
      <c r="M115" s="167">
        <f t="shared" si="109"/>
        <v>19</v>
      </c>
      <c r="N115" s="167">
        <f t="shared" si="110"/>
        <v>18</v>
      </c>
      <c r="O115" s="165"/>
      <c r="P115" s="165"/>
      <c r="Q115" s="165"/>
      <c r="R115" s="167">
        <f t="shared" si="104"/>
        <v>0</v>
      </c>
      <c r="S115" s="167">
        <f t="shared" si="111"/>
        <v>0</v>
      </c>
      <c r="T115" s="167">
        <f t="shared" si="112"/>
        <v>0</v>
      </c>
      <c r="U115" s="167">
        <f t="shared" si="105"/>
        <v>37</v>
      </c>
      <c r="V115" s="160">
        <f t="shared" si="106"/>
        <v>19</v>
      </c>
      <c r="W115" s="160">
        <f t="shared" si="107"/>
        <v>18</v>
      </c>
      <c r="X115" s="192">
        <f>사망률추계값!J44</f>
        <v>0.99072000000000005</v>
      </c>
      <c r="Y115" s="192">
        <f>사망률추계값!K44</f>
        <v>0.99634</v>
      </c>
      <c r="Z115" s="160">
        <f t="shared" si="93"/>
        <v>8389</v>
      </c>
      <c r="AA115" s="167">
        <f t="shared" si="99"/>
        <v>4633</v>
      </c>
      <c r="AB115" s="167">
        <f t="shared" si="100"/>
        <v>3756</v>
      </c>
      <c r="AC115" s="154">
        <f t="shared" si="101"/>
        <v>6.6000000000000003E-2</v>
      </c>
      <c r="AD115" s="168">
        <f t="shared" si="94"/>
        <v>0.55200000000000005</v>
      </c>
      <c r="AE115" s="169">
        <f t="shared" si="95"/>
        <v>0.44800000000000001</v>
      </c>
      <c r="AF115" s="170">
        <f t="shared" si="96"/>
        <v>8389</v>
      </c>
      <c r="AG115" s="171">
        <f t="shared" si="97"/>
        <v>4633</v>
      </c>
      <c r="AH115" s="172">
        <f t="shared" si="98"/>
        <v>3756</v>
      </c>
    </row>
    <row r="116" spans="1:34" s="137" customFormat="1" ht="17.25" customHeight="1">
      <c r="A116" s="159" t="s">
        <v>131</v>
      </c>
      <c r="B116" s="160">
        <f t="shared" si="88"/>
        <v>8153</v>
      </c>
      <c r="C116" s="160">
        <f t="shared" si="89"/>
        <v>4316</v>
      </c>
      <c r="D116" s="160">
        <f t="shared" si="90"/>
        <v>3837</v>
      </c>
      <c r="E116" s="162">
        <f t="shared" si="91"/>
        <v>0.53</v>
      </c>
      <c r="F116" s="162">
        <f t="shared" si="92"/>
        <v>0.47</v>
      </c>
      <c r="G116" s="176"/>
      <c r="H116" s="160"/>
      <c r="I116" s="163"/>
      <c r="J116" s="163"/>
      <c r="K116" s="163"/>
      <c r="L116" s="163"/>
      <c r="M116" s="163"/>
      <c r="N116" s="163"/>
      <c r="O116" s="165"/>
      <c r="P116" s="165"/>
      <c r="Q116" s="165"/>
      <c r="R116" s="163"/>
      <c r="S116" s="163"/>
      <c r="T116" s="163"/>
      <c r="U116" s="163"/>
      <c r="V116" s="163"/>
      <c r="W116" s="163"/>
      <c r="X116" s="192">
        <f>사망률추계값!J45</f>
        <v>0.98663000000000001</v>
      </c>
      <c r="Y116" s="192">
        <f>사망률추계값!K45</f>
        <v>0.99543999999999999</v>
      </c>
      <c r="Z116" s="160">
        <f t="shared" si="93"/>
        <v>6637</v>
      </c>
      <c r="AA116" s="167">
        <f t="shared" si="99"/>
        <v>3629</v>
      </c>
      <c r="AB116" s="167">
        <f t="shared" si="100"/>
        <v>3008</v>
      </c>
      <c r="AC116" s="154">
        <f t="shared" si="101"/>
        <v>5.1999999999999998E-2</v>
      </c>
      <c r="AD116" s="168">
        <f t="shared" si="94"/>
        <v>0.54700000000000004</v>
      </c>
      <c r="AE116" s="169">
        <f t="shared" si="95"/>
        <v>0.45300000000000001</v>
      </c>
      <c r="AF116" s="170">
        <f t="shared" si="96"/>
        <v>6637</v>
      </c>
      <c r="AG116" s="171">
        <f t="shared" si="97"/>
        <v>3629</v>
      </c>
      <c r="AH116" s="172">
        <f t="shared" si="98"/>
        <v>3008</v>
      </c>
    </row>
    <row r="117" spans="1:34" s="137" customFormat="1" ht="17.25" customHeight="1">
      <c r="A117" s="159" t="s">
        <v>132</v>
      </c>
      <c r="B117" s="160">
        <f t="shared" si="88"/>
        <v>7996</v>
      </c>
      <c r="C117" s="160">
        <f t="shared" si="89"/>
        <v>4162</v>
      </c>
      <c r="D117" s="160">
        <f t="shared" si="90"/>
        <v>3834</v>
      </c>
      <c r="E117" s="162">
        <f t="shared" si="91"/>
        <v>0.52</v>
      </c>
      <c r="F117" s="162">
        <f t="shared" si="92"/>
        <v>0.48</v>
      </c>
      <c r="G117" s="160"/>
      <c r="H117" s="160"/>
      <c r="I117" s="163"/>
      <c r="J117" s="163"/>
      <c r="K117" s="163"/>
      <c r="L117" s="163"/>
      <c r="M117" s="163"/>
      <c r="N117" s="163"/>
      <c r="O117" s="165"/>
      <c r="P117" s="165"/>
      <c r="Q117" s="165"/>
      <c r="R117" s="163"/>
      <c r="S117" s="163"/>
      <c r="T117" s="163"/>
      <c r="U117" s="163"/>
      <c r="V117" s="163"/>
      <c r="W117" s="163"/>
      <c r="X117" s="192">
        <f>사망률추계값!J46</f>
        <v>0.98094999999999999</v>
      </c>
      <c r="Y117" s="192">
        <f>사망률추계값!K46</f>
        <v>0.99331999999999998</v>
      </c>
      <c r="Z117" s="160">
        <f t="shared" si="93"/>
        <v>8078</v>
      </c>
      <c r="AA117" s="167">
        <f t="shared" si="99"/>
        <v>4258</v>
      </c>
      <c r="AB117" s="167">
        <f t="shared" si="100"/>
        <v>3820</v>
      </c>
      <c r="AC117" s="154">
        <f t="shared" si="101"/>
        <v>6.4000000000000001E-2</v>
      </c>
      <c r="AD117" s="168">
        <f t="shared" si="94"/>
        <v>0.52700000000000002</v>
      </c>
      <c r="AE117" s="169">
        <f t="shared" si="95"/>
        <v>0.47299999999999998</v>
      </c>
      <c r="AF117" s="170">
        <f t="shared" si="96"/>
        <v>8078</v>
      </c>
      <c r="AG117" s="171">
        <f t="shared" si="97"/>
        <v>4258</v>
      </c>
      <c r="AH117" s="172">
        <f t="shared" si="98"/>
        <v>3820</v>
      </c>
    </row>
    <row r="118" spans="1:34" s="137" customFormat="1" ht="17.25" customHeight="1">
      <c r="A118" s="159" t="s">
        <v>133</v>
      </c>
      <c r="B118" s="160">
        <f t="shared" si="88"/>
        <v>9566</v>
      </c>
      <c r="C118" s="160">
        <f t="shared" si="89"/>
        <v>4934</v>
      </c>
      <c r="D118" s="160">
        <f t="shared" si="90"/>
        <v>4632</v>
      </c>
      <c r="E118" s="162">
        <f t="shared" si="91"/>
        <v>0.52</v>
      </c>
      <c r="F118" s="162">
        <f t="shared" si="92"/>
        <v>0.48</v>
      </c>
      <c r="G118" s="160"/>
      <c r="H118" s="160"/>
      <c r="I118" s="163"/>
      <c r="J118" s="163"/>
      <c r="K118" s="163"/>
      <c r="L118" s="163"/>
      <c r="M118" s="163"/>
      <c r="N118" s="163"/>
      <c r="O118" s="165"/>
      <c r="P118" s="165"/>
      <c r="Q118" s="165"/>
      <c r="R118" s="163"/>
      <c r="S118" s="163"/>
      <c r="T118" s="163"/>
      <c r="U118" s="163"/>
      <c r="V118" s="163"/>
      <c r="W118" s="163"/>
      <c r="X118" s="192">
        <f>사망률추계값!J47</f>
        <v>0.97187999999999997</v>
      </c>
      <c r="Y118" s="192">
        <f>사망률추계값!K47</f>
        <v>0.98931999999999998</v>
      </c>
      <c r="Z118" s="160">
        <f t="shared" si="93"/>
        <v>7891</v>
      </c>
      <c r="AA118" s="167">
        <f t="shared" si="99"/>
        <v>4083</v>
      </c>
      <c r="AB118" s="167">
        <f t="shared" si="100"/>
        <v>3808</v>
      </c>
      <c r="AC118" s="154">
        <f t="shared" si="101"/>
        <v>6.2E-2</v>
      </c>
      <c r="AD118" s="168">
        <f t="shared" si="94"/>
        <v>0.51700000000000002</v>
      </c>
      <c r="AE118" s="169">
        <f t="shared" si="95"/>
        <v>0.48299999999999998</v>
      </c>
      <c r="AF118" s="170">
        <f t="shared" si="96"/>
        <v>7891</v>
      </c>
      <c r="AG118" s="171">
        <f t="shared" si="97"/>
        <v>4083</v>
      </c>
      <c r="AH118" s="172">
        <f t="shared" si="98"/>
        <v>3808</v>
      </c>
    </row>
    <row r="119" spans="1:34" s="137" customFormat="1" ht="17.25" customHeight="1">
      <c r="A119" s="159" t="s">
        <v>134</v>
      </c>
      <c r="B119" s="160">
        <f t="shared" si="88"/>
        <v>9820</v>
      </c>
      <c r="C119" s="160">
        <f t="shared" si="89"/>
        <v>4980</v>
      </c>
      <c r="D119" s="160">
        <f t="shared" si="90"/>
        <v>4840</v>
      </c>
      <c r="E119" s="162">
        <f t="shared" si="91"/>
        <v>0.51</v>
      </c>
      <c r="F119" s="162">
        <f t="shared" si="92"/>
        <v>0.49</v>
      </c>
      <c r="G119" s="160"/>
      <c r="H119" s="160"/>
      <c r="I119" s="163"/>
      <c r="J119" s="163"/>
      <c r="K119" s="163"/>
      <c r="L119" s="163"/>
      <c r="M119" s="163"/>
      <c r="N119" s="163"/>
      <c r="O119" s="165"/>
      <c r="P119" s="165"/>
      <c r="Q119" s="165"/>
      <c r="R119" s="163"/>
      <c r="S119" s="163"/>
      <c r="T119" s="163"/>
      <c r="U119" s="163"/>
      <c r="V119" s="163"/>
      <c r="W119" s="163"/>
      <c r="X119" s="192">
        <f>사망률추계값!J48</f>
        <v>0.95199999999999996</v>
      </c>
      <c r="Y119" s="192">
        <f>사망률추계값!K48</f>
        <v>0.98</v>
      </c>
      <c r="Z119" s="160">
        <f t="shared" si="93"/>
        <v>9378</v>
      </c>
      <c r="AA119" s="167">
        <f t="shared" si="99"/>
        <v>4795</v>
      </c>
      <c r="AB119" s="167">
        <f t="shared" si="100"/>
        <v>4583</v>
      </c>
      <c r="AC119" s="154">
        <f t="shared" si="101"/>
        <v>7.3999999999999996E-2</v>
      </c>
      <c r="AD119" s="168">
        <f t="shared" si="94"/>
        <v>0.51100000000000001</v>
      </c>
      <c r="AE119" s="169">
        <f t="shared" si="95"/>
        <v>0.48899999999999999</v>
      </c>
      <c r="AF119" s="170">
        <f t="shared" si="96"/>
        <v>9378</v>
      </c>
      <c r="AG119" s="171">
        <f t="shared" si="97"/>
        <v>4795</v>
      </c>
      <c r="AH119" s="172">
        <f t="shared" si="98"/>
        <v>4583</v>
      </c>
    </row>
    <row r="120" spans="1:34" s="137" customFormat="1" ht="17.25" customHeight="1">
      <c r="A120" s="159" t="s">
        <v>135</v>
      </c>
      <c r="B120" s="160">
        <f t="shared" si="88"/>
        <v>10790</v>
      </c>
      <c r="C120" s="160">
        <f t="shared" si="89"/>
        <v>5222</v>
      </c>
      <c r="D120" s="160">
        <f t="shared" si="90"/>
        <v>5568</v>
      </c>
      <c r="E120" s="162">
        <f t="shared" si="91"/>
        <v>0.48</v>
      </c>
      <c r="F120" s="162">
        <f t="shared" si="92"/>
        <v>0.52</v>
      </c>
      <c r="G120" s="160"/>
      <c r="H120" s="160"/>
      <c r="I120" s="163"/>
      <c r="J120" s="163"/>
      <c r="K120" s="163"/>
      <c r="L120" s="163"/>
      <c r="M120" s="163"/>
      <c r="N120" s="163"/>
      <c r="O120" s="165"/>
      <c r="P120" s="165"/>
      <c r="Q120" s="165"/>
      <c r="R120" s="163"/>
      <c r="S120" s="163"/>
      <c r="T120" s="163"/>
      <c r="U120" s="163"/>
      <c r="V120" s="163"/>
      <c r="W120" s="163"/>
      <c r="X120" s="192">
        <f>사망률추계값!J49</f>
        <v>0.91022000000000003</v>
      </c>
      <c r="Y120" s="192">
        <f>사망률추계값!K49</f>
        <v>0.96043999999999996</v>
      </c>
      <c r="Z120" s="160">
        <f t="shared" si="93"/>
        <v>9484</v>
      </c>
      <c r="AA120" s="167">
        <f t="shared" si="99"/>
        <v>4741</v>
      </c>
      <c r="AB120" s="167">
        <f t="shared" si="100"/>
        <v>4743</v>
      </c>
      <c r="AC120" s="154">
        <f t="shared" si="101"/>
        <v>7.4999999999999997E-2</v>
      </c>
      <c r="AD120" s="168">
        <f t="shared" si="94"/>
        <v>0.5</v>
      </c>
      <c r="AE120" s="169">
        <f t="shared" si="95"/>
        <v>0.5</v>
      </c>
      <c r="AF120" s="170">
        <f t="shared" si="96"/>
        <v>9484</v>
      </c>
      <c r="AG120" s="171">
        <f t="shared" si="97"/>
        <v>4741</v>
      </c>
      <c r="AH120" s="172">
        <f t="shared" si="98"/>
        <v>4743</v>
      </c>
    </row>
    <row r="121" spans="1:34" s="137" customFormat="1" ht="17.25" customHeight="1">
      <c r="A121" s="159" t="s">
        <v>136</v>
      </c>
      <c r="B121" s="160">
        <f t="shared" si="88"/>
        <v>8903</v>
      </c>
      <c r="C121" s="160">
        <f t="shared" si="89"/>
        <v>4073</v>
      </c>
      <c r="D121" s="160">
        <f t="shared" si="90"/>
        <v>4830</v>
      </c>
      <c r="E121" s="162">
        <f t="shared" si="91"/>
        <v>0.46</v>
      </c>
      <c r="F121" s="162">
        <f t="shared" si="92"/>
        <v>0.54</v>
      </c>
      <c r="G121" s="160"/>
      <c r="H121" s="160"/>
      <c r="I121" s="163"/>
      <c r="J121" s="163"/>
      <c r="K121" s="163"/>
      <c r="L121" s="163"/>
      <c r="M121" s="163"/>
      <c r="N121" s="163"/>
      <c r="O121" s="165"/>
      <c r="P121" s="165"/>
      <c r="Q121" s="165"/>
      <c r="R121" s="163"/>
      <c r="S121" s="163"/>
      <c r="T121" s="163"/>
      <c r="U121" s="163"/>
      <c r="V121" s="163"/>
      <c r="W121" s="163"/>
      <c r="X121" s="192">
        <f>사망률추계값!J50</f>
        <v>0.83728999999999998</v>
      </c>
      <c r="Y121" s="192">
        <f>사망률추계값!K50</f>
        <v>0.92186000000000001</v>
      </c>
      <c r="Z121" s="160">
        <f t="shared" si="93"/>
        <v>10101</v>
      </c>
      <c r="AA121" s="167">
        <f t="shared" si="99"/>
        <v>4753</v>
      </c>
      <c r="AB121" s="167">
        <f t="shared" si="100"/>
        <v>5348</v>
      </c>
      <c r="AC121" s="154">
        <f t="shared" si="101"/>
        <v>0.08</v>
      </c>
      <c r="AD121" s="168">
        <f t="shared" si="94"/>
        <v>0.47099999999999997</v>
      </c>
      <c r="AE121" s="169">
        <f t="shared" si="95"/>
        <v>0.52900000000000003</v>
      </c>
      <c r="AF121" s="170">
        <f t="shared" si="96"/>
        <v>10101</v>
      </c>
      <c r="AG121" s="171">
        <f t="shared" si="97"/>
        <v>4753</v>
      </c>
      <c r="AH121" s="172">
        <f t="shared" si="98"/>
        <v>5348</v>
      </c>
    </row>
    <row r="122" spans="1:34" s="137" customFormat="1" ht="17.25" customHeight="1">
      <c r="A122" s="159" t="s">
        <v>137</v>
      </c>
      <c r="B122" s="160">
        <f t="shared" si="88"/>
        <v>6352</v>
      </c>
      <c r="C122" s="160">
        <f t="shared" si="89"/>
        <v>2644</v>
      </c>
      <c r="D122" s="160">
        <f t="shared" si="90"/>
        <v>3708</v>
      </c>
      <c r="E122" s="162">
        <f t="shared" si="91"/>
        <v>0.42</v>
      </c>
      <c r="F122" s="162">
        <f t="shared" si="92"/>
        <v>0.57999999999999996</v>
      </c>
      <c r="G122" s="160"/>
      <c r="H122" s="160"/>
      <c r="I122" s="163"/>
      <c r="J122" s="163"/>
      <c r="K122" s="163"/>
      <c r="L122" s="163"/>
      <c r="M122" s="163"/>
      <c r="N122" s="163"/>
      <c r="O122" s="165"/>
      <c r="P122" s="165"/>
      <c r="Q122" s="165"/>
      <c r="R122" s="163"/>
      <c r="S122" s="163"/>
      <c r="T122" s="163"/>
      <c r="U122" s="163"/>
      <c r="V122" s="163"/>
      <c r="W122" s="163"/>
      <c r="X122" s="192">
        <f>사망률추계값!J51</f>
        <v>0.71636</v>
      </c>
      <c r="Y122" s="192">
        <f>사망률추계값!K51</f>
        <v>0.84994000000000003</v>
      </c>
      <c r="Z122" s="160">
        <f t="shared" si="93"/>
        <v>7863</v>
      </c>
      <c r="AA122" s="167">
        <f t="shared" si="99"/>
        <v>3410</v>
      </c>
      <c r="AB122" s="167">
        <f t="shared" si="100"/>
        <v>4453</v>
      </c>
      <c r="AC122" s="154">
        <f t="shared" si="101"/>
        <v>6.2E-2</v>
      </c>
      <c r="AD122" s="168">
        <f t="shared" si="94"/>
        <v>0.434</v>
      </c>
      <c r="AE122" s="169">
        <f t="shared" si="95"/>
        <v>0.56599999999999995</v>
      </c>
      <c r="AF122" s="170">
        <f t="shared" si="96"/>
        <v>7863</v>
      </c>
      <c r="AG122" s="171">
        <f t="shared" si="97"/>
        <v>3410</v>
      </c>
      <c r="AH122" s="172">
        <f t="shared" si="98"/>
        <v>4453</v>
      </c>
    </row>
    <row r="123" spans="1:34" s="137" customFormat="1" ht="17.25" customHeight="1">
      <c r="A123" s="159" t="s">
        <v>160</v>
      </c>
      <c r="B123" s="160">
        <f>SUM(C123:D123)</f>
        <v>3901</v>
      </c>
      <c r="C123" s="160">
        <f t="shared" si="89"/>
        <v>1421</v>
      </c>
      <c r="D123" s="160">
        <f t="shared" si="90"/>
        <v>2480</v>
      </c>
      <c r="E123" s="162">
        <f t="shared" si="91"/>
        <v>0.36</v>
      </c>
      <c r="F123" s="162">
        <f t="shared" si="92"/>
        <v>0.64</v>
      </c>
      <c r="G123" s="160"/>
      <c r="H123" s="160"/>
      <c r="I123" s="163"/>
      <c r="J123" s="163"/>
      <c r="K123" s="163"/>
      <c r="L123" s="163"/>
      <c r="M123" s="163"/>
      <c r="N123" s="163"/>
      <c r="O123" s="165"/>
      <c r="P123" s="165"/>
      <c r="Q123" s="165"/>
      <c r="R123" s="163"/>
      <c r="S123" s="163"/>
      <c r="T123" s="163"/>
      <c r="U123" s="163"/>
      <c r="V123" s="163"/>
      <c r="W123" s="163"/>
      <c r="X123" s="192">
        <f>사망률추계값!J52</f>
        <v>0.54010999999999998</v>
      </c>
      <c r="Y123" s="192">
        <f>사망률추계값!K52</f>
        <v>0.72534999999999994</v>
      </c>
      <c r="Z123" s="160">
        <f t="shared" si="93"/>
        <v>5046</v>
      </c>
      <c r="AA123" s="167">
        <f t="shared" si="99"/>
        <v>1894</v>
      </c>
      <c r="AB123" s="167">
        <f t="shared" si="100"/>
        <v>3152</v>
      </c>
      <c r="AC123" s="154">
        <f t="shared" si="101"/>
        <v>0.04</v>
      </c>
      <c r="AD123" s="168">
        <f t="shared" si="94"/>
        <v>0.375</v>
      </c>
      <c r="AE123" s="169">
        <f t="shared" si="95"/>
        <v>0.625</v>
      </c>
      <c r="AF123" s="170">
        <f t="shared" si="96"/>
        <v>5046</v>
      </c>
      <c r="AG123" s="171">
        <f t="shared" si="97"/>
        <v>1894</v>
      </c>
      <c r="AH123" s="172">
        <f t="shared" si="98"/>
        <v>3152</v>
      </c>
    </row>
    <row r="124" spans="1:34" s="137" customFormat="1" ht="17.25" customHeight="1">
      <c r="A124" s="159" t="s">
        <v>161</v>
      </c>
      <c r="B124" s="160">
        <f>SUM(C124:D124)</f>
        <v>2919</v>
      </c>
      <c r="C124" s="160">
        <f t="shared" si="89"/>
        <v>700</v>
      </c>
      <c r="D124" s="160">
        <f t="shared" si="90"/>
        <v>2219</v>
      </c>
      <c r="E124" s="162">
        <f t="shared" si="91"/>
        <v>0.24</v>
      </c>
      <c r="F124" s="162">
        <f t="shared" si="92"/>
        <v>0.76</v>
      </c>
      <c r="G124" s="160"/>
      <c r="H124" s="160"/>
      <c r="I124" s="163"/>
      <c r="J124" s="163"/>
      <c r="K124" s="163"/>
      <c r="L124" s="163"/>
      <c r="M124" s="163"/>
      <c r="N124" s="163"/>
      <c r="O124" s="165"/>
      <c r="P124" s="165"/>
      <c r="Q124" s="165"/>
      <c r="R124" s="163"/>
      <c r="S124" s="163"/>
      <c r="T124" s="163"/>
      <c r="U124" s="163"/>
      <c r="V124" s="163"/>
      <c r="W124" s="163"/>
      <c r="X124" s="192">
        <f>사망률추계값!J53</f>
        <v>0.33091000000000004</v>
      </c>
      <c r="Y124" s="192">
        <f>사망률추계값!K53</f>
        <v>0.53842999999999996</v>
      </c>
      <c r="Z124" s="160">
        <f t="shared" si="93"/>
        <v>2566</v>
      </c>
      <c r="AA124" s="167">
        <f t="shared" si="99"/>
        <v>767</v>
      </c>
      <c r="AB124" s="167">
        <f t="shared" si="100"/>
        <v>1799</v>
      </c>
      <c r="AC124" s="154">
        <f t="shared" si="101"/>
        <v>0.02</v>
      </c>
      <c r="AD124" s="168">
        <f t="shared" si="94"/>
        <v>0.29899999999999999</v>
      </c>
      <c r="AE124" s="169">
        <f t="shared" si="95"/>
        <v>0.70099999999999996</v>
      </c>
      <c r="AF124" s="170">
        <f t="shared" si="96"/>
        <v>2566</v>
      </c>
      <c r="AG124" s="171">
        <f t="shared" si="97"/>
        <v>767</v>
      </c>
      <c r="AH124" s="172">
        <f t="shared" si="98"/>
        <v>1799</v>
      </c>
    </row>
    <row r="125" spans="1:34" s="137" customFormat="1" ht="17.25" customHeight="1">
      <c r="A125" s="159" t="s">
        <v>162</v>
      </c>
      <c r="B125" s="160">
        <f>SUM(C125:D125)</f>
        <v>1210</v>
      </c>
      <c r="C125" s="160">
        <f t="shared" si="89"/>
        <v>187</v>
      </c>
      <c r="D125" s="160">
        <f t="shared" si="90"/>
        <v>1023</v>
      </c>
      <c r="E125" s="162">
        <f t="shared" si="91"/>
        <v>0.15</v>
      </c>
      <c r="F125" s="162">
        <f t="shared" si="92"/>
        <v>0.85</v>
      </c>
      <c r="G125" s="160"/>
      <c r="H125" s="160"/>
      <c r="I125" s="163"/>
      <c r="J125" s="163"/>
      <c r="K125" s="163"/>
      <c r="M125" s="163"/>
      <c r="N125" s="163"/>
      <c r="O125" s="165"/>
      <c r="P125" s="165"/>
      <c r="Q125" s="165"/>
      <c r="R125" s="163"/>
      <c r="S125" s="163"/>
      <c r="T125" s="163"/>
      <c r="U125" s="163"/>
      <c r="V125" s="163"/>
      <c r="W125" s="163"/>
      <c r="X125" s="192">
        <f>사망률추계값!J54</f>
        <v>0.14786999999999995</v>
      </c>
      <c r="Y125" s="192">
        <f>사망률추계값!K54</f>
        <v>0.31535000000000002</v>
      </c>
      <c r="Z125" s="160">
        <f t="shared" si="93"/>
        <v>1427</v>
      </c>
      <c r="AA125" s="167">
        <f t="shared" si="99"/>
        <v>232</v>
      </c>
      <c r="AB125" s="167">
        <f t="shared" si="100"/>
        <v>1195</v>
      </c>
      <c r="AC125" s="154">
        <f t="shared" si="101"/>
        <v>1.0999999999999999E-2</v>
      </c>
      <c r="AD125" s="168">
        <f t="shared" si="94"/>
        <v>0.16300000000000001</v>
      </c>
      <c r="AE125" s="169">
        <f t="shared" si="95"/>
        <v>0.83699999999999997</v>
      </c>
      <c r="AF125" s="170">
        <f t="shared" si="96"/>
        <v>1427</v>
      </c>
      <c r="AG125" s="171">
        <f t="shared" si="97"/>
        <v>232</v>
      </c>
      <c r="AH125" s="172">
        <f t="shared" si="98"/>
        <v>1195</v>
      </c>
    </row>
    <row r="126" spans="1:34" s="137" customFormat="1" ht="17.25" customHeight="1">
      <c r="A126" s="159" t="s">
        <v>47</v>
      </c>
      <c r="B126" s="160">
        <f>SUM(C126:D126)</f>
        <v>223</v>
      </c>
      <c r="C126" s="160">
        <f t="shared" si="89"/>
        <v>15</v>
      </c>
      <c r="D126" s="160">
        <f t="shared" si="90"/>
        <v>208</v>
      </c>
      <c r="E126" s="162">
        <f t="shared" si="91"/>
        <v>7.0000000000000007E-2</v>
      </c>
      <c r="F126" s="162">
        <f t="shared" si="92"/>
        <v>0.93</v>
      </c>
      <c r="G126" s="160"/>
      <c r="H126" s="160"/>
      <c r="I126" s="163"/>
      <c r="J126" s="163"/>
      <c r="K126" s="163"/>
      <c r="L126" s="163"/>
      <c r="M126" s="163"/>
      <c r="N126" s="163"/>
      <c r="O126" s="165"/>
      <c r="P126" s="165"/>
      <c r="Q126" s="165"/>
      <c r="R126" s="163"/>
      <c r="S126" s="163"/>
      <c r="T126" s="163"/>
      <c r="U126" s="163"/>
      <c r="V126" s="163"/>
      <c r="W126" s="163"/>
      <c r="X126" s="192">
        <f>사망률추계값!J55</f>
        <v>0</v>
      </c>
      <c r="Y126" s="192">
        <f>사망률추계값!K55</f>
        <v>0</v>
      </c>
      <c r="Z126" s="160">
        <f t="shared" si="93"/>
        <v>351</v>
      </c>
      <c r="AA126" s="167">
        <f>ROUND(C125*X125+C126*X126,0)</f>
        <v>28</v>
      </c>
      <c r="AB126" s="167">
        <f>ROUND(D125*Y125+D126*Y126,0)</f>
        <v>323</v>
      </c>
      <c r="AC126" s="154">
        <f t="shared" si="101"/>
        <v>3.0000000000000001E-3</v>
      </c>
      <c r="AD126" s="168">
        <f t="shared" si="94"/>
        <v>0.08</v>
      </c>
      <c r="AE126" s="169">
        <f t="shared" si="95"/>
        <v>0.92</v>
      </c>
      <c r="AF126" s="170">
        <f t="shared" si="96"/>
        <v>351</v>
      </c>
      <c r="AG126" s="171">
        <f t="shared" si="97"/>
        <v>28</v>
      </c>
      <c r="AH126" s="172">
        <f t="shared" si="98"/>
        <v>323</v>
      </c>
    </row>
    <row r="127" spans="1:34" s="137" customFormat="1" ht="17.25" customHeight="1" thickBot="1">
      <c r="A127" s="177" t="s">
        <v>43</v>
      </c>
      <c r="B127" s="178">
        <f>SUM(B106:B126)</f>
        <v>129129</v>
      </c>
      <c r="C127" s="179">
        <f>SUM(C106:C126)</f>
        <v>64074</v>
      </c>
      <c r="D127" s="179">
        <f>SUM(D106:D126)</f>
        <v>65055</v>
      </c>
      <c r="E127" s="180"/>
      <c r="F127" s="180"/>
      <c r="G127" s="180"/>
      <c r="H127" s="180"/>
      <c r="I127" s="180"/>
      <c r="J127" s="180"/>
      <c r="K127" s="180"/>
      <c r="L127" s="181">
        <f>SUM(L109:L126)</f>
        <v>5132</v>
      </c>
      <c r="M127" s="180"/>
      <c r="N127" s="180"/>
      <c r="O127" s="182"/>
      <c r="P127" s="182"/>
      <c r="Q127" s="182"/>
      <c r="R127" s="181">
        <f t="shared" ref="R127:W127" si="113">SUM(R109:R126)</f>
        <v>15</v>
      </c>
      <c r="S127" s="181">
        <f t="shared" si="113"/>
        <v>8</v>
      </c>
      <c r="T127" s="181">
        <f t="shared" si="113"/>
        <v>7</v>
      </c>
      <c r="U127" s="181">
        <f t="shared" si="113"/>
        <v>5117</v>
      </c>
      <c r="V127" s="181">
        <f t="shared" si="113"/>
        <v>2630</v>
      </c>
      <c r="W127" s="181">
        <f t="shared" si="113"/>
        <v>2487</v>
      </c>
      <c r="X127" s="180"/>
      <c r="Y127" s="180"/>
      <c r="Z127" s="179">
        <f>SUM(AA127:AB127)</f>
        <v>126469</v>
      </c>
      <c r="AA127" s="179">
        <f>SUM(AA106:AA126)</f>
        <v>62918</v>
      </c>
      <c r="AB127" s="179">
        <f>SUM(AB106:AB126)</f>
        <v>63551</v>
      </c>
      <c r="AC127" s="183">
        <f>ROUND(SUM(AC106:AC126),0)</f>
        <v>1</v>
      </c>
      <c r="AD127" s="180"/>
      <c r="AE127" s="184"/>
      <c r="AF127" s="185">
        <f>SUM(AF106:AF126)</f>
        <v>126469</v>
      </c>
      <c r="AG127" s="186">
        <f>SUM(AG106:AG126)</f>
        <v>62918</v>
      </c>
      <c r="AH127" s="187">
        <f>SUM(AH106:AH126)</f>
        <v>63551</v>
      </c>
    </row>
    <row r="128" spans="1:34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</sheetData>
  <mergeCells count="70">
    <mergeCell ref="AF54:AH54"/>
    <mergeCell ref="AC79:AC80"/>
    <mergeCell ref="AD79:AE79"/>
    <mergeCell ref="AF79:AH79"/>
    <mergeCell ref="O79:Q79"/>
    <mergeCell ref="R79:T79"/>
    <mergeCell ref="U79:W79"/>
    <mergeCell ref="X79:Y79"/>
    <mergeCell ref="Z79:AB79"/>
    <mergeCell ref="U54:W54"/>
    <mergeCell ref="X54:Y54"/>
    <mergeCell ref="Z54:AB54"/>
    <mergeCell ref="AC54:AC55"/>
    <mergeCell ref="AD54:AE54"/>
    <mergeCell ref="AF4:AH4"/>
    <mergeCell ref="A29:A30"/>
    <mergeCell ref="B29:D29"/>
    <mergeCell ref="E29:F29"/>
    <mergeCell ref="G29:H29"/>
    <mergeCell ref="I29:K29"/>
    <mergeCell ref="L29:N29"/>
    <mergeCell ref="O29:Q29"/>
    <mergeCell ref="R29:T29"/>
    <mergeCell ref="U29:W29"/>
    <mergeCell ref="X29:Y29"/>
    <mergeCell ref="Z29:AB29"/>
    <mergeCell ref="AC29:AC30"/>
    <mergeCell ref="AD29:AE29"/>
    <mergeCell ref="AF29:AH29"/>
    <mergeCell ref="U4:W4"/>
    <mergeCell ref="X4:Y4"/>
    <mergeCell ref="Z4:AB4"/>
    <mergeCell ref="AC4:AC5"/>
    <mergeCell ref="AD4:AE4"/>
    <mergeCell ref="A104:A105"/>
    <mergeCell ref="B104:D104"/>
    <mergeCell ref="E104:F104"/>
    <mergeCell ref="O4:Q4"/>
    <mergeCell ref="R4:T4"/>
    <mergeCell ref="A54:A55"/>
    <mergeCell ref="B54:D54"/>
    <mergeCell ref="E54:F54"/>
    <mergeCell ref="G54:H54"/>
    <mergeCell ref="I54:K54"/>
    <mergeCell ref="L54:N54"/>
    <mergeCell ref="O54:Q54"/>
    <mergeCell ref="R54:T54"/>
    <mergeCell ref="L4:N4"/>
    <mergeCell ref="A79:A80"/>
    <mergeCell ref="B79:D79"/>
    <mergeCell ref="E79:F79"/>
    <mergeCell ref="G79:H79"/>
    <mergeCell ref="I79:K79"/>
    <mergeCell ref="L79:N79"/>
    <mergeCell ref="A4:A5"/>
    <mergeCell ref="B4:D4"/>
    <mergeCell ref="E4:F4"/>
    <mergeCell ref="G4:H4"/>
    <mergeCell ref="I4:K4"/>
    <mergeCell ref="G104:H104"/>
    <mergeCell ref="I104:K104"/>
    <mergeCell ref="AD104:AE104"/>
    <mergeCell ref="AF104:AH104"/>
    <mergeCell ref="O104:Q104"/>
    <mergeCell ref="R104:T104"/>
    <mergeCell ref="U104:W104"/>
    <mergeCell ref="X104:Y104"/>
    <mergeCell ref="Z104:AB104"/>
    <mergeCell ref="AC104:AC105"/>
    <mergeCell ref="L104:N104"/>
  </mergeCells>
  <phoneticPr fontId="2" type="noConversion"/>
  <conditionalFormatting sqref="X6:Y26">
    <cfRule type="expression" dxfId="2" priority="7" stopIfTrue="1">
      <formula>#REF!="사망확률(남자)"</formula>
    </cfRule>
    <cfRule type="expression" dxfId="1" priority="8" stopIfTrue="1">
      <formula>#REF!="사망확률(여자)"</formula>
    </cfRule>
    <cfRule type="expression" dxfId="0" priority="9" stopIfTrue="1">
      <formula>#REF!="생잔율(여자)"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8" scale="71" orientation="landscape" r:id="rId1"/>
  <headerFooter alignWithMargins="0"/>
  <rowBreaks count="2" manualBreakCount="2">
    <brk id="53" max="16383" man="1"/>
    <brk id="10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6"/>
  <sheetViews>
    <sheetView showGridLines="0" view="pageBreakPreview" zoomScaleNormal="100" zoomScaleSheetLayoutView="100" workbookViewId="0">
      <selection activeCell="B35" sqref="B35"/>
    </sheetView>
  </sheetViews>
  <sheetFormatPr defaultRowHeight="14.25"/>
  <cols>
    <col min="1" max="1" width="9.5546875" style="70" customWidth="1"/>
    <col min="2" max="11" width="7.88671875" style="70" customWidth="1"/>
    <col min="12" max="16384" width="8.88671875" style="70"/>
  </cols>
  <sheetData>
    <row r="1" spans="1:11">
      <c r="A1" s="96" t="s">
        <v>69</v>
      </c>
    </row>
    <row r="2" spans="1:11" s="17" customFormat="1" ht="23.25" customHeight="1">
      <c r="A2" s="96" t="s">
        <v>34</v>
      </c>
    </row>
    <row r="3" spans="1:11" s="113" customFormat="1" ht="15.75" customHeight="1">
      <c r="A3" s="305" t="s">
        <v>3</v>
      </c>
      <c r="B3" s="302" t="s">
        <v>0</v>
      </c>
      <c r="C3" s="303"/>
      <c r="D3" s="303"/>
      <c r="E3" s="303"/>
      <c r="F3" s="303"/>
      <c r="G3" s="303"/>
      <c r="H3" s="303"/>
      <c r="I3" s="303"/>
      <c r="J3" s="303"/>
      <c r="K3" s="304"/>
    </row>
    <row r="4" spans="1:11" s="113" customFormat="1" ht="15.75" customHeight="1">
      <c r="A4" s="306"/>
      <c r="B4" s="300" t="s">
        <v>4</v>
      </c>
      <c r="C4" s="300"/>
      <c r="D4" s="300" t="s">
        <v>5</v>
      </c>
      <c r="E4" s="300"/>
      <c r="F4" s="300" t="s">
        <v>6</v>
      </c>
      <c r="G4" s="300"/>
      <c r="H4" s="300" t="s">
        <v>7</v>
      </c>
      <c r="I4" s="308"/>
      <c r="J4" s="300" t="s">
        <v>247</v>
      </c>
      <c r="K4" s="301"/>
    </row>
    <row r="5" spans="1:11" s="113" customFormat="1" ht="15.75" customHeight="1" thickBot="1">
      <c r="A5" s="307"/>
      <c r="B5" s="114" t="s">
        <v>9</v>
      </c>
      <c r="C5" s="114" t="s">
        <v>10</v>
      </c>
      <c r="D5" s="114" t="s">
        <v>9</v>
      </c>
      <c r="E5" s="114" t="s">
        <v>10</v>
      </c>
      <c r="F5" s="114" t="s">
        <v>9</v>
      </c>
      <c r="G5" s="114" t="s">
        <v>10</v>
      </c>
      <c r="H5" s="114" t="s">
        <v>9</v>
      </c>
      <c r="I5" s="115" t="s">
        <v>10</v>
      </c>
      <c r="J5" s="114" t="s">
        <v>9</v>
      </c>
      <c r="K5" s="116" t="s">
        <v>10</v>
      </c>
    </row>
    <row r="6" spans="1:11" s="113" customFormat="1" ht="15.75" customHeight="1" thickTop="1">
      <c r="A6" s="117" t="s">
        <v>232</v>
      </c>
      <c r="B6" s="118">
        <f>'시도별 생명표'!B8</f>
        <v>4.7400000000000003E-3</v>
      </c>
      <c r="C6" s="118">
        <f>'시도별 생명표'!H8</f>
        <v>4.3600000000000002E-3</v>
      </c>
      <c r="D6" s="118">
        <f>'시도별 생명표'!B37</f>
        <v>4.2900000000000004E-3</v>
      </c>
      <c r="E6" s="118">
        <f>'시도별 생명표'!H37</f>
        <v>3.8700000000000002E-3</v>
      </c>
      <c r="F6" s="118">
        <f>'시도별 생명표'!M8</f>
        <v>3.8899999999999998E-3</v>
      </c>
      <c r="G6" s="118">
        <f>'시도별 생명표'!S8</f>
        <v>3.4399999999999999E-3</v>
      </c>
      <c r="H6" s="118">
        <f>'시도별 생명표'!M37</f>
        <v>3.5200000000000001E-3</v>
      </c>
      <c r="I6" s="119">
        <f>'시도별 생명표'!S37</f>
        <v>3.0599999999999998E-3</v>
      </c>
      <c r="J6" s="118">
        <f>'시도별 생명표'!X8</f>
        <v>3.1900000000000001E-3</v>
      </c>
      <c r="K6" s="126">
        <f>'시도별 생명표'!AD8</f>
        <v>2.7200000000000002E-3</v>
      </c>
    </row>
    <row r="7" spans="1:11" s="113" customFormat="1" ht="15.75" customHeight="1">
      <c r="A7" s="120" t="s">
        <v>228</v>
      </c>
      <c r="B7" s="121">
        <f>'시도별 생명표'!B9</f>
        <v>7.9000000000000001E-4</v>
      </c>
      <c r="C7" s="121">
        <f>'시도별 생명표'!H9</f>
        <v>8.4999999999999995E-4</v>
      </c>
      <c r="D7" s="121">
        <f>'시도별 생명표'!B38</f>
        <v>5.5000000000000003E-4</v>
      </c>
      <c r="E7" s="121">
        <f>'시도별 생명표'!H38</f>
        <v>6.2E-4</v>
      </c>
      <c r="F7" s="121">
        <f>'시도별 생명표'!M9</f>
        <v>4.0000000000000002E-4</v>
      </c>
      <c r="G7" s="121">
        <f>'시도별 생명표'!S9</f>
        <v>4.6000000000000001E-4</v>
      </c>
      <c r="H7" s="121">
        <f>'시도별 생명표'!M38</f>
        <v>2.7999999999999998E-4</v>
      </c>
      <c r="I7" s="122">
        <f>'시도별 생명표'!S38</f>
        <v>3.3E-4</v>
      </c>
      <c r="J7" s="121">
        <f>'시도별 생명표'!X9</f>
        <v>2.0000000000000001E-4</v>
      </c>
      <c r="K7" s="127">
        <f>'시도별 생명표'!AD9</f>
        <v>2.4000000000000001E-4</v>
      </c>
    </row>
    <row r="8" spans="1:11" s="113" customFormat="1" ht="15.75" customHeight="1">
      <c r="A8" s="120" t="s">
        <v>12</v>
      </c>
      <c r="B8" s="121">
        <f>'시도별 생명표'!B10</f>
        <v>7.6000000000000004E-4</v>
      </c>
      <c r="C8" s="121">
        <f>'시도별 생명표'!H10</f>
        <v>2.5000000000000001E-4</v>
      </c>
      <c r="D8" s="121">
        <f>'시도별 생명표'!B39</f>
        <v>5.2999999999999998E-4</v>
      </c>
      <c r="E8" s="121">
        <f>'시도별 생명표'!H39</f>
        <v>1.8000000000000001E-4</v>
      </c>
      <c r="F8" s="121">
        <f>'시도별 생명표'!M10</f>
        <v>3.6999999999999999E-4</v>
      </c>
      <c r="G8" s="121">
        <f>'시도별 생명표'!S10</f>
        <v>1.2999999999999999E-4</v>
      </c>
      <c r="H8" s="121">
        <f>'시도별 생명표'!M39</f>
        <v>2.5999999999999998E-4</v>
      </c>
      <c r="I8" s="122">
        <f>'시도별 생명표'!S39</f>
        <v>9.0000000000000006E-5</v>
      </c>
      <c r="J8" s="121">
        <f>'시도별 생명표'!X10</f>
        <v>1.8000000000000001E-4</v>
      </c>
      <c r="K8" s="127">
        <f>'시도별 생명표'!AD10</f>
        <v>6.9999999999999994E-5</v>
      </c>
    </row>
    <row r="9" spans="1:11" s="113" customFormat="1" ht="15.75" customHeight="1">
      <c r="A9" s="120" t="s">
        <v>13</v>
      </c>
      <c r="B9" s="121">
        <f>'시도별 생명표'!B11</f>
        <v>6.8999999999999997E-4</v>
      </c>
      <c r="C9" s="121">
        <f>'시도별 생명표'!H11</f>
        <v>4.0000000000000002E-4</v>
      </c>
      <c r="D9" s="121">
        <f>'시도별 생명표'!B40</f>
        <v>5.0000000000000001E-4</v>
      </c>
      <c r="E9" s="121">
        <f>'시도별 생명표'!H40</f>
        <v>2.9999999999999997E-4</v>
      </c>
      <c r="F9" s="121">
        <f>'시도별 생명표'!M11</f>
        <v>3.6999999999999999E-4</v>
      </c>
      <c r="G9" s="121">
        <f>'시도별 생명표'!S11</f>
        <v>2.3000000000000001E-4</v>
      </c>
      <c r="H9" s="121">
        <f>'시도별 생명표'!M40</f>
        <v>2.5999999999999998E-4</v>
      </c>
      <c r="I9" s="122">
        <f>'시도별 생명표'!S40</f>
        <v>1.7000000000000001E-4</v>
      </c>
      <c r="J9" s="121">
        <f>'시도별 생명표'!X11</f>
        <v>1.9000000000000001E-4</v>
      </c>
      <c r="K9" s="127">
        <f>'시도별 생명표'!AD11</f>
        <v>1.2E-4</v>
      </c>
    </row>
    <row r="10" spans="1:11" s="113" customFormat="1" ht="15.75" customHeight="1">
      <c r="A10" s="120" t="s">
        <v>14</v>
      </c>
      <c r="B10" s="121">
        <f>'시도별 생명표'!B12</f>
        <v>1.48E-3</v>
      </c>
      <c r="C10" s="121">
        <f>'시도별 생명표'!H12</f>
        <v>8.0000000000000004E-4</v>
      </c>
      <c r="D10" s="121">
        <f>'시도별 생명표'!B41</f>
        <v>1.1299999999999999E-3</v>
      </c>
      <c r="E10" s="121">
        <f>'시도별 생명표'!H41</f>
        <v>6.3000000000000003E-4</v>
      </c>
      <c r="F10" s="121">
        <f>'시도별 생명표'!M12</f>
        <v>8.7000000000000001E-4</v>
      </c>
      <c r="G10" s="121">
        <f>'시도별 생명표'!S12</f>
        <v>4.8999999999999998E-4</v>
      </c>
      <c r="H10" s="121">
        <f>'시도별 생명표'!M41</f>
        <v>6.6E-4</v>
      </c>
      <c r="I10" s="122">
        <f>'시도별 생명표'!S41</f>
        <v>3.8000000000000002E-4</v>
      </c>
      <c r="J10" s="121">
        <f>'시도별 생명표'!X12</f>
        <v>5.0000000000000001E-4</v>
      </c>
      <c r="K10" s="127">
        <f>'시도별 생명표'!AD12</f>
        <v>2.9E-4</v>
      </c>
    </row>
    <row r="11" spans="1:11" s="113" customFormat="1" ht="15.75" customHeight="1">
      <c r="A11" s="120" t="s">
        <v>15</v>
      </c>
      <c r="B11" s="121">
        <f>'시도별 생명표'!B13</f>
        <v>2.5600000000000002E-3</v>
      </c>
      <c r="C11" s="121">
        <f>'시도별 생명표'!H13</f>
        <v>1.2899999999999999E-3</v>
      </c>
      <c r="D11" s="121">
        <f>'시도별 생명표'!B42</f>
        <v>2E-3</v>
      </c>
      <c r="E11" s="121">
        <f>'시도별 생명표'!H42</f>
        <v>1.0300000000000001E-3</v>
      </c>
      <c r="F11" s="121">
        <f>'시도별 생명표'!M13</f>
        <v>1.58E-3</v>
      </c>
      <c r="G11" s="121">
        <f>'시도별 생명표'!S13</f>
        <v>8.4000000000000003E-4</v>
      </c>
      <c r="H11" s="121">
        <f>'시도별 생명표'!M42</f>
        <v>1.23E-3</v>
      </c>
      <c r="I11" s="122">
        <f>'시도별 생명표'!S42</f>
        <v>6.6E-4</v>
      </c>
      <c r="J11" s="121">
        <f>'시도별 생명표'!X13</f>
        <v>9.6000000000000002E-4</v>
      </c>
      <c r="K11" s="127">
        <f>'시도별 생명표'!AD13</f>
        <v>5.1999999999999995E-4</v>
      </c>
    </row>
    <row r="12" spans="1:11" s="113" customFormat="1" ht="15.75" customHeight="1">
      <c r="A12" s="120" t="s">
        <v>16</v>
      </c>
      <c r="B12" s="121">
        <f>'시도별 생명표'!B14</f>
        <v>3.8400000000000001E-3</v>
      </c>
      <c r="C12" s="121">
        <f>'시도별 생명표'!H14</f>
        <v>2.2599999999999999E-3</v>
      </c>
      <c r="D12" s="121">
        <f>'시도별 생명표'!B43</f>
        <v>3.0699999999999998E-3</v>
      </c>
      <c r="E12" s="121">
        <f>'시도별 생명표'!H43</f>
        <v>1.8400000000000001E-3</v>
      </c>
      <c r="F12" s="121">
        <f>'시도별 생명표'!M14</f>
        <v>2.48E-3</v>
      </c>
      <c r="G12" s="121">
        <f>'시도별 생명표'!S14</f>
        <v>1.5200000000000001E-3</v>
      </c>
      <c r="H12" s="121">
        <f>'시도별 생명표'!M43</f>
        <v>1.98E-3</v>
      </c>
      <c r="I12" s="122">
        <f>'시도별 생명표'!S43</f>
        <v>1.23E-3</v>
      </c>
      <c r="J12" s="121">
        <f>'시도별 생명표'!X14</f>
        <v>1.5900000000000001E-3</v>
      </c>
      <c r="K12" s="127">
        <f>'시도별 생명표'!AD14</f>
        <v>1E-3</v>
      </c>
    </row>
    <row r="13" spans="1:11" s="113" customFormat="1" ht="15.75" customHeight="1">
      <c r="A13" s="120" t="s">
        <v>17</v>
      </c>
      <c r="B13" s="121">
        <f>'시도별 생명표'!B15</f>
        <v>4.6899999999999997E-3</v>
      </c>
      <c r="C13" s="121">
        <f>'시도별 생명표'!H15</f>
        <v>2.5999999999999999E-3</v>
      </c>
      <c r="D13" s="121">
        <f>'시도별 생명표'!B44</f>
        <v>3.82E-3</v>
      </c>
      <c r="E13" s="121">
        <f>'시도별 생명표'!H44</f>
        <v>2.16E-3</v>
      </c>
      <c r="F13" s="121">
        <f>'시도별 생명표'!M15</f>
        <v>3.13E-3</v>
      </c>
      <c r="G13" s="121">
        <f>'시도별 생명표'!S15</f>
        <v>1.81E-3</v>
      </c>
      <c r="H13" s="121">
        <f>'시도별 생명표'!M44</f>
        <v>2.5400000000000002E-3</v>
      </c>
      <c r="I13" s="122">
        <f>'시도별 생명표'!S44</f>
        <v>1.48E-3</v>
      </c>
      <c r="J13" s="121">
        <f>'시도별 생명표'!X15</f>
        <v>2.0799999999999998E-3</v>
      </c>
      <c r="K13" s="127">
        <f>'시도별 생명표'!AD15</f>
        <v>1.2199999999999999E-3</v>
      </c>
    </row>
    <row r="14" spans="1:11" s="113" customFormat="1" ht="15.75" customHeight="1">
      <c r="A14" s="120" t="s">
        <v>18</v>
      </c>
      <c r="B14" s="121">
        <f>'시도별 생명표'!B16</f>
        <v>6.6100000000000004E-3</v>
      </c>
      <c r="C14" s="121">
        <f>'시도별 생명표'!H16</f>
        <v>3.64E-3</v>
      </c>
      <c r="D14" s="121">
        <f>'시도별 생명표'!B45</f>
        <v>5.4999999999999997E-3</v>
      </c>
      <c r="E14" s="121">
        <f>'시도별 생명표'!H45</f>
        <v>3.0799999999999998E-3</v>
      </c>
      <c r="F14" s="121">
        <f>'시도별 생명표'!M16</f>
        <v>4.6100000000000004E-3</v>
      </c>
      <c r="G14" s="121">
        <f>'시도별 생명표'!S16</f>
        <v>2.6199999999999999E-3</v>
      </c>
      <c r="H14" s="121">
        <f>'시도별 생명표'!M45</f>
        <v>3.8300000000000001E-3</v>
      </c>
      <c r="I14" s="122">
        <f>'시도별 생명표'!S45</f>
        <v>2.1900000000000001E-3</v>
      </c>
      <c r="J14" s="121">
        <f>'시도별 생명표'!X16</f>
        <v>3.1900000000000001E-3</v>
      </c>
      <c r="K14" s="127">
        <f>'시도별 생명표'!AD16</f>
        <v>1.8400000000000001E-3</v>
      </c>
    </row>
    <row r="15" spans="1:11" s="113" customFormat="1" ht="15.75" customHeight="1">
      <c r="A15" s="120" t="s">
        <v>19</v>
      </c>
      <c r="B15" s="121">
        <f>'시도별 생명표'!B17</f>
        <v>1.128E-2</v>
      </c>
      <c r="C15" s="121">
        <f>'시도별 생명표'!H17</f>
        <v>4.7699999999999999E-3</v>
      </c>
      <c r="D15" s="121">
        <f>'시도별 생명표'!B46</f>
        <v>9.4900000000000002E-3</v>
      </c>
      <c r="E15" s="121">
        <f>'시도별 생명표'!H46</f>
        <v>4.0899999999999999E-3</v>
      </c>
      <c r="F15" s="121">
        <f>'시도별 생명표'!M17</f>
        <v>8.0400000000000003E-3</v>
      </c>
      <c r="G15" s="121">
        <f>'시도별 생명표'!S17</f>
        <v>3.5200000000000001E-3</v>
      </c>
      <c r="H15" s="121">
        <f>'시도별 생명표'!M46</f>
        <v>6.7600000000000004E-3</v>
      </c>
      <c r="I15" s="122">
        <f>'시도별 생명표'!S46</f>
        <v>2.98E-3</v>
      </c>
      <c r="J15" s="121">
        <f>'시도별 생명표'!X17</f>
        <v>5.7000000000000002E-3</v>
      </c>
      <c r="K15" s="127">
        <f>'시도별 생명표'!AD17</f>
        <v>2.5300000000000001E-3</v>
      </c>
    </row>
    <row r="16" spans="1:11" s="113" customFormat="1" ht="15.75" customHeight="1">
      <c r="A16" s="120" t="s">
        <v>20</v>
      </c>
      <c r="B16" s="121">
        <f>'시도별 생명표'!B18</f>
        <v>1.7819999999999999E-2</v>
      </c>
      <c r="C16" s="121">
        <f>'시도별 생명표'!H18</f>
        <v>6.7299999999999999E-3</v>
      </c>
      <c r="D16" s="121">
        <f>'시도별 생명표'!B47</f>
        <v>1.511E-2</v>
      </c>
      <c r="E16" s="121">
        <f>'시도별 생명표'!H47</f>
        <v>5.7999999999999996E-3</v>
      </c>
      <c r="F16" s="121">
        <f>'시도별 생명표'!M18</f>
        <v>1.29E-2</v>
      </c>
      <c r="G16" s="121">
        <f>'시도별 생명표'!S18</f>
        <v>5.0299999999999997E-3</v>
      </c>
      <c r="H16" s="121">
        <f>'시도별 생명표'!M47</f>
        <v>1.093E-2</v>
      </c>
      <c r="I16" s="122">
        <f>'시도별 생명표'!S47</f>
        <v>4.28E-3</v>
      </c>
      <c r="J16" s="121">
        <f>'시도별 생명표'!X18</f>
        <v>9.2800000000000001E-3</v>
      </c>
      <c r="K16" s="127">
        <f>'시도별 생명표'!AD18</f>
        <v>3.6600000000000001E-3</v>
      </c>
    </row>
    <row r="17" spans="1:11" s="113" customFormat="1" ht="15.75" customHeight="1">
      <c r="A17" s="120" t="s">
        <v>21</v>
      </c>
      <c r="B17" s="121">
        <f>'시도별 생명표'!B19</f>
        <v>2.5739999999999999E-2</v>
      </c>
      <c r="C17" s="121">
        <f>'시도별 생명표'!H19</f>
        <v>8.43E-3</v>
      </c>
      <c r="D17" s="121">
        <f>'시도별 생명표'!B48</f>
        <v>2.18E-2</v>
      </c>
      <c r="E17" s="121">
        <f>'시도별 생명표'!H48</f>
        <v>7.2399999999999999E-3</v>
      </c>
      <c r="F17" s="121">
        <f>'시도별 생명표'!M19</f>
        <v>1.8599999999999998E-2</v>
      </c>
      <c r="G17" s="121">
        <f>'시도별 생명표'!S19</f>
        <v>6.2700000000000004E-3</v>
      </c>
      <c r="H17" s="121">
        <f>'시도별 생명표'!M48</f>
        <v>1.575E-2</v>
      </c>
      <c r="I17" s="122">
        <f>'시도별 생명표'!S48</f>
        <v>5.3400000000000001E-3</v>
      </c>
      <c r="J17" s="121">
        <f>'시도별 생명표'!X19</f>
        <v>1.337E-2</v>
      </c>
      <c r="K17" s="127">
        <f>'시도별 생명표'!AD19</f>
        <v>4.5599999999999998E-3</v>
      </c>
    </row>
    <row r="18" spans="1:11" s="113" customFormat="1" ht="15.75" customHeight="1">
      <c r="A18" s="120" t="s">
        <v>22</v>
      </c>
      <c r="B18" s="121">
        <f>'시도별 생명표'!B20</f>
        <v>3.6549999999999999E-2</v>
      </c>
      <c r="C18" s="121">
        <f>'시도별 생명표'!H20</f>
        <v>1.2330000000000001E-2</v>
      </c>
      <c r="D18" s="121">
        <f>'시도별 생명표'!B49</f>
        <v>3.099E-2</v>
      </c>
      <c r="E18" s="121">
        <f>'시도별 생명표'!H49</f>
        <v>1.06E-2</v>
      </c>
      <c r="F18" s="121">
        <f>'시도별 생명표'!M20</f>
        <v>2.6460000000000001E-2</v>
      </c>
      <c r="G18" s="121">
        <f>'시도별 생명표'!S20</f>
        <v>9.1800000000000007E-3</v>
      </c>
      <c r="H18" s="121">
        <f>'시도별 생명표'!M49</f>
        <v>2.2429999999999999E-2</v>
      </c>
      <c r="I18" s="122">
        <f>'시도별 생명표'!S49</f>
        <v>7.8300000000000002E-3</v>
      </c>
      <c r="J18" s="121">
        <f>'시도별 생명표'!X20</f>
        <v>1.9050000000000001E-2</v>
      </c>
      <c r="K18" s="127">
        <f>'시도별 생명표'!AD20</f>
        <v>6.6800000000000002E-3</v>
      </c>
    </row>
    <row r="19" spans="1:11" s="113" customFormat="1" ht="15.75" customHeight="1">
      <c r="A19" s="120" t="s">
        <v>23</v>
      </c>
      <c r="B19" s="121">
        <f>'시도별 생명표'!B21</f>
        <v>5.3060000000000003E-2</v>
      </c>
      <c r="C19" s="121">
        <f>'시도별 생명표'!H21</f>
        <v>1.9429999999999999E-2</v>
      </c>
      <c r="D19" s="121">
        <f>'시도별 생명표'!B50</f>
        <v>4.5190000000000001E-2</v>
      </c>
      <c r="E19" s="121">
        <f>'시도별 생명표'!H50</f>
        <v>1.6750000000000001E-2</v>
      </c>
      <c r="F19" s="121">
        <f>'시도별 생명표'!M21</f>
        <v>3.8739999999999997E-2</v>
      </c>
      <c r="G19" s="121">
        <f>'시도별 생명표'!S21</f>
        <v>1.456E-2</v>
      </c>
      <c r="H19" s="121">
        <f>'시도별 생명표'!M50</f>
        <v>3.2969999999999999E-2</v>
      </c>
      <c r="I19" s="122">
        <f>'시도별 생명표'!S50</f>
        <v>1.2460000000000001E-2</v>
      </c>
      <c r="J19" s="121">
        <f>'시도별 생명표'!X21</f>
        <v>2.8119999999999999E-2</v>
      </c>
      <c r="K19" s="127">
        <f>'시도별 생명표'!AD21</f>
        <v>1.068E-2</v>
      </c>
    </row>
    <row r="20" spans="1:11" s="113" customFormat="1" ht="15.75" customHeight="1">
      <c r="A20" s="120" t="s">
        <v>24</v>
      </c>
      <c r="B20" s="121">
        <f>'시도별 생명표'!B22</f>
        <v>8.4040000000000004E-2</v>
      </c>
      <c r="C20" s="121">
        <f>'시도별 생명표'!H22</f>
        <v>3.3950000000000001E-2</v>
      </c>
      <c r="D20" s="121">
        <f>'시도별 생명표'!B51</f>
        <v>7.2950000000000001E-2</v>
      </c>
      <c r="E20" s="121">
        <f>'시도별 생명표'!H51</f>
        <v>2.981E-2</v>
      </c>
      <c r="F20" s="121">
        <f>'시도별 생명표'!M22</f>
        <v>6.3689999999999997E-2</v>
      </c>
      <c r="G20" s="121">
        <f>'시도별 생명표'!S22</f>
        <v>2.6329999999999999E-2</v>
      </c>
      <c r="H20" s="121">
        <f>'시도별 생명표'!M51</f>
        <v>5.5230000000000001E-2</v>
      </c>
      <c r="I20" s="122">
        <f>'시도별 생명표'!S51</f>
        <v>2.29E-2</v>
      </c>
      <c r="J20" s="121">
        <f>'시도별 생명표'!X22</f>
        <v>4.8000000000000001E-2</v>
      </c>
      <c r="K20" s="127">
        <f>'시도별 생명표'!AD22</f>
        <v>0.02</v>
      </c>
    </row>
    <row r="21" spans="1:11" s="113" customFormat="1" ht="15.75" customHeight="1">
      <c r="A21" s="120" t="s">
        <v>25</v>
      </c>
      <c r="B21" s="121">
        <f>'시도별 생명표'!B23</f>
        <v>0.14296</v>
      </c>
      <c r="C21" s="121">
        <f>'시도별 생명표'!H23</f>
        <v>6.1600000000000002E-2</v>
      </c>
      <c r="D21" s="121">
        <f>'시도별 생명표'!B52</f>
        <v>0.12717000000000001</v>
      </c>
      <c r="E21" s="121">
        <f>'시도별 생명표'!H52</f>
        <v>5.5300000000000002E-2</v>
      </c>
      <c r="F21" s="121">
        <f>'시도별 생명표'!M23</f>
        <v>0.11362</v>
      </c>
      <c r="G21" s="121">
        <f>'시도별 생명표'!S23</f>
        <v>4.9840000000000002E-2</v>
      </c>
      <c r="H21" s="121">
        <f>'시도별 생명표'!M52</f>
        <v>0.10092</v>
      </c>
      <c r="I21" s="122">
        <f>'시도별 생명표'!S52</f>
        <v>4.4350000000000001E-2</v>
      </c>
      <c r="J21" s="121">
        <f>'시도별 생명표'!X23</f>
        <v>8.9779999999999999E-2</v>
      </c>
      <c r="K21" s="127">
        <f>'시도별 생명표'!AD23</f>
        <v>3.9559999999999998E-2</v>
      </c>
    </row>
    <row r="22" spans="1:11" s="113" customFormat="1" ht="15.75" customHeight="1">
      <c r="A22" s="120" t="s">
        <v>26</v>
      </c>
      <c r="B22" s="121">
        <f>'시도별 생명표'!B24</f>
        <v>0.23505000000000001</v>
      </c>
      <c r="C22" s="121">
        <f>'시도별 생명표'!H24</f>
        <v>0.1115</v>
      </c>
      <c r="D22" s="121">
        <f>'시도별 생명표'!B53</f>
        <v>0.21437</v>
      </c>
      <c r="E22" s="121">
        <f>'시도별 생명표'!H53</f>
        <v>0.10234</v>
      </c>
      <c r="F22" s="121">
        <f>'시도별 생명표'!M24</f>
        <v>0.19611999999999999</v>
      </c>
      <c r="G22" s="121">
        <f>'시도별 생명표'!S24</f>
        <v>9.4079999999999997E-2</v>
      </c>
      <c r="H22" s="121">
        <f>'시도별 생명표'!M53</f>
        <v>0.17854</v>
      </c>
      <c r="I22" s="122">
        <f>'시도별 생명표'!S53</f>
        <v>8.5680000000000006E-2</v>
      </c>
      <c r="J22" s="121">
        <f>'시도별 생명표'!X24</f>
        <v>0.16270999999999999</v>
      </c>
      <c r="K22" s="127">
        <f>'시도별 생명표'!AD24</f>
        <v>7.8140000000000001E-2</v>
      </c>
    </row>
    <row r="23" spans="1:11" s="113" customFormat="1" ht="15.75" customHeight="1">
      <c r="A23" s="120" t="s">
        <v>27</v>
      </c>
      <c r="B23" s="121">
        <f>'시도별 생명표'!B25</f>
        <v>0.37029000000000001</v>
      </c>
      <c r="C23" s="121">
        <f>'시도별 생명표'!H25</f>
        <v>0.19547999999999999</v>
      </c>
      <c r="D23" s="121">
        <f>'시도별 생명표'!B54</f>
        <v>0.34653</v>
      </c>
      <c r="E23" s="121">
        <f>'시도별 생명표'!H54</f>
        <v>0.18343000000000001</v>
      </c>
      <c r="F23" s="121">
        <f>'시도별 생명표'!M25</f>
        <v>0.32494000000000001</v>
      </c>
      <c r="G23" s="121">
        <f>'시도별 생명표'!S25</f>
        <v>0.17244999999999999</v>
      </c>
      <c r="H23" s="121">
        <f>'시도별 생명표'!M54</f>
        <v>0.30354999999999999</v>
      </c>
      <c r="I23" s="122">
        <f>'시도별 생명표'!S54</f>
        <v>0.1608</v>
      </c>
      <c r="J23" s="121">
        <f>'시도별 생명표'!X25</f>
        <v>0.28364</v>
      </c>
      <c r="K23" s="127">
        <f>'시도별 생명표'!AD25</f>
        <v>0.15006</v>
      </c>
    </row>
    <row r="24" spans="1:11" s="113" customFormat="1" ht="15.75" customHeight="1">
      <c r="A24" s="120" t="s">
        <v>44</v>
      </c>
      <c r="B24" s="121">
        <f>'시도별 생명표'!B26</f>
        <v>0.54476999999999998</v>
      </c>
      <c r="C24" s="121">
        <f>'시도별 생명표'!H26</f>
        <v>0.32730999999999999</v>
      </c>
      <c r="D24" s="121">
        <f>'시도별 생명표'!B55</f>
        <v>0.52248000000000006</v>
      </c>
      <c r="E24" s="121">
        <f>'시도별 생명표'!H55</f>
        <v>0.31391999999999998</v>
      </c>
      <c r="F24" s="121">
        <f>'시도별 생명표'!M26</f>
        <v>0.50163000000000002</v>
      </c>
      <c r="G24" s="121">
        <f>'시도별 생명표'!S26</f>
        <v>0.30134</v>
      </c>
      <c r="H24" s="121">
        <f>'시도별 생명표'!M55</f>
        <v>0.48037000000000002</v>
      </c>
      <c r="I24" s="122">
        <f>'시도별 생명표'!S55</f>
        <v>0.28756999999999999</v>
      </c>
      <c r="J24" s="121">
        <f>'시도별 생명표'!X26</f>
        <v>0.45989000000000002</v>
      </c>
      <c r="K24" s="127">
        <f>'시도별 생명표'!AD26</f>
        <v>0.27465000000000001</v>
      </c>
    </row>
    <row r="25" spans="1:11" s="113" customFormat="1" ht="15.75" customHeight="1">
      <c r="A25" s="120" t="s">
        <v>45</v>
      </c>
      <c r="B25" s="121">
        <f>'시도별 생명표'!B27</f>
        <v>0.73002</v>
      </c>
      <c r="C25" s="121">
        <f>'시도별 생명표'!H27</f>
        <v>0.50907000000000002</v>
      </c>
      <c r="D25" s="121">
        <f>'시도별 생명표'!B56</f>
        <v>0.71462999999999999</v>
      </c>
      <c r="E25" s="121">
        <f>'시도별 생명표'!H56</f>
        <v>0.49772</v>
      </c>
      <c r="F25" s="121">
        <f>'시도별 생명표'!M27</f>
        <v>0.69986000000000004</v>
      </c>
      <c r="G25" s="121">
        <f>'시도별 생명표'!S27</f>
        <v>0.48666999999999999</v>
      </c>
      <c r="H25" s="121">
        <f>'시도별 생명표'!M56</f>
        <v>0.68435999999999997</v>
      </c>
      <c r="I25" s="122">
        <f>'시도별 생명표'!S56</f>
        <v>0.47384999999999999</v>
      </c>
      <c r="J25" s="121">
        <f>'시도별 생명표'!X27</f>
        <v>0.66908999999999996</v>
      </c>
      <c r="K25" s="127">
        <f>'시도별 생명표'!AD27</f>
        <v>0.46156999999999998</v>
      </c>
    </row>
    <row r="26" spans="1:11" s="113" customFormat="1" ht="15.75" customHeight="1">
      <c r="A26" s="120" t="s">
        <v>46</v>
      </c>
      <c r="B26" s="121">
        <f>'시도별 생명표'!B28</f>
        <v>0.87890999999999997</v>
      </c>
      <c r="C26" s="121">
        <f>'시도별 생명표'!H28</f>
        <v>0.71206999999999998</v>
      </c>
      <c r="D26" s="121">
        <f>'시도별 생명표'!B57</f>
        <v>0.87231000000000003</v>
      </c>
      <c r="E26" s="121">
        <f>'시도별 생명표'!H57</f>
        <v>0.70587999999999995</v>
      </c>
      <c r="F26" s="121">
        <f>'시도별 생명표'!M28</f>
        <v>0.86587000000000003</v>
      </c>
      <c r="G26" s="121">
        <f>'시도별 생명표'!S28</f>
        <v>0.69977999999999996</v>
      </c>
      <c r="H26" s="121">
        <f>'시도별 생명표'!M57</f>
        <v>0.85897000000000001</v>
      </c>
      <c r="I26" s="122">
        <f>'시도별 생명표'!S57</f>
        <v>0.69218000000000002</v>
      </c>
      <c r="J26" s="121">
        <f>'시도별 생명표'!X28</f>
        <v>0.85213000000000005</v>
      </c>
      <c r="K26" s="127">
        <f>'시도별 생명표'!AD28</f>
        <v>0.68464999999999998</v>
      </c>
    </row>
    <row r="27" spans="1:11" s="113" customFormat="1" ht="15.75" customHeight="1">
      <c r="A27" s="123" t="s">
        <v>47</v>
      </c>
      <c r="B27" s="124">
        <f>'시도별 생명표'!B29</f>
        <v>1</v>
      </c>
      <c r="C27" s="124">
        <f>'시도별 생명표'!H29</f>
        <v>1</v>
      </c>
      <c r="D27" s="124">
        <f>'시도별 생명표'!B58</f>
        <v>1</v>
      </c>
      <c r="E27" s="124">
        <f>'시도별 생명표'!H58</f>
        <v>1</v>
      </c>
      <c r="F27" s="124">
        <f>'시도별 생명표'!M29</f>
        <v>1</v>
      </c>
      <c r="G27" s="124">
        <f>'시도별 생명표'!S29</f>
        <v>1</v>
      </c>
      <c r="H27" s="124">
        <f>'시도별 생명표'!M58</f>
        <v>1</v>
      </c>
      <c r="I27" s="125">
        <f>'시도별 생명표'!S58</f>
        <v>1</v>
      </c>
      <c r="J27" s="124">
        <f>'시도별 생명표'!X29</f>
        <v>1</v>
      </c>
      <c r="K27" s="128">
        <f>'시도별 생명표'!AD29</f>
        <v>1</v>
      </c>
    </row>
    <row r="28" spans="1:11" s="113" customFormat="1" ht="16.5" customHeight="1">
      <c r="A28" s="106" t="s">
        <v>70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11" ht="9" customHeight="1"/>
    <row r="30" spans="1:11" s="17" customFormat="1" ht="18" customHeight="1">
      <c r="A30" s="96" t="s">
        <v>35</v>
      </c>
    </row>
    <row r="31" spans="1:11" s="113" customFormat="1" ht="15.75" customHeight="1">
      <c r="A31" s="305" t="s">
        <v>3</v>
      </c>
      <c r="B31" s="302" t="s">
        <v>1</v>
      </c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 s="113" customFormat="1" ht="15.75" customHeight="1">
      <c r="A32" s="306"/>
      <c r="B32" s="300" t="s">
        <v>4</v>
      </c>
      <c r="C32" s="300"/>
      <c r="D32" s="300" t="s">
        <v>5</v>
      </c>
      <c r="E32" s="300"/>
      <c r="F32" s="300" t="s">
        <v>6</v>
      </c>
      <c r="G32" s="300"/>
      <c r="H32" s="300" t="s">
        <v>7</v>
      </c>
      <c r="I32" s="308"/>
      <c r="J32" s="300" t="s">
        <v>247</v>
      </c>
      <c r="K32" s="301"/>
    </row>
    <row r="33" spans="1:11" s="113" customFormat="1" ht="15.75" customHeight="1" thickBot="1">
      <c r="A33" s="307"/>
      <c r="B33" s="114" t="s">
        <v>9</v>
      </c>
      <c r="C33" s="114" t="s">
        <v>10</v>
      </c>
      <c r="D33" s="114" t="s">
        <v>9</v>
      </c>
      <c r="E33" s="114" t="s">
        <v>10</v>
      </c>
      <c r="F33" s="114" t="s">
        <v>9</v>
      </c>
      <c r="G33" s="114" t="s">
        <v>10</v>
      </c>
      <c r="H33" s="114" t="s">
        <v>9</v>
      </c>
      <c r="I33" s="115" t="s">
        <v>10</v>
      </c>
      <c r="J33" s="114" t="s">
        <v>9</v>
      </c>
      <c r="K33" s="116" t="s">
        <v>10</v>
      </c>
    </row>
    <row r="34" spans="1:11" ht="15.75" customHeight="1" thickTop="1">
      <c r="A34" s="117" t="s">
        <v>232</v>
      </c>
      <c r="B34" s="118">
        <f t="shared" ref="B34:I34" si="0">1-B6</f>
        <v>0.99526000000000003</v>
      </c>
      <c r="C34" s="118">
        <f t="shared" si="0"/>
        <v>0.99563999999999997</v>
      </c>
      <c r="D34" s="118">
        <f t="shared" si="0"/>
        <v>0.99570999999999998</v>
      </c>
      <c r="E34" s="118">
        <f t="shared" si="0"/>
        <v>0.99612999999999996</v>
      </c>
      <c r="F34" s="118">
        <f t="shared" si="0"/>
        <v>0.99611000000000005</v>
      </c>
      <c r="G34" s="118">
        <f t="shared" si="0"/>
        <v>0.99656</v>
      </c>
      <c r="H34" s="118">
        <f t="shared" si="0"/>
        <v>0.99648000000000003</v>
      </c>
      <c r="I34" s="119">
        <f t="shared" si="0"/>
        <v>0.99694000000000005</v>
      </c>
      <c r="J34" s="118">
        <f t="shared" ref="J34:K55" si="1">1-J6</f>
        <v>0.99680999999999997</v>
      </c>
      <c r="K34" s="126">
        <f t="shared" si="1"/>
        <v>0.99727999999999994</v>
      </c>
    </row>
    <row r="35" spans="1:11" ht="15.75" customHeight="1">
      <c r="A35" s="120" t="s">
        <v>229</v>
      </c>
      <c r="B35" s="118">
        <f t="shared" ref="B35:C55" si="2">1-B7</f>
        <v>0.99921000000000004</v>
      </c>
      <c r="C35" s="118">
        <f t="shared" si="2"/>
        <v>0.99914999999999998</v>
      </c>
      <c r="D35" s="121">
        <f t="shared" ref="D35:I35" si="3">1-D7</f>
        <v>0.99944999999999995</v>
      </c>
      <c r="E35" s="121">
        <f t="shared" si="3"/>
        <v>0.99938000000000005</v>
      </c>
      <c r="F35" s="121">
        <f t="shared" si="3"/>
        <v>0.99960000000000004</v>
      </c>
      <c r="G35" s="121">
        <f t="shared" si="3"/>
        <v>0.99953999999999998</v>
      </c>
      <c r="H35" s="121">
        <f t="shared" si="3"/>
        <v>0.99972000000000005</v>
      </c>
      <c r="I35" s="122">
        <f t="shared" si="3"/>
        <v>0.99966999999999995</v>
      </c>
      <c r="J35" s="121">
        <f t="shared" si="1"/>
        <v>0.99980000000000002</v>
      </c>
      <c r="K35" s="127">
        <f t="shared" si="1"/>
        <v>0.99975999999999998</v>
      </c>
    </row>
    <row r="36" spans="1:11" ht="15.75" customHeight="1">
      <c r="A36" s="120" t="s">
        <v>12</v>
      </c>
      <c r="B36" s="118">
        <f t="shared" si="2"/>
        <v>0.99924000000000002</v>
      </c>
      <c r="C36" s="118">
        <f t="shared" si="2"/>
        <v>0.99975000000000003</v>
      </c>
      <c r="D36" s="121">
        <f t="shared" ref="D36:I45" si="4">1-D8</f>
        <v>0.99946999999999997</v>
      </c>
      <c r="E36" s="121">
        <f t="shared" si="4"/>
        <v>0.99982000000000004</v>
      </c>
      <c r="F36" s="121">
        <f t="shared" si="4"/>
        <v>0.99963000000000002</v>
      </c>
      <c r="G36" s="121">
        <f t="shared" si="4"/>
        <v>0.99987000000000004</v>
      </c>
      <c r="H36" s="121">
        <f t="shared" si="4"/>
        <v>0.99973999999999996</v>
      </c>
      <c r="I36" s="122">
        <f t="shared" si="4"/>
        <v>0.99990999999999997</v>
      </c>
      <c r="J36" s="121">
        <f t="shared" si="1"/>
        <v>0.99982000000000004</v>
      </c>
      <c r="K36" s="127">
        <f t="shared" si="1"/>
        <v>0.99992999999999999</v>
      </c>
    </row>
    <row r="37" spans="1:11" ht="15.75" customHeight="1">
      <c r="A37" s="120" t="s">
        <v>13</v>
      </c>
      <c r="B37" s="118">
        <f t="shared" si="2"/>
        <v>0.99931000000000003</v>
      </c>
      <c r="C37" s="118">
        <f t="shared" si="2"/>
        <v>0.99960000000000004</v>
      </c>
      <c r="D37" s="121">
        <f t="shared" si="4"/>
        <v>0.99950000000000006</v>
      </c>
      <c r="E37" s="121">
        <f t="shared" si="4"/>
        <v>0.99970000000000003</v>
      </c>
      <c r="F37" s="121">
        <f t="shared" si="4"/>
        <v>0.99963000000000002</v>
      </c>
      <c r="G37" s="121">
        <f t="shared" si="4"/>
        <v>0.99977000000000005</v>
      </c>
      <c r="H37" s="121">
        <f t="shared" si="4"/>
        <v>0.99973999999999996</v>
      </c>
      <c r="I37" s="122">
        <f t="shared" si="4"/>
        <v>0.99983</v>
      </c>
      <c r="J37" s="121">
        <f t="shared" si="1"/>
        <v>0.99980999999999998</v>
      </c>
      <c r="K37" s="127">
        <f t="shared" si="1"/>
        <v>0.99987999999999999</v>
      </c>
    </row>
    <row r="38" spans="1:11" ht="15.75" customHeight="1">
      <c r="A38" s="120" t="s">
        <v>14</v>
      </c>
      <c r="B38" s="118">
        <f t="shared" si="2"/>
        <v>0.99851999999999996</v>
      </c>
      <c r="C38" s="118">
        <f t="shared" si="2"/>
        <v>0.99919999999999998</v>
      </c>
      <c r="D38" s="121">
        <f t="shared" si="4"/>
        <v>0.99887000000000004</v>
      </c>
      <c r="E38" s="121">
        <f t="shared" si="4"/>
        <v>0.99936999999999998</v>
      </c>
      <c r="F38" s="121">
        <f t="shared" si="4"/>
        <v>0.99912999999999996</v>
      </c>
      <c r="G38" s="121">
        <f t="shared" si="4"/>
        <v>0.99951000000000001</v>
      </c>
      <c r="H38" s="121">
        <f t="shared" si="4"/>
        <v>0.99934000000000001</v>
      </c>
      <c r="I38" s="122">
        <f t="shared" si="4"/>
        <v>0.99961999999999995</v>
      </c>
      <c r="J38" s="121">
        <f t="shared" si="1"/>
        <v>0.99950000000000006</v>
      </c>
      <c r="K38" s="127">
        <f t="shared" si="1"/>
        <v>0.99970999999999999</v>
      </c>
    </row>
    <row r="39" spans="1:11" ht="15.75" customHeight="1">
      <c r="A39" s="120" t="s">
        <v>15</v>
      </c>
      <c r="B39" s="118">
        <f t="shared" si="2"/>
        <v>0.99743999999999999</v>
      </c>
      <c r="C39" s="118">
        <f t="shared" si="2"/>
        <v>0.99870999999999999</v>
      </c>
      <c r="D39" s="121">
        <f t="shared" si="4"/>
        <v>0.998</v>
      </c>
      <c r="E39" s="121">
        <f t="shared" si="4"/>
        <v>0.99897000000000002</v>
      </c>
      <c r="F39" s="121">
        <f t="shared" si="4"/>
        <v>0.99841999999999997</v>
      </c>
      <c r="G39" s="121">
        <f t="shared" si="4"/>
        <v>0.99916000000000005</v>
      </c>
      <c r="H39" s="121">
        <f t="shared" si="4"/>
        <v>0.99877000000000005</v>
      </c>
      <c r="I39" s="122">
        <f t="shared" si="4"/>
        <v>0.99934000000000001</v>
      </c>
      <c r="J39" s="121">
        <f t="shared" si="1"/>
        <v>0.99904000000000004</v>
      </c>
      <c r="K39" s="127">
        <f t="shared" si="1"/>
        <v>0.99948000000000004</v>
      </c>
    </row>
    <row r="40" spans="1:11" ht="15.75" customHeight="1">
      <c r="A40" s="120" t="s">
        <v>16</v>
      </c>
      <c r="B40" s="118">
        <f t="shared" si="2"/>
        <v>0.99616000000000005</v>
      </c>
      <c r="C40" s="118">
        <f t="shared" si="2"/>
        <v>0.99773999999999996</v>
      </c>
      <c r="D40" s="121">
        <f t="shared" si="4"/>
        <v>0.99692999999999998</v>
      </c>
      <c r="E40" s="121">
        <f t="shared" si="4"/>
        <v>0.99816000000000005</v>
      </c>
      <c r="F40" s="121">
        <f t="shared" si="4"/>
        <v>0.99751999999999996</v>
      </c>
      <c r="G40" s="121">
        <f t="shared" si="4"/>
        <v>0.99848000000000003</v>
      </c>
      <c r="H40" s="121">
        <f t="shared" si="4"/>
        <v>0.99802000000000002</v>
      </c>
      <c r="I40" s="122">
        <f t="shared" si="4"/>
        <v>0.99877000000000005</v>
      </c>
      <c r="J40" s="121">
        <f t="shared" si="1"/>
        <v>0.99841000000000002</v>
      </c>
      <c r="K40" s="127">
        <f t="shared" si="1"/>
        <v>0.999</v>
      </c>
    </row>
    <row r="41" spans="1:11" ht="15.75" customHeight="1">
      <c r="A41" s="120" t="s">
        <v>17</v>
      </c>
      <c r="B41" s="118">
        <f t="shared" si="2"/>
        <v>0.99531000000000003</v>
      </c>
      <c r="C41" s="118">
        <f t="shared" si="2"/>
        <v>0.99739999999999995</v>
      </c>
      <c r="D41" s="121">
        <f t="shared" si="4"/>
        <v>0.99617999999999995</v>
      </c>
      <c r="E41" s="121">
        <f t="shared" si="4"/>
        <v>0.99783999999999995</v>
      </c>
      <c r="F41" s="121">
        <f t="shared" si="4"/>
        <v>0.99687000000000003</v>
      </c>
      <c r="G41" s="121">
        <f t="shared" si="4"/>
        <v>0.99819000000000002</v>
      </c>
      <c r="H41" s="121">
        <f t="shared" si="4"/>
        <v>0.99746000000000001</v>
      </c>
      <c r="I41" s="122">
        <f t="shared" si="4"/>
        <v>0.99851999999999996</v>
      </c>
      <c r="J41" s="121">
        <f t="shared" si="1"/>
        <v>0.99792000000000003</v>
      </c>
      <c r="K41" s="127">
        <f t="shared" si="1"/>
        <v>0.99878</v>
      </c>
    </row>
    <row r="42" spans="1:11" ht="15.75" customHeight="1">
      <c r="A42" s="120" t="s">
        <v>18</v>
      </c>
      <c r="B42" s="118">
        <f t="shared" si="2"/>
        <v>0.99339</v>
      </c>
      <c r="C42" s="118">
        <f t="shared" si="2"/>
        <v>0.99636000000000002</v>
      </c>
      <c r="D42" s="121">
        <f t="shared" si="4"/>
        <v>0.99450000000000005</v>
      </c>
      <c r="E42" s="121">
        <f t="shared" si="4"/>
        <v>0.99692000000000003</v>
      </c>
      <c r="F42" s="121">
        <f t="shared" si="4"/>
        <v>0.99539</v>
      </c>
      <c r="G42" s="121">
        <f t="shared" si="4"/>
        <v>0.99738000000000004</v>
      </c>
      <c r="H42" s="121">
        <f t="shared" si="4"/>
        <v>0.99617</v>
      </c>
      <c r="I42" s="122">
        <f t="shared" si="4"/>
        <v>0.99780999999999997</v>
      </c>
      <c r="J42" s="121">
        <f t="shared" si="1"/>
        <v>0.99680999999999997</v>
      </c>
      <c r="K42" s="127">
        <f t="shared" si="1"/>
        <v>0.99816000000000005</v>
      </c>
    </row>
    <row r="43" spans="1:11" ht="15.75" customHeight="1">
      <c r="A43" s="120" t="s">
        <v>19</v>
      </c>
      <c r="B43" s="118">
        <f t="shared" si="2"/>
        <v>0.98872000000000004</v>
      </c>
      <c r="C43" s="118">
        <f t="shared" si="2"/>
        <v>0.99522999999999995</v>
      </c>
      <c r="D43" s="121">
        <f t="shared" si="4"/>
        <v>0.99051</v>
      </c>
      <c r="E43" s="121">
        <f t="shared" si="4"/>
        <v>0.99590999999999996</v>
      </c>
      <c r="F43" s="121">
        <f t="shared" si="4"/>
        <v>0.99195999999999995</v>
      </c>
      <c r="G43" s="121">
        <f t="shared" si="4"/>
        <v>0.99648000000000003</v>
      </c>
      <c r="H43" s="121">
        <f t="shared" si="4"/>
        <v>0.99324000000000001</v>
      </c>
      <c r="I43" s="122">
        <f t="shared" si="4"/>
        <v>0.99702000000000002</v>
      </c>
      <c r="J43" s="121">
        <f t="shared" si="1"/>
        <v>0.99429999999999996</v>
      </c>
      <c r="K43" s="127">
        <f t="shared" si="1"/>
        <v>0.99746999999999997</v>
      </c>
    </row>
    <row r="44" spans="1:11" ht="15.75" customHeight="1">
      <c r="A44" s="120" t="s">
        <v>20</v>
      </c>
      <c r="B44" s="118">
        <f t="shared" si="2"/>
        <v>0.98218000000000005</v>
      </c>
      <c r="C44" s="118">
        <f t="shared" si="2"/>
        <v>0.99326999999999999</v>
      </c>
      <c r="D44" s="121">
        <f t="shared" si="4"/>
        <v>0.98489000000000004</v>
      </c>
      <c r="E44" s="121">
        <f t="shared" si="4"/>
        <v>0.99419999999999997</v>
      </c>
      <c r="F44" s="121">
        <f t="shared" si="4"/>
        <v>0.98709999999999998</v>
      </c>
      <c r="G44" s="121">
        <f t="shared" si="4"/>
        <v>0.99497000000000002</v>
      </c>
      <c r="H44" s="121">
        <f t="shared" si="4"/>
        <v>0.98907</v>
      </c>
      <c r="I44" s="122">
        <f t="shared" si="4"/>
        <v>0.99572000000000005</v>
      </c>
      <c r="J44" s="121">
        <f t="shared" si="1"/>
        <v>0.99072000000000005</v>
      </c>
      <c r="K44" s="127">
        <f t="shared" si="1"/>
        <v>0.99634</v>
      </c>
    </row>
    <row r="45" spans="1:11" ht="15.75" customHeight="1">
      <c r="A45" s="120" t="s">
        <v>21</v>
      </c>
      <c r="B45" s="118">
        <f t="shared" si="2"/>
        <v>0.97426000000000001</v>
      </c>
      <c r="C45" s="118">
        <f t="shared" si="2"/>
        <v>0.99156999999999995</v>
      </c>
      <c r="D45" s="121">
        <f t="shared" si="4"/>
        <v>0.97819999999999996</v>
      </c>
      <c r="E45" s="121">
        <f t="shared" si="4"/>
        <v>0.99275999999999998</v>
      </c>
      <c r="F45" s="121">
        <f t="shared" si="4"/>
        <v>0.98140000000000005</v>
      </c>
      <c r="G45" s="121">
        <f t="shared" si="4"/>
        <v>0.99373</v>
      </c>
      <c r="H45" s="121">
        <f t="shared" si="4"/>
        <v>0.98424999999999996</v>
      </c>
      <c r="I45" s="122">
        <f t="shared" si="4"/>
        <v>0.99465999999999999</v>
      </c>
      <c r="J45" s="121">
        <f t="shared" si="1"/>
        <v>0.98663000000000001</v>
      </c>
      <c r="K45" s="127">
        <f t="shared" si="1"/>
        <v>0.99543999999999999</v>
      </c>
    </row>
    <row r="46" spans="1:11" ht="15.75" customHeight="1">
      <c r="A46" s="120" t="s">
        <v>22</v>
      </c>
      <c r="B46" s="118">
        <f t="shared" si="2"/>
        <v>0.96345000000000003</v>
      </c>
      <c r="C46" s="118">
        <f t="shared" si="2"/>
        <v>0.98767000000000005</v>
      </c>
      <c r="D46" s="121">
        <f t="shared" ref="D46:I55" si="5">1-D18</f>
        <v>0.96901000000000004</v>
      </c>
      <c r="E46" s="121">
        <f t="shared" si="5"/>
        <v>0.98939999999999995</v>
      </c>
      <c r="F46" s="121">
        <f t="shared" si="5"/>
        <v>0.97353999999999996</v>
      </c>
      <c r="G46" s="121">
        <f t="shared" si="5"/>
        <v>0.99082000000000003</v>
      </c>
      <c r="H46" s="121">
        <f t="shared" si="5"/>
        <v>0.97757000000000005</v>
      </c>
      <c r="I46" s="122">
        <f t="shared" si="5"/>
        <v>0.99217</v>
      </c>
      <c r="J46" s="121">
        <f t="shared" si="1"/>
        <v>0.98094999999999999</v>
      </c>
      <c r="K46" s="127">
        <f t="shared" si="1"/>
        <v>0.99331999999999998</v>
      </c>
    </row>
    <row r="47" spans="1:11" ht="15.75" customHeight="1">
      <c r="A47" s="120" t="s">
        <v>23</v>
      </c>
      <c r="B47" s="118">
        <f t="shared" si="2"/>
        <v>0.94694</v>
      </c>
      <c r="C47" s="118">
        <f t="shared" si="2"/>
        <v>0.98057000000000005</v>
      </c>
      <c r="D47" s="121">
        <f t="shared" si="5"/>
        <v>0.95481000000000005</v>
      </c>
      <c r="E47" s="121">
        <f t="shared" si="5"/>
        <v>0.98324999999999996</v>
      </c>
      <c r="F47" s="121">
        <f t="shared" si="5"/>
        <v>0.96126</v>
      </c>
      <c r="G47" s="121">
        <f t="shared" si="5"/>
        <v>0.98543999999999998</v>
      </c>
      <c r="H47" s="121">
        <f t="shared" si="5"/>
        <v>0.96703000000000006</v>
      </c>
      <c r="I47" s="122">
        <f t="shared" si="5"/>
        <v>0.98753999999999997</v>
      </c>
      <c r="J47" s="121">
        <f t="shared" si="1"/>
        <v>0.97187999999999997</v>
      </c>
      <c r="K47" s="127">
        <f t="shared" si="1"/>
        <v>0.98931999999999998</v>
      </c>
    </row>
    <row r="48" spans="1:11" ht="15.75" customHeight="1">
      <c r="A48" s="120" t="s">
        <v>24</v>
      </c>
      <c r="B48" s="118">
        <f t="shared" si="2"/>
        <v>0.91596</v>
      </c>
      <c r="C48" s="118">
        <f t="shared" si="2"/>
        <v>0.96604999999999996</v>
      </c>
      <c r="D48" s="121">
        <f t="shared" si="5"/>
        <v>0.92705000000000004</v>
      </c>
      <c r="E48" s="121">
        <f t="shared" si="5"/>
        <v>0.97019</v>
      </c>
      <c r="F48" s="121">
        <f t="shared" si="5"/>
        <v>0.93630999999999998</v>
      </c>
      <c r="G48" s="121">
        <f t="shared" si="5"/>
        <v>0.97367000000000004</v>
      </c>
      <c r="H48" s="121">
        <f t="shared" si="5"/>
        <v>0.94477</v>
      </c>
      <c r="I48" s="122">
        <f t="shared" si="5"/>
        <v>0.97709999999999997</v>
      </c>
      <c r="J48" s="121">
        <f t="shared" si="1"/>
        <v>0.95199999999999996</v>
      </c>
      <c r="K48" s="127">
        <f t="shared" si="1"/>
        <v>0.98</v>
      </c>
    </row>
    <row r="49" spans="1:11" ht="15.75" customHeight="1">
      <c r="A49" s="120" t="s">
        <v>25</v>
      </c>
      <c r="B49" s="118">
        <f t="shared" si="2"/>
        <v>0.85704000000000002</v>
      </c>
      <c r="C49" s="118">
        <f t="shared" si="2"/>
        <v>0.93840000000000001</v>
      </c>
      <c r="D49" s="121">
        <f t="shared" si="5"/>
        <v>0.87282999999999999</v>
      </c>
      <c r="E49" s="121">
        <f t="shared" si="5"/>
        <v>0.94469999999999998</v>
      </c>
      <c r="F49" s="121">
        <f t="shared" si="5"/>
        <v>0.88637999999999995</v>
      </c>
      <c r="G49" s="121">
        <f t="shared" si="5"/>
        <v>0.95016</v>
      </c>
      <c r="H49" s="121">
        <f t="shared" si="5"/>
        <v>0.89907999999999999</v>
      </c>
      <c r="I49" s="122">
        <f t="shared" si="5"/>
        <v>0.95565</v>
      </c>
      <c r="J49" s="121">
        <f t="shared" si="1"/>
        <v>0.91022000000000003</v>
      </c>
      <c r="K49" s="127">
        <f t="shared" si="1"/>
        <v>0.96043999999999996</v>
      </c>
    </row>
    <row r="50" spans="1:11" ht="15.75" customHeight="1">
      <c r="A50" s="120" t="s">
        <v>26</v>
      </c>
      <c r="B50" s="118">
        <f t="shared" si="2"/>
        <v>0.76495000000000002</v>
      </c>
      <c r="C50" s="118">
        <f t="shared" si="2"/>
        <v>0.88849999999999996</v>
      </c>
      <c r="D50" s="121">
        <f t="shared" si="5"/>
        <v>0.78563000000000005</v>
      </c>
      <c r="E50" s="121">
        <f t="shared" si="5"/>
        <v>0.89766000000000001</v>
      </c>
      <c r="F50" s="121">
        <f t="shared" si="5"/>
        <v>0.80388000000000004</v>
      </c>
      <c r="G50" s="121">
        <f t="shared" si="5"/>
        <v>0.90592000000000006</v>
      </c>
      <c r="H50" s="121">
        <f t="shared" si="5"/>
        <v>0.82145999999999997</v>
      </c>
      <c r="I50" s="122">
        <f t="shared" si="5"/>
        <v>0.91432000000000002</v>
      </c>
      <c r="J50" s="121">
        <f t="shared" si="1"/>
        <v>0.83728999999999998</v>
      </c>
      <c r="K50" s="127">
        <f t="shared" si="1"/>
        <v>0.92186000000000001</v>
      </c>
    </row>
    <row r="51" spans="1:11" s="113" customFormat="1" ht="15.75" customHeight="1">
      <c r="A51" s="120" t="s">
        <v>27</v>
      </c>
      <c r="B51" s="118">
        <f t="shared" si="2"/>
        <v>0.62970999999999999</v>
      </c>
      <c r="C51" s="118">
        <f t="shared" si="2"/>
        <v>0.80452000000000001</v>
      </c>
      <c r="D51" s="121">
        <f t="shared" si="5"/>
        <v>0.65347</v>
      </c>
      <c r="E51" s="121">
        <f t="shared" si="5"/>
        <v>0.81657000000000002</v>
      </c>
      <c r="F51" s="121">
        <f t="shared" si="5"/>
        <v>0.67505999999999999</v>
      </c>
      <c r="G51" s="121">
        <f t="shared" si="5"/>
        <v>0.82755000000000001</v>
      </c>
      <c r="H51" s="121">
        <f t="shared" si="5"/>
        <v>0.69645000000000001</v>
      </c>
      <c r="I51" s="122">
        <f t="shared" si="5"/>
        <v>0.83919999999999995</v>
      </c>
      <c r="J51" s="121">
        <f t="shared" si="1"/>
        <v>0.71636</v>
      </c>
      <c r="K51" s="127">
        <f t="shared" si="1"/>
        <v>0.84994000000000003</v>
      </c>
    </row>
    <row r="52" spans="1:11" s="113" customFormat="1" ht="15.75" customHeight="1">
      <c r="A52" s="120" t="s">
        <v>44</v>
      </c>
      <c r="B52" s="118">
        <f t="shared" si="2"/>
        <v>0.45523000000000002</v>
      </c>
      <c r="C52" s="118">
        <f t="shared" si="2"/>
        <v>0.67269000000000001</v>
      </c>
      <c r="D52" s="121">
        <f t="shared" si="5"/>
        <v>0.47751999999999994</v>
      </c>
      <c r="E52" s="121">
        <f t="shared" si="5"/>
        <v>0.68608000000000002</v>
      </c>
      <c r="F52" s="121">
        <f t="shared" si="5"/>
        <v>0.49836999999999998</v>
      </c>
      <c r="G52" s="121">
        <f t="shared" si="5"/>
        <v>0.69866000000000006</v>
      </c>
      <c r="H52" s="121">
        <f t="shared" si="5"/>
        <v>0.51963000000000004</v>
      </c>
      <c r="I52" s="122">
        <f t="shared" si="5"/>
        <v>0.71243000000000001</v>
      </c>
      <c r="J52" s="121">
        <f t="shared" si="1"/>
        <v>0.54010999999999998</v>
      </c>
      <c r="K52" s="127">
        <f t="shared" si="1"/>
        <v>0.72534999999999994</v>
      </c>
    </row>
    <row r="53" spans="1:11" s="113" customFormat="1" ht="15.75" customHeight="1">
      <c r="A53" s="120" t="s">
        <v>45</v>
      </c>
      <c r="B53" s="118">
        <f t="shared" si="2"/>
        <v>0.26998</v>
      </c>
      <c r="C53" s="118">
        <f t="shared" si="2"/>
        <v>0.49092999999999998</v>
      </c>
      <c r="D53" s="121">
        <f t="shared" si="5"/>
        <v>0.28537000000000001</v>
      </c>
      <c r="E53" s="121">
        <f t="shared" si="5"/>
        <v>0.50228000000000006</v>
      </c>
      <c r="F53" s="121">
        <f t="shared" si="5"/>
        <v>0.30013999999999996</v>
      </c>
      <c r="G53" s="121">
        <f t="shared" si="5"/>
        <v>0.51333000000000006</v>
      </c>
      <c r="H53" s="121">
        <f t="shared" si="5"/>
        <v>0.31564000000000003</v>
      </c>
      <c r="I53" s="122">
        <f t="shared" si="5"/>
        <v>0.52615000000000001</v>
      </c>
      <c r="J53" s="121">
        <f t="shared" si="1"/>
        <v>0.33091000000000004</v>
      </c>
      <c r="K53" s="127">
        <f t="shared" si="1"/>
        <v>0.53842999999999996</v>
      </c>
    </row>
    <row r="54" spans="1:11" s="113" customFormat="1" ht="15.75" customHeight="1">
      <c r="A54" s="120" t="s">
        <v>46</v>
      </c>
      <c r="B54" s="118">
        <f t="shared" si="2"/>
        <v>0.12109000000000003</v>
      </c>
      <c r="C54" s="118">
        <f t="shared" si="2"/>
        <v>0.28793000000000002</v>
      </c>
      <c r="D54" s="121">
        <f t="shared" si="5"/>
        <v>0.12768999999999997</v>
      </c>
      <c r="E54" s="121">
        <f t="shared" si="5"/>
        <v>0.29412000000000005</v>
      </c>
      <c r="F54" s="121">
        <f t="shared" si="5"/>
        <v>0.13412999999999997</v>
      </c>
      <c r="G54" s="121">
        <f t="shared" si="5"/>
        <v>0.30022000000000004</v>
      </c>
      <c r="H54" s="121">
        <f t="shared" si="5"/>
        <v>0.14102999999999999</v>
      </c>
      <c r="I54" s="122">
        <f t="shared" si="5"/>
        <v>0.30781999999999998</v>
      </c>
      <c r="J54" s="121">
        <f t="shared" si="1"/>
        <v>0.14786999999999995</v>
      </c>
      <c r="K54" s="127">
        <f t="shared" si="1"/>
        <v>0.31535000000000002</v>
      </c>
    </row>
    <row r="55" spans="1:11" s="113" customFormat="1" ht="15.75" customHeight="1">
      <c r="A55" s="123" t="s">
        <v>47</v>
      </c>
      <c r="B55" s="124">
        <f t="shared" si="2"/>
        <v>0</v>
      </c>
      <c r="C55" s="124">
        <f t="shared" si="2"/>
        <v>0</v>
      </c>
      <c r="D55" s="124">
        <f t="shared" si="5"/>
        <v>0</v>
      </c>
      <c r="E55" s="124">
        <f t="shared" si="5"/>
        <v>0</v>
      </c>
      <c r="F55" s="124">
        <f t="shared" si="5"/>
        <v>0</v>
      </c>
      <c r="G55" s="124">
        <f t="shared" si="5"/>
        <v>0</v>
      </c>
      <c r="H55" s="124">
        <f t="shared" si="5"/>
        <v>0</v>
      </c>
      <c r="I55" s="125">
        <f t="shared" si="5"/>
        <v>0</v>
      </c>
      <c r="J55" s="124">
        <f t="shared" si="1"/>
        <v>0</v>
      </c>
      <c r="K55" s="128">
        <f t="shared" si="1"/>
        <v>0</v>
      </c>
    </row>
    <row r="56" spans="1:11" ht="16.5" customHeight="1">
      <c r="A56" s="106" t="s">
        <v>70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</row>
  </sheetData>
  <mergeCells count="14">
    <mergeCell ref="J4:K4"/>
    <mergeCell ref="J32:K32"/>
    <mergeCell ref="B3:K3"/>
    <mergeCell ref="B31:K31"/>
    <mergeCell ref="A31:A33"/>
    <mergeCell ref="B32:C32"/>
    <mergeCell ref="A3:A5"/>
    <mergeCell ref="B4:C4"/>
    <mergeCell ref="H4:I4"/>
    <mergeCell ref="H32:I32"/>
    <mergeCell ref="D4:E4"/>
    <mergeCell ref="F4:G4"/>
    <mergeCell ref="D32:E32"/>
    <mergeCell ref="F32:G32"/>
  </mergeCells>
  <phoneticPr fontId="2" type="noConversion"/>
  <printOptions horizontalCentered="1"/>
  <pageMargins left="0.78740157480314965" right="0.78740157480314965" top="0.78740157480314965" bottom="0.78740157480314965" header="0.31496062992125984" footer="0.9055118110236221"/>
  <pageSetup paperSize="9" scale="82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1"/>
  <sheetViews>
    <sheetView showGridLines="0" view="pageBreakPreview" zoomScaleNormal="115" zoomScaleSheetLayoutView="100" workbookViewId="0">
      <selection activeCell="G37" sqref="G37"/>
    </sheetView>
  </sheetViews>
  <sheetFormatPr defaultRowHeight="20.100000000000001" customHeight="1"/>
  <cols>
    <col min="1" max="6" width="12.21875" style="30" customWidth="1"/>
    <col min="7" max="16384" width="8.88671875" style="30"/>
  </cols>
  <sheetData>
    <row r="1" spans="1:7" ht="20.100000000000001" customHeight="1">
      <c r="A1" s="96" t="s">
        <v>111</v>
      </c>
    </row>
    <row r="2" spans="1:7" ht="20.100000000000001" customHeight="1">
      <c r="A2" s="1"/>
    </row>
    <row r="3" spans="1:7" ht="20.100000000000001" customHeight="1">
      <c r="A3" s="96" t="s">
        <v>36</v>
      </c>
      <c r="C3" s="97"/>
      <c r="D3" s="97"/>
    </row>
    <row r="4" spans="1:7" ht="20.100000000000001" customHeight="1">
      <c r="A4" s="96"/>
      <c r="C4" s="97"/>
      <c r="D4" s="97"/>
      <c r="E4" s="97"/>
      <c r="F4" s="97" t="s">
        <v>29</v>
      </c>
    </row>
    <row r="5" spans="1:7" s="101" customFormat="1" ht="20.100000000000001" customHeight="1" thickBot="1">
      <c r="A5" s="98" t="s">
        <v>245</v>
      </c>
      <c r="B5" s="99" t="s">
        <v>30</v>
      </c>
      <c r="C5" s="99" t="s">
        <v>31</v>
      </c>
      <c r="D5" s="99" t="s">
        <v>32</v>
      </c>
      <c r="E5" s="99" t="s">
        <v>33</v>
      </c>
      <c r="F5" s="100" t="s">
        <v>246</v>
      </c>
    </row>
    <row r="6" spans="1:7" s="101" customFormat="1" ht="20.100000000000001" customHeight="1" thickTop="1">
      <c r="A6" s="102" t="s">
        <v>14</v>
      </c>
      <c r="B6" s="210">
        <f>ROUND(AVERAGE('연령별 출산율'!C10:C14)*1000,2)</f>
        <v>1.07</v>
      </c>
      <c r="C6" s="210">
        <f>ROUND(AVERAGE('연령별 출산율'!D10:D14)*1000,2)</f>
        <v>1.26</v>
      </c>
      <c r="D6" s="210">
        <f>ROUND(AVERAGE('연령별 출산율'!E10:E14)*1000,2)</f>
        <v>1.48</v>
      </c>
      <c r="E6" s="210">
        <f>ROUND(AVERAGE('연령별 출산율'!F10:F14)*1000,2)</f>
        <v>1.6</v>
      </c>
      <c r="F6" s="211">
        <f>ROUND(AVERAGE('연령별 출산율'!G10:G14)*1000,2)</f>
        <v>1.68</v>
      </c>
      <c r="G6" s="103"/>
    </row>
    <row r="7" spans="1:7" s="101" customFormat="1" ht="20.100000000000001" customHeight="1">
      <c r="A7" s="104" t="s">
        <v>15</v>
      </c>
      <c r="B7" s="210">
        <f>ROUND(AVERAGE('연령별 출산율'!C15:C19)*1000,2)</f>
        <v>20.13</v>
      </c>
      <c r="C7" s="210">
        <f>ROUND(AVERAGE('연령별 출산율'!D15:D19)*1000,2)</f>
        <v>19.420000000000002</v>
      </c>
      <c r="D7" s="210">
        <f>ROUND(AVERAGE('연령별 출산율'!E15:E19)*1000,2)</f>
        <v>19.72</v>
      </c>
      <c r="E7" s="210">
        <f>ROUND(AVERAGE('연령별 출산율'!F15:F19)*1000,2)</f>
        <v>20.02</v>
      </c>
      <c r="F7" s="211">
        <f>ROUND(AVERAGE('연령별 출산율'!G15:G19)*1000,2)</f>
        <v>20.260000000000002</v>
      </c>
    </row>
    <row r="8" spans="1:7" s="101" customFormat="1" ht="20.100000000000001" customHeight="1">
      <c r="A8" s="104" t="s">
        <v>16</v>
      </c>
      <c r="B8" s="210">
        <f>ROUND(AVERAGE('연령별 출산율'!C20:C24)*1000,2)</f>
        <v>93.12</v>
      </c>
      <c r="C8" s="210">
        <f>ROUND(AVERAGE('연령별 출산율'!D20:D24)*1000,2)</f>
        <v>87.13</v>
      </c>
      <c r="D8" s="210">
        <f>ROUND(AVERAGE('연령별 출산율'!E20:E24)*1000,2)</f>
        <v>84.08</v>
      </c>
      <c r="E8" s="210">
        <f>ROUND(AVERAGE('연령별 출산율'!F20:F24)*1000,2)</f>
        <v>83.55</v>
      </c>
      <c r="F8" s="211">
        <f>ROUND(AVERAGE('연령별 출산율'!G20:G24)*1000,2)</f>
        <v>83.41</v>
      </c>
    </row>
    <row r="9" spans="1:7" s="101" customFormat="1" ht="20.100000000000001" customHeight="1">
      <c r="A9" s="104" t="s">
        <v>17</v>
      </c>
      <c r="B9" s="210">
        <f>ROUND(AVERAGE('연령별 출산율'!C25:C29)*1000,2)</f>
        <v>121.47</v>
      </c>
      <c r="C9" s="210">
        <f>ROUND(AVERAGE('연령별 출산율'!D25:D29)*1000,2)</f>
        <v>126.5</v>
      </c>
      <c r="D9" s="210">
        <f>ROUND(AVERAGE('연령별 출산율'!E25:E29)*1000,2)</f>
        <v>126.46</v>
      </c>
      <c r="E9" s="210">
        <f>ROUND(AVERAGE('연령별 출산율'!F25:F29)*1000,2)</f>
        <v>127.49</v>
      </c>
      <c r="F9" s="211">
        <f>ROUND(AVERAGE('연령별 출산율'!G25:G29)*1000,2)</f>
        <v>128.13999999999999</v>
      </c>
    </row>
    <row r="10" spans="1:7" s="101" customFormat="1" ht="20.100000000000001" customHeight="1">
      <c r="A10" s="104" t="s">
        <v>18</v>
      </c>
      <c r="B10" s="210">
        <f>ROUND(AVERAGE('연령별 출산율'!C30:C34)*1000,2)</f>
        <v>49.33</v>
      </c>
      <c r="C10" s="210">
        <f>ROUND(AVERAGE('연령별 출산율'!D30:D34)*1000,2)</f>
        <v>64.72</v>
      </c>
      <c r="D10" s="210">
        <f>ROUND(AVERAGE('연령별 출산율'!E30:E34)*1000,2)</f>
        <v>72.44</v>
      </c>
      <c r="E10" s="210">
        <f>ROUND(AVERAGE('연령별 출산율'!F30:F34)*1000,2)</f>
        <v>76.510000000000005</v>
      </c>
      <c r="F10" s="211">
        <f>ROUND(AVERAGE('연령별 출산율'!G30:G34)*1000,2)</f>
        <v>78.84</v>
      </c>
    </row>
    <row r="11" spans="1:7" s="101" customFormat="1" ht="20.100000000000001" customHeight="1">
      <c r="A11" s="104" t="s">
        <v>19</v>
      </c>
      <c r="B11" s="210">
        <f>ROUND(AVERAGE('연령별 출산율'!C35:C39)*1000,2)</f>
        <v>6.74</v>
      </c>
      <c r="C11" s="210">
        <f>ROUND(AVERAGE('연령별 출산율'!D35:D39)*1000,2)</f>
        <v>12.51</v>
      </c>
      <c r="D11" s="210">
        <f>ROUND(AVERAGE('연령별 출산율'!E35:E39)*1000,2)</f>
        <v>16.850000000000001</v>
      </c>
      <c r="E11" s="210">
        <f>ROUND(AVERAGE('연령별 출산율'!F35:F39)*1000,2)</f>
        <v>19.21</v>
      </c>
      <c r="F11" s="211">
        <f>ROUND(AVERAGE('연령별 출산율'!G35:G39)*1000,2)</f>
        <v>20.64</v>
      </c>
    </row>
    <row r="12" spans="1:7" s="101" customFormat="1" ht="20.100000000000001" customHeight="1">
      <c r="A12" s="105" t="s">
        <v>20</v>
      </c>
      <c r="B12" s="212">
        <f>ROUND(AVERAGE('연령별 출산율'!C40:C44)*1000,2)</f>
        <v>0.33</v>
      </c>
      <c r="C12" s="212">
        <f>ROUND(AVERAGE('연령별 출산율'!D40:D44)*1000,2)</f>
        <v>0.97</v>
      </c>
      <c r="D12" s="212">
        <f>ROUND(AVERAGE('연령별 출산율'!E40:E44)*1000,2)</f>
        <v>1.69</v>
      </c>
      <c r="E12" s="212">
        <f>ROUND(AVERAGE('연령별 출산율'!F40:F44)*1000,2)</f>
        <v>2.13</v>
      </c>
      <c r="F12" s="213">
        <f>ROUND(AVERAGE('연령별 출산율'!G40:G44)*1000,2)</f>
        <v>2.4300000000000002</v>
      </c>
    </row>
    <row r="13" spans="1:7" s="101" customFormat="1" ht="20.100000000000001" customHeight="1">
      <c r="A13" s="106" t="s">
        <v>70</v>
      </c>
    </row>
    <row r="14" spans="1:7" s="101" customFormat="1" ht="20.100000000000001" customHeight="1">
      <c r="A14" s="106"/>
    </row>
    <row r="15" spans="1:7" ht="20.100000000000001" customHeight="1">
      <c r="A15" s="96" t="s">
        <v>37</v>
      </c>
    </row>
    <row r="16" spans="1:7" ht="20.100000000000001" customHeight="1">
      <c r="A16" s="96"/>
      <c r="D16" s="97"/>
      <c r="E16" s="97"/>
      <c r="F16" s="97" t="s">
        <v>2</v>
      </c>
    </row>
    <row r="17" spans="1:6" s="101" customFormat="1" ht="20.100000000000001" customHeight="1" thickBot="1">
      <c r="A17" s="98" t="s">
        <v>245</v>
      </c>
      <c r="B17" s="99" t="s">
        <v>30</v>
      </c>
      <c r="C17" s="99" t="s">
        <v>31</v>
      </c>
      <c r="D17" s="99" t="s">
        <v>32</v>
      </c>
      <c r="E17" s="99" t="s">
        <v>33</v>
      </c>
      <c r="F17" s="100" t="s">
        <v>246</v>
      </c>
    </row>
    <row r="18" spans="1:6" ht="20.100000000000001" customHeight="1" thickTop="1">
      <c r="A18" s="102" t="s">
        <v>28</v>
      </c>
      <c r="B18" s="107">
        <v>107.2</v>
      </c>
      <c r="C18" s="107">
        <v>106.3</v>
      </c>
      <c r="D18" s="107">
        <v>106</v>
      </c>
      <c r="E18" s="107">
        <v>105.8</v>
      </c>
      <c r="F18" s="108">
        <v>105.7</v>
      </c>
    </row>
    <row r="19" spans="1:6" ht="20.100000000000001" customHeight="1">
      <c r="A19" s="104" t="s">
        <v>231</v>
      </c>
      <c r="B19" s="109">
        <f>B18/(B18+100)</f>
        <v>0.51737451737451745</v>
      </c>
      <c r="C19" s="109">
        <f>C18/(C18+100)</f>
        <v>0.51526902569074162</v>
      </c>
      <c r="D19" s="109">
        <f>D18/(D18+100)</f>
        <v>0.5145631067961165</v>
      </c>
      <c r="E19" s="109">
        <f>E18/(E18+100)</f>
        <v>0.51409135082604462</v>
      </c>
      <c r="F19" s="110">
        <f>F18/(F18+100)</f>
        <v>0.51385512882839091</v>
      </c>
    </row>
    <row r="20" spans="1:6" ht="20.100000000000001" customHeight="1">
      <c r="A20" s="105" t="s">
        <v>230</v>
      </c>
      <c r="B20" s="111">
        <f>1-B19</f>
        <v>0.48262548262548255</v>
      </c>
      <c r="C20" s="111">
        <f>1-C19</f>
        <v>0.48473097430925838</v>
      </c>
      <c r="D20" s="111">
        <f>1-D19</f>
        <v>0.4854368932038835</v>
      </c>
      <c r="E20" s="111">
        <f>1-E19</f>
        <v>0.48590864917395538</v>
      </c>
      <c r="F20" s="112">
        <f>1-F19</f>
        <v>0.48614487117160909</v>
      </c>
    </row>
    <row r="21" spans="1:6" ht="20.100000000000001" customHeight="1">
      <c r="A21" s="106" t="s">
        <v>112</v>
      </c>
    </row>
  </sheetData>
  <phoneticPr fontId="2" type="noConversion"/>
  <printOptions horizontalCentered="1"/>
  <pageMargins left="0.78740157480314965" right="0.78740157480314965" top="0.78740157480314965" bottom="0.78740157480314965" header="0.31496062992125984" footer="0.9055118110236221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1:IV65536"/>
    </sheetView>
  </sheetViews>
  <sheetFormatPr defaultRowHeight="14.25"/>
  <cols>
    <col min="1" max="16384" width="8.88671875" style="50"/>
  </cols>
  <sheetData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2"/>
  <sheetViews>
    <sheetView showGridLines="0" view="pageBreakPreview" zoomScaleNormal="100" zoomScaleSheetLayoutView="100" workbookViewId="0">
      <selection activeCell="L22" sqref="L22"/>
    </sheetView>
  </sheetViews>
  <sheetFormatPr defaultColWidth="7.21875" defaultRowHeight="20.100000000000001" customHeight="1"/>
  <cols>
    <col min="1" max="1" width="8" style="70" customWidth="1"/>
    <col min="2" max="4" width="7.21875" style="70" customWidth="1"/>
    <col min="5" max="5" width="7.21875" style="70"/>
    <col min="6" max="6" width="7.21875" style="70" customWidth="1"/>
    <col min="7" max="8" width="7.21875" style="70"/>
    <col min="9" max="9" width="7.21875" style="70" customWidth="1"/>
    <col min="10" max="16384" width="7.21875" style="70"/>
  </cols>
  <sheetData>
    <row r="1" spans="1:10" ht="21" customHeight="1">
      <c r="A1" s="68" t="s">
        <v>40</v>
      </c>
      <c r="B1" s="69"/>
      <c r="C1" s="69"/>
      <c r="F1" s="69"/>
      <c r="I1" s="69"/>
    </row>
    <row r="2" spans="1:10" ht="21" customHeight="1">
      <c r="A2" s="310" t="s">
        <v>3</v>
      </c>
      <c r="B2" s="311" t="s">
        <v>322</v>
      </c>
      <c r="C2" s="311"/>
      <c r="D2" s="311"/>
      <c r="E2" s="311"/>
      <c r="F2" s="311"/>
      <c r="G2" s="311"/>
      <c r="H2" s="311"/>
      <c r="I2" s="311"/>
      <c r="J2" s="311"/>
    </row>
    <row r="3" spans="1:10" s="73" customFormat="1" ht="21" customHeight="1">
      <c r="A3" s="310"/>
      <c r="B3" s="310" t="s">
        <v>43</v>
      </c>
      <c r="C3" s="310"/>
      <c r="D3" s="310"/>
      <c r="E3" s="312" t="s">
        <v>67</v>
      </c>
      <c r="F3" s="312"/>
      <c r="G3" s="312"/>
      <c r="H3" s="312" t="s">
        <v>68</v>
      </c>
      <c r="I3" s="312"/>
      <c r="J3" s="312"/>
    </row>
    <row r="4" spans="1:10" s="73" customFormat="1" ht="21" customHeight="1">
      <c r="A4" s="310"/>
      <c r="B4" s="71" t="s">
        <v>8</v>
      </c>
      <c r="C4" s="71" t="s">
        <v>9</v>
      </c>
      <c r="D4" s="71" t="s">
        <v>10</v>
      </c>
      <c r="E4" s="72" t="s">
        <v>8</v>
      </c>
      <c r="F4" s="72" t="s">
        <v>9</v>
      </c>
      <c r="G4" s="72" t="s">
        <v>10</v>
      </c>
      <c r="H4" s="72" t="s">
        <v>8</v>
      </c>
      <c r="I4" s="72" t="s">
        <v>9</v>
      </c>
      <c r="J4" s="72" t="s">
        <v>10</v>
      </c>
    </row>
    <row r="5" spans="1:10" s="73" customFormat="1" ht="21" customHeight="1">
      <c r="A5" s="74" t="s">
        <v>8</v>
      </c>
      <c r="B5" s="75">
        <f>SUM(B6:B26)</f>
        <v>136858</v>
      </c>
      <c r="C5" s="75">
        <f>SUM(C6:C26)</f>
        <v>68096</v>
      </c>
      <c r="D5" s="75">
        <f>SUM(D6:D26)</f>
        <v>68762</v>
      </c>
      <c r="E5" s="75">
        <f t="shared" ref="E5:J5" si="0">SUM(E6:E26)</f>
        <v>135259</v>
      </c>
      <c r="F5" s="75">
        <f t="shared" si="0"/>
        <v>67222</v>
      </c>
      <c r="G5" s="75">
        <f t="shared" si="0"/>
        <v>68037</v>
      </c>
      <c r="H5" s="75">
        <f t="shared" si="0"/>
        <v>1599</v>
      </c>
      <c r="I5" s="75">
        <f t="shared" si="0"/>
        <v>874</v>
      </c>
      <c r="J5" s="75">
        <f t="shared" si="0"/>
        <v>725</v>
      </c>
    </row>
    <row r="6" spans="1:10" s="30" customFormat="1" ht="21" customHeight="1">
      <c r="A6" s="93" t="s">
        <v>62</v>
      </c>
      <c r="B6" s="77">
        <f t="shared" ref="B6:B26" si="1">C6+D6</f>
        <v>9053</v>
      </c>
      <c r="C6" s="77">
        <f t="shared" ref="C6:D12" si="2">F6+I6</f>
        <v>4553</v>
      </c>
      <c r="D6" s="77">
        <f t="shared" si="2"/>
        <v>4500</v>
      </c>
      <c r="E6" s="77">
        <f t="shared" ref="E6:E12" si="3">F6+G6</f>
        <v>8990</v>
      </c>
      <c r="F6" s="77">
        <v>4535</v>
      </c>
      <c r="G6" s="77">
        <v>4455</v>
      </c>
      <c r="H6" s="77">
        <f t="shared" ref="H6:H12" si="4">I6+J6</f>
        <v>63</v>
      </c>
      <c r="I6" s="77">
        <v>18</v>
      </c>
      <c r="J6" s="77">
        <v>45</v>
      </c>
    </row>
    <row r="7" spans="1:10" s="30" customFormat="1" ht="21" customHeight="1">
      <c r="A7" s="94" t="s">
        <v>240</v>
      </c>
      <c r="B7" s="77">
        <f t="shared" si="1"/>
        <v>10454</v>
      </c>
      <c r="C7" s="77">
        <f t="shared" si="2"/>
        <v>5177</v>
      </c>
      <c r="D7" s="77">
        <f t="shared" si="2"/>
        <v>5277</v>
      </c>
      <c r="E7" s="77">
        <f t="shared" si="3"/>
        <v>10377</v>
      </c>
      <c r="F7" s="77">
        <v>5158</v>
      </c>
      <c r="G7" s="77">
        <v>5219</v>
      </c>
      <c r="H7" s="77">
        <f t="shared" si="4"/>
        <v>77</v>
      </c>
      <c r="I7" s="77">
        <v>19</v>
      </c>
      <c r="J7" s="77">
        <v>58</v>
      </c>
    </row>
    <row r="8" spans="1:10" s="30" customFormat="1" ht="21" customHeight="1">
      <c r="A8" s="93" t="s">
        <v>63</v>
      </c>
      <c r="B8" s="77">
        <f t="shared" si="1"/>
        <v>5265</v>
      </c>
      <c r="C8" s="77">
        <f t="shared" si="2"/>
        <v>2625</v>
      </c>
      <c r="D8" s="77">
        <f t="shared" si="2"/>
        <v>2640</v>
      </c>
      <c r="E8" s="77">
        <f t="shared" si="3"/>
        <v>5229</v>
      </c>
      <c r="F8" s="77">
        <v>2612</v>
      </c>
      <c r="G8" s="77">
        <v>2617</v>
      </c>
      <c r="H8" s="77">
        <f t="shared" si="4"/>
        <v>36</v>
      </c>
      <c r="I8" s="77">
        <v>13</v>
      </c>
      <c r="J8" s="77">
        <v>23</v>
      </c>
    </row>
    <row r="9" spans="1:10" s="30" customFormat="1" ht="21" customHeight="1">
      <c r="A9" s="93" t="s">
        <v>64</v>
      </c>
      <c r="B9" s="77">
        <f t="shared" si="1"/>
        <v>26402</v>
      </c>
      <c r="C9" s="77">
        <f t="shared" si="2"/>
        <v>13087</v>
      </c>
      <c r="D9" s="77">
        <f t="shared" si="2"/>
        <v>13315</v>
      </c>
      <c r="E9" s="77">
        <f t="shared" si="3"/>
        <v>25847</v>
      </c>
      <c r="F9" s="77">
        <v>12743</v>
      </c>
      <c r="G9" s="77">
        <v>13104</v>
      </c>
      <c r="H9" s="77">
        <f t="shared" si="4"/>
        <v>555</v>
      </c>
      <c r="I9" s="77">
        <v>344</v>
      </c>
      <c r="J9" s="77">
        <v>211</v>
      </c>
    </row>
    <row r="10" spans="1:10" s="30" customFormat="1" ht="21" customHeight="1">
      <c r="A10" s="93" t="s">
        <v>65</v>
      </c>
      <c r="B10" s="77">
        <f t="shared" si="1"/>
        <v>23023</v>
      </c>
      <c r="C10" s="77">
        <f t="shared" si="2"/>
        <v>11251</v>
      </c>
      <c r="D10" s="77">
        <f t="shared" si="2"/>
        <v>11772</v>
      </c>
      <c r="E10" s="77">
        <f t="shared" si="3"/>
        <v>22919</v>
      </c>
      <c r="F10" s="77">
        <v>11217</v>
      </c>
      <c r="G10" s="77">
        <v>11702</v>
      </c>
      <c r="H10" s="77">
        <f t="shared" si="4"/>
        <v>104</v>
      </c>
      <c r="I10" s="77">
        <v>34</v>
      </c>
      <c r="J10" s="77">
        <v>70</v>
      </c>
    </row>
    <row r="11" spans="1:10" s="30" customFormat="1" ht="21" customHeight="1">
      <c r="A11" s="93" t="s">
        <v>66</v>
      </c>
      <c r="B11" s="77">
        <f t="shared" si="1"/>
        <v>11098</v>
      </c>
      <c r="C11" s="77">
        <f t="shared" si="2"/>
        <v>5555</v>
      </c>
      <c r="D11" s="77">
        <f t="shared" si="2"/>
        <v>5543</v>
      </c>
      <c r="E11" s="77">
        <f t="shared" si="3"/>
        <v>11036</v>
      </c>
      <c r="F11" s="77">
        <v>5535</v>
      </c>
      <c r="G11" s="77">
        <v>5501</v>
      </c>
      <c r="H11" s="77">
        <f t="shared" si="4"/>
        <v>62</v>
      </c>
      <c r="I11" s="77">
        <v>20</v>
      </c>
      <c r="J11" s="77">
        <v>42</v>
      </c>
    </row>
    <row r="12" spans="1:10" s="30" customFormat="1" ht="21" customHeight="1">
      <c r="A12" s="93" t="s">
        <v>48</v>
      </c>
      <c r="B12" s="77">
        <f t="shared" si="1"/>
        <v>8699</v>
      </c>
      <c r="C12" s="77">
        <f t="shared" si="2"/>
        <v>4396</v>
      </c>
      <c r="D12" s="77">
        <f t="shared" si="2"/>
        <v>4303</v>
      </c>
      <c r="E12" s="77">
        <f t="shared" si="3"/>
        <v>8563</v>
      </c>
      <c r="F12" s="77">
        <v>4316</v>
      </c>
      <c r="G12" s="77">
        <v>4247</v>
      </c>
      <c r="H12" s="77">
        <f t="shared" si="4"/>
        <v>136</v>
      </c>
      <c r="I12" s="77">
        <v>80</v>
      </c>
      <c r="J12" s="77">
        <v>56</v>
      </c>
    </row>
    <row r="13" spans="1:10" s="30" customFormat="1" ht="21" customHeight="1">
      <c r="A13" s="93" t="s">
        <v>49</v>
      </c>
      <c r="B13" s="77">
        <f t="shared" si="1"/>
        <v>3389</v>
      </c>
      <c r="C13" s="77">
        <f t="shared" ref="C13:C26" si="5">F13+I13</f>
        <v>1710</v>
      </c>
      <c r="D13" s="77">
        <f t="shared" ref="D13:D26" si="6">G13+J13</f>
        <v>1679</v>
      </c>
      <c r="E13" s="77">
        <f t="shared" ref="E13:E26" si="7">F13+G13</f>
        <v>3358</v>
      </c>
      <c r="F13" s="77">
        <v>1695</v>
      </c>
      <c r="G13" s="77">
        <v>1663</v>
      </c>
      <c r="H13" s="77">
        <f t="shared" ref="H13:H26" si="8">I13+J13</f>
        <v>31</v>
      </c>
      <c r="I13" s="77">
        <v>15</v>
      </c>
      <c r="J13" s="77">
        <v>16</v>
      </c>
    </row>
    <row r="14" spans="1:10" s="30" customFormat="1" ht="21" customHeight="1">
      <c r="A14" s="93" t="s">
        <v>241</v>
      </c>
      <c r="B14" s="77">
        <f t="shared" si="1"/>
        <v>4146</v>
      </c>
      <c r="C14" s="77">
        <f t="shared" si="5"/>
        <v>2083</v>
      </c>
      <c r="D14" s="77">
        <f t="shared" si="6"/>
        <v>2063</v>
      </c>
      <c r="E14" s="77">
        <f t="shared" si="7"/>
        <v>4069</v>
      </c>
      <c r="F14" s="77">
        <v>2022</v>
      </c>
      <c r="G14" s="77">
        <v>2047</v>
      </c>
      <c r="H14" s="77">
        <f t="shared" si="8"/>
        <v>77</v>
      </c>
      <c r="I14" s="77">
        <v>61</v>
      </c>
      <c r="J14" s="77">
        <v>16</v>
      </c>
    </row>
    <row r="15" spans="1:10" s="30" customFormat="1" ht="21" customHeight="1">
      <c r="A15" s="93" t="s">
        <v>50</v>
      </c>
      <c r="B15" s="77">
        <f t="shared" si="1"/>
        <v>3030</v>
      </c>
      <c r="C15" s="77">
        <f t="shared" si="5"/>
        <v>1554</v>
      </c>
      <c r="D15" s="77">
        <f t="shared" si="6"/>
        <v>1476</v>
      </c>
      <c r="E15" s="77">
        <f t="shared" si="7"/>
        <v>2969</v>
      </c>
      <c r="F15" s="77">
        <v>1507</v>
      </c>
      <c r="G15" s="77">
        <v>1462</v>
      </c>
      <c r="H15" s="77">
        <f t="shared" si="8"/>
        <v>61</v>
      </c>
      <c r="I15" s="77">
        <v>47</v>
      </c>
      <c r="J15" s="77">
        <v>14</v>
      </c>
    </row>
    <row r="16" spans="1:10" s="30" customFormat="1" ht="21" customHeight="1">
      <c r="A16" s="93" t="s">
        <v>51</v>
      </c>
      <c r="B16" s="77">
        <f t="shared" si="1"/>
        <v>3944</v>
      </c>
      <c r="C16" s="77">
        <f t="shared" si="5"/>
        <v>1953</v>
      </c>
      <c r="D16" s="77">
        <f t="shared" si="6"/>
        <v>1991</v>
      </c>
      <c r="E16" s="77">
        <f t="shared" si="7"/>
        <v>3875</v>
      </c>
      <c r="F16" s="77">
        <v>1903</v>
      </c>
      <c r="G16" s="77">
        <v>1972</v>
      </c>
      <c r="H16" s="77">
        <f t="shared" si="8"/>
        <v>69</v>
      </c>
      <c r="I16" s="77">
        <v>50</v>
      </c>
      <c r="J16" s="77">
        <v>19</v>
      </c>
    </row>
    <row r="17" spans="1:10" s="30" customFormat="1" ht="21" customHeight="1">
      <c r="A17" s="93" t="s">
        <v>52</v>
      </c>
      <c r="B17" s="77">
        <f t="shared" si="1"/>
        <v>5027</v>
      </c>
      <c r="C17" s="77">
        <f t="shared" si="5"/>
        <v>2529</v>
      </c>
      <c r="D17" s="77">
        <f t="shared" si="6"/>
        <v>2498</v>
      </c>
      <c r="E17" s="77">
        <f t="shared" si="7"/>
        <v>4984</v>
      </c>
      <c r="F17" s="77">
        <v>2507</v>
      </c>
      <c r="G17" s="77">
        <v>2477</v>
      </c>
      <c r="H17" s="77">
        <f t="shared" si="8"/>
        <v>43</v>
      </c>
      <c r="I17" s="77">
        <v>22</v>
      </c>
      <c r="J17" s="77">
        <v>21</v>
      </c>
    </row>
    <row r="18" spans="1:10" s="30" customFormat="1" ht="21" customHeight="1">
      <c r="A18" s="93" t="s">
        <v>53</v>
      </c>
      <c r="B18" s="77">
        <f t="shared" si="1"/>
        <v>3667</v>
      </c>
      <c r="C18" s="77">
        <f t="shared" si="5"/>
        <v>1859</v>
      </c>
      <c r="D18" s="77">
        <f t="shared" si="6"/>
        <v>1808</v>
      </c>
      <c r="E18" s="77">
        <f t="shared" si="7"/>
        <v>3615</v>
      </c>
      <c r="F18" s="77">
        <v>1827</v>
      </c>
      <c r="G18" s="77">
        <v>1788</v>
      </c>
      <c r="H18" s="77">
        <f t="shared" si="8"/>
        <v>52</v>
      </c>
      <c r="I18" s="77">
        <v>32</v>
      </c>
      <c r="J18" s="77">
        <v>20</v>
      </c>
    </row>
    <row r="19" spans="1:10" s="30" customFormat="1" ht="21" customHeight="1">
      <c r="A19" s="93" t="s">
        <v>54</v>
      </c>
      <c r="B19" s="77">
        <f t="shared" si="1"/>
        <v>4242</v>
      </c>
      <c r="C19" s="77">
        <f t="shared" si="5"/>
        <v>2147</v>
      </c>
      <c r="D19" s="77">
        <f t="shared" si="6"/>
        <v>2095</v>
      </c>
      <c r="E19" s="77">
        <f t="shared" si="7"/>
        <v>4223</v>
      </c>
      <c r="F19" s="77">
        <v>2147</v>
      </c>
      <c r="G19" s="77">
        <v>2076</v>
      </c>
      <c r="H19" s="77">
        <f t="shared" si="8"/>
        <v>19</v>
      </c>
      <c r="I19" s="77">
        <v>0</v>
      </c>
      <c r="J19" s="77">
        <v>19</v>
      </c>
    </row>
    <row r="20" spans="1:10" s="30" customFormat="1" ht="21" customHeight="1">
      <c r="A20" s="93" t="s">
        <v>55</v>
      </c>
      <c r="B20" s="77">
        <f t="shared" si="1"/>
        <v>2325</v>
      </c>
      <c r="C20" s="77">
        <f t="shared" si="5"/>
        <v>1186</v>
      </c>
      <c r="D20" s="77">
        <f t="shared" si="6"/>
        <v>1139</v>
      </c>
      <c r="E20" s="77">
        <f t="shared" si="7"/>
        <v>2287</v>
      </c>
      <c r="F20" s="77">
        <v>1159</v>
      </c>
      <c r="G20" s="77">
        <v>1128</v>
      </c>
      <c r="H20" s="77">
        <f t="shared" si="8"/>
        <v>38</v>
      </c>
      <c r="I20" s="77">
        <v>27</v>
      </c>
      <c r="J20" s="77">
        <v>11</v>
      </c>
    </row>
    <row r="21" spans="1:10" s="30" customFormat="1" ht="21" customHeight="1">
      <c r="A21" s="93" t="s">
        <v>56</v>
      </c>
      <c r="B21" s="77">
        <f t="shared" si="1"/>
        <v>2674</v>
      </c>
      <c r="C21" s="77">
        <f t="shared" si="5"/>
        <v>1348</v>
      </c>
      <c r="D21" s="77">
        <f t="shared" si="6"/>
        <v>1326</v>
      </c>
      <c r="E21" s="77">
        <f t="shared" si="7"/>
        <v>2623</v>
      </c>
      <c r="F21" s="77">
        <v>1321</v>
      </c>
      <c r="G21" s="77">
        <v>1302</v>
      </c>
      <c r="H21" s="77">
        <f t="shared" si="8"/>
        <v>51</v>
      </c>
      <c r="I21" s="77">
        <v>27</v>
      </c>
      <c r="J21" s="77">
        <v>24</v>
      </c>
    </row>
    <row r="22" spans="1:10" s="30" customFormat="1" ht="21" customHeight="1">
      <c r="A22" s="93" t="s">
        <v>57</v>
      </c>
      <c r="B22" s="77">
        <f t="shared" si="1"/>
        <v>3322</v>
      </c>
      <c r="C22" s="77">
        <f t="shared" si="5"/>
        <v>1632</v>
      </c>
      <c r="D22" s="77">
        <f t="shared" si="6"/>
        <v>1690</v>
      </c>
      <c r="E22" s="77">
        <f t="shared" si="7"/>
        <v>3286</v>
      </c>
      <c r="F22" s="77">
        <v>1615</v>
      </c>
      <c r="G22" s="77">
        <v>1671</v>
      </c>
      <c r="H22" s="77">
        <f t="shared" si="8"/>
        <v>36</v>
      </c>
      <c r="I22" s="77">
        <v>17</v>
      </c>
      <c r="J22" s="77">
        <v>19</v>
      </c>
    </row>
    <row r="23" spans="1:10" s="30" customFormat="1" ht="21" customHeight="1">
      <c r="A23" s="93" t="s">
        <v>58</v>
      </c>
      <c r="B23" s="77">
        <f t="shared" si="1"/>
        <v>1932</v>
      </c>
      <c r="C23" s="77">
        <f t="shared" si="5"/>
        <v>979</v>
      </c>
      <c r="D23" s="77">
        <f t="shared" si="6"/>
        <v>953</v>
      </c>
      <c r="E23" s="77">
        <f t="shared" si="7"/>
        <v>1872</v>
      </c>
      <c r="F23" s="77">
        <v>934</v>
      </c>
      <c r="G23" s="77">
        <v>938</v>
      </c>
      <c r="H23" s="77">
        <f t="shared" si="8"/>
        <v>60</v>
      </c>
      <c r="I23" s="77">
        <v>45</v>
      </c>
      <c r="J23" s="77">
        <v>15</v>
      </c>
    </row>
    <row r="24" spans="1:10" s="30" customFormat="1" ht="21" customHeight="1">
      <c r="A24" s="93" t="s">
        <v>59</v>
      </c>
      <c r="B24" s="77">
        <f t="shared" si="1"/>
        <v>1431</v>
      </c>
      <c r="C24" s="77">
        <f t="shared" si="5"/>
        <v>706</v>
      </c>
      <c r="D24" s="77">
        <f t="shared" si="6"/>
        <v>725</v>
      </c>
      <c r="E24" s="77">
        <f t="shared" si="7"/>
        <v>1419</v>
      </c>
      <c r="F24" s="77">
        <v>705</v>
      </c>
      <c r="G24" s="77">
        <v>714</v>
      </c>
      <c r="H24" s="77">
        <f t="shared" si="8"/>
        <v>12</v>
      </c>
      <c r="I24" s="77">
        <v>1</v>
      </c>
      <c r="J24" s="77">
        <v>11</v>
      </c>
    </row>
    <row r="25" spans="1:10" s="30" customFormat="1" ht="21" customHeight="1">
      <c r="A25" s="93" t="s">
        <v>60</v>
      </c>
      <c r="B25" s="77">
        <f t="shared" si="1"/>
        <v>2461</v>
      </c>
      <c r="C25" s="77">
        <f t="shared" si="5"/>
        <v>1177</v>
      </c>
      <c r="D25" s="77">
        <f t="shared" si="6"/>
        <v>1284</v>
      </c>
      <c r="E25" s="77">
        <f t="shared" si="7"/>
        <v>2449</v>
      </c>
      <c r="F25" s="77">
        <v>1175</v>
      </c>
      <c r="G25" s="77">
        <v>1274</v>
      </c>
      <c r="H25" s="77">
        <f t="shared" si="8"/>
        <v>12</v>
      </c>
      <c r="I25" s="77">
        <v>2</v>
      </c>
      <c r="J25" s="77">
        <v>10</v>
      </c>
    </row>
    <row r="26" spans="1:10" s="30" customFormat="1" ht="21" customHeight="1">
      <c r="A26" s="93" t="s">
        <v>61</v>
      </c>
      <c r="B26" s="77">
        <f t="shared" si="1"/>
        <v>1274</v>
      </c>
      <c r="C26" s="77">
        <f t="shared" si="5"/>
        <v>589</v>
      </c>
      <c r="D26" s="77">
        <f t="shared" si="6"/>
        <v>685</v>
      </c>
      <c r="E26" s="77">
        <f t="shared" si="7"/>
        <v>1269</v>
      </c>
      <c r="F26" s="77">
        <v>589</v>
      </c>
      <c r="G26" s="77">
        <v>680</v>
      </c>
      <c r="H26" s="77">
        <f t="shared" si="8"/>
        <v>5</v>
      </c>
      <c r="I26" s="77">
        <v>0</v>
      </c>
      <c r="J26" s="77">
        <v>5</v>
      </c>
    </row>
    <row r="27" spans="1:10" s="30" customFormat="1" ht="21" customHeight="1">
      <c r="A27" s="95" t="s">
        <v>239</v>
      </c>
      <c r="B27" s="79"/>
      <c r="C27" s="80"/>
      <c r="D27" s="81"/>
      <c r="E27" s="78"/>
      <c r="F27" s="82"/>
      <c r="G27" s="78"/>
      <c r="H27" s="78"/>
      <c r="I27" s="82"/>
      <c r="J27" s="78"/>
    </row>
    <row r="28" spans="1:10" s="17" customFormat="1" ht="21" customHeight="1">
      <c r="E28" s="84"/>
      <c r="F28" s="4"/>
      <c r="G28" s="84"/>
      <c r="H28" s="84"/>
      <c r="I28" s="4"/>
      <c r="J28" s="84"/>
    </row>
    <row r="29" spans="1:10" s="17" customFormat="1" ht="21" customHeight="1">
      <c r="F29" s="313"/>
      <c r="I29" s="313"/>
      <c r="J29" s="85"/>
    </row>
    <row r="30" spans="1:10" ht="21" customHeight="1">
      <c r="F30" s="313"/>
      <c r="G30" s="85"/>
      <c r="I30" s="313"/>
      <c r="J30" s="85"/>
    </row>
    <row r="31" spans="1:10" ht="21" customHeight="1">
      <c r="F31" s="85"/>
      <c r="G31" s="87"/>
      <c r="I31" s="85"/>
      <c r="J31" s="87"/>
    </row>
    <row r="32" spans="1:10" ht="21" customHeight="1">
      <c r="F32" s="85"/>
      <c r="G32" s="87"/>
      <c r="I32" s="85"/>
      <c r="J32" s="87"/>
    </row>
    <row r="33" spans="1:10" ht="21" customHeight="1">
      <c r="F33" s="85"/>
      <c r="G33" s="87"/>
      <c r="I33" s="85"/>
      <c r="J33" s="87"/>
    </row>
    <row r="34" spans="1:10" ht="21" customHeight="1">
      <c r="F34" s="85"/>
      <c r="G34" s="87"/>
      <c r="I34" s="85"/>
      <c r="J34" s="87"/>
    </row>
    <row r="35" spans="1:10" ht="21" customHeight="1">
      <c r="F35" s="85"/>
      <c r="G35" s="87"/>
      <c r="I35" s="85"/>
      <c r="J35" s="87"/>
    </row>
    <row r="36" spans="1:10" ht="21" customHeight="1">
      <c r="F36" s="85"/>
      <c r="G36" s="87"/>
      <c r="I36" s="85"/>
      <c r="J36" s="87"/>
    </row>
    <row r="37" spans="1:10" ht="21" customHeight="1">
      <c r="F37" s="85"/>
      <c r="G37" s="87"/>
      <c r="I37" s="85"/>
      <c r="J37" s="87"/>
    </row>
    <row r="38" spans="1:10" ht="21" customHeight="1">
      <c r="F38" s="85"/>
      <c r="G38" s="85"/>
      <c r="I38" s="85"/>
      <c r="J38" s="85"/>
    </row>
    <row r="39" spans="1:10" ht="21" customHeight="1">
      <c r="F39" s="309"/>
      <c r="G39" s="309"/>
      <c r="I39" s="309"/>
      <c r="J39" s="309"/>
    </row>
    <row r="40" spans="1:10" ht="21" customHeight="1">
      <c r="F40" s="309"/>
      <c r="G40" s="309"/>
      <c r="I40" s="309"/>
      <c r="J40" s="309"/>
    </row>
    <row r="41" spans="1:10" ht="21" customHeight="1">
      <c r="A41" s="90"/>
      <c r="B41" s="91"/>
      <c r="C41" s="91"/>
      <c r="D41" s="92"/>
    </row>
    <row r="42" spans="1:10" ht="21" customHeight="1">
      <c r="A42" s="90"/>
      <c r="B42" s="91"/>
      <c r="C42" s="91"/>
      <c r="D42" s="92"/>
    </row>
  </sheetData>
  <mergeCells count="11">
    <mergeCell ref="F39:F40"/>
    <mergeCell ref="G39:G40"/>
    <mergeCell ref="I39:I40"/>
    <mergeCell ref="J39:J40"/>
    <mergeCell ref="A2:A4"/>
    <mergeCell ref="B2:J2"/>
    <mergeCell ref="B3:D3"/>
    <mergeCell ref="H3:J3"/>
    <mergeCell ref="I29:I30"/>
    <mergeCell ref="F29:F30"/>
    <mergeCell ref="E3:G3"/>
  </mergeCells>
  <phoneticPr fontId="2" type="noConversion"/>
  <printOptions horizontalCentered="1"/>
  <pageMargins left="0.70866141732283472" right="0.70866141732283472" top="0.51181102362204722" bottom="0.78740157480314965" header="0.31496062992125984" footer="0.9055118110236221"/>
  <pageSetup paperSize="8" scale="89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view="pageBreakPreview" zoomScaleNormal="100" zoomScaleSheetLayoutView="100" workbookViewId="0">
      <selection activeCell="K16" sqref="K16"/>
    </sheetView>
  </sheetViews>
  <sheetFormatPr defaultColWidth="7.21875" defaultRowHeight="20.100000000000001" customHeight="1"/>
  <cols>
    <col min="1" max="4" width="7.21875" style="70" customWidth="1"/>
    <col min="5" max="5" width="7.21875" style="70"/>
    <col min="6" max="6" width="7.21875" style="70" customWidth="1"/>
    <col min="7" max="16384" width="7.21875" style="70"/>
  </cols>
  <sheetData>
    <row r="1" spans="1:10" ht="21" customHeight="1">
      <c r="A1" s="4" t="s">
        <v>323</v>
      </c>
      <c r="B1" s="69"/>
      <c r="C1" s="69"/>
      <c r="F1" s="69"/>
    </row>
    <row r="2" spans="1:10" ht="21" customHeight="1">
      <c r="A2" s="310" t="s">
        <v>3</v>
      </c>
      <c r="B2" s="311" t="s">
        <v>322</v>
      </c>
      <c r="C2" s="311"/>
      <c r="D2" s="311"/>
      <c r="E2" s="311"/>
      <c r="F2" s="311"/>
      <c r="G2" s="311"/>
      <c r="H2" s="311"/>
      <c r="I2" s="311"/>
      <c r="J2" s="311"/>
    </row>
    <row r="3" spans="1:10" s="73" customFormat="1" ht="21" customHeight="1">
      <c r="A3" s="310"/>
      <c r="B3" s="310" t="s">
        <v>43</v>
      </c>
      <c r="C3" s="310"/>
      <c r="D3" s="310"/>
      <c r="E3" s="312" t="s">
        <v>41</v>
      </c>
      <c r="F3" s="312"/>
      <c r="G3" s="312"/>
      <c r="H3" s="312" t="s">
        <v>42</v>
      </c>
      <c r="I3" s="312"/>
      <c r="J3" s="312"/>
    </row>
    <row r="4" spans="1:10" s="73" customFormat="1" ht="21" customHeight="1">
      <c r="A4" s="310"/>
      <c r="B4" s="71" t="s">
        <v>8</v>
      </c>
      <c r="C4" s="71" t="s">
        <v>9</v>
      </c>
      <c r="D4" s="71" t="s">
        <v>10</v>
      </c>
      <c r="E4" s="72" t="s">
        <v>8</v>
      </c>
      <c r="F4" s="72" t="s">
        <v>9</v>
      </c>
      <c r="G4" s="72" t="s">
        <v>10</v>
      </c>
      <c r="H4" s="72" t="s">
        <v>8</v>
      </c>
      <c r="I4" s="72" t="s">
        <v>9</v>
      </c>
      <c r="J4" s="72" t="s">
        <v>10</v>
      </c>
    </row>
    <row r="5" spans="1:10" s="73" customFormat="1" ht="21" customHeight="1">
      <c r="A5" s="74" t="s">
        <v>8</v>
      </c>
      <c r="B5" s="75">
        <f>SUM(B6:B26)</f>
        <v>2742939</v>
      </c>
      <c r="C5" s="75">
        <f t="shared" ref="C5:J5" si="0">SUM(C6:C26)</f>
        <v>1382922</v>
      </c>
      <c r="D5" s="75">
        <f t="shared" si="0"/>
        <v>1360017</v>
      </c>
      <c r="E5" s="75">
        <f t="shared" si="0"/>
        <v>2699440</v>
      </c>
      <c r="F5" s="75">
        <f t="shared" si="0"/>
        <v>1355951</v>
      </c>
      <c r="G5" s="75">
        <f t="shared" si="0"/>
        <v>1343489</v>
      </c>
      <c r="H5" s="75">
        <f t="shared" si="0"/>
        <v>43499</v>
      </c>
      <c r="I5" s="75">
        <f t="shared" si="0"/>
        <v>26971</v>
      </c>
      <c r="J5" s="75">
        <f t="shared" si="0"/>
        <v>16528</v>
      </c>
    </row>
    <row r="6" spans="1:10" s="30" customFormat="1" ht="21" customHeight="1">
      <c r="A6" s="76" t="s">
        <v>11</v>
      </c>
      <c r="B6" s="77">
        <f t="shared" ref="B6:B26" si="1">C6+D6</f>
        <v>114081</v>
      </c>
      <c r="C6" s="77">
        <f>F6+I6</f>
        <v>59051</v>
      </c>
      <c r="D6" s="77">
        <f>G6+J6</f>
        <v>55030</v>
      </c>
      <c r="E6" s="77">
        <f>F6+G6</f>
        <v>113765</v>
      </c>
      <c r="F6" s="77">
        <v>58902</v>
      </c>
      <c r="G6" s="77">
        <v>54863</v>
      </c>
      <c r="H6" s="77">
        <f>I6+J6</f>
        <v>316</v>
      </c>
      <c r="I6" s="77">
        <v>149</v>
      </c>
      <c r="J6" s="77">
        <v>167</v>
      </c>
    </row>
    <row r="7" spans="1:10" s="30" customFormat="1" ht="21" customHeight="1">
      <c r="A7" s="76" t="s">
        <v>12</v>
      </c>
      <c r="B7" s="77">
        <f t="shared" si="1"/>
        <v>110688</v>
      </c>
      <c r="C7" s="77">
        <f t="shared" ref="C7:D26" si="2">F7+I7</f>
        <v>57784</v>
      </c>
      <c r="D7" s="77">
        <f t="shared" si="2"/>
        <v>52904</v>
      </c>
      <c r="E7" s="77">
        <f t="shared" ref="E7:E26" si="3">F7+G7</f>
        <v>110547</v>
      </c>
      <c r="F7" s="77">
        <v>57720</v>
      </c>
      <c r="G7" s="77">
        <v>52827</v>
      </c>
      <c r="H7" s="77">
        <f t="shared" ref="H7:H26" si="4">I7+J7</f>
        <v>141</v>
      </c>
      <c r="I7" s="77">
        <v>64</v>
      </c>
      <c r="J7" s="77">
        <v>77</v>
      </c>
    </row>
    <row r="8" spans="1:10" s="30" customFormat="1" ht="21" customHeight="1">
      <c r="A8" s="76" t="s">
        <v>13</v>
      </c>
      <c r="B8" s="77">
        <f t="shared" si="1"/>
        <v>136471</v>
      </c>
      <c r="C8" s="77">
        <f t="shared" si="2"/>
        <v>72162</v>
      </c>
      <c r="D8" s="77">
        <f t="shared" si="2"/>
        <v>64309</v>
      </c>
      <c r="E8" s="77">
        <f t="shared" si="3"/>
        <v>136387</v>
      </c>
      <c r="F8" s="77">
        <v>72121</v>
      </c>
      <c r="G8" s="77">
        <v>64266</v>
      </c>
      <c r="H8" s="77">
        <f t="shared" si="4"/>
        <v>84</v>
      </c>
      <c r="I8" s="77">
        <v>41</v>
      </c>
      <c r="J8" s="77">
        <v>43</v>
      </c>
    </row>
    <row r="9" spans="1:10" s="30" customFormat="1" ht="21" customHeight="1">
      <c r="A9" s="76" t="s">
        <v>14</v>
      </c>
      <c r="B9" s="77">
        <f t="shared" si="1"/>
        <v>168799</v>
      </c>
      <c r="C9" s="77">
        <f t="shared" si="2"/>
        <v>90432</v>
      </c>
      <c r="D9" s="77">
        <f t="shared" si="2"/>
        <v>78367</v>
      </c>
      <c r="E9" s="77">
        <f t="shared" si="3"/>
        <v>168152</v>
      </c>
      <c r="F9" s="77">
        <v>90141</v>
      </c>
      <c r="G9" s="77">
        <v>78011</v>
      </c>
      <c r="H9" s="77">
        <f t="shared" si="4"/>
        <v>647</v>
      </c>
      <c r="I9" s="77">
        <v>291</v>
      </c>
      <c r="J9" s="77">
        <v>356</v>
      </c>
    </row>
    <row r="10" spans="1:10" s="30" customFormat="1" ht="21" customHeight="1">
      <c r="A10" s="76" t="s">
        <v>15</v>
      </c>
      <c r="B10" s="77">
        <f t="shared" si="1"/>
        <v>174845</v>
      </c>
      <c r="C10" s="77">
        <f t="shared" si="2"/>
        <v>97273</v>
      </c>
      <c r="D10" s="77">
        <f t="shared" si="2"/>
        <v>77572</v>
      </c>
      <c r="E10" s="77">
        <f t="shared" si="3"/>
        <v>166385</v>
      </c>
      <c r="F10" s="77">
        <v>92549</v>
      </c>
      <c r="G10" s="77">
        <v>73836</v>
      </c>
      <c r="H10" s="77">
        <f t="shared" si="4"/>
        <v>8460</v>
      </c>
      <c r="I10" s="77">
        <v>4724</v>
      </c>
      <c r="J10" s="77">
        <v>3736</v>
      </c>
    </row>
    <row r="11" spans="1:10" s="30" customFormat="1" ht="21" customHeight="1">
      <c r="A11" s="76" t="s">
        <v>16</v>
      </c>
      <c r="B11" s="77">
        <f t="shared" si="1"/>
        <v>159489</v>
      </c>
      <c r="C11" s="77">
        <f t="shared" si="2"/>
        <v>88584</v>
      </c>
      <c r="D11" s="77">
        <f t="shared" si="2"/>
        <v>70905</v>
      </c>
      <c r="E11" s="77">
        <f t="shared" si="3"/>
        <v>147917</v>
      </c>
      <c r="F11" s="77">
        <v>81245</v>
      </c>
      <c r="G11" s="77">
        <v>66672</v>
      </c>
      <c r="H11" s="77">
        <f t="shared" si="4"/>
        <v>11572</v>
      </c>
      <c r="I11" s="77">
        <v>7339</v>
      </c>
      <c r="J11" s="77">
        <v>4233</v>
      </c>
    </row>
    <row r="12" spans="1:10" s="30" customFormat="1" ht="21" customHeight="1">
      <c r="A12" s="76" t="s">
        <v>17</v>
      </c>
      <c r="B12" s="77">
        <f t="shared" si="1"/>
        <v>194224</v>
      </c>
      <c r="C12" s="77">
        <f t="shared" si="2"/>
        <v>103475</v>
      </c>
      <c r="D12" s="77">
        <f t="shared" si="2"/>
        <v>90749</v>
      </c>
      <c r="E12" s="77">
        <f t="shared" si="3"/>
        <v>185860</v>
      </c>
      <c r="F12" s="77">
        <v>97521</v>
      </c>
      <c r="G12" s="77">
        <v>88339</v>
      </c>
      <c r="H12" s="77">
        <f t="shared" si="4"/>
        <v>8364</v>
      </c>
      <c r="I12" s="77">
        <v>5954</v>
      </c>
      <c r="J12" s="77">
        <v>2410</v>
      </c>
    </row>
    <row r="13" spans="1:10" s="30" customFormat="1" ht="21" customHeight="1">
      <c r="A13" s="76" t="s">
        <v>18</v>
      </c>
      <c r="B13" s="77">
        <f t="shared" si="1"/>
        <v>186847</v>
      </c>
      <c r="C13" s="77">
        <f t="shared" si="2"/>
        <v>98591</v>
      </c>
      <c r="D13" s="77">
        <f t="shared" si="2"/>
        <v>88256</v>
      </c>
      <c r="E13" s="77">
        <f t="shared" si="3"/>
        <v>181859</v>
      </c>
      <c r="F13" s="77">
        <v>94907</v>
      </c>
      <c r="G13" s="77">
        <v>86952</v>
      </c>
      <c r="H13" s="77">
        <f t="shared" si="4"/>
        <v>4988</v>
      </c>
      <c r="I13" s="77">
        <v>3684</v>
      </c>
      <c r="J13" s="77">
        <v>1304</v>
      </c>
    </row>
    <row r="14" spans="1:10" s="30" customFormat="1" ht="21" customHeight="1">
      <c r="A14" s="76" t="s">
        <v>19</v>
      </c>
      <c r="B14" s="77">
        <f t="shared" si="1"/>
        <v>219902</v>
      </c>
      <c r="C14" s="77">
        <f t="shared" si="2"/>
        <v>116085</v>
      </c>
      <c r="D14" s="77">
        <f t="shared" si="2"/>
        <v>103817</v>
      </c>
      <c r="E14" s="77">
        <f t="shared" si="3"/>
        <v>216774</v>
      </c>
      <c r="F14" s="77">
        <v>114006</v>
      </c>
      <c r="G14" s="77">
        <v>102768</v>
      </c>
      <c r="H14" s="77">
        <f t="shared" si="4"/>
        <v>3128</v>
      </c>
      <c r="I14" s="77">
        <v>2079</v>
      </c>
      <c r="J14" s="77">
        <v>1049</v>
      </c>
    </row>
    <row r="15" spans="1:10" s="30" customFormat="1" ht="21" customHeight="1">
      <c r="A15" s="76" t="s">
        <v>20</v>
      </c>
      <c r="B15" s="77">
        <f t="shared" si="1"/>
        <v>220417</v>
      </c>
      <c r="C15" s="77">
        <f t="shared" si="2"/>
        <v>114548</v>
      </c>
      <c r="D15" s="77">
        <f t="shared" si="2"/>
        <v>105869</v>
      </c>
      <c r="E15" s="77">
        <f t="shared" si="3"/>
        <v>218351</v>
      </c>
      <c r="F15" s="77">
        <v>113599</v>
      </c>
      <c r="G15" s="77">
        <v>104752</v>
      </c>
      <c r="H15" s="77">
        <f t="shared" si="4"/>
        <v>2066</v>
      </c>
      <c r="I15" s="77">
        <v>949</v>
      </c>
      <c r="J15" s="77">
        <v>1117</v>
      </c>
    </row>
    <row r="16" spans="1:10" s="30" customFormat="1" ht="21" customHeight="1">
      <c r="A16" s="76" t="s">
        <v>21</v>
      </c>
      <c r="B16" s="77">
        <f t="shared" si="1"/>
        <v>239835</v>
      </c>
      <c r="C16" s="77">
        <f t="shared" si="2"/>
        <v>122514</v>
      </c>
      <c r="D16" s="77">
        <f t="shared" si="2"/>
        <v>117321</v>
      </c>
      <c r="E16" s="77">
        <f t="shared" si="3"/>
        <v>238215</v>
      </c>
      <c r="F16" s="77">
        <v>121814</v>
      </c>
      <c r="G16" s="77">
        <v>116401</v>
      </c>
      <c r="H16" s="77">
        <f t="shared" si="4"/>
        <v>1620</v>
      </c>
      <c r="I16" s="77">
        <v>700</v>
      </c>
      <c r="J16" s="77">
        <v>920</v>
      </c>
    </row>
    <row r="17" spans="1:10" s="30" customFormat="1" ht="21" customHeight="1">
      <c r="A17" s="76" t="s">
        <v>22</v>
      </c>
      <c r="B17" s="77">
        <f t="shared" si="1"/>
        <v>205676</v>
      </c>
      <c r="C17" s="77">
        <f t="shared" si="2"/>
        <v>103691</v>
      </c>
      <c r="D17" s="77">
        <f t="shared" si="2"/>
        <v>101985</v>
      </c>
      <c r="E17" s="77">
        <f t="shared" si="3"/>
        <v>204451</v>
      </c>
      <c r="F17" s="77">
        <v>103124</v>
      </c>
      <c r="G17" s="77">
        <v>101327</v>
      </c>
      <c r="H17" s="77">
        <f t="shared" si="4"/>
        <v>1225</v>
      </c>
      <c r="I17" s="77">
        <v>567</v>
      </c>
      <c r="J17" s="77">
        <v>658</v>
      </c>
    </row>
    <row r="18" spans="1:10" s="30" customFormat="1" ht="21" customHeight="1">
      <c r="A18" s="76" t="s">
        <v>23</v>
      </c>
      <c r="B18" s="77">
        <f t="shared" si="1"/>
        <v>158891</v>
      </c>
      <c r="C18" s="77">
        <f t="shared" si="2"/>
        <v>77959</v>
      </c>
      <c r="D18" s="77">
        <f t="shared" si="2"/>
        <v>80932</v>
      </c>
      <c r="E18" s="77">
        <f t="shared" si="3"/>
        <v>158360</v>
      </c>
      <c r="F18" s="77">
        <v>77681</v>
      </c>
      <c r="G18" s="77">
        <v>80679</v>
      </c>
      <c r="H18" s="77">
        <f t="shared" si="4"/>
        <v>531</v>
      </c>
      <c r="I18" s="77">
        <v>278</v>
      </c>
      <c r="J18" s="77">
        <v>253</v>
      </c>
    </row>
    <row r="19" spans="1:10" s="30" customFormat="1" ht="21" customHeight="1">
      <c r="A19" s="76" t="s">
        <v>24</v>
      </c>
      <c r="B19" s="77">
        <f t="shared" si="1"/>
        <v>121651</v>
      </c>
      <c r="C19" s="77">
        <f t="shared" si="2"/>
        <v>57553</v>
      </c>
      <c r="D19" s="77">
        <f t="shared" si="2"/>
        <v>64098</v>
      </c>
      <c r="E19" s="77">
        <f t="shared" si="3"/>
        <v>121487</v>
      </c>
      <c r="F19" s="77">
        <v>57471</v>
      </c>
      <c r="G19" s="77">
        <v>64016</v>
      </c>
      <c r="H19" s="77">
        <f t="shared" si="4"/>
        <v>164</v>
      </c>
      <c r="I19" s="77">
        <v>82</v>
      </c>
      <c r="J19" s="77">
        <v>82</v>
      </c>
    </row>
    <row r="20" spans="1:10" s="30" customFormat="1" ht="21" customHeight="1">
      <c r="A20" s="76" t="s">
        <v>25</v>
      </c>
      <c r="B20" s="77">
        <f t="shared" si="1"/>
        <v>132909</v>
      </c>
      <c r="C20" s="77">
        <f t="shared" si="2"/>
        <v>56147</v>
      </c>
      <c r="D20" s="77">
        <f t="shared" si="2"/>
        <v>76762</v>
      </c>
      <c r="E20" s="77">
        <f t="shared" si="3"/>
        <v>132824</v>
      </c>
      <c r="F20" s="77">
        <v>56111</v>
      </c>
      <c r="G20" s="77">
        <v>76713</v>
      </c>
      <c r="H20" s="77">
        <f t="shared" si="4"/>
        <v>85</v>
      </c>
      <c r="I20" s="77">
        <v>36</v>
      </c>
      <c r="J20" s="77">
        <v>49</v>
      </c>
    </row>
    <row r="21" spans="1:10" s="30" customFormat="1" ht="21" customHeight="1">
      <c r="A21" s="76" t="s">
        <v>26</v>
      </c>
      <c r="B21" s="77">
        <f t="shared" si="1"/>
        <v>101697</v>
      </c>
      <c r="C21" s="77">
        <f t="shared" si="2"/>
        <v>38674</v>
      </c>
      <c r="D21" s="77">
        <f t="shared" si="2"/>
        <v>63023</v>
      </c>
      <c r="E21" s="77">
        <f t="shared" si="3"/>
        <v>101650</v>
      </c>
      <c r="F21" s="77">
        <v>38659</v>
      </c>
      <c r="G21" s="77">
        <v>62991</v>
      </c>
      <c r="H21" s="77">
        <f t="shared" si="4"/>
        <v>47</v>
      </c>
      <c r="I21" s="77">
        <v>15</v>
      </c>
      <c r="J21" s="77">
        <v>32</v>
      </c>
    </row>
    <row r="22" spans="1:10" s="30" customFormat="1" ht="21" customHeight="1">
      <c r="A22" s="76" t="s">
        <v>27</v>
      </c>
      <c r="B22" s="77">
        <f t="shared" si="1"/>
        <v>57948</v>
      </c>
      <c r="C22" s="77">
        <f t="shared" si="2"/>
        <v>18682</v>
      </c>
      <c r="D22" s="77">
        <f t="shared" si="2"/>
        <v>39266</v>
      </c>
      <c r="E22" s="77">
        <f t="shared" si="3"/>
        <v>57887</v>
      </c>
      <c r="F22" s="77">
        <v>18663</v>
      </c>
      <c r="G22" s="77">
        <v>39224</v>
      </c>
      <c r="H22" s="77">
        <f t="shared" si="4"/>
        <v>61</v>
      </c>
      <c r="I22" s="77">
        <v>19</v>
      </c>
      <c r="J22" s="77">
        <v>42</v>
      </c>
    </row>
    <row r="23" spans="1:10" s="30" customFormat="1" ht="21" customHeight="1">
      <c r="A23" s="76" t="s">
        <v>44</v>
      </c>
      <c r="B23" s="77">
        <f>C23+D23</f>
        <v>26706</v>
      </c>
      <c r="C23" s="77">
        <f t="shared" si="2"/>
        <v>7180</v>
      </c>
      <c r="D23" s="77">
        <f t="shared" si="2"/>
        <v>19526</v>
      </c>
      <c r="E23" s="77">
        <f>F23+G23</f>
        <v>26706</v>
      </c>
      <c r="F23" s="77">
        <v>7180</v>
      </c>
      <c r="G23" s="77">
        <v>19526</v>
      </c>
      <c r="H23" s="77">
        <f t="shared" si="4"/>
        <v>0</v>
      </c>
      <c r="I23" s="77">
        <v>0</v>
      </c>
      <c r="J23" s="77">
        <v>0</v>
      </c>
    </row>
    <row r="24" spans="1:10" s="30" customFormat="1" ht="21" customHeight="1">
      <c r="A24" s="76" t="s">
        <v>45</v>
      </c>
      <c r="B24" s="77">
        <f>C24+D24</f>
        <v>9288</v>
      </c>
      <c r="C24" s="77">
        <f t="shared" si="2"/>
        <v>2056</v>
      </c>
      <c r="D24" s="77">
        <f t="shared" si="2"/>
        <v>7232</v>
      </c>
      <c r="E24" s="77">
        <f>F24+G24</f>
        <v>9288</v>
      </c>
      <c r="F24" s="77">
        <v>2056</v>
      </c>
      <c r="G24" s="77">
        <v>7232</v>
      </c>
      <c r="H24" s="77">
        <f t="shared" si="4"/>
        <v>0</v>
      </c>
      <c r="I24" s="77">
        <v>0</v>
      </c>
      <c r="J24" s="77">
        <v>0</v>
      </c>
    </row>
    <row r="25" spans="1:10" s="30" customFormat="1" ht="21" customHeight="1">
      <c r="A25" s="76" t="s">
        <v>46</v>
      </c>
      <c r="B25" s="77">
        <f>C25+D25</f>
        <v>1947</v>
      </c>
      <c r="C25" s="77">
        <f t="shared" si="2"/>
        <v>366</v>
      </c>
      <c r="D25" s="77">
        <f t="shared" si="2"/>
        <v>1581</v>
      </c>
      <c r="E25" s="77">
        <f>F25+G25</f>
        <v>1947</v>
      </c>
      <c r="F25" s="77">
        <v>366</v>
      </c>
      <c r="G25" s="77">
        <v>1581</v>
      </c>
      <c r="H25" s="77">
        <f t="shared" si="4"/>
        <v>0</v>
      </c>
      <c r="I25" s="77">
        <v>0</v>
      </c>
      <c r="J25" s="77">
        <v>0</v>
      </c>
    </row>
    <row r="26" spans="1:10" s="30" customFormat="1" ht="21" customHeight="1">
      <c r="A26" s="76" t="s">
        <v>47</v>
      </c>
      <c r="B26" s="77">
        <f t="shared" si="1"/>
        <v>628</v>
      </c>
      <c r="C26" s="77">
        <f t="shared" si="2"/>
        <v>115</v>
      </c>
      <c r="D26" s="77">
        <f t="shared" si="2"/>
        <v>513</v>
      </c>
      <c r="E26" s="77">
        <f t="shared" si="3"/>
        <v>628</v>
      </c>
      <c r="F26" s="77">
        <v>115</v>
      </c>
      <c r="G26" s="77">
        <v>513</v>
      </c>
      <c r="H26" s="77">
        <f t="shared" si="4"/>
        <v>0</v>
      </c>
      <c r="I26" s="77">
        <v>0</v>
      </c>
      <c r="J26" s="77">
        <v>0</v>
      </c>
    </row>
    <row r="27" spans="1:10" s="30" customFormat="1" ht="21" customHeight="1">
      <c r="A27" s="78"/>
      <c r="B27" s="79"/>
      <c r="C27" s="80"/>
      <c r="D27" s="81"/>
      <c r="E27" s="78"/>
      <c r="F27" s="82"/>
      <c r="G27" s="78"/>
      <c r="H27" s="78"/>
      <c r="I27" s="78"/>
      <c r="J27" s="83"/>
    </row>
    <row r="28" spans="1:10" s="17" customFormat="1" ht="21" customHeight="1">
      <c r="E28" s="84"/>
      <c r="F28" s="4"/>
      <c r="G28" s="84"/>
      <c r="H28" s="84"/>
      <c r="I28" s="84"/>
      <c r="J28" s="84"/>
    </row>
    <row r="29" spans="1:10" s="17" customFormat="1" ht="21" customHeight="1">
      <c r="F29" s="313"/>
      <c r="G29" s="313"/>
      <c r="H29" s="313"/>
      <c r="I29" s="313"/>
      <c r="J29" s="315"/>
    </row>
    <row r="30" spans="1:10" ht="21" customHeight="1">
      <c r="F30" s="313"/>
      <c r="G30" s="85"/>
      <c r="H30" s="313"/>
      <c r="I30" s="313"/>
      <c r="J30" s="86"/>
    </row>
    <row r="31" spans="1:10" ht="21" customHeight="1">
      <c r="F31" s="85"/>
      <c r="G31" s="87"/>
      <c r="H31" s="314"/>
      <c r="I31" s="314"/>
      <c r="J31" s="88"/>
    </row>
    <row r="32" spans="1:10" ht="21" customHeight="1">
      <c r="F32" s="85"/>
      <c r="G32" s="87"/>
      <c r="H32" s="314"/>
      <c r="I32" s="314"/>
      <c r="J32" s="88"/>
    </row>
    <row r="33" spans="1:10" ht="21" customHeight="1">
      <c r="F33" s="85"/>
      <c r="G33" s="87"/>
      <c r="H33" s="314"/>
      <c r="I33" s="314"/>
      <c r="J33" s="88"/>
    </row>
    <row r="34" spans="1:10" ht="21" customHeight="1">
      <c r="F34" s="85"/>
      <c r="G34" s="87"/>
      <c r="H34" s="314"/>
      <c r="I34" s="314"/>
      <c r="J34" s="88"/>
    </row>
    <row r="35" spans="1:10" ht="21" customHeight="1">
      <c r="F35" s="85"/>
      <c r="G35" s="87"/>
      <c r="H35" s="314"/>
      <c r="I35" s="314"/>
      <c r="J35" s="88"/>
    </row>
    <row r="36" spans="1:10" ht="21" customHeight="1">
      <c r="F36" s="85"/>
      <c r="G36" s="87"/>
      <c r="H36" s="314"/>
      <c r="I36" s="314"/>
      <c r="J36" s="88"/>
    </row>
    <row r="37" spans="1:10" ht="21" customHeight="1">
      <c r="F37" s="85"/>
      <c r="G37" s="87"/>
      <c r="H37" s="314"/>
      <c r="I37" s="314"/>
      <c r="J37" s="88"/>
    </row>
    <row r="38" spans="1:10" ht="21" customHeight="1">
      <c r="F38" s="85"/>
      <c r="G38" s="85"/>
      <c r="H38" s="314"/>
      <c r="I38" s="314"/>
      <c r="J38" s="88"/>
    </row>
    <row r="39" spans="1:10" ht="21" customHeight="1">
      <c r="F39" s="309"/>
      <c r="G39" s="309"/>
      <c r="H39" s="309"/>
      <c r="I39" s="309"/>
      <c r="J39" s="89"/>
    </row>
    <row r="40" spans="1:10" ht="21" customHeight="1">
      <c r="F40" s="309"/>
      <c r="G40" s="309"/>
      <c r="H40" s="309"/>
      <c r="I40" s="309"/>
      <c r="J40" s="89"/>
    </row>
    <row r="41" spans="1:10" ht="21" customHeight="1">
      <c r="A41" s="90"/>
      <c r="B41" s="91"/>
      <c r="C41" s="91"/>
      <c r="D41" s="92"/>
    </row>
    <row r="42" spans="1:10" ht="21" customHeight="1">
      <c r="A42" s="90"/>
      <c r="B42" s="91"/>
      <c r="C42" s="91"/>
      <c r="D42" s="92"/>
    </row>
  </sheetData>
  <mergeCells count="20">
    <mergeCell ref="H36:I36"/>
    <mergeCell ref="A2:A4"/>
    <mergeCell ref="B2:J2"/>
    <mergeCell ref="B3:D3"/>
    <mergeCell ref="E3:G3"/>
    <mergeCell ref="H3:J3"/>
    <mergeCell ref="F29:F30"/>
    <mergeCell ref="G29:J29"/>
    <mergeCell ref="H30:I30"/>
    <mergeCell ref="H31:I31"/>
    <mergeCell ref="H32:I32"/>
    <mergeCell ref="H33:I33"/>
    <mergeCell ref="H34:I34"/>
    <mergeCell ref="H35:I35"/>
    <mergeCell ref="H37:I37"/>
    <mergeCell ref="H38:I38"/>
    <mergeCell ref="F39:F40"/>
    <mergeCell ref="G39:G40"/>
    <mergeCell ref="H39:I39"/>
    <mergeCell ref="H40:I40"/>
  </mergeCells>
  <phoneticPr fontId="2" type="noConversion"/>
  <printOptions horizontalCentered="1"/>
  <pageMargins left="0.70866141732283472" right="0.70866141732283472" top="0.51181102362204722" bottom="0.78740157480314965" header="0.31496062992125984" footer="0.9055118110236221"/>
  <pageSetup paperSize="8" scale="89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42"/>
  <sheetViews>
    <sheetView showGridLines="0" view="pageBreakPreview" zoomScaleNormal="100" zoomScaleSheetLayoutView="100" workbookViewId="0">
      <selection activeCell="L21" sqref="L21"/>
    </sheetView>
  </sheetViews>
  <sheetFormatPr defaultColWidth="7.21875" defaultRowHeight="20.100000000000001" customHeight="1"/>
  <cols>
    <col min="1" max="4" width="7.21875" style="70" customWidth="1"/>
    <col min="5" max="5" width="7.21875" style="70"/>
    <col min="6" max="6" width="7.21875" style="70" customWidth="1"/>
    <col min="7" max="16384" width="7.21875" style="70"/>
  </cols>
  <sheetData>
    <row r="1" spans="1:10" ht="21" customHeight="1">
      <c r="A1" s="68" t="s">
        <v>40</v>
      </c>
      <c r="B1" s="69"/>
      <c r="C1" s="69"/>
      <c r="F1" s="69"/>
    </row>
    <row r="2" spans="1:10" ht="21" customHeight="1">
      <c r="A2" s="310" t="s">
        <v>3</v>
      </c>
      <c r="B2" s="311" t="s">
        <v>322</v>
      </c>
      <c r="C2" s="311"/>
      <c r="D2" s="311"/>
      <c r="E2" s="311"/>
      <c r="F2" s="311"/>
      <c r="G2" s="311"/>
      <c r="H2" s="311"/>
      <c r="I2" s="311"/>
      <c r="J2" s="311"/>
    </row>
    <row r="3" spans="1:10" s="73" customFormat="1" ht="21" customHeight="1">
      <c r="A3" s="310"/>
      <c r="B3" s="310" t="s">
        <v>43</v>
      </c>
      <c r="C3" s="310"/>
      <c r="D3" s="310"/>
      <c r="E3" s="312" t="s">
        <v>41</v>
      </c>
      <c r="F3" s="312"/>
      <c r="G3" s="312"/>
      <c r="H3" s="312" t="s">
        <v>42</v>
      </c>
      <c r="I3" s="312"/>
      <c r="J3" s="312"/>
    </row>
    <row r="4" spans="1:10" s="73" customFormat="1" ht="21" customHeight="1">
      <c r="A4" s="310"/>
      <c r="B4" s="71" t="s">
        <v>8</v>
      </c>
      <c r="C4" s="71" t="s">
        <v>9</v>
      </c>
      <c r="D4" s="71" t="s">
        <v>10</v>
      </c>
      <c r="E4" s="72" t="s">
        <v>8</v>
      </c>
      <c r="F4" s="72" t="s">
        <v>9</v>
      </c>
      <c r="G4" s="72" t="s">
        <v>10</v>
      </c>
      <c r="H4" s="72" t="s">
        <v>8</v>
      </c>
      <c r="I4" s="72" t="s">
        <v>9</v>
      </c>
      <c r="J4" s="72" t="s">
        <v>10</v>
      </c>
    </row>
    <row r="5" spans="1:10" s="73" customFormat="1" ht="21" customHeight="1">
      <c r="A5" s="74" t="s">
        <v>8</v>
      </c>
      <c r="B5" s="75">
        <f>SUM(B6:B26)</f>
        <v>136858</v>
      </c>
      <c r="C5" s="75">
        <f t="shared" ref="C5:J5" si="0">SUM(C6:C26)</f>
        <v>68096</v>
      </c>
      <c r="D5" s="75">
        <f t="shared" si="0"/>
        <v>68762</v>
      </c>
      <c r="E5" s="75">
        <f t="shared" si="0"/>
        <v>135259</v>
      </c>
      <c r="F5" s="75">
        <f t="shared" si="0"/>
        <v>67222</v>
      </c>
      <c r="G5" s="75">
        <f t="shared" si="0"/>
        <v>68037</v>
      </c>
      <c r="H5" s="75">
        <f t="shared" si="0"/>
        <v>1599</v>
      </c>
      <c r="I5" s="75">
        <f t="shared" si="0"/>
        <v>874</v>
      </c>
      <c r="J5" s="75">
        <f t="shared" si="0"/>
        <v>725</v>
      </c>
    </row>
    <row r="6" spans="1:10" s="30" customFormat="1" ht="21" customHeight="1">
      <c r="A6" s="76" t="s">
        <v>11</v>
      </c>
      <c r="B6" s="77">
        <f t="shared" ref="B6:B26" si="1">C6+D6</f>
        <v>5329</v>
      </c>
      <c r="C6" s="77">
        <f>F6+I6</f>
        <v>2725</v>
      </c>
      <c r="D6" s="77">
        <f>G6+J6</f>
        <v>2604</v>
      </c>
      <c r="E6" s="77">
        <f>F6+G6</f>
        <v>5323</v>
      </c>
      <c r="F6" s="77">
        <v>2724</v>
      </c>
      <c r="G6" s="77">
        <v>2599</v>
      </c>
      <c r="H6" s="77">
        <f>I6+J6</f>
        <v>6</v>
      </c>
      <c r="I6" s="77">
        <v>1</v>
      </c>
      <c r="J6" s="77">
        <v>5</v>
      </c>
    </row>
    <row r="7" spans="1:10" s="30" customFormat="1" ht="21" customHeight="1">
      <c r="A7" s="76" t="s">
        <v>12</v>
      </c>
      <c r="B7" s="77">
        <f t="shared" si="1"/>
        <v>5075</v>
      </c>
      <c r="C7" s="77">
        <f t="shared" ref="C7:C26" si="2">F7+I7</f>
        <v>2676</v>
      </c>
      <c r="D7" s="77">
        <f t="shared" ref="D7:D26" si="3">G7+J7</f>
        <v>2399</v>
      </c>
      <c r="E7" s="77">
        <f t="shared" ref="E7:E26" si="4">F7+G7</f>
        <v>5074</v>
      </c>
      <c r="F7" s="77">
        <v>2676</v>
      </c>
      <c r="G7" s="77">
        <v>2398</v>
      </c>
      <c r="H7" s="77">
        <f t="shared" ref="H7:H26" si="5">I7+J7</f>
        <v>1</v>
      </c>
      <c r="I7" s="77">
        <v>0</v>
      </c>
      <c r="J7" s="77">
        <v>1</v>
      </c>
    </row>
    <row r="8" spans="1:10" s="30" customFormat="1" ht="21" customHeight="1">
      <c r="A8" s="76" t="s">
        <v>13</v>
      </c>
      <c r="B8" s="77">
        <f t="shared" si="1"/>
        <v>6413</v>
      </c>
      <c r="C8" s="77">
        <f t="shared" si="2"/>
        <v>3405</v>
      </c>
      <c r="D8" s="77">
        <f t="shared" si="3"/>
        <v>3008</v>
      </c>
      <c r="E8" s="77">
        <f t="shared" si="4"/>
        <v>6412</v>
      </c>
      <c r="F8" s="77">
        <v>3405</v>
      </c>
      <c r="G8" s="77">
        <v>3007</v>
      </c>
      <c r="H8" s="77">
        <f t="shared" si="5"/>
        <v>1</v>
      </c>
      <c r="I8" s="77">
        <v>0</v>
      </c>
      <c r="J8" s="77">
        <v>1</v>
      </c>
    </row>
    <row r="9" spans="1:10" s="30" customFormat="1" ht="21" customHeight="1">
      <c r="A9" s="76" t="s">
        <v>14</v>
      </c>
      <c r="B9" s="77">
        <f t="shared" si="1"/>
        <v>8451</v>
      </c>
      <c r="C9" s="77">
        <f t="shared" si="2"/>
        <v>4559</v>
      </c>
      <c r="D9" s="77">
        <f t="shared" si="3"/>
        <v>3892</v>
      </c>
      <c r="E9" s="77">
        <f t="shared" si="4"/>
        <v>8413</v>
      </c>
      <c r="F9" s="77">
        <v>4544</v>
      </c>
      <c r="G9" s="77">
        <v>3869</v>
      </c>
      <c r="H9" s="77">
        <f t="shared" si="5"/>
        <v>38</v>
      </c>
      <c r="I9" s="77">
        <v>15</v>
      </c>
      <c r="J9" s="77">
        <v>23</v>
      </c>
    </row>
    <row r="10" spans="1:10" s="30" customFormat="1" ht="21" customHeight="1">
      <c r="A10" s="76" t="s">
        <v>15</v>
      </c>
      <c r="B10" s="77">
        <f t="shared" si="1"/>
        <v>8911</v>
      </c>
      <c r="C10" s="77">
        <f t="shared" si="2"/>
        <v>4909</v>
      </c>
      <c r="D10" s="77">
        <f t="shared" si="3"/>
        <v>4002</v>
      </c>
      <c r="E10" s="77">
        <f t="shared" si="4"/>
        <v>8512</v>
      </c>
      <c r="F10" s="77">
        <v>4719</v>
      </c>
      <c r="G10" s="77">
        <v>3793</v>
      </c>
      <c r="H10" s="77">
        <f t="shared" si="5"/>
        <v>399</v>
      </c>
      <c r="I10" s="77">
        <v>190</v>
      </c>
      <c r="J10" s="77">
        <v>209</v>
      </c>
    </row>
    <row r="11" spans="1:10" s="30" customFormat="1" ht="21" customHeight="1">
      <c r="A11" s="76" t="s">
        <v>16</v>
      </c>
      <c r="B11" s="77">
        <f t="shared" si="1"/>
        <v>7224</v>
      </c>
      <c r="C11" s="77">
        <f t="shared" si="2"/>
        <v>3983</v>
      </c>
      <c r="D11" s="77">
        <f t="shared" si="3"/>
        <v>3241</v>
      </c>
      <c r="E11" s="77">
        <f t="shared" si="4"/>
        <v>6783</v>
      </c>
      <c r="F11" s="77">
        <v>3733</v>
      </c>
      <c r="G11" s="77">
        <v>3050</v>
      </c>
      <c r="H11" s="77">
        <f t="shared" si="5"/>
        <v>441</v>
      </c>
      <c r="I11" s="77">
        <v>250</v>
      </c>
      <c r="J11" s="77">
        <v>191</v>
      </c>
    </row>
    <row r="12" spans="1:10" s="30" customFormat="1" ht="21" customHeight="1">
      <c r="A12" s="76" t="s">
        <v>17</v>
      </c>
      <c r="B12" s="77">
        <f t="shared" si="1"/>
        <v>8599</v>
      </c>
      <c r="C12" s="77">
        <f t="shared" si="2"/>
        <v>4621</v>
      </c>
      <c r="D12" s="77">
        <f t="shared" si="3"/>
        <v>3978</v>
      </c>
      <c r="E12" s="77">
        <f t="shared" si="4"/>
        <v>8333</v>
      </c>
      <c r="F12" s="77">
        <v>4444</v>
      </c>
      <c r="G12" s="77">
        <v>3889</v>
      </c>
      <c r="H12" s="77">
        <f t="shared" si="5"/>
        <v>266</v>
      </c>
      <c r="I12" s="77">
        <v>177</v>
      </c>
      <c r="J12" s="77">
        <v>89</v>
      </c>
    </row>
    <row r="13" spans="1:10" s="30" customFormat="1" ht="21" customHeight="1">
      <c r="A13" s="76" t="s">
        <v>18</v>
      </c>
      <c r="B13" s="77">
        <f t="shared" si="1"/>
        <v>8394</v>
      </c>
      <c r="C13" s="77">
        <f t="shared" si="2"/>
        <v>4453</v>
      </c>
      <c r="D13" s="77">
        <f t="shared" si="3"/>
        <v>3941</v>
      </c>
      <c r="E13" s="77">
        <f t="shared" si="4"/>
        <v>8258</v>
      </c>
      <c r="F13" s="77">
        <v>4354</v>
      </c>
      <c r="G13" s="77">
        <v>3904</v>
      </c>
      <c r="H13" s="77">
        <f t="shared" si="5"/>
        <v>136</v>
      </c>
      <c r="I13" s="77">
        <v>99</v>
      </c>
      <c r="J13" s="77">
        <v>37</v>
      </c>
    </row>
    <row r="14" spans="1:10" s="30" customFormat="1" ht="21" customHeight="1">
      <c r="A14" s="76" t="s">
        <v>19</v>
      </c>
      <c r="B14" s="77">
        <f t="shared" si="1"/>
        <v>10104</v>
      </c>
      <c r="C14" s="77">
        <f t="shared" si="2"/>
        <v>5332</v>
      </c>
      <c r="D14" s="77">
        <f t="shared" si="3"/>
        <v>4772</v>
      </c>
      <c r="E14" s="77">
        <f t="shared" si="4"/>
        <v>10030</v>
      </c>
      <c r="F14" s="77">
        <v>5282</v>
      </c>
      <c r="G14" s="77">
        <v>4748</v>
      </c>
      <c r="H14" s="77">
        <f t="shared" si="5"/>
        <v>74</v>
      </c>
      <c r="I14" s="77">
        <v>50</v>
      </c>
      <c r="J14" s="77">
        <v>24</v>
      </c>
    </row>
    <row r="15" spans="1:10" s="30" customFormat="1" ht="21" customHeight="1">
      <c r="A15" s="76" t="s">
        <v>20</v>
      </c>
      <c r="B15" s="77">
        <f t="shared" si="1"/>
        <v>10606</v>
      </c>
      <c r="C15" s="77">
        <f t="shared" si="2"/>
        <v>5533</v>
      </c>
      <c r="D15" s="77">
        <f t="shared" si="3"/>
        <v>5073</v>
      </c>
      <c r="E15" s="77">
        <f t="shared" si="4"/>
        <v>10522</v>
      </c>
      <c r="F15" s="77">
        <v>5506</v>
      </c>
      <c r="G15" s="77">
        <v>5016</v>
      </c>
      <c r="H15" s="77">
        <f t="shared" si="5"/>
        <v>84</v>
      </c>
      <c r="I15" s="77">
        <v>27</v>
      </c>
      <c r="J15" s="77">
        <v>57</v>
      </c>
    </row>
    <row r="16" spans="1:10" s="30" customFormat="1" ht="21" customHeight="1">
      <c r="A16" s="76" t="s">
        <v>21</v>
      </c>
      <c r="B16" s="77">
        <f t="shared" si="1"/>
        <v>12053</v>
      </c>
      <c r="C16" s="77">
        <f t="shared" si="2"/>
        <v>6122</v>
      </c>
      <c r="D16" s="77">
        <f t="shared" si="3"/>
        <v>5931</v>
      </c>
      <c r="E16" s="77">
        <f t="shared" si="4"/>
        <v>11985</v>
      </c>
      <c r="F16" s="77">
        <v>6091</v>
      </c>
      <c r="G16" s="77">
        <v>5894</v>
      </c>
      <c r="H16" s="77">
        <f t="shared" si="5"/>
        <v>68</v>
      </c>
      <c r="I16" s="77">
        <v>31</v>
      </c>
      <c r="J16" s="77">
        <v>37</v>
      </c>
    </row>
    <row r="17" spans="1:10" s="30" customFormat="1" ht="21" customHeight="1">
      <c r="A17" s="76" t="s">
        <v>22</v>
      </c>
      <c r="B17" s="77">
        <f t="shared" si="1"/>
        <v>10646</v>
      </c>
      <c r="C17" s="77">
        <f t="shared" si="2"/>
        <v>5277</v>
      </c>
      <c r="D17" s="77">
        <f t="shared" si="3"/>
        <v>5369</v>
      </c>
      <c r="E17" s="77">
        <f t="shared" si="4"/>
        <v>10604</v>
      </c>
      <c r="F17" s="77">
        <v>5259</v>
      </c>
      <c r="G17" s="77">
        <v>5345</v>
      </c>
      <c r="H17" s="77">
        <f t="shared" si="5"/>
        <v>42</v>
      </c>
      <c r="I17" s="77">
        <v>18</v>
      </c>
      <c r="J17" s="77">
        <v>24</v>
      </c>
    </row>
    <row r="18" spans="1:10" s="30" customFormat="1" ht="21" customHeight="1">
      <c r="A18" s="76" t="s">
        <v>23</v>
      </c>
      <c r="B18" s="77">
        <f t="shared" si="1"/>
        <v>8648</v>
      </c>
      <c r="C18" s="77">
        <f t="shared" si="2"/>
        <v>4147</v>
      </c>
      <c r="D18" s="77">
        <f t="shared" si="3"/>
        <v>4501</v>
      </c>
      <c r="E18" s="77">
        <f t="shared" si="4"/>
        <v>8625</v>
      </c>
      <c r="F18" s="77">
        <v>4138</v>
      </c>
      <c r="G18" s="77">
        <v>4487</v>
      </c>
      <c r="H18" s="77">
        <f t="shared" si="5"/>
        <v>23</v>
      </c>
      <c r="I18" s="77">
        <v>9</v>
      </c>
      <c r="J18" s="77">
        <v>14</v>
      </c>
    </row>
    <row r="19" spans="1:10" s="30" customFormat="1" ht="21" customHeight="1">
      <c r="A19" s="76" t="s">
        <v>24</v>
      </c>
      <c r="B19" s="77">
        <f t="shared" si="1"/>
        <v>6756</v>
      </c>
      <c r="C19" s="77">
        <f t="shared" si="2"/>
        <v>3177</v>
      </c>
      <c r="D19" s="77">
        <f t="shared" si="3"/>
        <v>3579</v>
      </c>
      <c r="E19" s="77">
        <f t="shared" si="4"/>
        <v>6749</v>
      </c>
      <c r="F19" s="77">
        <v>3175</v>
      </c>
      <c r="G19" s="77">
        <v>3574</v>
      </c>
      <c r="H19" s="77">
        <f t="shared" si="5"/>
        <v>7</v>
      </c>
      <c r="I19" s="77">
        <v>2</v>
      </c>
      <c r="J19" s="77">
        <v>5</v>
      </c>
    </row>
    <row r="20" spans="1:10" s="30" customFormat="1" ht="21" customHeight="1">
      <c r="A20" s="76" t="s">
        <v>25</v>
      </c>
      <c r="B20" s="77">
        <f t="shared" si="1"/>
        <v>7436</v>
      </c>
      <c r="C20" s="77">
        <f t="shared" si="2"/>
        <v>2966</v>
      </c>
      <c r="D20" s="77">
        <f t="shared" si="3"/>
        <v>4470</v>
      </c>
      <c r="E20" s="77">
        <f t="shared" si="4"/>
        <v>7431</v>
      </c>
      <c r="F20" s="77">
        <v>2963</v>
      </c>
      <c r="G20" s="77">
        <v>4468</v>
      </c>
      <c r="H20" s="77">
        <f t="shared" si="5"/>
        <v>5</v>
      </c>
      <c r="I20" s="77">
        <v>3</v>
      </c>
      <c r="J20" s="77">
        <v>2</v>
      </c>
    </row>
    <row r="21" spans="1:10" s="30" customFormat="1" ht="21" customHeight="1">
      <c r="A21" s="76" t="s">
        <v>26</v>
      </c>
      <c r="B21" s="77">
        <f t="shared" si="1"/>
        <v>6214</v>
      </c>
      <c r="C21" s="77">
        <f t="shared" si="2"/>
        <v>2378</v>
      </c>
      <c r="D21" s="77">
        <f t="shared" si="3"/>
        <v>3836</v>
      </c>
      <c r="E21" s="77">
        <f t="shared" si="4"/>
        <v>6211</v>
      </c>
      <c r="F21" s="77">
        <v>2377</v>
      </c>
      <c r="G21" s="77">
        <v>3834</v>
      </c>
      <c r="H21" s="77">
        <f t="shared" si="5"/>
        <v>3</v>
      </c>
      <c r="I21" s="77">
        <v>1</v>
      </c>
      <c r="J21" s="77">
        <v>2</v>
      </c>
    </row>
    <row r="22" spans="1:10" s="30" customFormat="1" ht="21" customHeight="1">
      <c r="A22" s="76" t="s">
        <v>27</v>
      </c>
      <c r="B22" s="77">
        <f t="shared" si="1"/>
        <v>3596</v>
      </c>
      <c r="C22" s="77">
        <f t="shared" si="2"/>
        <v>1204</v>
      </c>
      <c r="D22" s="77">
        <f t="shared" si="3"/>
        <v>2392</v>
      </c>
      <c r="E22" s="77">
        <f t="shared" si="4"/>
        <v>3591</v>
      </c>
      <c r="F22" s="77">
        <v>1203</v>
      </c>
      <c r="G22" s="77">
        <v>2388</v>
      </c>
      <c r="H22" s="77">
        <f t="shared" si="5"/>
        <v>5</v>
      </c>
      <c r="I22" s="77">
        <v>1</v>
      </c>
      <c r="J22" s="77">
        <v>4</v>
      </c>
    </row>
    <row r="23" spans="1:10" s="30" customFormat="1" ht="21" customHeight="1">
      <c r="A23" s="76" t="s">
        <v>44</v>
      </c>
      <c r="B23" s="77">
        <f>C23+D23</f>
        <v>1661</v>
      </c>
      <c r="C23" s="77">
        <f t="shared" ref="C23:D25" si="6">F23+I23</f>
        <v>482</v>
      </c>
      <c r="D23" s="77">
        <f t="shared" si="6"/>
        <v>1179</v>
      </c>
      <c r="E23" s="77">
        <f>F23+G23</f>
        <v>1661</v>
      </c>
      <c r="F23" s="77">
        <v>482</v>
      </c>
      <c r="G23" s="77">
        <v>1179</v>
      </c>
      <c r="H23" s="77">
        <f t="shared" si="5"/>
        <v>0</v>
      </c>
      <c r="I23" s="77">
        <v>0</v>
      </c>
      <c r="J23" s="77">
        <v>0</v>
      </c>
    </row>
    <row r="24" spans="1:10" s="30" customFormat="1" ht="21" customHeight="1">
      <c r="A24" s="76" t="s">
        <v>45</v>
      </c>
      <c r="B24" s="77">
        <f>C24+D24</f>
        <v>601</v>
      </c>
      <c r="C24" s="77">
        <f t="shared" si="6"/>
        <v>124</v>
      </c>
      <c r="D24" s="77">
        <f t="shared" si="6"/>
        <v>477</v>
      </c>
      <c r="E24" s="77">
        <f>F24+G24</f>
        <v>601</v>
      </c>
      <c r="F24" s="77">
        <v>124</v>
      </c>
      <c r="G24" s="77">
        <v>477</v>
      </c>
      <c r="H24" s="77">
        <f t="shared" si="5"/>
        <v>0</v>
      </c>
      <c r="I24" s="77">
        <v>0</v>
      </c>
      <c r="J24" s="77">
        <v>0</v>
      </c>
    </row>
    <row r="25" spans="1:10" s="30" customFormat="1" ht="21" customHeight="1">
      <c r="A25" s="76" t="s">
        <v>46</v>
      </c>
      <c r="B25" s="77">
        <f>C25+D25</f>
        <v>104</v>
      </c>
      <c r="C25" s="77">
        <f t="shared" si="6"/>
        <v>18</v>
      </c>
      <c r="D25" s="77">
        <f t="shared" si="6"/>
        <v>86</v>
      </c>
      <c r="E25" s="77">
        <f>F25+G25</f>
        <v>104</v>
      </c>
      <c r="F25" s="77">
        <v>18</v>
      </c>
      <c r="G25" s="77">
        <v>86</v>
      </c>
      <c r="H25" s="77">
        <f t="shared" si="5"/>
        <v>0</v>
      </c>
      <c r="I25" s="77">
        <v>0</v>
      </c>
      <c r="J25" s="77">
        <v>0</v>
      </c>
    </row>
    <row r="26" spans="1:10" s="30" customFormat="1" ht="21" customHeight="1">
      <c r="A26" s="76" t="s">
        <v>47</v>
      </c>
      <c r="B26" s="77">
        <f t="shared" si="1"/>
        <v>37</v>
      </c>
      <c r="C26" s="77">
        <f t="shared" si="2"/>
        <v>5</v>
      </c>
      <c r="D26" s="77">
        <f t="shared" si="3"/>
        <v>32</v>
      </c>
      <c r="E26" s="77">
        <f t="shared" si="4"/>
        <v>37</v>
      </c>
      <c r="F26" s="77">
        <v>5</v>
      </c>
      <c r="G26" s="77">
        <v>32</v>
      </c>
      <c r="H26" s="77">
        <f t="shared" si="5"/>
        <v>0</v>
      </c>
      <c r="I26" s="77">
        <v>0</v>
      </c>
      <c r="J26" s="77">
        <v>0</v>
      </c>
    </row>
    <row r="27" spans="1:10" s="30" customFormat="1" ht="21" customHeight="1">
      <c r="A27" s="78"/>
      <c r="B27" s="79"/>
      <c r="C27" s="80"/>
      <c r="D27" s="81"/>
      <c r="E27" s="78"/>
      <c r="F27" s="82"/>
      <c r="G27" s="78"/>
      <c r="H27" s="78"/>
      <c r="I27" s="78"/>
      <c r="J27" s="83"/>
    </row>
    <row r="28" spans="1:10" s="17" customFormat="1" ht="21" customHeight="1">
      <c r="E28" s="84"/>
      <c r="F28" s="4"/>
      <c r="G28" s="84"/>
      <c r="H28" s="84"/>
      <c r="I28" s="84"/>
      <c r="J28" s="84"/>
    </row>
    <row r="29" spans="1:10" s="17" customFormat="1" ht="21" customHeight="1">
      <c r="F29" s="313"/>
      <c r="G29" s="313"/>
      <c r="H29" s="313"/>
      <c r="I29" s="313"/>
      <c r="J29" s="315"/>
    </row>
    <row r="30" spans="1:10" ht="21" customHeight="1">
      <c r="F30" s="313"/>
      <c r="G30" s="85"/>
      <c r="H30" s="313"/>
      <c r="I30" s="313"/>
      <c r="J30" s="86"/>
    </row>
    <row r="31" spans="1:10" ht="21" customHeight="1">
      <c r="F31" s="85"/>
      <c r="G31" s="87"/>
      <c r="H31" s="314"/>
      <c r="I31" s="314"/>
      <c r="J31" s="88"/>
    </row>
    <row r="32" spans="1:10" ht="21" customHeight="1">
      <c r="F32" s="85"/>
      <c r="G32" s="87"/>
      <c r="H32" s="314"/>
      <c r="I32" s="314"/>
      <c r="J32" s="88"/>
    </row>
    <row r="33" spans="1:10" ht="21" customHeight="1">
      <c r="F33" s="85"/>
      <c r="G33" s="87"/>
      <c r="H33" s="314"/>
      <c r="I33" s="314"/>
      <c r="J33" s="88"/>
    </row>
    <row r="34" spans="1:10" ht="21" customHeight="1">
      <c r="F34" s="85"/>
      <c r="G34" s="87"/>
      <c r="H34" s="314"/>
      <c r="I34" s="314"/>
      <c r="J34" s="88"/>
    </row>
    <row r="35" spans="1:10" ht="21" customHeight="1">
      <c r="F35" s="85"/>
      <c r="G35" s="87"/>
      <c r="H35" s="314"/>
      <c r="I35" s="314"/>
      <c r="J35" s="88"/>
    </row>
    <row r="36" spans="1:10" ht="21" customHeight="1">
      <c r="F36" s="85"/>
      <c r="G36" s="87"/>
      <c r="H36" s="314"/>
      <c r="I36" s="314"/>
      <c r="J36" s="88"/>
    </row>
    <row r="37" spans="1:10" ht="21" customHeight="1">
      <c r="F37" s="85"/>
      <c r="G37" s="87"/>
      <c r="H37" s="314"/>
      <c r="I37" s="314"/>
      <c r="J37" s="88"/>
    </row>
    <row r="38" spans="1:10" ht="21" customHeight="1">
      <c r="F38" s="85"/>
      <c r="G38" s="85"/>
      <c r="H38" s="314"/>
      <c r="I38" s="314"/>
      <c r="J38" s="88"/>
    </row>
    <row r="39" spans="1:10" ht="21" customHeight="1">
      <c r="F39" s="309"/>
      <c r="G39" s="309"/>
      <c r="H39" s="309"/>
      <c r="I39" s="309"/>
      <c r="J39" s="89"/>
    </row>
    <row r="40" spans="1:10" ht="21" customHeight="1">
      <c r="F40" s="309"/>
      <c r="G40" s="309"/>
      <c r="H40" s="309"/>
      <c r="I40" s="309"/>
      <c r="J40" s="89"/>
    </row>
    <row r="41" spans="1:10" ht="21" customHeight="1">
      <c r="A41" s="90"/>
      <c r="B41" s="91"/>
      <c r="C41" s="91"/>
      <c r="D41" s="92"/>
    </row>
    <row r="42" spans="1:10" ht="21" customHeight="1">
      <c r="A42" s="90"/>
      <c r="B42" s="91"/>
      <c r="C42" s="91"/>
      <c r="D42" s="92"/>
    </row>
  </sheetData>
  <mergeCells count="20">
    <mergeCell ref="H35:I35"/>
    <mergeCell ref="H36:I36"/>
    <mergeCell ref="H40:I40"/>
    <mergeCell ref="F39:F40"/>
    <mergeCell ref="G39:G40"/>
    <mergeCell ref="H39:I39"/>
    <mergeCell ref="H37:I37"/>
    <mergeCell ref="H38:I38"/>
    <mergeCell ref="B3:D3"/>
    <mergeCell ref="H3:J3"/>
    <mergeCell ref="A2:A4"/>
    <mergeCell ref="H33:I33"/>
    <mergeCell ref="H34:I34"/>
    <mergeCell ref="H31:I31"/>
    <mergeCell ref="H32:I32"/>
    <mergeCell ref="H30:I30"/>
    <mergeCell ref="F29:F30"/>
    <mergeCell ref="G29:J29"/>
    <mergeCell ref="E3:G3"/>
    <mergeCell ref="B2:J2"/>
  </mergeCells>
  <phoneticPr fontId="2" type="noConversion"/>
  <printOptions horizontalCentered="1"/>
  <pageMargins left="0.70866141732283472" right="0.70866141732283472" top="0.51181102362204722" bottom="0.78740157480314965" header="0.31496062992125984" footer="0.9055118110236221"/>
  <pageSetup paperSize="8" scale="8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10</vt:i4>
      </vt:variant>
    </vt:vector>
  </HeadingPairs>
  <TitlesOfParts>
    <vt:vector size="22" baseType="lpstr">
      <vt:lpstr>1.2.생잔모형산출결과</vt:lpstr>
      <vt:lpstr>생잔모형법 산출(경상북도)</vt:lpstr>
      <vt:lpstr>생잔모형법 산출(김천시)</vt:lpstr>
      <vt:lpstr>사망률추계값</vt:lpstr>
      <vt:lpstr>여성출산율,출생성비</vt:lpstr>
      <vt:lpstr>---</vt:lpstr>
      <vt:lpstr>읍면동 성별현황</vt:lpstr>
      <vt:lpstr>연령별 인구현황(경상북도)</vt:lpstr>
      <vt:lpstr>연령별 인구현황(김천시)</vt:lpstr>
      <vt:lpstr>연령별 출산율</vt:lpstr>
      <vt:lpstr>시도별 생명표</vt:lpstr>
      <vt:lpstr>시도별 인구 및 구성비</vt:lpstr>
      <vt:lpstr>'1.2.생잔모형산출결과'!Print_Area</vt:lpstr>
      <vt:lpstr>사망률추계값!Print_Area</vt:lpstr>
      <vt:lpstr>'시도별 생명표'!Print_Area</vt:lpstr>
      <vt:lpstr>'시도별 인구 및 구성비'!Print_Area</vt:lpstr>
      <vt:lpstr>'여성출산율,출생성비'!Print_Area</vt:lpstr>
      <vt:lpstr>'연령별 인구현황(경상북도)'!Print_Area</vt:lpstr>
      <vt:lpstr>'연령별 인구현황(김천시)'!Print_Area</vt:lpstr>
      <vt:lpstr>'읍면동 성별현황'!Print_Area</vt:lpstr>
      <vt:lpstr>'생잔모형법 산출(경상북도)'!Print_Titles</vt:lpstr>
      <vt:lpstr>'생잔모형법 산출(김천시)'!Print_Titles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124311</dc:creator>
  <cp:lastModifiedBy>solongoth</cp:lastModifiedBy>
  <cp:lastPrinted>2015-08-13T01:26:06Z</cp:lastPrinted>
  <dcterms:created xsi:type="dcterms:W3CDTF">2007-02-04T07:26:12Z</dcterms:created>
  <dcterms:modified xsi:type="dcterms:W3CDTF">2015-11-27T01:20:01Z</dcterms:modified>
</cp:coreProperties>
</file>