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4.부록\"/>
    </mc:Choice>
  </mc:AlternateContent>
  <bookViews>
    <workbookView xWindow="75" yWindow="300" windowWidth="7860" windowHeight="12435" tabRatio="964" activeTab="3"/>
  </bookViews>
  <sheets>
    <sheet name="배수구역" sheetId="50" r:id="rId1"/>
    <sheet name="공공하수처리시설 처리구역" sheetId="54" r:id="rId2"/>
    <sheet name="소규모 하수처리구역" sheetId="53" r:id="rId3"/>
    <sheet name="기수립하수도정비 대비" sheetId="52" r:id="rId4"/>
  </sheets>
  <externalReferences>
    <externalReference r:id="rId5"/>
    <externalReference r:id="rId6"/>
    <externalReference r:id="rId7"/>
  </externalReferences>
  <definedNames>
    <definedName name="_Fill" hidden="1">#REF!</definedName>
    <definedName name="_xlnm._FilterDatabase" localSheetId="2" hidden="1">'소규모 하수처리구역'!$A$2:$H$72</definedName>
    <definedName name="_Regression_Out" hidden="1">#REF!</definedName>
    <definedName name="_Regression_X" hidden="1">#REF!</definedName>
    <definedName name="_Regression_Y" hidden="1">#REF!</definedName>
    <definedName name="\l">#REF!</definedName>
    <definedName name="\p">#REF!</definedName>
    <definedName name="ADATA">#REF!</definedName>
    <definedName name="BBDATA">#REF!</definedName>
    <definedName name="BDATA">#REF!</definedName>
    <definedName name="DDATA">#REF!</definedName>
    <definedName name="LDATA">#REF!</definedName>
    <definedName name="MDATA">#REF!</definedName>
    <definedName name="PR_수거분뇨삭감비">#REF!</definedName>
    <definedName name="PR_수거분뇨직접이송비">#REF!</definedName>
    <definedName name="PR_오수처리삭감비">#REF!</definedName>
    <definedName name="PR_정화오니직접이송비">#REF!</definedName>
    <definedName name="_xlnm.Print_Area" localSheetId="1">'공공하수처리시설 처리구역'!$A$1:$H$26</definedName>
    <definedName name="_xlnm.Print_Area" localSheetId="3">'기수립하수도정비 대비'!$A$1:$M$27</definedName>
    <definedName name="_xlnm.Print_Area">#REF!</definedName>
    <definedName name="PRINT_AREA_MI">#REF!</definedName>
    <definedName name="_xlnm.Print_Titles" localSheetId="2">'소규모 하수처리구역'!$2:$3</definedName>
    <definedName name="SDATA">#REF!</definedName>
    <definedName name="SOIL">#REF!</definedName>
    <definedName name="valve">#REF!</definedName>
    <definedName name="가동여부">[1]DongCode!$E$10002:$E$10003</definedName>
    <definedName name="경기도">[1]DongCode!$B$101:$B$101</definedName>
    <definedName name="경기도용인시">[1]DongCode!$B$102:$B$127</definedName>
    <definedName name="경기도용인시포곡면">[1]DongCode!$J$202:$J$210</definedName>
    <definedName name="경유">#REF!</definedName>
    <definedName name="과거인구">#REF!</definedName>
    <definedName name="관전식">#REF!</definedName>
    <definedName name="광주10년추정">#REF!</definedName>
    <definedName name="광주15년추정">#REF!</definedName>
    <definedName name="광주5년추정">#REF!</definedName>
    <definedName name="구조물">#REF!</definedName>
    <definedName name="단위부담금1단계" localSheetId="1">#REF!</definedName>
    <definedName name="단위부담금1단계">#REF!</definedName>
    <definedName name="단위부담금2단계" localSheetId="1">#REF!</definedName>
    <definedName name="단위부담금2단계">#REF!</definedName>
    <definedName name="매립대상폐기물">[1]DongCode!$Z$10002:$Z$10005</definedName>
    <definedName name="매립장지정내역">[1]DongCode!$AC$10002:$AC$10005</definedName>
    <definedName name="매립장처리유형">[1]DongCode!$AI$10002:$AI$10005</definedName>
    <definedName name="면내">#REF!</definedName>
    <definedName name="면외">#REF!</definedName>
    <definedName name="배출허용기준">#REF!</definedName>
    <definedName name="산술통계">#REF!</definedName>
    <definedName name="소각" localSheetId="1">'[2]7.유지관리비'!#REF!</definedName>
    <definedName name="소각">'[2]7.유지관리비'!#REF!</definedName>
    <definedName name="시도명">[1]DongCode!$B$1:$B$1</definedName>
    <definedName name="읍">#REF!</definedName>
    <definedName name="이형관중량">#REF!</definedName>
    <definedName name="점유율">#REF!</definedName>
    <definedName name="지수">#REF!</definedName>
    <definedName name="통계_강우배출비">#REF!</definedName>
    <definedName name="폐수배출시설발생원단위">#REF!</definedName>
    <definedName name="한글1" localSheetId="1">LARGE((CODE(MID('[3]대책 '!#REF!,ROW(INDIRECT("1:"&amp;LEN('[3]대책 '!#REF!))),1))&gt;45216)*ROW(INDIRECT("1:"&amp;LEN('[3]대책 '!#REF!))),SUM(N(CODE(MID('[3]대책 '!#REF!,ROW(INDIRECT("1:"&amp;LEN('[3]대책 '!#REF!))),1))&gt;45216)))</definedName>
    <definedName name="한글1">LARGE((CODE(MID('[3]대책 '!#REF!,ROW(INDIRECT("1:"&amp;LEN('[3]대책 '!#REF!))),1))&gt;45216)*ROW(INDIRECT("1:"&amp;LEN('[3]대책 '!#REF!))),SUM(N(CODE(MID('[3]대책 '!#REF!,ROW(INDIRECT("1:"&amp;LEN('[3]대책 '!#REF!))),1))&gt;45216)))</definedName>
    <definedName name="한글2" localSheetId="1">MAX((CODE(MID('[3]대책 '!#REF!,ROW(INDIRECT("1:"&amp;LEN('[3]대책 '!#REF!))),1))&gt;45216)*ROW(INDIRECT("1:"&amp;LEN('[3]대책 '!#REF!))))</definedName>
    <definedName name="한글2">MAX((CODE(MID('[3]대책 '!#REF!,ROW(INDIRECT("1:"&amp;LEN('[3]대책 '!#REF!))),1))&gt;45216)*ROW(INDIRECT("1:"&amp;LEN('[3]대책 '!#REF!))))</definedName>
    <definedName name="환율">#REF!</definedName>
    <definedName name="휘발유">#REF!</definedName>
  </definedNames>
  <calcPr calcId="152511"/>
</workbook>
</file>

<file path=xl/calcChain.xml><?xml version="1.0" encoding="utf-8"?>
<calcChain xmlns="http://schemas.openxmlformats.org/spreadsheetml/2006/main">
  <c r="F22" i="54" l="1"/>
  <c r="F23" i="54"/>
  <c r="G48" i="53" l="1"/>
  <c r="G12" i="53" l="1"/>
  <c r="F28" i="53" l="1"/>
  <c r="G28" i="53" s="1"/>
  <c r="G24" i="53"/>
  <c r="E16" i="54"/>
  <c r="G27" i="53" l="1"/>
  <c r="J24" i="52" l="1"/>
  <c r="I24" i="52"/>
  <c r="G24" i="52"/>
  <c r="G21" i="52"/>
  <c r="G23" i="52"/>
  <c r="G22" i="52"/>
  <c r="I20" i="52"/>
  <c r="G20" i="52"/>
  <c r="J19" i="52"/>
  <c r="I19" i="52"/>
  <c r="H19" i="52"/>
  <c r="G19" i="52"/>
  <c r="J18" i="52"/>
  <c r="H18" i="52"/>
  <c r="G18" i="52"/>
  <c r="G17" i="52" s="1"/>
  <c r="H16" i="52"/>
  <c r="G16" i="52"/>
  <c r="H15" i="52"/>
  <c r="G15" i="52"/>
  <c r="G14" i="52"/>
  <c r="H13" i="52"/>
  <c r="G13" i="52"/>
  <c r="J12" i="52"/>
  <c r="H12" i="52"/>
  <c r="G12" i="52"/>
  <c r="G11" i="52"/>
  <c r="G10" i="52"/>
  <c r="G9" i="52"/>
  <c r="H8" i="52"/>
  <c r="G8" i="52"/>
  <c r="H7" i="52"/>
  <c r="G7" i="52"/>
  <c r="G69" i="53"/>
  <c r="F69" i="53"/>
  <c r="E69" i="53"/>
  <c r="D69" i="53"/>
  <c r="J26" i="52"/>
  <c r="J25" i="52" s="1"/>
  <c r="K26" i="52"/>
  <c r="L26" i="52" s="1"/>
  <c r="H26" i="52"/>
  <c r="H25" i="52"/>
  <c r="I25" i="52"/>
  <c r="G25" i="52"/>
  <c r="E19" i="54"/>
  <c r="F19" i="54"/>
  <c r="G19" i="54"/>
  <c r="K19" i="52" s="1"/>
  <c r="E8" i="54"/>
  <c r="I8" i="52" s="1"/>
  <c r="F8" i="54"/>
  <c r="J8" i="52" s="1"/>
  <c r="G8" i="54"/>
  <c r="G66" i="53"/>
  <c r="F66" i="53"/>
  <c r="E66" i="53"/>
  <c r="G64" i="53"/>
  <c r="F64" i="53"/>
  <c r="E64" i="53"/>
  <c r="G62" i="53"/>
  <c r="F62" i="53"/>
  <c r="E62" i="53"/>
  <c r="G57" i="53"/>
  <c r="F57" i="53"/>
  <c r="E57" i="53"/>
  <c r="G49" i="53"/>
  <c r="F49" i="53"/>
  <c r="E49" i="53"/>
  <c r="G40" i="53"/>
  <c r="F40" i="53"/>
  <c r="E40" i="53"/>
  <c r="G37" i="53"/>
  <c r="F37" i="53"/>
  <c r="E37" i="53"/>
  <c r="G29" i="53"/>
  <c r="F29" i="53"/>
  <c r="E29" i="53"/>
  <c r="G21" i="53"/>
  <c r="F21" i="53"/>
  <c r="E21" i="53"/>
  <c r="G17" i="53"/>
  <c r="F17" i="53"/>
  <c r="E17" i="53"/>
  <c r="G13" i="53"/>
  <c r="F13" i="53"/>
  <c r="E13" i="53"/>
  <c r="G9" i="53"/>
  <c r="F9" i="53"/>
  <c r="E9" i="53"/>
  <c r="G5" i="53"/>
  <c r="F5" i="53"/>
  <c r="E5" i="53"/>
  <c r="D66" i="53"/>
  <c r="D64" i="53"/>
  <c r="D62" i="53"/>
  <c r="D57" i="53"/>
  <c r="D49" i="53"/>
  <c r="D40" i="53"/>
  <c r="D37" i="53"/>
  <c r="D29" i="53"/>
  <c r="D21" i="53"/>
  <c r="D17" i="53"/>
  <c r="D13" i="53"/>
  <c r="D9" i="53"/>
  <c r="D5" i="53"/>
  <c r="D26" i="54"/>
  <c r="D25" i="54" s="1"/>
  <c r="C25" i="54"/>
  <c r="D24" i="54"/>
  <c r="H24" i="52" s="1"/>
  <c r="G24" i="54"/>
  <c r="K24" i="52" s="1"/>
  <c r="D23" i="54"/>
  <c r="H23" i="52" s="1"/>
  <c r="E23" i="54"/>
  <c r="D22" i="54"/>
  <c r="D21" i="54" s="1"/>
  <c r="C21" i="54"/>
  <c r="D20" i="54"/>
  <c r="E20" i="54" s="1"/>
  <c r="F20" i="54" s="1"/>
  <c r="D19" i="54"/>
  <c r="D18" i="54"/>
  <c r="C17" i="54"/>
  <c r="D16" i="54"/>
  <c r="I16" i="52"/>
  <c r="F16" i="54"/>
  <c r="J16" i="52" s="1"/>
  <c r="G16" i="54"/>
  <c r="D15" i="54"/>
  <c r="E15" i="54"/>
  <c r="I15" i="52" s="1"/>
  <c r="F15" i="54"/>
  <c r="G15" i="54" s="1"/>
  <c r="D14" i="54"/>
  <c r="H14" i="52" s="1"/>
  <c r="E14" i="54"/>
  <c r="D13" i="54"/>
  <c r="E13" i="54" s="1"/>
  <c r="D12" i="54"/>
  <c r="E12" i="54"/>
  <c r="I12" i="52" s="1"/>
  <c r="F12" i="54"/>
  <c r="G12" i="54"/>
  <c r="H12" i="54" s="1"/>
  <c r="L12" i="52" s="1"/>
  <c r="M12" i="52" s="1"/>
  <c r="D11" i="54"/>
  <c r="H11" i="52" s="1"/>
  <c r="E11" i="54"/>
  <c r="I11" i="52" s="1"/>
  <c r="F11" i="54"/>
  <c r="D10" i="54"/>
  <c r="H10" i="52" s="1"/>
  <c r="E10" i="54"/>
  <c r="F10" i="54" s="1"/>
  <c r="D9" i="54"/>
  <c r="D8" i="54"/>
  <c r="D7" i="54"/>
  <c r="D6" i="54" s="1"/>
  <c r="E7" i="54"/>
  <c r="I7" i="52" s="1"/>
  <c r="C6" i="54"/>
  <c r="C5" i="54" s="1"/>
  <c r="C27" i="52"/>
  <c r="D27" i="52" s="1"/>
  <c r="E27" i="52" s="1"/>
  <c r="F27" i="52" s="1"/>
  <c r="F25" i="52"/>
  <c r="E25" i="52"/>
  <c r="D25" i="52"/>
  <c r="F21" i="52"/>
  <c r="E21" i="52"/>
  <c r="D21" i="52"/>
  <c r="F17" i="52"/>
  <c r="E17" i="52"/>
  <c r="E5" i="52" s="1"/>
  <c r="E4" i="52" s="1"/>
  <c r="D17" i="52"/>
  <c r="F6" i="52"/>
  <c r="F5" i="52" s="1"/>
  <c r="E6" i="52"/>
  <c r="D6" i="52"/>
  <c r="D5" i="52" s="1"/>
  <c r="D4" i="52" s="1"/>
  <c r="C25" i="52"/>
  <c r="C4" i="52"/>
  <c r="C21" i="52"/>
  <c r="C17" i="52"/>
  <c r="C6" i="52"/>
  <c r="D6" i="50"/>
  <c r="D5" i="50" s="1"/>
  <c r="C6" i="50"/>
  <c r="C5" i="50"/>
  <c r="E25" i="50" s="1"/>
  <c r="F25" i="50" s="1"/>
  <c r="E23" i="50"/>
  <c r="F23" i="50" s="1"/>
  <c r="C5" i="52"/>
  <c r="E25" i="54"/>
  <c r="F26" i="54"/>
  <c r="F25" i="54" s="1"/>
  <c r="K25" i="52"/>
  <c r="F7" i="54"/>
  <c r="E18" i="54"/>
  <c r="I18" i="52" s="1"/>
  <c r="E14" i="50"/>
  <c r="F14" i="50" s="1"/>
  <c r="F18" i="54"/>
  <c r="G18" i="54" s="1"/>
  <c r="C4" i="54" l="1"/>
  <c r="D4" i="53"/>
  <c r="G27" i="52" s="1"/>
  <c r="E4" i="53"/>
  <c r="H27" i="52" s="1"/>
  <c r="G4" i="53"/>
  <c r="J27" i="52" s="1"/>
  <c r="K27" i="52" s="1"/>
  <c r="L27" i="52" s="1"/>
  <c r="M27" i="52" s="1"/>
  <c r="F4" i="53"/>
  <c r="I27" i="52" s="1"/>
  <c r="F4" i="52"/>
  <c r="G10" i="54"/>
  <c r="J10" i="52"/>
  <c r="K16" i="52"/>
  <c r="H16" i="54"/>
  <c r="L16" i="52" s="1"/>
  <c r="M16" i="52" s="1"/>
  <c r="F17" i="54"/>
  <c r="G20" i="54"/>
  <c r="J20" i="52"/>
  <c r="J17" i="52" s="1"/>
  <c r="H24" i="54"/>
  <c r="L24" i="52" s="1"/>
  <c r="M24" i="52" s="1"/>
  <c r="H8" i="54"/>
  <c r="L8" i="52" s="1"/>
  <c r="M8" i="52" s="1"/>
  <c r="K8" i="52"/>
  <c r="H15" i="54"/>
  <c r="L15" i="52" s="1"/>
  <c r="M15" i="52" s="1"/>
  <c r="K15" i="52"/>
  <c r="G17" i="54"/>
  <c r="K18" i="52"/>
  <c r="J7" i="52"/>
  <c r="G7" i="54"/>
  <c r="H9" i="52"/>
  <c r="E9" i="54"/>
  <c r="G11" i="54"/>
  <c r="J11" i="52"/>
  <c r="F13" i="54"/>
  <c r="I13" i="52"/>
  <c r="E22" i="54"/>
  <c r="H22" i="52"/>
  <c r="H21" i="52" s="1"/>
  <c r="H18" i="54"/>
  <c r="I14" i="52"/>
  <c r="F14" i="54"/>
  <c r="G23" i="54"/>
  <c r="J23" i="52"/>
  <c r="G6" i="52"/>
  <c r="G5" i="52" s="1"/>
  <c r="I17" i="52"/>
  <c r="L25" i="52"/>
  <c r="M25" i="52" s="1"/>
  <c r="M26" i="52"/>
  <c r="H6" i="52"/>
  <c r="E10" i="50"/>
  <c r="F10" i="50" s="1"/>
  <c r="E22" i="50"/>
  <c r="F22" i="50" s="1"/>
  <c r="G26" i="54"/>
  <c r="E26" i="50"/>
  <c r="F26" i="50" s="1"/>
  <c r="E18" i="50"/>
  <c r="F18" i="50" s="1"/>
  <c r="K12" i="52"/>
  <c r="I10" i="52"/>
  <c r="E16" i="50"/>
  <c r="F16" i="50" s="1"/>
  <c r="I23" i="52"/>
  <c r="E20" i="50"/>
  <c r="F20" i="50" s="1"/>
  <c r="E15" i="50"/>
  <c r="F15" i="50" s="1"/>
  <c r="D17" i="54"/>
  <c r="D5" i="54" s="1"/>
  <c r="D4" i="54" s="1"/>
  <c r="E13" i="50"/>
  <c r="F13" i="50" s="1"/>
  <c r="E17" i="54"/>
  <c r="E7" i="50"/>
  <c r="E27" i="50"/>
  <c r="F27" i="50" s="1"/>
  <c r="E17" i="50"/>
  <c r="F17" i="50" s="1"/>
  <c r="E8" i="50"/>
  <c r="F8" i="50" s="1"/>
  <c r="J15" i="52"/>
  <c r="H20" i="52"/>
  <c r="H17" i="52" s="1"/>
  <c r="E9" i="50"/>
  <c r="F9" i="50" s="1"/>
  <c r="E11" i="50"/>
  <c r="F11" i="50" s="1"/>
  <c r="E21" i="50"/>
  <c r="F21" i="50" s="1"/>
  <c r="E19" i="50"/>
  <c r="F19" i="50" s="1"/>
  <c r="E24" i="50"/>
  <c r="F24" i="50" s="1"/>
  <c r="E12" i="50"/>
  <c r="F12" i="50" s="1"/>
  <c r="H19" i="54"/>
  <c r="L19" i="52" s="1"/>
  <c r="M19" i="52" s="1"/>
  <c r="G4" i="52" l="1"/>
  <c r="K23" i="52"/>
  <c r="H23" i="54"/>
  <c r="L23" i="52" s="1"/>
  <c r="M23" i="52" s="1"/>
  <c r="H5" i="52"/>
  <c r="H4" i="52" s="1"/>
  <c r="G14" i="54"/>
  <c r="J14" i="52"/>
  <c r="K11" i="52"/>
  <c r="H11" i="54"/>
  <c r="L11" i="52" s="1"/>
  <c r="M11" i="52" s="1"/>
  <c r="F7" i="50"/>
  <c r="F6" i="50" s="1"/>
  <c r="F5" i="50" s="1"/>
  <c r="E6" i="50"/>
  <c r="E5" i="50" s="1"/>
  <c r="F9" i="54"/>
  <c r="E6" i="54"/>
  <c r="E5" i="54" s="1"/>
  <c r="I9" i="52"/>
  <c r="I6" i="52" s="1"/>
  <c r="I5" i="52" s="1"/>
  <c r="L18" i="52"/>
  <c r="E21" i="54"/>
  <c r="I22" i="52"/>
  <c r="I21" i="52" s="1"/>
  <c r="H7" i="54"/>
  <c r="K7" i="52"/>
  <c r="H26" i="54"/>
  <c r="H25" i="54" s="1"/>
  <c r="G25" i="54"/>
  <c r="H10" i="54"/>
  <c r="L10" i="52" s="1"/>
  <c r="M10" i="52" s="1"/>
  <c r="K10" i="52"/>
  <c r="J13" i="52"/>
  <c r="G13" i="54"/>
  <c r="K20" i="52"/>
  <c r="K17" i="52" s="1"/>
  <c r="H20" i="54"/>
  <c r="L20" i="52" s="1"/>
  <c r="M20" i="52" s="1"/>
  <c r="K13" i="52" l="1"/>
  <c r="H13" i="54"/>
  <c r="L13" i="52" s="1"/>
  <c r="M13" i="52" s="1"/>
  <c r="L7" i="52"/>
  <c r="E4" i="54"/>
  <c r="M18" i="52"/>
  <c r="L17" i="52"/>
  <c r="M17" i="52" s="1"/>
  <c r="H17" i="54"/>
  <c r="G9" i="54"/>
  <c r="J9" i="52"/>
  <c r="J6" i="52" s="1"/>
  <c r="J5" i="52" s="1"/>
  <c r="J4" i="52" s="1"/>
  <c r="F6" i="54"/>
  <c r="F5" i="54" s="1"/>
  <c r="K14" i="52"/>
  <c r="H14" i="54"/>
  <c r="L14" i="52" s="1"/>
  <c r="M14" i="52" s="1"/>
  <c r="G22" i="54"/>
  <c r="F21" i="54"/>
  <c r="J22" i="52"/>
  <c r="J21" i="52" s="1"/>
  <c r="M7" i="52" l="1"/>
  <c r="G21" i="54"/>
  <c r="K22" i="52"/>
  <c r="K21" i="52" s="1"/>
  <c r="H22" i="54"/>
  <c r="F4" i="54"/>
  <c r="K9" i="52"/>
  <c r="K6" i="52" s="1"/>
  <c r="K5" i="52" s="1"/>
  <c r="H9" i="54"/>
  <c r="G6" i="54"/>
  <c r="G5" i="54" s="1"/>
  <c r="L9" i="52" l="1"/>
  <c r="H6" i="54"/>
  <c r="H5" i="54" s="1"/>
  <c r="K4" i="52"/>
  <c r="L22" i="52"/>
  <c r="H21" i="54"/>
  <c r="G4" i="54"/>
  <c r="H4" i="54" l="1"/>
  <c r="M22" i="52"/>
  <c r="L21" i="52"/>
  <c r="M21" i="52" s="1"/>
  <c r="M9" i="52"/>
  <c r="L6" i="52"/>
  <c r="M6" i="52" l="1"/>
  <c r="L5" i="52"/>
  <c r="M5" i="52" l="1"/>
  <c r="L4" i="52"/>
  <c r="M4" i="52" s="1"/>
</calcChain>
</file>

<file path=xl/sharedStrings.xml><?xml version="1.0" encoding="utf-8"?>
<sst xmlns="http://schemas.openxmlformats.org/spreadsheetml/2006/main" count="294" uniqueCount="205">
  <si>
    <t>2015년</t>
    <phoneticPr fontId="2" type="noConversion"/>
  </si>
  <si>
    <t>2020년</t>
    <phoneticPr fontId="2" type="noConversion"/>
  </si>
  <si>
    <t>2025년</t>
    <phoneticPr fontId="2" type="noConversion"/>
  </si>
  <si>
    <t>2.1 계획구역</t>
    <phoneticPr fontId="2" type="noConversion"/>
  </si>
  <si>
    <t>2.1.1 배수구역</t>
    <phoneticPr fontId="2" type="noConversion"/>
  </si>
  <si>
    <t>2.1.2 처리구역</t>
    <phoneticPr fontId="2" type="noConversion"/>
  </si>
  <si>
    <t>배수구역</t>
  </si>
  <si>
    <t>배수분구</t>
  </si>
  <si>
    <t>기존</t>
  </si>
  <si>
    <t>금회</t>
  </si>
  <si>
    <t>증감</t>
  </si>
  <si>
    <t>합계</t>
  </si>
  <si>
    <t>김천</t>
  </si>
  <si>
    <t>소 계</t>
  </si>
  <si>
    <t>신 음</t>
  </si>
  <si>
    <t>대 광</t>
  </si>
  <si>
    <t>평 화</t>
  </si>
  <si>
    <t>모 암</t>
  </si>
  <si>
    <t>지 좌</t>
  </si>
  <si>
    <t>양 천</t>
  </si>
  <si>
    <t>아 천</t>
  </si>
  <si>
    <t>외 현</t>
  </si>
  <si>
    <t>대 항</t>
  </si>
  <si>
    <t>연 봉</t>
  </si>
  <si>
    <t>대 성</t>
  </si>
  <si>
    <t>율 곡</t>
  </si>
  <si>
    <t>부 상</t>
  </si>
  <si>
    <t>구 성</t>
  </si>
  <si>
    <t>조 마</t>
  </si>
  <si>
    <t>부 항</t>
  </si>
  <si>
    <t>지 례</t>
  </si>
  <si>
    <t>신 평</t>
  </si>
  <si>
    <t>대 덕</t>
  </si>
  <si>
    <t>증 산</t>
  </si>
  <si>
    <t>면 적(㎢)</t>
  </si>
  <si>
    <t>교 동</t>
    <phoneticPr fontId="2" type="noConversion"/>
  </si>
  <si>
    <t>처리구역</t>
    <phoneticPr fontId="2" type="noConversion"/>
  </si>
  <si>
    <t>처리분구</t>
    <phoneticPr fontId="2" type="noConversion"/>
  </si>
  <si>
    <t>김천</t>
    <phoneticPr fontId="2" type="noConversion"/>
  </si>
  <si>
    <t>소계</t>
    <phoneticPr fontId="2" type="noConversion"/>
  </si>
  <si>
    <t>하수계열</t>
    <phoneticPr fontId="2" type="noConversion"/>
  </si>
  <si>
    <t>신음</t>
    <phoneticPr fontId="2" type="noConversion"/>
  </si>
  <si>
    <t>교동</t>
    <phoneticPr fontId="2" type="noConversion"/>
  </si>
  <si>
    <t>평화</t>
    <phoneticPr fontId="2" type="noConversion"/>
  </si>
  <si>
    <t>양천</t>
    <phoneticPr fontId="2" type="noConversion"/>
  </si>
  <si>
    <t>모암</t>
    <phoneticPr fontId="2" type="noConversion"/>
  </si>
  <si>
    <t>지좌</t>
    <phoneticPr fontId="2" type="noConversion"/>
  </si>
  <si>
    <t>봉산</t>
    <phoneticPr fontId="2" type="noConversion"/>
  </si>
  <si>
    <t>대항</t>
    <phoneticPr fontId="2" type="noConversion"/>
  </si>
  <si>
    <t>농소</t>
    <phoneticPr fontId="2" type="noConversion"/>
  </si>
  <si>
    <t>혁신도시</t>
    <phoneticPr fontId="2" type="noConversion"/>
  </si>
  <si>
    <t>공단하수계열</t>
    <phoneticPr fontId="2" type="noConversion"/>
  </si>
  <si>
    <t>공단하수</t>
    <phoneticPr fontId="2" type="noConversion"/>
  </si>
  <si>
    <t>대광</t>
    <phoneticPr fontId="2" type="noConversion"/>
  </si>
  <si>
    <t>어모</t>
    <phoneticPr fontId="2" type="noConversion"/>
  </si>
  <si>
    <t>아포</t>
    <phoneticPr fontId="2" type="noConversion"/>
  </si>
  <si>
    <t>소계</t>
    <phoneticPr fontId="2" type="noConversion"/>
  </si>
  <si>
    <t>대신</t>
    <phoneticPr fontId="2" type="noConversion"/>
  </si>
  <si>
    <t>송천</t>
    <phoneticPr fontId="2" type="noConversion"/>
  </si>
  <si>
    <t>구미 원평</t>
    <phoneticPr fontId="2" type="noConversion"/>
  </si>
  <si>
    <t>남부</t>
    <phoneticPr fontId="2" type="noConversion"/>
  </si>
  <si>
    <t>소규모</t>
    <phoneticPr fontId="2" type="noConversion"/>
  </si>
  <si>
    <t>당초</t>
    <phoneticPr fontId="2" type="noConversion"/>
  </si>
  <si>
    <t>2010년</t>
    <phoneticPr fontId="2" type="noConversion"/>
  </si>
  <si>
    <t>2020년</t>
    <phoneticPr fontId="2" type="noConversion"/>
  </si>
  <si>
    <t>금회 변경</t>
    <phoneticPr fontId="2" type="noConversion"/>
  </si>
  <si>
    <t>합 계</t>
    <phoneticPr fontId="2" type="noConversion"/>
  </si>
  <si>
    <t>2030년</t>
    <phoneticPr fontId="2" type="noConversion"/>
  </si>
  <si>
    <t>2035년</t>
    <phoneticPr fontId="2" type="noConversion"/>
  </si>
  <si>
    <t>▶ 공공하수처리시설 처리구역</t>
    <phoneticPr fontId="2" type="noConversion"/>
  </si>
  <si>
    <t>읍면동</t>
    <phoneticPr fontId="2" type="noConversion"/>
  </si>
  <si>
    <t>시설명</t>
    <phoneticPr fontId="2" type="noConversion"/>
  </si>
  <si>
    <t>김천시</t>
    <phoneticPr fontId="2" type="noConversion"/>
  </si>
  <si>
    <t>아포읍</t>
    <phoneticPr fontId="2" type="noConversion"/>
  </si>
  <si>
    <t>소  계</t>
    <phoneticPr fontId="2" type="noConversion"/>
  </si>
  <si>
    <t>황소</t>
    <phoneticPr fontId="2" type="noConversion"/>
  </si>
  <si>
    <t>서당</t>
    <phoneticPr fontId="2" type="noConversion"/>
  </si>
  <si>
    <t>양산</t>
    <phoneticPr fontId="2" type="noConversion"/>
  </si>
  <si>
    <t>농소면</t>
    <phoneticPr fontId="2" type="noConversion"/>
  </si>
  <si>
    <t>소  계</t>
    <phoneticPr fontId="2" type="noConversion"/>
  </si>
  <si>
    <t>연명</t>
    <phoneticPr fontId="2" type="noConversion"/>
  </si>
  <si>
    <t>노곡</t>
    <phoneticPr fontId="2" type="noConversion"/>
  </si>
  <si>
    <t>봉곡</t>
    <phoneticPr fontId="2" type="noConversion"/>
  </si>
  <si>
    <t>남면</t>
    <phoneticPr fontId="2" type="noConversion"/>
  </si>
  <si>
    <t>부상월명</t>
    <phoneticPr fontId="2" type="noConversion"/>
  </si>
  <si>
    <t>운곡</t>
    <phoneticPr fontId="2" type="noConversion"/>
  </si>
  <si>
    <t>초곡</t>
    <phoneticPr fontId="2" type="noConversion"/>
  </si>
  <si>
    <t>개령면</t>
    <phoneticPr fontId="2" type="noConversion"/>
  </si>
  <si>
    <t>양천</t>
    <phoneticPr fontId="2" type="noConversion"/>
  </si>
  <si>
    <t>빗내</t>
    <phoneticPr fontId="2" type="noConversion"/>
  </si>
  <si>
    <t>남밭</t>
    <phoneticPr fontId="2" type="noConversion"/>
  </si>
  <si>
    <t>감문면</t>
    <phoneticPr fontId="2" type="noConversion"/>
  </si>
  <si>
    <t>보광</t>
    <phoneticPr fontId="2" type="noConversion"/>
  </si>
  <si>
    <t>배시내</t>
    <phoneticPr fontId="2" type="noConversion"/>
  </si>
  <si>
    <t>구야</t>
    <phoneticPr fontId="2" type="noConversion"/>
  </si>
  <si>
    <t>문무</t>
    <phoneticPr fontId="2" type="noConversion"/>
  </si>
  <si>
    <t>남곡</t>
    <phoneticPr fontId="2" type="noConversion"/>
  </si>
  <si>
    <t>던돌마</t>
    <phoneticPr fontId="2" type="noConversion"/>
  </si>
  <si>
    <t>덕남</t>
    <phoneticPr fontId="2" type="noConversion"/>
  </si>
  <si>
    <t>어모면</t>
    <phoneticPr fontId="2" type="noConversion"/>
  </si>
  <si>
    <t>덕마</t>
    <phoneticPr fontId="2" type="noConversion"/>
  </si>
  <si>
    <t>갈마</t>
    <phoneticPr fontId="2" type="noConversion"/>
  </si>
  <si>
    <t>신풍</t>
    <phoneticPr fontId="2" type="noConversion"/>
  </si>
  <si>
    <t>옥율</t>
    <phoneticPr fontId="2" type="noConversion"/>
  </si>
  <si>
    <t>능치</t>
    <phoneticPr fontId="2" type="noConversion"/>
  </si>
  <si>
    <t>도암</t>
    <phoneticPr fontId="2" type="noConversion"/>
  </si>
  <si>
    <t>봉산면</t>
    <phoneticPr fontId="2" type="noConversion"/>
  </si>
  <si>
    <t>태화</t>
    <phoneticPr fontId="2" type="noConversion"/>
  </si>
  <si>
    <t>신암</t>
    <phoneticPr fontId="2" type="noConversion"/>
  </si>
  <si>
    <t>감천면</t>
    <phoneticPr fontId="2" type="noConversion"/>
  </si>
  <si>
    <t>매화</t>
    <phoneticPr fontId="2" type="noConversion"/>
  </si>
  <si>
    <t>하평</t>
    <phoneticPr fontId="2" type="noConversion"/>
  </si>
  <si>
    <t>대동</t>
    <phoneticPr fontId="2" type="noConversion"/>
  </si>
  <si>
    <t>소룡</t>
    <phoneticPr fontId="2" type="noConversion"/>
  </si>
  <si>
    <t>평산</t>
    <phoneticPr fontId="2" type="noConversion"/>
  </si>
  <si>
    <t>전동</t>
    <phoneticPr fontId="2" type="noConversion"/>
  </si>
  <si>
    <t>대방</t>
    <phoneticPr fontId="2" type="noConversion"/>
  </si>
  <si>
    <t>광기</t>
    <phoneticPr fontId="2" type="noConversion"/>
  </si>
  <si>
    <t>조마면</t>
    <phoneticPr fontId="2" type="noConversion"/>
  </si>
  <si>
    <t>구곡</t>
    <phoneticPr fontId="2" type="noConversion"/>
  </si>
  <si>
    <t>강평</t>
    <phoneticPr fontId="2" type="noConversion"/>
  </si>
  <si>
    <t>신석</t>
    <phoneticPr fontId="2" type="noConversion"/>
  </si>
  <si>
    <t>하신기</t>
    <phoneticPr fontId="2" type="noConversion"/>
  </si>
  <si>
    <t>옥계</t>
    <phoneticPr fontId="2" type="noConversion"/>
  </si>
  <si>
    <t>신안</t>
    <phoneticPr fontId="2" type="noConversion"/>
  </si>
  <si>
    <t>대평</t>
    <phoneticPr fontId="2" type="noConversion"/>
  </si>
  <si>
    <t>구성면</t>
    <phoneticPr fontId="2" type="noConversion"/>
  </si>
  <si>
    <t>상리</t>
    <phoneticPr fontId="2" type="noConversion"/>
  </si>
  <si>
    <t>구성</t>
    <phoneticPr fontId="2" type="noConversion"/>
  </si>
  <si>
    <t>원터</t>
    <phoneticPr fontId="2" type="noConversion"/>
  </si>
  <si>
    <t>하강</t>
    <phoneticPr fontId="2" type="noConversion"/>
  </si>
  <si>
    <t>지례면</t>
    <phoneticPr fontId="2" type="noConversion"/>
  </si>
  <si>
    <t>지례</t>
    <phoneticPr fontId="2" type="noConversion"/>
  </si>
  <si>
    <t>부항면</t>
    <phoneticPr fontId="2" type="noConversion"/>
  </si>
  <si>
    <t>월곡</t>
    <phoneticPr fontId="2" type="noConversion"/>
  </si>
  <si>
    <t>대덕면</t>
    <phoneticPr fontId="2" type="noConversion"/>
  </si>
  <si>
    <t>가례</t>
    <phoneticPr fontId="2" type="noConversion"/>
  </si>
  <si>
    <t>장곡</t>
    <phoneticPr fontId="2" type="noConversion"/>
  </si>
  <si>
    <t>증산면</t>
    <phoneticPr fontId="2" type="noConversion"/>
  </si>
  <si>
    <t>옥동</t>
    <phoneticPr fontId="2" type="noConversion"/>
  </si>
  <si>
    <t>▶ 소규모 하수처리구역</t>
    <phoneticPr fontId="2" type="noConversion"/>
  </si>
  <si>
    <t>법정동</t>
    <phoneticPr fontId="2" type="noConversion"/>
  </si>
  <si>
    <t>연명리</t>
  </si>
  <si>
    <t>노곡리</t>
  </si>
  <si>
    <t>보광리</t>
  </si>
  <si>
    <t>문무리</t>
  </si>
  <si>
    <t>남곡리</t>
  </si>
  <si>
    <t>덕마리</t>
  </si>
  <si>
    <t>구례리</t>
  </si>
  <si>
    <t>옥율리</t>
  </si>
  <si>
    <t>능치리</t>
  </si>
  <si>
    <t>신암리</t>
  </si>
  <si>
    <t>신안리</t>
  </si>
  <si>
    <t>상좌원리</t>
  </si>
  <si>
    <t>상원리</t>
  </si>
  <si>
    <t>월곡리</t>
  </si>
  <si>
    <t>가례리</t>
  </si>
  <si>
    <t>처리구역면적(ha)</t>
    <phoneticPr fontId="2" type="noConversion"/>
  </si>
  <si>
    <t>2015년</t>
    <phoneticPr fontId="2" type="noConversion"/>
  </si>
  <si>
    <t>예2리</t>
  </si>
  <si>
    <t>지2리</t>
  </si>
  <si>
    <t>월명1리, 부상1리</t>
  </si>
  <si>
    <t>운곡1리</t>
  </si>
  <si>
    <t>초곡1리</t>
  </si>
  <si>
    <t>광천2리</t>
  </si>
  <si>
    <t>남전1리</t>
  </si>
  <si>
    <t>태촌3리</t>
  </si>
  <si>
    <t>금곡2리, 삼성1리</t>
  </si>
  <si>
    <t>도암리, 은기리, 동좌리</t>
  </si>
  <si>
    <t>태화3리, 상금1리</t>
  </si>
  <si>
    <t>용호1리</t>
  </si>
  <si>
    <t>용호2리</t>
  </si>
  <si>
    <t>무안3리</t>
  </si>
  <si>
    <t>도평1리</t>
  </si>
  <si>
    <t>도평2리</t>
  </si>
  <si>
    <t>광기3리</t>
  </si>
  <si>
    <t>강곡1리</t>
  </si>
  <si>
    <t>강곡2리</t>
  </si>
  <si>
    <t>신곡3리</t>
  </si>
  <si>
    <t>신왕2리</t>
  </si>
  <si>
    <t>대방1리</t>
  </si>
  <si>
    <t>대방2리, 대방3리</t>
  </si>
  <si>
    <t>광명1리</t>
  </si>
  <si>
    <t>하강리, 양각리</t>
  </si>
  <si>
    <t>교리, 상부리, 도곡1리, 도곡2리</t>
  </si>
  <si>
    <t>시행단계</t>
    <phoneticPr fontId="2" type="noConversion"/>
  </si>
  <si>
    <t>▶ 기수립 하수도정비 대비 처리구역 면적</t>
    <phoneticPr fontId="2" type="noConversion"/>
  </si>
  <si>
    <t>증감</t>
    <phoneticPr fontId="2" type="noConversion"/>
  </si>
  <si>
    <t>비 고</t>
    <phoneticPr fontId="2" type="noConversion"/>
  </si>
  <si>
    <t>금송1리, 금송2리</t>
    <phoneticPr fontId="2" type="noConversion"/>
  </si>
  <si>
    <t>서부리, 동부리, 양천리</t>
    <phoneticPr fontId="2" type="noConversion"/>
  </si>
  <si>
    <t>장평</t>
    <phoneticPr fontId="2" type="noConversion"/>
  </si>
  <si>
    <t>평촌리</t>
    <phoneticPr fontId="2" type="noConversion"/>
  </si>
  <si>
    <t>그린빌리지</t>
    <phoneticPr fontId="2" type="noConversion"/>
  </si>
  <si>
    <t>유성</t>
    <phoneticPr fontId="2" type="noConversion"/>
  </si>
  <si>
    <t>유성리</t>
    <phoneticPr fontId="2" type="noConversion"/>
  </si>
  <si>
    <t>동안리, 황정리</t>
    <phoneticPr fontId="2" type="noConversion"/>
  </si>
  <si>
    <t>2013년</t>
    <phoneticPr fontId="2" type="noConversion"/>
  </si>
  <si>
    <t>증설(2020년)</t>
    <phoneticPr fontId="2" type="noConversion"/>
  </si>
  <si>
    <t>추량1리, 관기리, 남서부중학교</t>
    <phoneticPr fontId="2" type="noConversion"/>
  </si>
  <si>
    <t>용암1리, 봉곡1리</t>
    <phoneticPr fontId="2" type="noConversion"/>
  </si>
  <si>
    <t>금라리, 구야리</t>
    <phoneticPr fontId="2" type="noConversion"/>
  </si>
  <si>
    <t>덕남리, 태촌1리, 태촌2리, 성촌리</t>
    <phoneticPr fontId="2" type="noConversion"/>
  </si>
  <si>
    <t>광기1리, 광기2리</t>
    <phoneticPr fontId="2" type="noConversion"/>
  </si>
  <si>
    <t>인4리, 지1리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</si>
</sst>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176" formatCode="#,##0_ "/>
    <numFmt numFmtId="177" formatCode="#."/>
    <numFmt numFmtId="178" formatCode="_ * #,##0_ ;_ * \-#,##0_ ;_ * &quot;-&quot;_ ;_ @_ "/>
    <numFmt numFmtId="179" formatCode="_ * #,##0.00_ ;_ * \-#,##0.00_ ;_ * &quot;-&quot;??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\$#.00"/>
    <numFmt numFmtId="183" formatCode="#.00"/>
    <numFmt numFmtId="184" formatCode="%#.00"/>
    <numFmt numFmtId="185" formatCode="m\o\n\th\ d\,\ yyyy"/>
    <numFmt numFmtId="186" formatCode="#,##0_);[Red]\(#,##0\)"/>
    <numFmt numFmtId="187" formatCode="#,##0.00\ ;[Red]&quot;△&quot;\ #,##0.00\ ;&quot;-&quot;\ \ ;@"/>
    <numFmt numFmtId="188" formatCode="#,##0;[Red]&quot;-&quot;#,##0"/>
    <numFmt numFmtId="189" formatCode="#,##0.000000000;[Red]\-#,##0.000000000"/>
    <numFmt numFmtId="190" formatCode="#,##0."/>
    <numFmt numFmtId="191" formatCode="\$#."/>
    <numFmt numFmtId="192" formatCode="General&quot;년&quot;"/>
  </numFmts>
  <fonts count="4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"/>
      <color indexed="16"/>
      <name val="Courier"/>
      <family val="3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MS Sans Serif"/>
      <family val="2"/>
    </font>
    <font>
      <u/>
      <sz val="11"/>
      <color indexed="36"/>
      <name val="돋움"/>
      <family val="3"/>
      <charset val="129"/>
    </font>
    <font>
      <sz val="12"/>
      <name val="¹UAAA¼"/>
      <family val="3"/>
      <charset val="129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1"/>
      <color indexed="8"/>
      <name val="돋움"/>
      <family val="3"/>
      <charset val="129"/>
    </font>
    <font>
      <sz val="1"/>
      <color indexed="0"/>
      <name val="Courier"/>
      <family val="3"/>
    </font>
    <font>
      <sz val="10"/>
      <name val="굴림체"/>
      <family val="3"/>
      <charset val="129"/>
    </font>
    <font>
      <b/>
      <sz val="12"/>
      <color indexed="16"/>
      <name val="굴림체"/>
      <family val="3"/>
      <charset val="129"/>
    </font>
    <font>
      <b/>
      <sz val="12"/>
      <name val="Arial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name val="나눔고딕"/>
      <family val="3"/>
      <charset val="129"/>
    </font>
    <font>
      <sz val="10"/>
      <name val="나눔고딕"/>
      <family val="3"/>
      <charset val="129"/>
    </font>
    <font>
      <b/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0"/>
      <name val="돋움"/>
      <family val="3"/>
      <charset val="129"/>
    </font>
    <font>
      <sz val="8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0"/>
      <color rgb="FF000000"/>
      <name val="나눔고딕"/>
      <family val="3"/>
      <charset val="129"/>
    </font>
    <font>
      <sz val="10"/>
      <color rgb="FFFF0000"/>
      <name val="나눔고딕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9">
    <xf numFmtId="0" fontId="0" fillId="0" borderId="0">
      <alignment vertical="center"/>
    </xf>
    <xf numFmtId="177" fontId="3" fillId="0" borderId="0">
      <protection locked="0"/>
    </xf>
    <xf numFmtId="0" fontId="11" fillId="0" borderId="0">
      <protection locked="0"/>
    </xf>
    <xf numFmtId="177" fontId="3" fillId="0" borderId="0">
      <protection locked="0"/>
    </xf>
    <xf numFmtId="183" fontId="11" fillId="0" borderId="0">
      <protection locked="0"/>
    </xf>
    <xf numFmtId="177" fontId="3" fillId="0" borderId="0">
      <protection locked="0"/>
    </xf>
    <xf numFmtId="0" fontId="31" fillId="0" borderId="0"/>
    <xf numFmtId="0" fontId="12" fillId="0" borderId="0">
      <protection locked="0"/>
    </xf>
    <xf numFmtId="0" fontId="12" fillId="0" borderId="0">
      <protection locked="0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77" fontId="3" fillId="0" borderId="0">
      <protection locked="0"/>
    </xf>
    <xf numFmtId="0" fontId="11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7" fontId="3" fillId="0" borderId="0">
      <protection locked="0"/>
    </xf>
    <xf numFmtId="184" fontId="11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" fontId="11" fillId="0" borderId="0">
      <protection locked="0"/>
    </xf>
    <xf numFmtId="190" fontId="11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0" fontId="10" fillId="0" borderId="0"/>
    <xf numFmtId="0" fontId="11" fillId="0" borderId="1">
      <protection locked="0"/>
    </xf>
    <xf numFmtId="177" fontId="3" fillId="0" borderId="1">
      <protection locked="0"/>
    </xf>
    <xf numFmtId="4" fontId="11" fillId="0" borderId="0">
      <protection locked="0"/>
    </xf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2" fontId="11" fillId="0" borderId="0">
      <protection locked="0"/>
    </xf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5" fontId="11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82" fontId="11" fillId="0" borderId="0">
      <protection locked="0"/>
    </xf>
    <xf numFmtId="191" fontId="11" fillId="0" borderId="0">
      <protection locked="0"/>
    </xf>
    <xf numFmtId="183" fontId="11" fillId="0" borderId="0">
      <protection locked="0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77" fontId="12" fillId="0" borderId="0">
      <protection locked="0"/>
    </xf>
    <xf numFmtId="177" fontId="12" fillId="0" borderId="0">
      <protection locked="0"/>
    </xf>
    <xf numFmtId="0" fontId="7" fillId="0" borderId="0"/>
    <xf numFmtId="184" fontId="11" fillId="0" borderId="0">
      <protection locked="0"/>
    </xf>
    <xf numFmtId="0" fontId="36" fillId="0" borderId="0" applyFill="0" applyBorder="0" applyProtection="0">
      <alignment horizontal="centerContinuous" vertical="center"/>
    </xf>
    <xf numFmtId="0" fontId="37" fillId="16" borderId="0" applyFill="0" applyBorder="0" applyProtection="0">
      <alignment horizontal="center" vertical="center"/>
    </xf>
    <xf numFmtId="177" fontId="11" fillId="0" borderId="4">
      <protection locked="0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3" fillId="0" borderId="0">
      <protection locked="0"/>
    </xf>
    <xf numFmtId="3" fontId="8" fillId="0" borderId="6">
      <alignment horizontal="center"/>
    </xf>
    <xf numFmtId="177" fontId="3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3" fillId="22" borderId="7" applyNumberFormat="0" applyFont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7" fontId="32" fillId="0" borderId="0">
      <protection locked="0"/>
    </xf>
    <xf numFmtId="9" fontId="30" fillId="16" borderId="0" applyFill="0" applyBorder="0" applyProtection="0">
      <alignment horizontal="right"/>
    </xf>
    <xf numFmtId="10" fontId="30" fillId="0" borderId="0" applyFill="0" applyBorder="0" applyProtection="0">
      <alignment horizontal="right"/>
    </xf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5" fillId="0" borderId="0"/>
    <xf numFmtId="0" fontId="19" fillId="0" borderId="0" applyNumberFormat="0" applyFill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188" fontId="3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0" fontId="7" fillId="0" borderId="0"/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5" applyNumberFormat="0" applyAlignment="0" applyProtection="0">
      <alignment vertical="center"/>
    </xf>
    <xf numFmtId="177" fontId="3" fillId="0" borderId="0">
      <protection locked="0"/>
    </xf>
    <xf numFmtId="177" fontId="3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" fillId="0" borderId="0"/>
    <xf numFmtId="0" fontId="29" fillId="21" borderId="14" applyNumberFormat="0" applyAlignment="0" applyProtection="0">
      <alignment vertical="center"/>
    </xf>
    <xf numFmtId="177" fontId="32" fillId="0" borderId="0">
      <protection locked="0"/>
    </xf>
    <xf numFmtId="177" fontId="32" fillId="0" borderId="0">
      <protection locked="0"/>
    </xf>
    <xf numFmtId="177" fontId="32" fillId="0" borderId="0">
      <protection locked="0"/>
    </xf>
    <xf numFmtId="178" fontId="6" fillId="0" borderId="0" applyFont="0" applyFill="0" applyBorder="0" applyAlignment="0" applyProtection="0"/>
    <xf numFmtId="189" fontId="1" fillId="16" borderId="0" applyFill="0" applyBorder="0" applyProtection="0">
      <alignment horizontal="right"/>
    </xf>
    <xf numFmtId="179" fontId="6" fillId="0" borderId="0" applyFont="0" applyFill="0" applyBorder="0" applyAlignment="0" applyProtection="0"/>
    <xf numFmtId="177" fontId="32" fillId="0" borderId="0">
      <protection locked="0"/>
    </xf>
    <xf numFmtId="177" fontId="32" fillId="0" borderId="0">
      <protection locked="0"/>
    </xf>
    <xf numFmtId="177" fontId="32" fillId="0" borderId="0">
      <protection locked="0"/>
    </xf>
    <xf numFmtId="177" fontId="3" fillId="0" borderId="0">
      <protection locked="0"/>
    </xf>
    <xf numFmtId="177" fontId="32" fillId="0" borderId="0">
      <protection locked="0"/>
    </xf>
    <xf numFmtId="177" fontId="32" fillId="0" borderId="0">
      <protection locked="0"/>
    </xf>
    <xf numFmtId="0" fontId="1" fillId="0" borderId="0"/>
    <xf numFmtId="0" fontId="44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33" fillId="0" borderId="0"/>
    <xf numFmtId="0" fontId="42" fillId="0" borderId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77" fontId="3" fillId="0" borderId="1">
      <protection locked="0"/>
    </xf>
    <xf numFmtId="177" fontId="3" fillId="0" borderId="0">
      <protection locked="0"/>
    </xf>
    <xf numFmtId="177" fontId="3" fillId="0" borderId="0">
      <protection locked="0"/>
    </xf>
  </cellStyleXfs>
  <cellXfs count="138">
    <xf numFmtId="0" fontId="0" fillId="0" borderId="0" xfId="0">
      <alignment vertical="center"/>
    </xf>
    <xf numFmtId="0" fontId="40" fillId="25" borderId="0" xfId="0" applyFont="1" applyFill="1" applyAlignment="1">
      <alignment vertical="center"/>
    </xf>
    <xf numFmtId="0" fontId="38" fillId="25" borderId="0" xfId="0" applyFont="1" applyFill="1" applyAlignment="1">
      <alignment horizontal="center" vertical="center"/>
    </xf>
    <xf numFmtId="0" fontId="41" fillId="25" borderId="0" xfId="0" applyFont="1" applyFill="1" applyAlignment="1">
      <alignment vertical="center"/>
    </xf>
    <xf numFmtId="0" fontId="38" fillId="25" borderId="0" xfId="0" applyFont="1" applyFill="1">
      <alignment vertical="center"/>
    </xf>
    <xf numFmtId="0" fontId="46" fillId="25" borderId="46" xfId="0" applyFont="1" applyFill="1" applyBorder="1" applyAlignment="1">
      <alignment horizontal="right" vertical="center" wrapText="1"/>
    </xf>
    <xf numFmtId="0" fontId="47" fillId="25" borderId="47" xfId="0" applyFont="1" applyFill="1" applyBorder="1" applyAlignment="1">
      <alignment horizontal="justify" vertical="center" wrapText="1"/>
    </xf>
    <xf numFmtId="0" fontId="46" fillId="25" borderId="48" xfId="0" applyFont="1" applyFill="1" applyBorder="1" applyAlignment="1">
      <alignment horizontal="right" vertical="center" wrapText="1"/>
    </xf>
    <xf numFmtId="0" fontId="47" fillId="25" borderId="49" xfId="0" applyFont="1" applyFill="1" applyBorder="1" applyAlignment="1">
      <alignment horizontal="justify" vertical="center" wrapText="1"/>
    </xf>
    <xf numFmtId="187" fontId="46" fillId="25" borderId="46" xfId="0" applyNumberFormat="1" applyFont="1" applyFill="1" applyBorder="1" applyAlignment="1">
      <alignment horizontal="right" vertical="center" wrapText="1"/>
    </xf>
    <xf numFmtId="187" fontId="46" fillId="25" borderId="48" xfId="0" applyNumberFormat="1" applyFont="1" applyFill="1" applyBorder="1" applyAlignment="1">
      <alignment horizontal="right" vertical="center" wrapText="1"/>
    </xf>
    <xf numFmtId="0" fontId="39" fillId="0" borderId="0" xfId="133" applyFont="1">
      <alignment vertical="center"/>
    </xf>
    <xf numFmtId="41" fontId="39" fillId="26" borderId="15" xfId="101" applyFont="1" applyFill="1" applyBorder="1" applyAlignment="1">
      <alignment horizontal="center" vertical="center"/>
    </xf>
    <xf numFmtId="41" fontId="39" fillId="26" borderId="16" xfId="101" applyFont="1" applyFill="1" applyBorder="1" applyAlignment="1">
      <alignment horizontal="center" vertical="center"/>
    </xf>
    <xf numFmtId="41" fontId="39" fillId="26" borderId="17" xfId="101" applyFont="1" applyFill="1" applyBorder="1" applyAlignment="1">
      <alignment horizontal="center" vertical="center" wrapText="1"/>
    </xf>
    <xf numFmtId="0" fontId="39" fillId="0" borderId="0" xfId="133" applyFont="1" applyAlignment="1">
      <alignment horizontal="center" vertical="center"/>
    </xf>
    <xf numFmtId="0" fontId="39" fillId="27" borderId="18" xfId="134" applyFont="1" applyFill="1" applyBorder="1" applyAlignment="1">
      <alignment horizontal="center" vertical="center" shrinkToFit="1"/>
    </xf>
    <xf numFmtId="0" fontId="39" fillId="27" borderId="19" xfId="134" applyFont="1" applyFill="1" applyBorder="1" applyAlignment="1">
      <alignment horizontal="center" vertical="center" shrinkToFit="1"/>
    </xf>
    <xf numFmtId="41" fontId="39" fillId="0" borderId="0" xfId="101" applyFont="1" applyAlignment="1">
      <alignment horizontal="center" vertical="center"/>
    </xf>
    <xf numFmtId="0" fontId="39" fillId="0" borderId="20" xfId="134" applyFont="1" applyFill="1" applyBorder="1" applyAlignment="1">
      <alignment horizontal="center" vertical="center" shrinkToFit="1"/>
    </xf>
    <xf numFmtId="0" fontId="39" fillId="0" borderId="19" xfId="134" applyFont="1" applyFill="1" applyBorder="1" applyAlignment="1">
      <alignment horizontal="center" vertical="center" shrinkToFit="1"/>
    </xf>
    <xf numFmtId="0" fontId="39" fillId="0" borderId="21" xfId="134" applyFont="1" applyFill="1" applyBorder="1" applyAlignment="1">
      <alignment horizontal="center" vertical="center" shrinkToFit="1"/>
    </xf>
    <xf numFmtId="0" fontId="39" fillId="0" borderId="22" xfId="134" applyFont="1" applyFill="1" applyBorder="1" applyAlignment="1">
      <alignment horizontal="center" vertical="center" shrinkToFit="1"/>
    </xf>
    <xf numFmtId="41" fontId="39" fillId="0" borderId="0" xfId="133" applyNumberFormat="1" applyFont="1">
      <alignment vertical="center"/>
    </xf>
    <xf numFmtId="0" fontId="38" fillId="0" borderId="0" xfId="133" applyFont="1">
      <alignment vertical="center"/>
    </xf>
    <xf numFmtId="0" fontId="46" fillId="25" borderId="46" xfId="0" applyFont="1" applyFill="1" applyBorder="1" applyAlignment="1">
      <alignment horizontal="center" vertical="center" wrapText="1"/>
    </xf>
    <xf numFmtId="0" fontId="46" fillId="26" borderId="50" xfId="0" applyFont="1" applyFill="1" applyBorder="1" applyAlignment="1">
      <alignment horizontal="center" vertical="center" wrapText="1"/>
    </xf>
    <xf numFmtId="41" fontId="39" fillId="26" borderId="23" xfId="101" applyFont="1" applyFill="1" applyBorder="1" applyAlignment="1">
      <alignment horizontal="center" vertical="center" wrapText="1"/>
    </xf>
    <xf numFmtId="41" fontId="39" fillId="26" borderId="24" xfId="101" applyFont="1" applyFill="1" applyBorder="1" applyAlignment="1">
      <alignment horizontal="center" vertical="center" wrapText="1"/>
    </xf>
    <xf numFmtId="0" fontId="39" fillId="0" borderId="25" xfId="134" applyFont="1" applyFill="1" applyBorder="1" applyAlignment="1">
      <alignment horizontal="center" vertical="center" shrinkToFit="1"/>
    </xf>
    <xf numFmtId="0" fontId="39" fillId="0" borderId="6" xfId="134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41" fontId="43" fillId="0" borderId="0" xfId="97" applyFont="1" applyFill="1" applyAlignment="1">
      <alignment horizontal="center" vertical="center"/>
    </xf>
    <xf numFmtId="41" fontId="43" fillId="0" borderId="0" xfId="97" applyFont="1" applyFill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>
      <alignment vertical="center"/>
    </xf>
    <xf numFmtId="186" fontId="39" fillId="26" borderId="17" xfId="97" applyNumberFormat="1" applyFont="1" applyFill="1" applyBorder="1" applyAlignment="1">
      <alignment horizontal="center" vertical="center" wrapText="1"/>
    </xf>
    <xf numFmtId="176" fontId="39" fillId="28" borderId="22" xfId="97" applyNumberFormat="1" applyFont="1" applyFill="1" applyBorder="1" applyAlignment="1">
      <alignment vertical="center"/>
    </xf>
    <xf numFmtId="186" fontId="39" fillId="28" borderId="26" xfId="97" applyNumberFormat="1" applyFont="1" applyFill="1" applyBorder="1" applyAlignment="1">
      <alignment horizontal="center" vertical="center"/>
    </xf>
    <xf numFmtId="186" fontId="39" fillId="27" borderId="18" xfId="97" applyNumberFormat="1" applyFont="1" applyFill="1" applyBorder="1" applyAlignment="1">
      <alignment horizontal="center" vertical="center"/>
    </xf>
    <xf numFmtId="186" fontId="39" fillId="27" borderId="19" xfId="97" applyNumberFormat="1" applyFont="1" applyFill="1" applyBorder="1" applyAlignment="1">
      <alignment horizontal="center" vertical="center"/>
    </xf>
    <xf numFmtId="176" fontId="39" fillId="27" borderId="19" xfId="97" applyNumberFormat="1" applyFont="1" applyFill="1" applyBorder="1" applyAlignment="1">
      <alignment vertical="center"/>
    </xf>
    <xf numFmtId="186" fontId="39" fillId="27" borderId="27" xfId="97" applyNumberFormat="1" applyFont="1" applyFill="1" applyBorder="1" applyAlignment="1">
      <alignment horizontal="center" vertical="center"/>
    </xf>
    <xf numFmtId="186" fontId="39" fillId="25" borderId="28" xfId="97" applyNumberFormat="1" applyFont="1" applyFill="1" applyBorder="1" applyAlignment="1">
      <alignment horizontal="center" vertical="center"/>
    </xf>
    <xf numFmtId="186" fontId="39" fillId="25" borderId="19" xfId="95" applyNumberFormat="1" applyFont="1" applyFill="1" applyBorder="1" applyAlignment="1" applyProtection="1">
      <alignment horizontal="center" vertical="center"/>
      <protection locked="0"/>
    </xf>
    <xf numFmtId="186" fontId="39" fillId="25" borderId="20" xfId="97" applyNumberFormat="1" applyFont="1" applyFill="1" applyBorder="1" applyAlignment="1">
      <alignment horizontal="center" vertical="center"/>
    </xf>
    <xf numFmtId="186" fontId="39" fillId="25" borderId="29" xfId="97" applyNumberFormat="1" applyFont="1" applyFill="1" applyBorder="1" applyAlignment="1">
      <alignment horizontal="center" vertical="center"/>
    </xf>
    <xf numFmtId="186" fontId="39" fillId="25" borderId="25" xfId="97" applyNumberFormat="1" applyFont="1" applyFill="1" applyBorder="1" applyAlignment="1">
      <alignment horizontal="center" vertical="center"/>
    </xf>
    <xf numFmtId="186" fontId="39" fillId="25" borderId="6" xfId="95" applyNumberFormat="1" applyFont="1" applyFill="1" applyBorder="1" applyAlignment="1" applyProtection="1">
      <alignment horizontal="center" vertical="center"/>
      <protection locked="0"/>
    </xf>
    <xf numFmtId="186" fontId="39" fillId="27" borderId="29" xfId="97" applyNumberFormat="1" applyFont="1" applyFill="1" applyBorder="1" applyAlignment="1">
      <alignment horizontal="center" vertical="center"/>
    </xf>
    <xf numFmtId="186" fontId="39" fillId="27" borderId="22" xfId="97" applyNumberFormat="1" applyFont="1" applyFill="1" applyBorder="1" applyAlignment="1">
      <alignment horizontal="center" vertical="center"/>
    </xf>
    <xf numFmtId="176" fontId="39" fillId="27" borderId="22" xfId="97" applyNumberFormat="1" applyFont="1" applyFill="1" applyBorder="1" applyAlignment="1">
      <alignment vertical="center"/>
    </xf>
    <xf numFmtId="186" fontId="39" fillId="27" borderId="26" xfId="97" applyNumberFormat="1" applyFont="1" applyFill="1" applyBorder="1" applyAlignment="1">
      <alignment horizontal="center" vertical="center"/>
    </xf>
    <xf numFmtId="186" fontId="39" fillId="25" borderId="18" xfId="97" applyNumberFormat="1" applyFont="1" applyFill="1" applyBorder="1" applyAlignment="1">
      <alignment horizontal="center" vertical="center"/>
    </xf>
    <xf numFmtId="0" fontId="46" fillId="0" borderId="19" xfId="0" applyFont="1" applyBorder="1" applyAlignment="1">
      <alignment horizontal="justify" vertical="center" wrapText="1"/>
    </xf>
    <xf numFmtId="0" fontId="46" fillId="0" borderId="6" xfId="0" applyFont="1" applyBorder="1" applyAlignment="1">
      <alignment horizontal="justify" vertical="center" wrapText="1"/>
    </xf>
    <xf numFmtId="192" fontId="39" fillId="0" borderId="27" xfId="95" applyNumberFormat="1" applyFont="1" applyBorder="1" applyAlignment="1" applyProtection="1">
      <alignment horizontal="center" vertical="center"/>
      <protection locked="0"/>
    </xf>
    <xf numFmtId="192" fontId="39" fillId="0" borderId="30" xfId="95" applyNumberFormat="1" applyFont="1" applyBorder="1" applyAlignment="1" applyProtection="1">
      <alignment horizontal="center" vertical="center"/>
      <protection locked="0"/>
    </xf>
    <xf numFmtId="41" fontId="39" fillId="0" borderId="0" xfId="97" applyFont="1" applyFill="1" applyAlignment="1">
      <alignment horizontal="center" vertical="center"/>
    </xf>
    <xf numFmtId="187" fontId="39" fillId="28" borderId="31" xfId="94" applyNumberFormat="1" applyFont="1" applyFill="1" applyBorder="1" applyAlignment="1">
      <alignment horizontal="right" vertical="center"/>
    </xf>
    <xf numFmtId="187" fontId="39" fillId="27" borderId="27" xfId="94" applyNumberFormat="1" applyFont="1" applyFill="1" applyBorder="1" applyAlignment="1">
      <alignment horizontal="right" vertical="center"/>
    </xf>
    <xf numFmtId="187" fontId="39" fillId="29" borderId="27" xfId="94" applyNumberFormat="1" applyFont="1" applyFill="1" applyBorder="1" applyAlignment="1">
      <alignment horizontal="right" vertical="center"/>
    </xf>
    <xf numFmtId="187" fontId="39" fillId="0" borderId="27" xfId="94" applyNumberFormat="1" applyFont="1" applyBorder="1" applyAlignment="1">
      <alignment horizontal="right" vertical="center"/>
    </xf>
    <xf numFmtId="187" fontId="39" fillId="0" borderId="30" xfId="94" applyNumberFormat="1" applyFont="1" applyBorder="1" applyAlignment="1">
      <alignment horizontal="right" vertical="center"/>
    </xf>
    <xf numFmtId="187" fontId="39" fillId="27" borderId="19" xfId="94" applyNumberFormat="1" applyFont="1" applyFill="1" applyBorder="1" applyAlignment="1">
      <alignment horizontal="right" vertical="center"/>
    </xf>
    <xf numFmtId="0" fontId="39" fillId="0" borderId="18" xfId="134" applyFont="1" applyFill="1" applyBorder="1" applyAlignment="1">
      <alignment horizontal="center" vertical="center" shrinkToFit="1"/>
    </xf>
    <xf numFmtId="187" fontId="39" fillId="27" borderId="30" xfId="94" applyNumberFormat="1" applyFont="1" applyFill="1" applyBorder="1" applyAlignment="1">
      <alignment horizontal="right" vertical="center"/>
    </xf>
    <xf numFmtId="187" fontId="39" fillId="28" borderId="26" xfId="94" applyNumberFormat="1" applyFont="1" applyFill="1" applyBorder="1" applyAlignment="1">
      <alignment horizontal="right" vertical="center"/>
    </xf>
    <xf numFmtId="187" fontId="39" fillId="28" borderId="22" xfId="94" applyNumberFormat="1" applyFont="1" applyFill="1" applyBorder="1" applyAlignment="1">
      <alignment horizontal="right" vertical="center"/>
    </xf>
    <xf numFmtId="187" fontId="39" fillId="29" borderId="19" xfId="94" applyNumberFormat="1" applyFont="1" applyFill="1" applyBorder="1" applyAlignment="1">
      <alignment horizontal="right" vertical="center"/>
    </xf>
    <xf numFmtId="187" fontId="39" fillId="0" borderId="19" xfId="94" applyNumberFormat="1" applyFont="1" applyBorder="1" applyAlignment="1">
      <alignment horizontal="right" vertical="center"/>
    </xf>
    <xf numFmtId="187" fontId="39" fillId="27" borderId="6" xfId="94" applyNumberFormat="1" applyFont="1" applyFill="1" applyBorder="1" applyAlignment="1">
      <alignment horizontal="right" vertical="center"/>
    </xf>
    <xf numFmtId="0" fontId="39" fillId="0" borderId="28" xfId="134" applyFont="1" applyFill="1" applyBorder="1" applyAlignment="1">
      <alignment horizontal="center" vertical="center" shrinkToFit="1"/>
    </xf>
    <xf numFmtId="0" fontId="39" fillId="0" borderId="29" xfId="134" applyFont="1" applyFill="1" applyBorder="1" applyAlignment="1">
      <alignment horizontal="center" vertical="center" shrinkToFit="1"/>
    </xf>
    <xf numFmtId="4" fontId="46" fillId="28" borderId="51" xfId="0" applyNumberFormat="1" applyFont="1" applyFill="1" applyBorder="1" applyAlignment="1">
      <alignment horizontal="right" vertical="center" wrapText="1"/>
    </xf>
    <xf numFmtId="187" fontId="46" fillId="28" borderId="51" xfId="0" applyNumberFormat="1" applyFont="1" applyFill="1" applyBorder="1" applyAlignment="1">
      <alignment horizontal="right" vertical="center" wrapText="1"/>
    </xf>
    <xf numFmtId="0" fontId="46" fillId="28" borderId="52" xfId="0" applyFont="1" applyFill="1" applyBorder="1" applyAlignment="1">
      <alignment horizontal="justify" vertical="center" wrapText="1"/>
    </xf>
    <xf numFmtId="0" fontId="46" fillId="27" borderId="46" xfId="0" applyFont="1" applyFill="1" applyBorder="1" applyAlignment="1">
      <alignment horizontal="center" vertical="center" wrapText="1"/>
    </xf>
    <xf numFmtId="0" fontId="46" fillId="27" borderId="46" xfId="0" applyFont="1" applyFill="1" applyBorder="1" applyAlignment="1">
      <alignment horizontal="right" vertical="center" wrapText="1"/>
    </xf>
    <xf numFmtId="187" fontId="46" fillId="27" borderId="46" xfId="0" applyNumberFormat="1" applyFont="1" applyFill="1" applyBorder="1" applyAlignment="1">
      <alignment horizontal="right" vertical="center" wrapText="1"/>
    </xf>
    <xf numFmtId="0" fontId="46" fillId="27" borderId="47" xfId="0" applyFont="1" applyFill="1" applyBorder="1" applyAlignment="1">
      <alignment horizontal="justify" vertical="center" wrapText="1"/>
    </xf>
    <xf numFmtId="187" fontId="39" fillId="28" borderId="22" xfId="97" applyNumberFormat="1" applyFont="1" applyFill="1" applyBorder="1" applyAlignment="1">
      <alignment vertical="center"/>
    </xf>
    <xf numFmtId="187" fontId="39" fillId="27" borderId="19" xfId="97" applyNumberFormat="1" applyFont="1" applyFill="1" applyBorder="1" applyAlignment="1">
      <alignment vertical="center"/>
    </xf>
    <xf numFmtId="187" fontId="39" fillId="25" borderId="19" xfId="97" applyNumberFormat="1" applyFont="1" applyFill="1" applyBorder="1" applyAlignment="1">
      <alignment vertical="center"/>
    </xf>
    <xf numFmtId="187" fontId="39" fillId="25" borderId="6" xfId="97" applyNumberFormat="1" applyFont="1" applyFill="1" applyBorder="1" applyAlignment="1">
      <alignment vertical="center"/>
    </xf>
    <xf numFmtId="187" fontId="39" fillId="27" borderId="22" xfId="97" applyNumberFormat="1" applyFont="1" applyFill="1" applyBorder="1" applyAlignment="1">
      <alignment vertical="center"/>
    </xf>
    <xf numFmtId="187" fontId="39" fillId="28" borderId="32" xfId="94" applyNumberFormat="1" applyFont="1" applyFill="1" applyBorder="1" applyAlignment="1">
      <alignment horizontal="right" vertical="center"/>
    </xf>
    <xf numFmtId="187" fontId="39" fillId="0" borderId="22" xfId="94" applyNumberFormat="1" applyFont="1" applyBorder="1" applyAlignment="1">
      <alignment horizontal="right" vertical="center"/>
    </xf>
    <xf numFmtId="187" fontId="39" fillId="0" borderId="6" xfId="94" applyNumberFormat="1" applyFont="1" applyBorder="1" applyAlignment="1">
      <alignment horizontal="right" vertical="center"/>
    </xf>
    <xf numFmtId="0" fontId="46" fillId="27" borderId="53" xfId="0" applyFont="1" applyFill="1" applyBorder="1" applyAlignment="1">
      <alignment horizontal="center" vertical="center" wrapText="1"/>
    </xf>
    <xf numFmtId="0" fontId="46" fillId="25" borderId="54" xfId="0" applyFont="1" applyFill="1" applyBorder="1" applyAlignment="1">
      <alignment horizontal="center" vertical="center" wrapText="1"/>
    </xf>
    <xf numFmtId="0" fontId="46" fillId="25" borderId="55" xfId="0" applyFont="1" applyFill="1" applyBorder="1" applyAlignment="1">
      <alignment horizontal="center" vertical="center" wrapText="1"/>
    </xf>
    <xf numFmtId="0" fontId="46" fillId="25" borderId="56" xfId="0" applyFont="1" applyFill="1" applyBorder="1" applyAlignment="1">
      <alignment horizontal="center" vertical="center" wrapText="1"/>
    </xf>
    <xf numFmtId="186" fontId="39" fillId="25" borderId="21" xfId="95" applyNumberFormat="1" applyFont="1" applyFill="1" applyBorder="1" applyAlignment="1" applyProtection="1">
      <alignment horizontal="center" vertical="center"/>
      <protection locked="0"/>
    </xf>
    <xf numFmtId="0" fontId="46" fillId="0" borderId="21" xfId="0" applyFont="1" applyBorder="1" applyAlignment="1">
      <alignment horizontal="justify" vertical="center" wrapText="1"/>
    </xf>
    <xf numFmtId="187" fontId="39" fillId="25" borderId="21" xfId="97" applyNumberFormat="1" applyFont="1" applyFill="1" applyBorder="1" applyAlignment="1">
      <alignment vertical="center"/>
    </xf>
    <xf numFmtId="192" fontId="39" fillId="0" borderId="63" xfId="95" applyNumberFormat="1" applyFont="1" applyBorder="1" applyAlignment="1" applyProtection="1">
      <alignment horizontal="center" vertical="center"/>
      <protection locked="0"/>
    </xf>
    <xf numFmtId="0" fontId="46" fillId="25" borderId="53" xfId="0" applyFont="1" applyFill="1" applyBorder="1" applyAlignment="1">
      <alignment horizontal="center" vertical="center" wrapText="1"/>
    </xf>
    <xf numFmtId="0" fontId="46" fillId="25" borderId="46" xfId="0" applyFont="1" applyFill="1" applyBorder="1" applyAlignment="1">
      <alignment horizontal="center" vertical="center" wrapText="1"/>
    </xf>
    <xf numFmtId="0" fontId="46" fillId="26" borderId="58" xfId="0" applyFont="1" applyFill="1" applyBorder="1" applyAlignment="1">
      <alignment horizontal="center" vertical="center" wrapText="1"/>
    </xf>
    <xf numFmtId="0" fontId="46" fillId="26" borderId="59" xfId="0" applyFont="1" applyFill="1" applyBorder="1" applyAlignment="1">
      <alignment horizontal="center" vertical="center" wrapText="1"/>
    </xf>
    <xf numFmtId="0" fontId="46" fillId="26" borderId="60" xfId="0" applyFont="1" applyFill="1" applyBorder="1" applyAlignment="1">
      <alignment horizontal="center" vertical="center" wrapText="1"/>
    </xf>
    <xf numFmtId="0" fontId="46" fillId="26" borderId="50" xfId="0" applyFont="1" applyFill="1" applyBorder="1" applyAlignment="1">
      <alignment horizontal="center" vertical="center" wrapText="1"/>
    </xf>
    <xf numFmtId="0" fontId="46" fillId="26" borderId="61" xfId="0" applyFont="1" applyFill="1" applyBorder="1" applyAlignment="1">
      <alignment horizontal="center" vertical="center" wrapText="1"/>
    </xf>
    <xf numFmtId="0" fontId="46" fillId="26" borderId="62" xfId="0" applyFont="1" applyFill="1" applyBorder="1" applyAlignment="1">
      <alignment horizontal="center" vertical="center" wrapText="1"/>
    </xf>
    <xf numFmtId="0" fontId="46" fillId="28" borderId="56" xfId="0" applyFont="1" applyFill="1" applyBorder="1" applyAlignment="1">
      <alignment horizontal="center" vertical="center" wrapText="1"/>
    </xf>
    <xf numFmtId="0" fontId="46" fillId="28" borderId="51" xfId="0" applyFont="1" applyFill="1" applyBorder="1" applyAlignment="1">
      <alignment horizontal="center" vertical="center" wrapText="1"/>
    </xf>
    <xf numFmtId="0" fontId="46" fillId="25" borderId="57" xfId="0" applyFont="1" applyFill="1" applyBorder="1" applyAlignment="1">
      <alignment horizontal="center" vertical="center" wrapText="1"/>
    </xf>
    <xf numFmtId="0" fontId="46" fillId="25" borderId="48" xfId="0" applyFont="1" applyFill="1" applyBorder="1" applyAlignment="1">
      <alignment horizontal="center" vertical="center" wrapText="1"/>
    </xf>
    <xf numFmtId="0" fontId="39" fillId="29" borderId="33" xfId="134" applyFont="1" applyFill="1" applyBorder="1" applyAlignment="1">
      <alignment horizontal="center" vertical="center" shrinkToFit="1"/>
    </xf>
    <xf numFmtId="0" fontId="39" fillId="29" borderId="34" xfId="134" applyFont="1" applyFill="1" applyBorder="1" applyAlignment="1">
      <alignment horizontal="center" vertical="center" shrinkToFit="1"/>
    </xf>
    <xf numFmtId="0" fontId="39" fillId="28" borderId="35" xfId="134" applyFont="1" applyFill="1" applyBorder="1" applyAlignment="1">
      <alignment horizontal="center" vertical="center" shrinkToFit="1"/>
    </xf>
    <xf numFmtId="0" fontId="39" fillId="28" borderId="36" xfId="134" applyFont="1" applyFill="1" applyBorder="1" applyAlignment="1">
      <alignment horizontal="center" vertical="center" shrinkToFit="1"/>
    </xf>
    <xf numFmtId="186" fontId="39" fillId="26" borderId="37" xfId="97" applyNumberFormat="1" applyFont="1" applyFill="1" applyBorder="1" applyAlignment="1">
      <alignment horizontal="center" vertical="center" wrapText="1"/>
    </xf>
    <xf numFmtId="186" fontId="39" fillId="26" borderId="38" xfId="97" applyNumberFormat="1" applyFont="1" applyFill="1" applyBorder="1" applyAlignment="1">
      <alignment horizontal="center" vertical="center" wrapText="1"/>
    </xf>
    <xf numFmtId="186" fontId="39" fillId="28" borderId="29" xfId="97" applyNumberFormat="1" applyFont="1" applyFill="1" applyBorder="1" applyAlignment="1">
      <alignment horizontal="center" vertical="center"/>
    </xf>
    <xf numFmtId="186" fontId="39" fillId="28" borderId="22" xfId="97" applyNumberFormat="1" applyFont="1" applyFill="1" applyBorder="1" applyAlignment="1">
      <alignment horizontal="center" vertical="center"/>
    </xf>
    <xf numFmtId="186" fontId="39" fillId="26" borderId="39" xfId="97" applyNumberFormat="1" applyFont="1" applyFill="1" applyBorder="1" applyAlignment="1">
      <alignment horizontal="center" vertical="center" wrapText="1"/>
    </xf>
    <xf numFmtId="186" fontId="39" fillId="26" borderId="40" xfId="97" applyNumberFormat="1" applyFont="1" applyFill="1" applyBorder="1" applyAlignment="1">
      <alignment horizontal="center" vertical="center" wrapText="1"/>
    </xf>
    <xf numFmtId="186" fontId="39" fillId="26" borderId="41" xfId="97" applyNumberFormat="1" applyFont="1" applyFill="1" applyBorder="1" applyAlignment="1">
      <alignment horizontal="center" vertical="center" wrapText="1"/>
    </xf>
    <xf numFmtId="186" fontId="39" fillId="26" borderId="42" xfId="97" applyNumberFormat="1" applyFont="1" applyFill="1" applyBorder="1" applyAlignment="1">
      <alignment horizontal="center" vertical="center" wrapText="1"/>
    </xf>
    <xf numFmtId="186" fontId="39" fillId="26" borderId="43" xfId="97" applyNumberFormat="1" applyFont="1" applyFill="1" applyBorder="1" applyAlignment="1">
      <alignment horizontal="center" vertical="center" wrapText="1"/>
    </xf>
    <xf numFmtId="186" fontId="39" fillId="26" borderId="44" xfId="97" applyNumberFormat="1" applyFont="1" applyFill="1" applyBorder="1" applyAlignment="1">
      <alignment horizontal="center" vertical="center" wrapText="1"/>
    </xf>
    <xf numFmtId="186" fontId="39" fillId="26" borderId="17" xfId="97" applyNumberFormat="1" applyFont="1" applyFill="1" applyBorder="1" applyAlignment="1">
      <alignment horizontal="center" vertical="center" wrapText="1"/>
    </xf>
    <xf numFmtId="41" fontId="39" fillId="26" borderId="37" xfId="101" applyFont="1" applyFill="1" applyBorder="1" applyAlignment="1">
      <alignment horizontal="center" vertical="center" wrapText="1"/>
    </xf>
    <xf numFmtId="41" fontId="39" fillId="26" borderId="38" xfId="101" applyFont="1" applyFill="1" applyBorder="1" applyAlignment="1">
      <alignment horizontal="center" vertical="center" wrapText="1"/>
    </xf>
    <xf numFmtId="0" fontId="39" fillId="29" borderId="18" xfId="134" applyFont="1" applyFill="1" applyBorder="1" applyAlignment="1">
      <alignment horizontal="center" vertical="center" shrinkToFit="1"/>
    </xf>
    <xf numFmtId="0" fontId="39" fillId="29" borderId="19" xfId="134" applyFont="1" applyFill="1" applyBorder="1" applyAlignment="1">
      <alignment horizontal="center" vertical="center" shrinkToFit="1"/>
    </xf>
    <xf numFmtId="0" fontId="39" fillId="27" borderId="45" xfId="134" applyFont="1" applyFill="1" applyBorder="1" applyAlignment="1">
      <alignment horizontal="center" vertical="center" shrinkToFit="1"/>
    </xf>
    <xf numFmtId="0" fontId="39" fillId="27" borderId="6" xfId="134" applyFont="1" applyFill="1" applyBorder="1" applyAlignment="1">
      <alignment horizontal="center" vertical="center" shrinkToFit="1"/>
    </xf>
    <xf numFmtId="0" fontId="39" fillId="28" borderId="29" xfId="134" applyFont="1" applyFill="1" applyBorder="1" applyAlignment="1">
      <alignment horizontal="center" vertical="center" shrinkToFit="1"/>
    </xf>
    <xf numFmtId="0" fontId="39" fillId="28" borderId="22" xfId="134" applyFont="1" applyFill="1" applyBorder="1" applyAlignment="1">
      <alignment horizontal="center" vertical="center" shrinkToFit="1"/>
    </xf>
    <xf numFmtId="41" fontId="39" fillId="26" borderId="44" xfId="101" applyFont="1" applyFill="1" applyBorder="1" applyAlignment="1">
      <alignment horizontal="center" vertical="center" wrapText="1"/>
    </xf>
    <xf numFmtId="41" fontId="39" fillId="26" borderId="42" xfId="101" applyFont="1" applyFill="1" applyBorder="1" applyAlignment="1">
      <alignment horizontal="center" vertical="center"/>
    </xf>
    <xf numFmtId="41" fontId="39" fillId="26" borderId="43" xfId="101" applyFont="1" applyFill="1" applyBorder="1" applyAlignment="1">
      <alignment horizontal="center" vertical="center"/>
    </xf>
    <xf numFmtId="41" fontId="39" fillId="26" borderId="44" xfId="101" applyFont="1" applyFill="1" applyBorder="1" applyAlignment="1">
      <alignment horizontal="center" vertical="center"/>
    </xf>
    <xf numFmtId="41" fontId="39" fillId="26" borderId="17" xfId="101" applyFont="1" applyFill="1" applyBorder="1" applyAlignment="1">
      <alignment horizontal="center" vertical="center"/>
    </xf>
  </cellXfs>
  <cellStyles count="139">
    <cellStyle name="´þ" xfId="1"/>
    <cellStyle name="´þ·¯" xfId="2"/>
    <cellStyle name="°ia¤¼o " xfId="3"/>
    <cellStyle name="°íá¤¼ò¼ýá¡" xfId="4"/>
    <cellStyle name="°ia¤aa " xfId="5"/>
    <cellStyle name="°ia¤aa·a1" xfId="6"/>
    <cellStyle name="°íá¤ãâ·â1" xfId="7"/>
    <cellStyle name="°íá¤ãâ·â2" xfId="8"/>
    <cellStyle name="20% - 강조색1" xfId="9" builtinId="30" customBuiltin="1"/>
    <cellStyle name="20% - 강조색2" xfId="10" builtinId="34" customBuiltin="1"/>
    <cellStyle name="20% - 강조색3" xfId="11" builtinId="38" customBuiltin="1"/>
    <cellStyle name="20% - 강조색4" xfId="12" builtinId="42" customBuiltin="1"/>
    <cellStyle name="20% - 강조색5" xfId="13" builtinId="46" customBuiltin="1"/>
    <cellStyle name="20% - 강조색6" xfId="14" builtinId="50" customBuiltin="1"/>
    <cellStyle name="³?a" xfId="15"/>
    <cellStyle name="³¯â¥" xfId="16"/>
    <cellStyle name="40% - 강조색1" xfId="17" builtinId="31" customBuiltin="1"/>
    <cellStyle name="40% - 강조색2" xfId="18" builtinId="35" customBuiltin="1"/>
    <cellStyle name="40% - 강조색3" xfId="19" builtinId="39" customBuiltin="1"/>
    <cellStyle name="40% - 강조색4" xfId="20" builtinId="43" customBuiltin="1"/>
    <cellStyle name="40% - 강조색5" xfId="21" builtinId="47" customBuiltin="1"/>
    <cellStyle name="40% - 강조색6" xfId="22" builtinId="51" customBuiltin="1"/>
    <cellStyle name="60% - 강조색1" xfId="23" builtinId="32" customBuiltin="1"/>
    <cellStyle name="60% - 강조색2" xfId="24" builtinId="36" customBuiltin="1"/>
    <cellStyle name="60% - 강조색3" xfId="25" builtinId="40" customBuiltin="1"/>
    <cellStyle name="60% - 강조색4" xfId="26" builtinId="44" customBuiltin="1"/>
    <cellStyle name="60% - 강조색5" xfId="27" builtinId="48" customBuiltin="1"/>
    <cellStyle name="60% - 강조색6" xfId="28" builtinId="52" customBuiltin="1"/>
    <cellStyle name="AeE­ [0]_INQUIRY ¿μ¾÷AßAø " xfId="29"/>
    <cellStyle name="AeE­_INQUIRY ¿μ¾÷AßAø " xfId="30"/>
    <cellStyle name="Æu¼ " xfId="31"/>
    <cellStyle name="Æû¼¾æ®" xfId="32"/>
    <cellStyle name="AÞ¸¶ [0]_INQUIRY ¿μ¾÷AßAø " xfId="33"/>
    <cellStyle name="AÞ¸¶_INQUIRY ¿μ¾÷AßAø " xfId="34"/>
    <cellStyle name="Àú¸®¼ö" xfId="35"/>
    <cellStyle name="Àú¸®¼ö0" xfId="36"/>
    <cellStyle name="Au¸r " xfId="37"/>
    <cellStyle name="Au¸r¼" xfId="38"/>
    <cellStyle name="C￥AØ_¿μ¾÷CoE² " xfId="39"/>
    <cellStyle name="Çõ»ê" xfId="40"/>
    <cellStyle name="Co≫" xfId="41"/>
    <cellStyle name="Comma" xfId="42"/>
    <cellStyle name="Comma [0]_ SG&amp;A Bridge " xfId="43"/>
    <cellStyle name="Comma_ SG&amp;A Bridge " xfId="44"/>
    <cellStyle name="Currency" xfId="45"/>
    <cellStyle name="Currency [0]_ SG&amp;A Bridge " xfId="46"/>
    <cellStyle name="Currency_ SG&amp;A Bridge " xfId="47"/>
    <cellStyle name="Date" xfId="48"/>
    <cellStyle name="E­æo±" xfId="49"/>
    <cellStyle name="E­æo±a" xfId="50"/>
    <cellStyle name="È­æó±âè£" xfId="51"/>
    <cellStyle name="È­æó±âè£0" xfId="52"/>
    <cellStyle name="Fixed" xfId="53"/>
    <cellStyle name="Header1" xfId="54"/>
    <cellStyle name="Header2" xfId="55"/>
    <cellStyle name="Heading1" xfId="56"/>
    <cellStyle name="Heading2" xfId="57"/>
    <cellStyle name="Normal_ SG&amp;A Bridge " xfId="58"/>
    <cellStyle name="Percent" xfId="59"/>
    <cellStyle name="title [1]" xfId="60"/>
    <cellStyle name="title [2]" xfId="61"/>
    <cellStyle name="Total" xfId="62"/>
    <cellStyle name="강조색1" xfId="63" builtinId="29" customBuiltin="1"/>
    <cellStyle name="강조색2" xfId="64" builtinId="33" customBuiltin="1"/>
    <cellStyle name="강조색3" xfId="65" builtinId="37" customBuiltin="1"/>
    <cellStyle name="강조색4" xfId="66" builtinId="41" customBuiltin="1"/>
    <cellStyle name="강조색5" xfId="67" builtinId="45" customBuiltin="1"/>
    <cellStyle name="강조색6" xfId="68" builtinId="49" customBuiltin="1"/>
    <cellStyle name="경고문" xfId="69" builtinId="11" customBuiltin="1"/>
    <cellStyle name="계산" xfId="70" builtinId="22" customBuiltin="1"/>
    <cellStyle name="고정소숫점" xfId="71"/>
    <cellStyle name="고정출력1" xfId="72"/>
    <cellStyle name="고정출력2" xfId="73"/>
    <cellStyle name="나쁨" xfId="74" builtinId="27" customBuiltin="1"/>
    <cellStyle name="날짜" xfId="75"/>
    <cellStyle name="내역서" xfId="76"/>
    <cellStyle name="달러" xfId="77"/>
    <cellStyle name="뒤에 오는 하이퍼링크_③인구&amp;용량 검토(옹진군)" xfId="78"/>
    <cellStyle name="똿뗦먛귟 [0.00]_PRODUCT DETAIL Q1" xfId="79"/>
    <cellStyle name="똿뗦먛귟_PRODUCT DETAIL Q1" xfId="80"/>
    <cellStyle name="메모" xfId="81" builtinId="10" customBuiltin="1"/>
    <cellStyle name="믅됞 [0.00]_PRODUCT DETAIL Q1" xfId="82"/>
    <cellStyle name="믅됞_PRODUCT DETAIL Q1" xfId="83"/>
    <cellStyle name="백 " xfId="84"/>
    <cellStyle name="백분율 [0]" xfId="85"/>
    <cellStyle name="백분율 [2]" xfId="86"/>
    <cellStyle name="백분율 2" xfId="87"/>
    <cellStyle name="백분율 3" xfId="88"/>
    <cellStyle name="보통" xfId="89" builtinId="28" customBuiltin="1"/>
    <cellStyle name="뷭?_BOOKSHIP" xfId="90"/>
    <cellStyle name="설명 텍스트" xfId="91" builtinId="53" customBuiltin="1"/>
    <cellStyle name="셀 확인" xfId="92" builtinId="23" customBuiltin="1"/>
    <cellStyle name="숫자(R)" xfId="93"/>
    <cellStyle name="쉼표 [0]" xfId="94" builtinId="6"/>
    <cellStyle name="쉼표 [0] 15" xfId="95"/>
    <cellStyle name="쉼표 [0] 2" xfId="96"/>
    <cellStyle name="쉼표 [0] 2 2" xfId="97"/>
    <cellStyle name="쉼표 [0] 3" xfId="98"/>
    <cellStyle name="쉼표 [0] 4" xfId="99"/>
    <cellStyle name="쉼표 [0] 5" xfId="100"/>
    <cellStyle name="쉼표 [0] 6" xfId="101"/>
    <cellStyle name="스타일 1" xfId="102"/>
    <cellStyle name="연결된 셀" xfId="103" builtinId="24" customBuiltin="1"/>
    <cellStyle name="요약" xfId="104" builtinId="25" customBuiltin="1"/>
    <cellStyle name="입력" xfId="105" builtinId="20" customBuiltin="1"/>
    <cellStyle name="자리수" xfId="106"/>
    <cellStyle name="자리수0" xfId="107"/>
    <cellStyle name="제목" xfId="108" builtinId="15" customBuiltin="1"/>
    <cellStyle name="제목 1" xfId="109" builtinId="16" customBuiltin="1"/>
    <cellStyle name="제목 2" xfId="110" builtinId="17" customBuiltin="1"/>
    <cellStyle name="제목 3" xfId="111" builtinId="18" customBuiltin="1"/>
    <cellStyle name="제목 4" xfId="112" builtinId="19" customBuiltin="1"/>
    <cellStyle name="좋음" xfId="113" builtinId="26" customBuiltin="1"/>
    <cellStyle name="지정되지 않음" xfId="114"/>
    <cellStyle name="출력" xfId="115" builtinId="21" customBuiltin="1"/>
    <cellStyle name="콤" xfId="116"/>
    <cellStyle name="콤_용인시확인필요개발사업(확인)" xfId="117"/>
    <cellStyle name="콤마 [" xfId="118"/>
    <cellStyle name="콤마 [0]_(1.토)" xfId="119"/>
    <cellStyle name="콤마 [2]" xfId="120"/>
    <cellStyle name="콤마_(1.토)" xfId="121"/>
    <cellStyle name="통" xfId="122"/>
    <cellStyle name="통_용인시확인필요개발사업(확인)" xfId="123"/>
    <cellStyle name="통화 [" xfId="124"/>
    <cellStyle name="퍼센트" xfId="125"/>
    <cellStyle name="표" xfId="126"/>
    <cellStyle name="표_용인시확인필요개발사업(확인)" xfId="127"/>
    <cellStyle name="표준" xfId="0" builtinId="0"/>
    <cellStyle name="표준 16" xfId="128"/>
    <cellStyle name="표준 2" xfId="129"/>
    <cellStyle name="표준 3" xfId="130"/>
    <cellStyle name="표준 3 2" xfId="131"/>
    <cellStyle name="표준 4" xfId="132"/>
    <cellStyle name="표준 5" xfId="133"/>
    <cellStyle name="표준_2.1 계획인구 추정" xfId="134"/>
    <cellStyle name="하이퍼링크 2" xfId="135"/>
    <cellStyle name="합산" xfId="136"/>
    <cellStyle name="화폐기호" xfId="137"/>
    <cellStyle name="화폐기호0" xfId="1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9464;&#48124;\&#44277;&#50976;%20&#47928;&#49436;\Documents%20and%20Settings\KEI\&#48148;&#53461;%20&#54868;&#47732;\&#50857;&#51064;&#49884;%20&#52509;&#47049;\&#51333;&#54868;&#50472;%20&#48155;&#51008;&#54028;&#51068;\&#50857;&#51064;&#49569;&#48512;&#51088;&#47308;\&#49569;&#48512;(1&#52264;20051231)\f_&#44221;&#44592;&#46020;_&#50857;&#51064;&#49884;_&#44221;&#44592;&#46020;_&#50857;&#51064;&#49884;_&#51221;&#51008;&#49692;_031-329-2250_&#47588;&#47549;&#511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1089;&#50629;&#48169;\1.%20&#54632;&#50577;&#54616;&#49688;&#46020;&#51221;&#48708;\&#9733;&#48372;&#44256;&#49436;\00-&#49324;&#50629;&#48708;&#49328;&#52636;(&#54632;&#50577;)2012-03-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5224;&#54840;\04&#50724;&#50684;&#50896;&#51312;&#49324;\&#51204;&#44288;&#47532;&#51088;(04&#45380;7&#50900;&#44620;&#51648;)\&#50724;&#50684;&#50896;&#51312;&#49324;\2003&#50724;&#50684;&#50896;&#51312;&#49324;\&#45824;&#52293;&#51648;&#50669;\&#52629;&#49328;&#54788;&#54889;(5&#44060;&#4773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Code"/>
      <sheetName val="메인메뉴"/>
      <sheetName val="6.매립장"/>
      <sheetName val="7.매립장침출수"/>
      <sheetName val="Variables"/>
      <sheetName val="hid_6.매립장"/>
      <sheetName val="hid_7.매립장침출수"/>
    </sheetNames>
    <sheetDataSet>
      <sheetData sheetId="0" refreshError="1">
        <row r="1">
          <cell r="B1" t="str">
            <v>경기도</v>
          </cell>
        </row>
        <row r="101">
          <cell r="B101" t="str">
            <v>용인시</v>
          </cell>
        </row>
        <row r="102">
          <cell r="B102" t="str">
            <v>고기동</v>
          </cell>
        </row>
        <row r="103">
          <cell r="B103" t="str">
            <v>고림동</v>
          </cell>
        </row>
        <row r="104">
          <cell r="B104" t="str">
            <v>구성읍</v>
          </cell>
        </row>
        <row r="105">
          <cell r="B105" t="str">
            <v>기흥읍</v>
          </cell>
        </row>
        <row r="106">
          <cell r="B106" t="str">
            <v>김량장동</v>
          </cell>
        </row>
        <row r="107">
          <cell r="B107" t="str">
            <v>남동</v>
          </cell>
        </row>
        <row r="108">
          <cell r="B108" t="str">
            <v>남사면</v>
          </cell>
        </row>
        <row r="109">
          <cell r="B109" t="str">
            <v>동천동</v>
          </cell>
        </row>
        <row r="110">
          <cell r="B110" t="str">
            <v>마평동</v>
          </cell>
        </row>
        <row r="111">
          <cell r="B111" t="str">
            <v>모현면</v>
          </cell>
        </row>
        <row r="112">
          <cell r="B112" t="str">
            <v>백암면</v>
          </cell>
        </row>
        <row r="113">
          <cell r="B113" t="str">
            <v>삼가동</v>
          </cell>
        </row>
        <row r="114">
          <cell r="B114" t="str">
            <v>상현동</v>
          </cell>
        </row>
        <row r="115">
          <cell r="B115" t="str">
            <v>성복동</v>
          </cell>
        </row>
        <row r="116">
          <cell r="B116" t="str">
            <v>신봉동</v>
          </cell>
        </row>
        <row r="117">
          <cell r="B117" t="str">
            <v>양지면</v>
          </cell>
        </row>
        <row r="118">
          <cell r="B118" t="str">
            <v>역북동</v>
          </cell>
        </row>
        <row r="119">
          <cell r="B119" t="str">
            <v>운학동</v>
          </cell>
        </row>
        <row r="120">
          <cell r="B120" t="str">
            <v>원삼면</v>
          </cell>
        </row>
        <row r="121">
          <cell r="B121" t="str">
            <v>유방동</v>
          </cell>
        </row>
        <row r="122">
          <cell r="B122" t="str">
            <v>이동면</v>
          </cell>
        </row>
        <row r="123">
          <cell r="B123" t="str">
            <v>죽전동</v>
          </cell>
        </row>
        <row r="124">
          <cell r="B124" t="str">
            <v>포곡면</v>
          </cell>
        </row>
        <row r="125">
          <cell r="B125" t="str">
            <v>풍덕천동</v>
          </cell>
        </row>
        <row r="126">
          <cell r="B126" t="str">
            <v>해곡동</v>
          </cell>
        </row>
        <row r="127">
          <cell r="B127" t="str">
            <v>호동</v>
          </cell>
        </row>
        <row r="202">
          <cell r="J202" t="str">
            <v>가실리</v>
          </cell>
        </row>
        <row r="203">
          <cell r="J203" t="str">
            <v>금어리</v>
          </cell>
        </row>
        <row r="204">
          <cell r="J204" t="str">
            <v>둔전리</v>
          </cell>
        </row>
        <row r="205">
          <cell r="J205" t="str">
            <v>마성리</v>
          </cell>
        </row>
        <row r="206">
          <cell r="J206" t="str">
            <v>삼계리</v>
          </cell>
        </row>
        <row r="207">
          <cell r="J207" t="str">
            <v>신원리</v>
          </cell>
        </row>
        <row r="208">
          <cell r="J208" t="str">
            <v>영문리</v>
          </cell>
        </row>
        <row r="209">
          <cell r="J209" t="str">
            <v>유운리</v>
          </cell>
        </row>
        <row r="210">
          <cell r="J210" t="str">
            <v>전대리</v>
          </cell>
        </row>
        <row r="10002">
          <cell r="E10002" t="str">
            <v>가동</v>
          </cell>
          <cell r="Z10002" t="str">
            <v>생활폐기물</v>
          </cell>
          <cell r="AC10002" t="str">
            <v>수변구역</v>
          </cell>
          <cell r="AI10002" t="str">
            <v>처리후방류</v>
          </cell>
        </row>
        <row r="10003">
          <cell r="E10003" t="str">
            <v>비가동</v>
          </cell>
          <cell r="Z10003" t="str">
            <v>사업장일반폐기물</v>
          </cell>
          <cell r="AC10003" t="str">
            <v>특별대책지역</v>
          </cell>
          <cell r="AI10003" t="str">
            <v>처리후종말</v>
          </cell>
        </row>
        <row r="10004">
          <cell r="Z10004" t="str">
            <v>사업장건설폐기물</v>
          </cell>
          <cell r="AC10004" t="str">
            <v>수변+특별대책지역</v>
          </cell>
          <cell r="AI10004" t="str">
            <v>무처리종말</v>
          </cell>
        </row>
        <row r="10005">
          <cell r="Z10005" t="str">
            <v>지정폐기물</v>
          </cell>
          <cell r="AC10005" t="str">
            <v>기타</v>
          </cell>
          <cell r="AI10005" t="str">
            <v>무처리방류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승인 전후비교"/>
      <sheetName val="하수처리장개략공사비"/>
      <sheetName val="m당공사비"/>
      <sheetName val="요율표"/>
      <sheetName val="0.0재정계획"/>
      <sheetName val="0.0재원조달"/>
      <sheetName val="1.공공하수처리시설"/>
      <sheetName val="공공하수시설부대경비"/>
      <sheetName val="2.관거사업비"/>
      <sheetName val="관거부대경비"/>
      <sheetName val="하수관거계획범위-출력x"/>
      <sheetName val="신설관거사업비"/>
      <sheetName val="우수(신설)"/>
      <sheetName val="오수(신설)"/>
      <sheetName val="개량관거사업비"/>
      <sheetName val="우수(개량)"/>
      <sheetName val="오수(개량)"/>
      <sheetName val="차집(개량)"/>
      <sheetName val="맨홀펌프장"/>
      <sheetName val="하수저류시설"/>
      <sheetName val="배수설비,빗물받이"/>
      <sheetName val="6.0소규모단계별사업비"/>
      <sheetName val="6.1소규모하수도시설"/>
      <sheetName val="6.2신설관거"/>
      <sheetName val="소규모(신설관)"/>
      <sheetName val="소규모부대경비"/>
      <sheetName val="하수처리인구(소규모)"/>
      <sheetName val="우선순위-읍면별"/>
      <sheetName val="하수량(소규모)"/>
      <sheetName val="관거(소규모)"/>
      <sheetName val="7.유지관리비"/>
      <sheetName val="7.3 관로유지관리비"/>
      <sheetName val="7.4 소규모공공하수도 유지관리비 집계"/>
      <sheetName val="7.5 소규모공공하수도 유지관리비"/>
      <sheetName val="7.6.1소규모하수도개량집계"/>
      <sheetName val="7.6.2소규모하수도개량계획"/>
      <sheetName val="7.7원인자부담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서식"/>
      <sheetName val="대책 "/>
      <sheetName val="대신"/>
      <sheetName val="흥천"/>
      <sheetName val="Sheet1"/>
      <sheetName val="Sheet2"/>
      <sheetName val="연습 대책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Normal="100" zoomScaleSheetLayoutView="100" workbookViewId="0">
      <selection activeCell="M21" sqref="M21"/>
    </sheetView>
  </sheetViews>
  <sheetFormatPr defaultRowHeight="18" customHeight="1"/>
  <cols>
    <col min="1" max="7" width="10.77734375" style="4" customWidth="1"/>
    <col min="8" max="16384" width="8.88671875" style="4"/>
  </cols>
  <sheetData>
    <row r="1" spans="1:7" s="2" customFormat="1" ht="18" customHeight="1">
      <c r="A1" s="1" t="s">
        <v>3</v>
      </c>
    </row>
    <row r="2" spans="1:7" s="2" customFormat="1" ht="18" customHeight="1">
      <c r="A2" s="3" t="s">
        <v>4</v>
      </c>
    </row>
    <row r="3" spans="1:7" ht="18" customHeight="1">
      <c r="A3" s="100" t="s">
        <v>6</v>
      </c>
      <c r="B3" s="102" t="s">
        <v>7</v>
      </c>
      <c r="C3" s="102" t="s">
        <v>34</v>
      </c>
      <c r="D3" s="102"/>
      <c r="E3" s="102"/>
      <c r="F3" s="102"/>
      <c r="G3" s="104" t="s">
        <v>188</v>
      </c>
    </row>
    <row r="4" spans="1:7" ht="18" customHeight="1" thickBot="1">
      <c r="A4" s="101"/>
      <c r="B4" s="103"/>
      <c r="C4" s="26" t="s">
        <v>8</v>
      </c>
      <c r="D4" s="26" t="s">
        <v>9</v>
      </c>
      <c r="E4" s="26" t="s">
        <v>9</v>
      </c>
      <c r="F4" s="26" t="s">
        <v>10</v>
      </c>
      <c r="G4" s="105"/>
    </row>
    <row r="5" spans="1:7" ht="18" customHeight="1" thickTop="1">
      <c r="A5" s="106" t="s">
        <v>11</v>
      </c>
      <c r="B5" s="107"/>
      <c r="C5" s="75">
        <f>SUM(C6,C14,C15,C16,C17,C18,C19,C20,C21,C22,C23,C24,C25,C26,C27)</f>
        <v>1009.5000000000001</v>
      </c>
      <c r="D5" s="75">
        <f>SUM(D6,D14,D15,D16,D17,D18,D19,D20,D21,D22,D23,D24,D25,D26,D27)</f>
        <v>1005.4599999999999</v>
      </c>
      <c r="E5" s="75">
        <f>SUM(E6,E14,E15,E16,E17,E18,E19,E20,E21,E22,E23,E24,E25,E26,E27)</f>
        <v>1009.5</v>
      </c>
      <c r="F5" s="76">
        <f>SUM(F6,F14,F15,F16,F17,F18,F19,F20,F21,F22,F23,F24,F25,F26,F27)</f>
        <v>-3.5527136788005009E-15</v>
      </c>
      <c r="G5" s="77"/>
    </row>
    <row r="6" spans="1:7" ht="18" customHeight="1">
      <c r="A6" s="90" t="s">
        <v>12</v>
      </c>
      <c r="B6" s="78" t="s">
        <v>13</v>
      </c>
      <c r="C6" s="79">
        <f>SUM(C7:C13)</f>
        <v>68.930000000000007</v>
      </c>
      <c r="D6" s="79">
        <f>SUM(D7:D13)</f>
        <v>73.38</v>
      </c>
      <c r="E6" s="79">
        <f>SUM(E7:E13)</f>
        <v>73.67</v>
      </c>
      <c r="F6" s="80">
        <f>SUM(F7:F13)</f>
        <v>4.74</v>
      </c>
      <c r="G6" s="81"/>
    </row>
    <row r="7" spans="1:7" ht="18" customHeight="1">
      <c r="A7" s="91"/>
      <c r="B7" s="25" t="s">
        <v>35</v>
      </c>
      <c r="C7" s="5">
        <v>11.98</v>
      </c>
      <c r="D7" s="5">
        <v>12</v>
      </c>
      <c r="E7" s="5">
        <f>ROUND(D7*$C$5/$D$5,2)</f>
        <v>12.05</v>
      </c>
      <c r="F7" s="9">
        <f>+E7-C7</f>
        <v>7.0000000000000284E-2</v>
      </c>
      <c r="G7" s="6"/>
    </row>
    <row r="8" spans="1:7" ht="18" customHeight="1">
      <c r="A8" s="92"/>
      <c r="B8" s="25" t="s">
        <v>14</v>
      </c>
      <c r="C8" s="5">
        <v>2.99</v>
      </c>
      <c r="D8" s="5">
        <v>4.54</v>
      </c>
      <c r="E8" s="5">
        <f t="shared" ref="E8:E27" si="0">ROUND(D8*$C$5/$D$5,2)</f>
        <v>4.5599999999999996</v>
      </c>
      <c r="F8" s="9">
        <f t="shared" ref="F8:F27" si="1">+E8-C8</f>
        <v>1.5699999999999994</v>
      </c>
      <c r="G8" s="6"/>
    </row>
    <row r="9" spans="1:7" ht="18" customHeight="1">
      <c r="A9" s="92"/>
      <c r="B9" s="25" t="s">
        <v>15</v>
      </c>
      <c r="C9" s="5">
        <v>8.56</v>
      </c>
      <c r="D9" s="5">
        <v>10</v>
      </c>
      <c r="E9" s="5">
        <f t="shared" si="0"/>
        <v>10.039999999999999</v>
      </c>
      <c r="F9" s="9">
        <f t="shared" si="1"/>
        <v>1.4799999999999986</v>
      </c>
      <c r="G9" s="6"/>
    </row>
    <row r="10" spans="1:7" ht="18" customHeight="1">
      <c r="A10" s="92"/>
      <c r="B10" s="25" t="s">
        <v>16</v>
      </c>
      <c r="C10" s="5">
        <v>15.53</v>
      </c>
      <c r="D10" s="5">
        <v>15.25</v>
      </c>
      <c r="E10" s="5">
        <f t="shared" si="0"/>
        <v>15.31</v>
      </c>
      <c r="F10" s="9">
        <f t="shared" si="1"/>
        <v>-0.21999999999999886</v>
      </c>
      <c r="G10" s="6"/>
    </row>
    <row r="11" spans="1:7" ht="18" customHeight="1">
      <c r="A11" s="92"/>
      <c r="B11" s="25" t="s">
        <v>17</v>
      </c>
      <c r="C11" s="5">
        <v>2.88</v>
      </c>
      <c r="D11" s="5">
        <v>3</v>
      </c>
      <c r="E11" s="5">
        <f t="shared" si="0"/>
        <v>3.01</v>
      </c>
      <c r="F11" s="9">
        <f t="shared" si="1"/>
        <v>0.12999999999999989</v>
      </c>
      <c r="G11" s="6"/>
    </row>
    <row r="12" spans="1:7" ht="18" customHeight="1">
      <c r="A12" s="92"/>
      <c r="B12" s="25" t="s">
        <v>18</v>
      </c>
      <c r="C12" s="5">
        <v>9.74</v>
      </c>
      <c r="D12" s="5">
        <v>10.06</v>
      </c>
      <c r="E12" s="5">
        <f t="shared" si="0"/>
        <v>10.1</v>
      </c>
      <c r="F12" s="9">
        <f t="shared" si="1"/>
        <v>0.35999999999999943</v>
      </c>
      <c r="G12" s="6"/>
    </row>
    <row r="13" spans="1:7" ht="18" customHeight="1">
      <c r="A13" s="93"/>
      <c r="B13" s="25" t="s">
        <v>19</v>
      </c>
      <c r="C13" s="5">
        <v>17.25</v>
      </c>
      <c r="D13" s="5">
        <v>18.53</v>
      </c>
      <c r="E13" s="5">
        <f t="shared" si="0"/>
        <v>18.600000000000001</v>
      </c>
      <c r="F13" s="9">
        <f t="shared" si="1"/>
        <v>1.3500000000000014</v>
      </c>
      <c r="G13" s="6"/>
    </row>
    <row r="14" spans="1:7" ht="18" customHeight="1">
      <c r="A14" s="98" t="s">
        <v>20</v>
      </c>
      <c r="B14" s="99"/>
      <c r="C14" s="5">
        <v>99.45</v>
      </c>
      <c r="D14" s="5">
        <v>95.95</v>
      </c>
      <c r="E14" s="5">
        <f t="shared" si="0"/>
        <v>96.34</v>
      </c>
      <c r="F14" s="9">
        <f t="shared" si="1"/>
        <v>-3.1099999999999994</v>
      </c>
      <c r="G14" s="6"/>
    </row>
    <row r="15" spans="1:7" ht="18" customHeight="1">
      <c r="A15" s="98" t="s">
        <v>21</v>
      </c>
      <c r="B15" s="99"/>
      <c r="C15" s="5">
        <v>53.05</v>
      </c>
      <c r="D15" s="5">
        <v>53.38</v>
      </c>
      <c r="E15" s="5">
        <f t="shared" si="0"/>
        <v>53.59</v>
      </c>
      <c r="F15" s="9">
        <f t="shared" si="1"/>
        <v>0.54000000000000625</v>
      </c>
      <c r="G15" s="6"/>
    </row>
    <row r="16" spans="1:7" ht="18" customHeight="1">
      <c r="A16" s="98" t="s">
        <v>22</v>
      </c>
      <c r="B16" s="99"/>
      <c r="C16" s="5">
        <v>100.38</v>
      </c>
      <c r="D16" s="5">
        <v>97.08</v>
      </c>
      <c r="E16" s="5">
        <f t="shared" si="0"/>
        <v>97.47</v>
      </c>
      <c r="F16" s="9">
        <f t="shared" si="1"/>
        <v>-2.9099999999999966</v>
      </c>
      <c r="G16" s="6"/>
    </row>
    <row r="17" spans="1:7" ht="18" customHeight="1">
      <c r="A17" s="98" t="s">
        <v>23</v>
      </c>
      <c r="B17" s="99"/>
      <c r="C17" s="5">
        <v>56.86</v>
      </c>
      <c r="D17" s="5">
        <v>58.45</v>
      </c>
      <c r="E17" s="5">
        <f t="shared" si="0"/>
        <v>58.68</v>
      </c>
      <c r="F17" s="9">
        <f t="shared" si="1"/>
        <v>1.8200000000000003</v>
      </c>
      <c r="G17" s="6"/>
    </row>
    <row r="18" spans="1:7" ht="18" customHeight="1">
      <c r="A18" s="98" t="s">
        <v>24</v>
      </c>
      <c r="B18" s="99"/>
      <c r="C18" s="5">
        <v>18.8</v>
      </c>
      <c r="D18" s="5">
        <v>20.52</v>
      </c>
      <c r="E18" s="5">
        <f t="shared" si="0"/>
        <v>20.6</v>
      </c>
      <c r="F18" s="9">
        <f t="shared" si="1"/>
        <v>1.8000000000000007</v>
      </c>
      <c r="G18" s="6"/>
    </row>
    <row r="19" spans="1:7" ht="18" customHeight="1">
      <c r="A19" s="98" t="s">
        <v>25</v>
      </c>
      <c r="B19" s="99"/>
      <c r="C19" s="5">
        <v>80.040000000000006</v>
      </c>
      <c r="D19" s="5">
        <v>73.69</v>
      </c>
      <c r="E19" s="5">
        <f>ROUND(D19*$C$5/$D$5,2)+0.03</f>
        <v>74.02</v>
      </c>
      <c r="F19" s="9">
        <f t="shared" si="1"/>
        <v>-6.0200000000000102</v>
      </c>
      <c r="G19" s="6"/>
    </row>
    <row r="20" spans="1:7" ht="18" customHeight="1">
      <c r="A20" s="98" t="s">
        <v>26</v>
      </c>
      <c r="B20" s="99"/>
      <c r="C20" s="5">
        <v>14.24</v>
      </c>
      <c r="D20" s="5">
        <v>15.98</v>
      </c>
      <c r="E20" s="5">
        <f t="shared" si="0"/>
        <v>16.04</v>
      </c>
      <c r="F20" s="9">
        <f t="shared" si="1"/>
        <v>1.7999999999999989</v>
      </c>
      <c r="G20" s="6"/>
    </row>
    <row r="21" spans="1:7" ht="18" customHeight="1">
      <c r="A21" s="98" t="s">
        <v>27</v>
      </c>
      <c r="B21" s="99"/>
      <c r="C21" s="5">
        <v>110</v>
      </c>
      <c r="D21" s="5">
        <v>109.73</v>
      </c>
      <c r="E21" s="5">
        <f t="shared" si="0"/>
        <v>110.17</v>
      </c>
      <c r="F21" s="9">
        <f t="shared" si="1"/>
        <v>0.17000000000000171</v>
      </c>
      <c r="G21" s="6"/>
    </row>
    <row r="22" spans="1:7" ht="18" customHeight="1">
      <c r="A22" s="98" t="s">
        <v>28</v>
      </c>
      <c r="B22" s="99"/>
      <c r="C22" s="5">
        <v>97.87</v>
      </c>
      <c r="D22" s="5">
        <v>97.86</v>
      </c>
      <c r="E22" s="5">
        <f t="shared" si="0"/>
        <v>98.25</v>
      </c>
      <c r="F22" s="9">
        <f t="shared" si="1"/>
        <v>0.37999999999999545</v>
      </c>
      <c r="G22" s="6"/>
    </row>
    <row r="23" spans="1:7" ht="18" customHeight="1">
      <c r="A23" s="98" t="s">
        <v>29</v>
      </c>
      <c r="B23" s="99"/>
      <c r="C23" s="5">
        <v>82.7</v>
      </c>
      <c r="D23" s="5">
        <v>82.35</v>
      </c>
      <c r="E23" s="5">
        <f t="shared" si="0"/>
        <v>82.68</v>
      </c>
      <c r="F23" s="9">
        <f t="shared" si="1"/>
        <v>-1.9999999999996021E-2</v>
      </c>
      <c r="G23" s="6"/>
    </row>
    <row r="24" spans="1:7" ht="18" customHeight="1">
      <c r="A24" s="98" t="s">
        <v>30</v>
      </c>
      <c r="B24" s="99"/>
      <c r="C24" s="5">
        <v>38.96</v>
      </c>
      <c r="D24" s="5">
        <v>37.92</v>
      </c>
      <c r="E24" s="5">
        <f t="shared" si="0"/>
        <v>38.07</v>
      </c>
      <c r="F24" s="9">
        <f t="shared" si="1"/>
        <v>-0.89000000000000057</v>
      </c>
      <c r="G24" s="6"/>
    </row>
    <row r="25" spans="1:7" ht="18" customHeight="1">
      <c r="A25" s="98" t="s">
        <v>31</v>
      </c>
      <c r="B25" s="99"/>
      <c r="C25" s="5">
        <v>14.68</v>
      </c>
      <c r="D25" s="5">
        <v>16.05</v>
      </c>
      <c r="E25" s="5">
        <f t="shared" si="0"/>
        <v>16.11</v>
      </c>
      <c r="F25" s="9">
        <f t="shared" si="1"/>
        <v>1.4299999999999997</v>
      </c>
      <c r="G25" s="6"/>
    </row>
    <row r="26" spans="1:7" ht="18" customHeight="1">
      <c r="A26" s="98" t="s">
        <v>32</v>
      </c>
      <c r="B26" s="99"/>
      <c r="C26" s="5">
        <v>98.33</v>
      </c>
      <c r="D26" s="5">
        <v>97.85</v>
      </c>
      <c r="E26" s="5">
        <f t="shared" si="0"/>
        <v>98.24</v>
      </c>
      <c r="F26" s="9">
        <f t="shared" si="1"/>
        <v>-9.0000000000003411E-2</v>
      </c>
      <c r="G26" s="6"/>
    </row>
    <row r="27" spans="1:7" ht="18" customHeight="1">
      <c r="A27" s="108" t="s">
        <v>33</v>
      </c>
      <c r="B27" s="109"/>
      <c r="C27" s="7">
        <v>75.209999999999994</v>
      </c>
      <c r="D27" s="7">
        <v>75.27</v>
      </c>
      <c r="E27" s="7">
        <f t="shared" si="0"/>
        <v>75.569999999999993</v>
      </c>
      <c r="F27" s="10">
        <f t="shared" si="1"/>
        <v>0.35999999999999943</v>
      </c>
      <c r="G27" s="8"/>
    </row>
  </sheetData>
  <mergeCells count="19">
    <mergeCell ref="A27:B27"/>
    <mergeCell ref="A21:B21"/>
    <mergeCell ref="A22:B22"/>
    <mergeCell ref="A23:B23"/>
    <mergeCell ref="A24:B24"/>
    <mergeCell ref="A25:B25"/>
    <mergeCell ref="A26:B26"/>
    <mergeCell ref="A20:B20"/>
    <mergeCell ref="A3:A4"/>
    <mergeCell ref="B3:B4"/>
    <mergeCell ref="C3:F3"/>
    <mergeCell ref="G3:G4"/>
    <mergeCell ref="A5:B5"/>
    <mergeCell ref="A14:B14"/>
    <mergeCell ref="A15:B15"/>
    <mergeCell ref="A16:B16"/>
    <mergeCell ref="A17:B17"/>
    <mergeCell ref="A18:B18"/>
    <mergeCell ref="A19:B1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Normal="85" zoomScaleSheetLayoutView="100" workbookViewId="0">
      <selection activeCell="C4" sqref="C4:H25"/>
    </sheetView>
  </sheetViews>
  <sheetFormatPr defaultColWidth="8.5546875" defaultRowHeight="18" customHeight="1"/>
  <cols>
    <col min="1" max="8" width="9.21875" style="11" customWidth="1"/>
    <col min="9" max="16384" width="8.5546875" style="11"/>
  </cols>
  <sheetData>
    <row r="1" spans="1:13" s="24" customFormat="1" ht="18" customHeight="1">
      <c r="A1" s="3" t="s">
        <v>5</v>
      </c>
    </row>
    <row r="2" spans="1:13" s="24" customFormat="1" ht="18" customHeight="1">
      <c r="A2" s="3" t="s">
        <v>69</v>
      </c>
    </row>
    <row r="3" spans="1:13" ht="18" customHeight="1" thickBot="1">
      <c r="A3" s="12" t="s">
        <v>36</v>
      </c>
      <c r="B3" s="13" t="s">
        <v>37</v>
      </c>
      <c r="C3" s="27" t="s">
        <v>197</v>
      </c>
      <c r="D3" s="27" t="s">
        <v>0</v>
      </c>
      <c r="E3" s="27" t="s">
        <v>1</v>
      </c>
      <c r="F3" s="27" t="s">
        <v>2</v>
      </c>
      <c r="G3" s="27" t="s">
        <v>67</v>
      </c>
      <c r="H3" s="28" t="s">
        <v>68</v>
      </c>
    </row>
    <row r="4" spans="1:13" ht="18" customHeight="1" thickTop="1">
      <c r="A4" s="112" t="s">
        <v>66</v>
      </c>
      <c r="B4" s="113"/>
      <c r="C4" s="87">
        <f t="shared" ref="C4:H4" si="0">C5+C21+C25</f>
        <v>2468.1499999999996</v>
      </c>
      <c r="D4" s="87">
        <f t="shared" si="0"/>
        <v>2468.1499999999996</v>
      </c>
      <c r="E4" s="87">
        <f t="shared" si="0"/>
        <v>2724.3200000000006</v>
      </c>
      <c r="F4" s="87">
        <f t="shared" si="0"/>
        <v>2849.4900000000002</v>
      </c>
      <c r="G4" s="87">
        <f t="shared" si="0"/>
        <v>2849.4900000000002</v>
      </c>
      <c r="H4" s="60">
        <f t="shared" si="0"/>
        <v>2849.4900000000002</v>
      </c>
      <c r="I4" s="15"/>
      <c r="J4" s="15"/>
      <c r="K4" s="15"/>
      <c r="L4" s="15"/>
      <c r="M4" s="15"/>
    </row>
    <row r="5" spans="1:13" ht="18" customHeight="1">
      <c r="A5" s="16" t="s">
        <v>38</v>
      </c>
      <c r="B5" s="17" t="s">
        <v>39</v>
      </c>
      <c r="C5" s="65">
        <f t="shared" ref="C5:H5" si="1">C6+C17</f>
        <v>2297.64</v>
      </c>
      <c r="D5" s="65">
        <f t="shared" si="1"/>
        <v>2297.64</v>
      </c>
      <c r="E5" s="65">
        <f t="shared" si="1"/>
        <v>2547.0500000000002</v>
      </c>
      <c r="F5" s="65">
        <f t="shared" si="1"/>
        <v>2547.0500000000002</v>
      </c>
      <c r="G5" s="65">
        <f t="shared" si="1"/>
        <v>2547.0500000000002</v>
      </c>
      <c r="H5" s="61">
        <f t="shared" si="1"/>
        <v>2547.0500000000002</v>
      </c>
      <c r="I5" s="15"/>
      <c r="J5" s="15"/>
      <c r="K5" s="15"/>
      <c r="L5" s="15"/>
      <c r="M5" s="18"/>
    </row>
    <row r="6" spans="1:13" ht="18" customHeight="1">
      <c r="A6" s="110" t="s">
        <v>40</v>
      </c>
      <c r="B6" s="111"/>
      <c r="C6" s="70">
        <f t="shared" ref="C6:H6" si="2">SUM(C7:C16)</f>
        <v>1878.02</v>
      </c>
      <c r="D6" s="70">
        <f t="shared" si="2"/>
        <v>1878.02</v>
      </c>
      <c r="E6" s="70">
        <f t="shared" si="2"/>
        <v>1938.4900000000002</v>
      </c>
      <c r="F6" s="70">
        <f t="shared" si="2"/>
        <v>1938.4900000000002</v>
      </c>
      <c r="G6" s="70">
        <f t="shared" si="2"/>
        <v>1938.4900000000002</v>
      </c>
      <c r="H6" s="62">
        <f t="shared" si="2"/>
        <v>1938.4900000000002</v>
      </c>
      <c r="I6" s="15"/>
      <c r="J6" s="15"/>
      <c r="K6" s="15"/>
      <c r="L6" s="15"/>
      <c r="M6" s="18"/>
    </row>
    <row r="7" spans="1:13" ht="18" customHeight="1">
      <c r="A7" s="19"/>
      <c r="B7" s="20" t="s">
        <v>41</v>
      </c>
      <c r="C7" s="71">
        <v>173.38</v>
      </c>
      <c r="D7" s="71">
        <f t="shared" ref="D7:H16" si="3">C7</f>
        <v>173.38</v>
      </c>
      <c r="E7" s="71">
        <f t="shared" si="3"/>
        <v>173.38</v>
      </c>
      <c r="F7" s="71">
        <f>E7</f>
        <v>173.38</v>
      </c>
      <c r="G7" s="71">
        <f t="shared" si="3"/>
        <v>173.38</v>
      </c>
      <c r="H7" s="63">
        <f t="shared" si="3"/>
        <v>173.38</v>
      </c>
    </row>
    <row r="8" spans="1:13" ht="18" customHeight="1">
      <c r="A8" s="19"/>
      <c r="B8" s="20" t="s">
        <v>42</v>
      </c>
      <c r="C8" s="71">
        <v>189.15</v>
      </c>
      <c r="D8" s="71">
        <f t="shared" si="3"/>
        <v>189.15</v>
      </c>
      <c r="E8" s="71">
        <f>D8+6.62</f>
        <v>195.77</v>
      </c>
      <c r="F8" s="71">
        <f t="shared" si="3"/>
        <v>195.77</v>
      </c>
      <c r="G8" s="71">
        <f t="shared" si="3"/>
        <v>195.77</v>
      </c>
      <c r="H8" s="63">
        <f t="shared" si="3"/>
        <v>195.77</v>
      </c>
    </row>
    <row r="9" spans="1:13" ht="18" customHeight="1">
      <c r="A9" s="19"/>
      <c r="B9" s="20" t="s">
        <v>43</v>
      </c>
      <c r="C9" s="71">
        <v>354.76</v>
      </c>
      <c r="D9" s="71">
        <f t="shared" si="3"/>
        <v>354.76</v>
      </c>
      <c r="E9" s="71">
        <f t="shared" si="3"/>
        <v>354.76</v>
      </c>
      <c r="F9" s="71">
        <f t="shared" si="3"/>
        <v>354.76</v>
      </c>
      <c r="G9" s="71">
        <f t="shared" si="3"/>
        <v>354.76</v>
      </c>
      <c r="H9" s="63">
        <f t="shared" si="3"/>
        <v>354.76</v>
      </c>
    </row>
    <row r="10" spans="1:13" ht="18" customHeight="1">
      <c r="A10" s="19"/>
      <c r="B10" s="20" t="s">
        <v>44</v>
      </c>
      <c r="C10" s="71">
        <v>82.33</v>
      </c>
      <c r="D10" s="71">
        <f t="shared" si="3"/>
        <v>82.33</v>
      </c>
      <c r="E10" s="71">
        <f t="shared" si="3"/>
        <v>82.33</v>
      </c>
      <c r="F10" s="71">
        <f t="shared" si="3"/>
        <v>82.33</v>
      </c>
      <c r="G10" s="71">
        <f t="shared" si="3"/>
        <v>82.33</v>
      </c>
      <c r="H10" s="63">
        <f t="shared" si="3"/>
        <v>82.33</v>
      </c>
    </row>
    <row r="11" spans="1:13" ht="18" customHeight="1">
      <c r="A11" s="19"/>
      <c r="B11" s="20" t="s">
        <v>45</v>
      </c>
      <c r="C11" s="71">
        <v>126.88</v>
      </c>
      <c r="D11" s="71">
        <f t="shared" si="3"/>
        <v>126.88</v>
      </c>
      <c r="E11" s="71">
        <f t="shared" si="3"/>
        <v>126.88</v>
      </c>
      <c r="F11" s="71">
        <f t="shared" si="3"/>
        <v>126.88</v>
      </c>
      <c r="G11" s="71">
        <f t="shared" si="3"/>
        <v>126.88</v>
      </c>
      <c r="H11" s="63">
        <f t="shared" si="3"/>
        <v>126.88</v>
      </c>
    </row>
    <row r="12" spans="1:13" ht="18" customHeight="1">
      <c r="A12" s="19"/>
      <c r="B12" s="20" t="s">
        <v>46</v>
      </c>
      <c r="C12" s="71">
        <v>205.91</v>
      </c>
      <c r="D12" s="71">
        <f t="shared" si="3"/>
        <v>205.91</v>
      </c>
      <c r="E12" s="71">
        <f>D12+23.87</f>
        <v>229.78</v>
      </c>
      <c r="F12" s="71">
        <f t="shared" si="3"/>
        <v>229.78</v>
      </c>
      <c r="G12" s="71">
        <f t="shared" si="3"/>
        <v>229.78</v>
      </c>
      <c r="H12" s="63">
        <f t="shared" si="3"/>
        <v>229.78</v>
      </c>
    </row>
    <row r="13" spans="1:13" ht="18" customHeight="1">
      <c r="A13" s="19"/>
      <c r="B13" s="20" t="s">
        <v>47</v>
      </c>
      <c r="C13" s="71">
        <v>39.31</v>
      </c>
      <c r="D13" s="71">
        <f t="shared" si="3"/>
        <v>39.31</v>
      </c>
      <c r="E13" s="71">
        <f>D13+9.33</f>
        <v>48.64</v>
      </c>
      <c r="F13" s="71">
        <f t="shared" si="3"/>
        <v>48.64</v>
      </c>
      <c r="G13" s="71">
        <f t="shared" si="3"/>
        <v>48.64</v>
      </c>
      <c r="H13" s="63">
        <f t="shared" si="3"/>
        <v>48.64</v>
      </c>
    </row>
    <row r="14" spans="1:13" ht="18" customHeight="1">
      <c r="A14" s="19"/>
      <c r="B14" s="20" t="s">
        <v>48</v>
      </c>
      <c r="C14" s="71">
        <v>214.89</v>
      </c>
      <c r="D14" s="71">
        <f t="shared" si="3"/>
        <v>214.89</v>
      </c>
      <c r="E14" s="71">
        <f>D14</f>
        <v>214.89</v>
      </c>
      <c r="F14" s="71">
        <f t="shared" si="3"/>
        <v>214.89</v>
      </c>
      <c r="G14" s="71">
        <f t="shared" si="3"/>
        <v>214.89</v>
      </c>
      <c r="H14" s="63">
        <f t="shared" si="3"/>
        <v>214.89</v>
      </c>
    </row>
    <row r="15" spans="1:13" ht="18" customHeight="1">
      <c r="A15" s="19"/>
      <c r="B15" s="20" t="s">
        <v>49</v>
      </c>
      <c r="C15" s="71">
        <v>33.82</v>
      </c>
      <c r="D15" s="71">
        <f t="shared" si="3"/>
        <v>33.82</v>
      </c>
      <c r="E15" s="71">
        <f>D15</f>
        <v>33.82</v>
      </c>
      <c r="F15" s="71">
        <f t="shared" si="3"/>
        <v>33.82</v>
      </c>
      <c r="G15" s="71">
        <f t="shared" si="3"/>
        <v>33.82</v>
      </c>
      <c r="H15" s="63">
        <f t="shared" si="3"/>
        <v>33.82</v>
      </c>
    </row>
    <row r="16" spans="1:13" ht="18" customHeight="1">
      <c r="A16" s="19"/>
      <c r="B16" s="21" t="s">
        <v>50</v>
      </c>
      <c r="C16" s="71">
        <v>457.59</v>
      </c>
      <c r="D16" s="71">
        <f t="shared" si="3"/>
        <v>457.59</v>
      </c>
      <c r="E16" s="71">
        <f>D16+20.65</f>
        <v>478.23999999999995</v>
      </c>
      <c r="F16" s="71">
        <f t="shared" si="3"/>
        <v>478.23999999999995</v>
      </c>
      <c r="G16" s="71">
        <f t="shared" si="3"/>
        <v>478.23999999999995</v>
      </c>
      <c r="H16" s="63">
        <f t="shared" si="3"/>
        <v>478.23999999999995</v>
      </c>
    </row>
    <row r="17" spans="1:13" ht="18" customHeight="1">
      <c r="A17" s="110" t="s">
        <v>51</v>
      </c>
      <c r="B17" s="111"/>
      <c r="C17" s="70">
        <f t="shared" ref="C17:H17" si="4">SUM(C18:C20)</f>
        <v>419.62</v>
      </c>
      <c r="D17" s="70">
        <f t="shared" si="4"/>
        <v>419.62</v>
      </c>
      <c r="E17" s="70">
        <f t="shared" si="4"/>
        <v>608.55999999999995</v>
      </c>
      <c r="F17" s="70">
        <f t="shared" si="4"/>
        <v>608.55999999999995</v>
      </c>
      <c r="G17" s="70">
        <f t="shared" si="4"/>
        <v>608.55999999999995</v>
      </c>
      <c r="H17" s="62">
        <f t="shared" si="4"/>
        <v>608.55999999999995</v>
      </c>
      <c r="I17" s="15"/>
      <c r="J17" s="15"/>
      <c r="K17" s="15"/>
      <c r="L17" s="15"/>
      <c r="M17" s="18"/>
    </row>
    <row r="18" spans="1:13" ht="18" customHeight="1">
      <c r="A18" s="19"/>
      <c r="B18" s="22" t="s">
        <v>52</v>
      </c>
      <c r="C18" s="71">
        <v>351.47</v>
      </c>
      <c r="D18" s="71">
        <f>C18</f>
        <v>351.47</v>
      </c>
      <c r="E18" s="71">
        <f>D18+142.42</f>
        <v>493.89</v>
      </c>
      <c r="F18" s="71">
        <f t="shared" ref="F18:H20" si="5">E18</f>
        <v>493.89</v>
      </c>
      <c r="G18" s="71">
        <f t="shared" si="5"/>
        <v>493.89</v>
      </c>
      <c r="H18" s="63">
        <f t="shared" si="5"/>
        <v>493.89</v>
      </c>
    </row>
    <row r="19" spans="1:13" ht="18" customHeight="1">
      <c r="A19" s="19"/>
      <c r="B19" s="22" t="s">
        <v>53</v>
      </c>
      <c r="C19" s="88">
        <v>47.26</v>
      </c>
      <c r="D19" s="71">
        <f>C19</f>
        <v>47.26</v>
      </c>
      <c r="E19" s="71">
        <f>D19+31.47</f>
        <v>78.72999999999999</v>
      </c>
      <c r="F19" s="71">
        <f t="shared" si="5"/>
        <v>78.72999999999999</v>
      </c>
      <c r="G19" s="71">
        <f t="shared" si="5"/>
        <v>78.72999999999999</v>
      </c>
      <c r="H19" s="63">
        <f t="shared" si="5"/>
        <v>78.72999999999999</v>
      </c>
    </row>
    <row r="20" spans="1:13" ht="18" customHeight="1">
      <c r="A20" s="19"/>
      <c r="B20" s="20" t="s">
        <v>54</v>
      </c>
      <c r="C20" s="71">
        <v>20.89</v>
      </c>
      <c r="D20" s="71">
        <f>C20</f>
        <v>20.89</v>
      </c>
      <c r="E20" s="71">
        <f>D20+15.05</f>
        <v>35.94</v>
      </c>
      <c r="F20" s="71">
        <f t="shared" si="5"/>
        <v>35.94</v>
      </c>
      <c r="G20" s="71">
        <f t="shared" si="5"/>
        <v>35.94</v>
      </c>
      <c r="H20" s="63">
        <f t="shared" si="5"/>
        <v>35.94</v>
      </c>
    </row>
    <row r="21" spans="1:13" ht="18" customHeight="1">
      <c r="A21" s="16" t="s">
        <v>55</v>
      </c>
      <c r="B21" s="17" t="s">
        <v>39</v>
      </c>
      <c r="C21" s="65">
        <f t="shared" ref="C21:H21" si="6">SUM(C22:C24)</f>
        <v>170.51</v>
      </c>
      <c r="D21" s="65">
        <f t="shared" si="6"/>
        <v>170.51</v>
      </c>
      <c r="E21" s="65">
        <f t="shared" si="6"/>
        <v>170.51</v>
      </c>
      <c r="F21" s="65">
        <f t="shared" si="6"/>
        <v>295.68</v>
      </c>
      <c r="G21" s="65">
        <f t="shared" si="6"/>
        <v>295.68</v>
      </c>
      <c r="H21" s="61">
        <f t="shared" si="6"/>
        <v>295.68</v>
      </c>
    </row>
    <row r="22" spans="1:13" ht="18" customHeight="1">
      <c r="A22" s="19"/>
      <c r="B22" s="20" t="s">
        <v>55</v>
      </c>
      <c r="C22" s="71">
        <v>110.64</v>
      </c>
      <c r="D22" s="71">
        <f t="shared" ref="D22:H23" si="7">C22</f>
        <v>110.64</v>
      </c>
      <c r="E22" s="71">
        <f t="shared" si="7"/>
        <v>110.64</v>
      </c>
      <c r="F22" s="71">
        <f>E22+17.53</f>
        <v>128.17000000000002</v>
      </c>
      <c r="G22" s="71">
        <f t="shared" si="7"/>
        <v>128.17000000000002</v>
      </c>
      <c r="H22" s="63">
        <f t="shared" si="7"/>
        <v>128.17000000000002</v>
      </c>
    </row>
    <row r="23" spans="1:13" ht="18" customHeight="1">
      <c r="A23" s="19"/>
      <c r="B23" s="20" t="s">
        <v>57</v>
      </c>
      <c r="C23" s="71">
        <v>59.87</v>
      </c>
      <c r="D23" s="71">
        <f t="shared" si="7"/>
        <v>59.87</v>
      </c>
      <c r="E23" s="71">
        <f t="shared" si="7"/>
        <v>59.87</v>
      </c>
      <c r="F23" s="71">
        <f>E23+7.08</f>
        <v>66.95</v>
      </c>
      <c r="G23" s="71">
        <f t="shared" si="7"/>
        <v>66.95</v>
      </c>
      <c r="H23" s="63">
        <f t="shared" si="7"/>
        <v>66.95</v>
      </c>
    </row>
    <row r="24" spans="1:13" ht="18" customHeight="1">
      <c r="A24" s="19"/>
      <c r="B24" s="20" t="s">
        <v>58</v>
      </c>
      <c r="C24" s="71">
        <v>0</v>
      </c>
      <c r="D24" s="71">
        <f>C24</f>
        <v>0</v>
      </c>
      <c r="E24" s="71">
        <v>0</v>
      </c>
      <c r="F24" s="71">
        <v>100.56</v>
      </c>
      <c r="G24" s="71">
        <f>F24</f>
        <v>100.56</v>
      </c>
      <c r="H24" s="63">
        <f>G24</f>
        <v>100.56</v>
      </c>
    </row>
    <row r="25" spans="1:13" ht="18" customHeight="1">
      <c r="A25" s="16" t="s">
        <v>59</v>
      </c>
      <c r="B25" s="17" t="s">
        <v>39</v>
      </c>
      <c r="C25" s="65">
        <f t="shared" ref="C25:H25" si="8">SUM(C26)</f>
        <v>0</v>
      </c>
      <c r="D25" s="65">
        <f t="shared" si="8"/>
        <v>0</v>
      </c>
      <c r="E25" s="65">
        <f t="shared" si="8"/>
        <v>6.76</v>
      </c>
      <c r="F25" s="65">
        <f t="shared" si="8"/>
        <v>6.76</v>
      </c>
      <c r="G25" s="65">
        <f t="shared" si="8"/>
        <v>6.76</v>
      </c>
      <c r="H25" s="61">
        <f t="shared" si="8"/>
        <v>6.76</v>
      </c>
    </row>
    <row r="26" spans="1:13" ht="18" customHeight="1">
      <c r="A26" s="29"/>
      <c r="B26" s="30" t="s">
        <v>60</v>
      </c>
      <c r="C26" s="89">
        <v>0</v>
      </c>
      <c r="D26" s="89">
        <f>C26</f>
        <v>0</v>
      </c>
      <c r="E26" s="89">
        <v>6.76</v>
      </c>
      <c r="F26" s="89">
        <f>E26</f>
        <v>6.76</v>
      </c>
      <c r="G26" s="89">
        <f>F26</f>
        <v>6.76</v>
      </c>
      <c r="H26" s="64">
        <f>G26</f>
        <v>6.76</v>
      </c>
    </row>
    <row r="27" spans="1:13" ht="18" customHeight="1">
      <c r="C27" s="23"/>
      <c r="D27" s="23"/>
      <c r="E27" s="23"/>
    </row>
  </sheetData>
  <mergeCells count="3">
    <mergeCell ref="A17:B17"/>
    <mergeCell ref="A4:B4"/>
    <mergeCell ref="A6:B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view="pageBreakPreview" zoomScaleNormal="100" zoomScaleSheetLayoutView="100" workbookViewId="0">
      <selection activeCell="J50" sqref="J50"/>
    </sheetView>
  </sheetViews>
  <sheetFormatPr defaultRowHeight="18" customHeight="1"/>
  <cols>
    <col min="1" max="2" width="8.33203125" style="32" customWidth="1"/>
    <col min="3" max="3" width="24.5546875" style="33" customWidth="1"/>
    <col min="4" max="5" width="7.44140625" style="33" customWidth="1"/>
    <col min="6" max="7" width="7.109375" style="32" customWidth="1"/>
    <col min="8" max="8" width="10.44140625" style="59" customWidth="1"/>
    <col min="9" max="16384" width="8.88671875" style="36"/>
  </cols>
  <sheetData>
    <row r="1" spans="1:8" ht="18" customHeight="1">
      <c r="A1" s="1" t="s">
        <v>140</v>
      </c>
      <c r="B1" s="34"/>
      <c r="C1" s="35"/>
      <c r="D1" s="35"/>
      <c r="E1" s="35"/>
      <c r="F1" s="34"/>
      <c r="G1" s="34"/>
      <c r="H1" s="31"/>
    </row>
    <row r="2" spans="1:8" ht="18" customHeight="1">
      <c r="A2" s="121" t="s">
        <v>70</v>
      </c>
      <c r="B2" s="123" t="s">
        <v>71</v>
      </c>
      <c r="C2" s="123" t="s">
        <v>141</v>
      </c>
      <c r="D2" s="118" t="s">
        <v>157</v>
      </c>
      <c r="E2" s="119"/>
      <c r="F2" s="119"/>
      <c r="G2" s="120"/>
      <c r="H2" s="114" t="s">
        <v>185</v>
      </c>
    </row>
    <row r="3" spans="1:8" ht="18" customHeight="1" thickBot="1">
      <c r="A3" s="122"/>
      <c r="B3" s="124"/>
      <c r="C3" s="124"/>
      <c r="D3" s="37" t="s">
        <v>197</v>
      </c>
      <c r="E3" s="37" t="s">
        <v>158</v>
      </c>
      <c r="F3" s="37" t="s">
        <v>1</v>
      </c>
      <c r="G3" s="37" t="s">
        <v>2</v>
      </c>
      <c r="H3" s="115"/>
    </row>
    <row r="4" spans="1:8" ht="18" customHeight="1" thickTop="1">
      <c r="A4" s="116" t="s">
        <v>72</v>
      </c>
      <c r="B4" s="117"/>
      <c r="C4" s="38"/>
      <c r="D4" s="82">
        <f>D5+D9+D13+D17+D21+D29+D37+D40+D49+D57+D62+D64+D66+D69</f>
        <v>376.32999999999993</v>
      </c>
      <c r="E4" s="82">
        <f>E5+E9+E13+E17+E21+E29+E37+E40+E49+E57+E62+E64+E66+E69</f>
        <v>376.32999999999993</v>
      </c>
      <c r="F4" s="82">
        <f>F5+F9+F13+F17+F21+F29+F37+F40+F49+F57+F62+F64+F66+F69</f>
        <v>690.18000000000006</v>
      </c>
      <c r="G4" s="82">
        <f>G5+G9+G13+G17+G21+G29+G37+G40+G49+G57+G62+G64+G66+G69</f>
        <v>868.26</v>
      </c>
      <c r="H4" s="39"/>
    </row>
    <row r="5" spans="1:8" ht="18" customHeight="1">
      <c r="A5" s="40" t="s">
        <v>73</v>
      </c>
      <c r="B5" s="41" t="s">
        <v>74</v>
      </c>
      <c r="C5" s="42"/>
      <c r="D5" s="83">
        <f>SUM(D6:D8)</f>
        <v>11.110000000000001</v>
      </c>
      <c r="E5" s="83">
        <f>SUM(E6:E8)</f>
        <v>11.110000000000001</v>
      </c>
      <c r="F5" s="83">
        <f>SUM(F6:F8)</f>
        <v>21.840000000000003</v>
      </c>
      <c r="G5" s="83">
        <f>SUM(G6:G8)</f>
        <v>21.840000000000003</v>
      </c>
      <c r="H5" s="43"/>
    </row>
    <row r="6" spans="1:8" ht="18" customHeight="1">
      <c r="A6" s="44"/>
      <c r="B6" s="45" t="s">
        <v>75</v>
      </c>
      <c r="C6" s="55" t="s">
        <v>204</v>
      </c>
      <c r="D6" s="84">
        <v>4.9000000000000004</v>
      </c>
      <c r="E6" s="84">
        <v>4.9000000000000004</v>
      </c>
      <c r="F6" s="84">
        <v>15.63</v>
      </c>
      <c r="G6" s="84">
        <v>15.63</v>
      </c>
      <c r="H6" s="57" t="s">
        <v>198</v>
      </c>
    </row>
    <row r="7" spans="1:8" ht="18" customHeight="1">
      <c r="A7" s="46"/>
      <c r="B7" s="45" t="s">
        <v>76</v>
      </c>
      <c r="C7" s="55" t="s">
        <v>159</v>
      </c>
      <c r="D7" s="84">
        <v>3.13</v>
      </c>
      <c r="E7" s="84">
        <v>3.13</v>
      </c>
      <c r="F7" s="84">
        <v>3.13</v>
      </c>
      <c r="G7" s="84">
        <v>3.13</v>
      </c>
      <c r="H7" s="57" t="s">
        <v>8</v>
      </c>
    </row>
    <row r="8" spans="1:8" ht="18" customHeight="1">
      <c r="A8" s="46"/>
      <c r="B8" s="45" t="s">
        <v>77</v>
      </c>
      <c r="C8" s="55" t="s">
        <v>160</v>
      </c>
      <c r="D8" s="84">
        <v>3.08</v>
      </c>
      <c r="E8" s="84">
        <v>3.08</v>
      </c>
      <c r="F8" s="84">
        <v>3.08</v>
      </c>
      <c r="G8" s="84">
        <v>3.08</v>
      </c>
      <c r="H8" s="57" t="s">
        <v>8</v>
      </c>
    </row>
    <row r="9" spans="1:8" ht="18" customHeight="1">
      <c r="A9" s="40" t="s">
        <v>78</v>
      </c>
      <c r="B9" s="41" t="s">
        <v>79</v>
      </c>
      <c r="C9" s="42"/>
      <c r="D9" s="83">
        <f>SUM(D10:D12)</f>
        <v>19.27</v>
      </c>
      <c r="E9" s="83">
        <f>SUM(E10:E12)</f>
        <v>19.27</v>
      </c>
      <c r="F9" s="83">
        <f>SUM(F10:F12)</f>
        <v>19.27</v>
      </c>
      <c r="G9" s="83">
        <f>SUM(G10:G12)</f>
        <v>43.22</v>
      </c>
      <c r="H9" s="43"/>
    </row>
    <row r="10" spans="1:8" ht="18" customHeight="1">
      <c r="A10" s="44"/>
      <c r="B10" s="45" t="s">
        <v>80</v>
      </c>
      <c r="C10" s="55" t="s">
        <v>142</v>
      </c>
      <c r="D10" s="84">
        <v>10.74</v>
      </c>
      <c r="E10" s="84">
        <v>10.74</v>
      </c>
      <c r="F10" s="84">
        <v>10.74</v>
      </c>
      <c r="G10" s="84">
        <v>10.74</v>
      </c>
      <c r="H10" s="57" t="s">
        <v>8</v>
      </c>
    </row>
    <row r="11" spans="1:8" ht="18" customHeight="1">
      <c r="A11" s="46"/>
      <c r="B11" s="45" t="s">
        <v>81</v>
      </c>
      <c r="C11" s="55" t="s">
        <v>143</v>
      </c>
      <c r="D11" s="84">
        <v>8.5299999999999994</v>
      </c>
      <c r="E11" s="84">
        <v>8.5299999999999994</v>
      </c>
      <c r="F11" s="84">
        <v>8.5299999999999994</v>
      </c>
      <c r="G11" s="84">
        <v>8.5299999999999994</v>
      </c>
      <c r="H11" s="57" t="s">
        <v>8</v>
      </c>
    </row>
    <row r="12" spans="1:8" ht="18" customHeight="1">
      <c r="A12" s="47"/>
      <c r="B12" s="45" t="s">
        <v>82</v>
      </c>
      <c r="C12" s="55" t="s">
        <v>200</v>
      </c>
      <c r="D12" s="84">
        <v>0</v>
      </c>
      <c r="E12" s="84">
        <v>0</v>
      </c>
      <c r="F12" s="84">
        <v>0</v>
      </c>
      <c r="G12" s="84">
        <f>6.14+12.81+5</f>
        <v>23.95</v>
      </c>
      <c r="H12" s="57">
        <v>2025</v>
      </c>
    </row>
    <row r="13" spans="1:8" ht="18" customHeight="1">
      <c r="A13" s="40" t="s">
        <v>83</v>
      </c>
      <c r="B13" s="41" t="s">
        <v>79</v>
      </c>
      <c r="C13" s="42"/>
      <c r="D13" s="83">
        <f>SUM(D14:D16)</f>
        <v>56.25</v>
      </c>
      <c r="E13" s="83">
        <f>SUM(E14:E16)</f>
        <v>56.25</v>
      </c>
      <c r="F13" s="83">
        <f>SUM(F14:F16)</f>
        <v>56.25</v>
      </c>
      <c r="G13" s="83">
        <f>SUM(G14:G16)</f>
        <v>75.97</v>
      </c>
      <c r="H13" s="43"/>
    </row>
    <row r="14" spans="1:8" ht="18" customHeight="1">
      <c r="A14" s="44"/>
      <c r="B14" s="45" t="s">
        <v>84</v>
      </c>
      <c r="C14" s="55" t="s">
        <v>161</v>
      </c>
      <c r="D14" s="84">
        <v>56.25</v>
      </c>
      <c r="E14" s="84">
        <v>56.25</v>
      </c>
      <c r="F14" s="84">
        <v>56.25</v>
      </c>
      <c r="G14" s="84">
        <v>56.25</v>
      </c>
      <c r="H14" s="57" t="s">
        <v>8</v>
      </c>
    </row>
    <row r="15" spans="1:8" ht="18" customHeight="1">
      <c r="A15" s="46"/>
      <c r="B15" s="45" t="s">
        <v>85</v>
      </c>
      <c r="C15" s="55" t="s">
        <v>162</v>
      </c>
      <c r="D15" s="84">
        <v>0</v>
      </c>
      <c r="E15" s="84">
        <v>0</v>
      </c>
      <c r="F15" s="84">
        <v>0</v>
      </c>
      <c r="G15" s="84">
        <v>10.24</v>
      </c>
      <c r="H15" s="57">
        <v>2025</v>
      </c>
    </row>
    <row r="16" spans="1:8" ht="18" customHeight="1">
      <c r="A16" s="47"/>
      <c r="B16" s="45" t="s">
        <v>86</v>
      </c>
      <c r="C16" s="55" t="s">
        <v>163</v>
      </c>
      <c r="D16" s="84">
        <v>0</v>
      </c>
      <c r="E16" s="84">
        <v>0</v>
      </c>
      <c r="F16" s="84">
        <v>0</v>
      </c>
      <c r="G16" s="84">
        <v>9.48</v>
      </c>
      <c r="H16" s="57">
        <v>2025</v>
      </c>
    </row>
    <row r="17" spans="1:8" ht="18" customHeight="1">
      <c r="A17" s="40" t="s">
        <v>87</v>
      </c>
      <c r="B17" s="41" t="s">
        <v>79</v>
      </c>
      <c r="C17" s="42"/>
      <c r="D17" s="83">
        <f>SUM(D18:D20)</f>
        <v>63.85</v>
      </c>
      <c r="E17" s="83">
        <f>SUM(E18:E20)</f>
        <v>63.85</v>
      </c>
      <c r="F17" s="83">
        <f>SUM(F18:F20)</f>
        <v>63.85</v>
      </c>
      <c r="G17" s="83">
        <f>SUM(G18:G20)</f>
        <v>63.85</v>
      </c>
      <c r="H17" s="43"/>
    </row>
    <row r="18" spans="1:8" ht="18" customHeight="1">
      <c r="A18" s="44"/>
      <c r="B18" s="45" t="s">
        <v>88</v>
      </c>
      <c r="C18" s="55" t="s">
        <v>190</v>
      </c>
      <c r="D18" s="84">
        <v>45.78</v>
      </c>
      <c r="E18" s="84">
        <v>45.78</v>
      </c>
      <c r="F18" s="84">
        <v>45.78</v>
      </c>
      <c r="G18" s="84">
        <v>45.78</v>
      </c>
      <c r="H18" s="57" t="s">
        <v>8</v>
      </c>
    </row>
    <row r="19" spans="1:8" ht="18" customHeight="1">
      <c r="A19" s="46"/>
      <c r="B19" s="45" t="s">
        <v>89</v>
      </c>
      <c r="C19" s="55" t="s">
        <v>164</v>
      </c>
      <c r="D19" s="84">
        <v>9.58</v>
      </c>
      <c r="E19" s="84">
        <v>9.58</v>
      </c>
      <c r="F19" s="84">
        <v>9.58</v>
      </c>
      <c r="G19" s="84">
        <v>9.58</v>
      </c>
      <c r="H19" s="57" t="s">
        <v>8</v>
      </c>
    </row>
    <row r="20" spans="1:8" ht="18" customHeight="1">
      <c r="A20" s="46"/>
      <c r="B20" s="45" t="s">
        <v>90</v>
      </c>
      <c r="C20" s="55" t="s">
        <v>165</v>
      </c>
      <c r="D20" s="84">
        <v>8.49</v>
      </c>
      <c r="E20" s="84">
        <v>8.49</v>
      </c>
      <c r="F20" s="84">
        <v>8.49</v>
      </c>
      <c r="G20" s="84">
        <v>8.49</v>
      </c>
      <c r="H20" s="57" t="s">
        <v>8</v>
      </c>
    </row>
    <row r="21" spans="1:8" ht="18" customHeight="1">
      <c r="A21" s="40" t="s">
        <v>91</v>
      </c>
      <c r="B21" s="41" t="s">
        <v>79</v>
      </c>
      <c r="C21" s="42"/>
      <c r="D21" s="83">
        <f>SUM(D22:D28)</f>
        <v>18.100000000000001</v>
      </c>
      <c r="E21" s="83">
        <f>SUM(E22:E28)</f>
        <v>18.100000000000001</v>
      </c>
      <c r="F21" s="83">
        <f>SUM(F22:F28)</f>
        <v>78.25</v>
      </c>
      <c r="G21" s="83">
        <f>SUM(G22:G28)</f>
        <v>116.87</v>
      </c>
      <c r="H21" s="43"/>
    </row>
    <row r="22" spans="1:8" ht="18" customHeight="1">
      <c r="A22" s="44"/>
      <c r="B22" s="45" t="s">
        <v>92</v>
      </c>
      <c r="C22" s="55" t="s">
        <v>144</v>
      </c>
      <c r="D22" s="84">
        <v>8.68</v>
      </c>
      <c r="E22" s="84">
        <v>8.68</v>
      </c>
      <c r="F22" s="84">
        <v>8.68</v>
      </c>
      <c r="G22" s="84">
        <v>8.68</v>
      </c>
      <c r="H22" s="57" t="s">
        <v>8</v>
      </c>
    </row>
    <row r="23" spans="1:8" ht="18" customHeight="1">
      <c r="A23" s="46"/>
      <c r="B23" s="45" t="s">
        <v>93</v>
      </c>
      <c r="C23" s="55" t="s">
        <v>166</v>
      </c>
      <c r="D23" s="84">
        <v>9.42</v>
      </c>
      <c r="E23" s="84">
        <v>9.42</v>
      </c>
      <c r="F23" s="84">
        <v>9.42</v>
      </c>
      <c r="G23" s="84">
        <v>9.42</v>
      </c>
      <c r="H23" s="57" t="s">
        <v>8</v>
      </c>
    </row>
    <row r="24" spans="1:8" ht="18" customHeight="1">
      <c r="A24" s="46"/>
      <c r="B24" s="45" t="s">
        <v>94</v>
      </c>
      <c r="C24" s="55" t="s">
        <v>201</v>
      </c>
      <c r="D24" s="84">
        <v>0</v>
      </c>
      <c r="E24" s="84">
        <v>0</v>
      </c>
      <c r="F24" s="84">
        <v>0</v>
      </c>
      <c r="G24" s="84">
        <f>11.26+11.68</f>
        <v>22.939999999999998</v>
      </c>
      <c r="H24" s="57">
        <v>2025</v>
      </c>
    </row>
    <row r="25" spans="1:8" ht="18" customHeight="1">
      <c r="A25" s="46"/>
      <c r="B25" s="45" t="s">
        <v>95</v>
      </c>
      <c r="C25" s="55" t="s">
        <v>145</v>
      </c>
      <c r="D25" s="84">
        <v>0</v>
      </c>
      <c r="E25" s="84">
        <v>0</v>
      </c>
      <c r="F25" s="84">
        <v>0</v>
      </c>
      <c r="G25" s="84">
        <v>9.07</v>
      </c>
      <c r="H25" s="57">
        <v>2025</v>
      </c>
    </row>
    <row r="26" spans="1:8" ht="18" customHeight="1">
      <c r="A26" s="46"/>
      <c r="B26" s="45" t="s">
        <v>96</v>
      </c>
      <c r="C26" s="55" t="s">
        <v>146</v>
      </c>
      <c r="D26" s="84">
        <v>0</v>
      </c>
      <c r="E26" s="84">
        <v>0</v>
      </c>
      <c r="F26" s="84">
        <v>0</v>
      </c>
      <c r="G26" s="84">
        <v>6.61</v>
      </c>
      <c r="H26" s="57">
        <v>2025</v>
      </c>
    </row>
    <row r="27" spans="1:8" ht="18" customHeight="1">
      <c r="A27" s="46"/>
      <c r="B27" s="45" t="s">
        <v>97</v>
      </c>
      <c r="C27" s="55" t="s">
        <v>167</v>
      </c>
      <c r="D27" s="84">
        <v>0</v>
      </c>
      <c r="E27" s="84">
        <v>0</v>
      </c>
      <c r="F27" s="84">
        <v>17.399999999999999</v>
      </c>
      <c r="G27" s="84">
        <f>F27</f>
        <v>17.399999999999999</v>
      </c>
      <c r="H27" s="57">
        <v>2020</v>
      </c>
    </row>
    <row r="28" spans="1:8" ht="18" customHeight="1">
      <c r="A28" s="46"/>
      <c r="B28" s="45" t="s">
        <v>98</v>
      </c>
      <c r="C28" s="55" t="s">
        <v>202</v>
      </c>
      <c r="D28" s="84">
        <v>0</v>
      </c>
      <c r="E28" s="84">
        <v>0</v>
      </c>
      <c r="F28" s="84">
        <f>22.38+20.37</f>
        <v>42.75</v>
      </c>
      <c r="G28" s="84">
        <f>F28</f>
        <v>42.75</v>
      </c>
      <c r="H28" s="57">
        <v>2020</v>
      </c>
    </row>
    <row r="29" spans="1:8" ht="18" customHeight="1">
      <c r="A29" s="40" t="s">
        <v>99</v>
      </c>
      <c r="B29" s="41" t="s">
        <v>79</v>
      </c>
      <c r="C29" s="42"/>
      <c r="D29" s="83">
        <f>SUM(D30:D36)</f>
        <v>8.2000000000000011</v>
      </c>
      <c r="E29" s="83">
        <f>SUM(E30:E36)</f>
        <v>8.2000000000000011</v>
      </c>
      <c r="F29" s="83">
        <f>SUM(F30:F36)</f>
        <v>98.44</v>
      </c>
      <c r="G29" s="83">
        <f>SUM(G30:G36)</f>
        <v>113.18</v>
      </c>
      <c r="H29" s="43"/>
    </row>
    <row r="30" spans="1:8" ht="18" customHeight="1">
      <c r="A30" s="44"/>
      <c r="B30" s="45" t="s">
        <v>100</v>
      </c>
      <c r="C30" s="55" t="s">
        <v>147</v>
      </c>
      <c r="D30" s="84">
        <v>2.97</v>
      </c>
      <c r="E30" s="84">
        <v>2.97</v>
      </c>
      <c r="F30" s="84">
        <v>2.97</v>
      </c>
      <c r="G30" s="84">
        <v>2.97</v>
      </c>
      <c r="H30" s="57" t="s">
        <v>8</v>
      </c>
    </row>
    <row r="31" spans="1:8" ht="18" customHeight="1">
      <c r="A31" s="46"/>
      <c r="B31" s="45" t="s">
        <v>101</v>
      </c>
      <c r="C31" s="55" t="s">
        <v>147</v>
      </c>
      <c r="D31" s="84">
        <v>3.42</v>
      </c>
      <c r="E31" s="84">
        <v>3.42</v>
      </c>
      <c r="F31" s="84">
        <v>3.42</v>
      </c>
      <c r="G31" s="84">
        <v>3.42</v>
      </c>
      <c r="H31" s="57" t="s">
        <v>8</v>
      </c>
    </row>
    <row r="32" spans="1:8" ht="18" customHeight="1">
      <c r="A32" s="46"/>
      <c r="B32" s="45" t="s">
        <v>102</v>
      </c>
      <c r="C32" s="55" t="s">
        <v>148</v>
      </c>
      <c r="D32" s="84">
        <v>1.81</v>
      </c>
      <c r="E32" s="84">
        <v>1.81</v>
      </c>
      <c r="F32" s="84">
        <v>1.81</v>
      </c>
      <c r="G32" s="84">
        <v>1.81</v>
      </c>
      <c r="H32" s="57" t="s">
        <v>8</v>
      </c>
    </row>
    <row r="33" spans="1:8" ht="18" customHeight="1">
      <c r="A33" s="46"/>
      <c r="B33" s="45" t="s">
        <v>103</v>
      </c>
      <c r="C33" s="55" t="s">
        <v>149</v>
      </c>
      <c r="D33" s="84">
        <v>0</v>
      </c>
      <c r="E33" s="84">
        <v>0</v>
      </c>
      <c r="F33" s="84">
        <v>0</v>
      </c>
      <c r="G33" s="84">
        <v>14.74</v>
      </c>
      <c r="H33" s="57">
        <v>2025</v>
      </c>
    </row>
    <row r="34" spans="1:8" ht="18" customHeight="1">
      <c r="A34" s="46"/>
      <c r="B34" s="45" t="s">
        <v>104</v>
      </c>
      <c r="C34" s="55" t="s">
        <v>150</v>
      </c>
      <c r="D34" s="84">
        <v>0</v>
      </c>
      <c r="E34" s="84">
        <v>0</v>
      </c>
      <c r="F34" s="84">
        <v>37.049999999999997</v>
      </c>
      <c r="G34" s="84">
        <v>37.049999999999997</v>
      </c>
      <c r="H34" s="57">
        <v>2020</v>
      </c>
    </row>
    <row r="35" spans="1:8" ht="18" customHeight="1">
      <c r="A35" s="46"/>
      <c r="B35" s="45" t="s">
        <v>105</v>
      </c>
      <c r="C35" s="55" t="s">
        <v>168</v>
      </c>
      <c r="D35" s="84">
        <v>0</v>
      </c>
      <c r="E35" s="84">
        <v>0</v>
      </c>
      <c r="F35" s="84">
        <v>41.76</v>
      </c>
      <c r="G35" s="84">
        <v>41.76</v>
      </c>
      <c r="H35" s="57">
        <v>2020</v>
      </c>
    </row>
    <row r="36" spans="1:8" ht="18" customHeight="1">
      <c r="A36" s="46"/>
      <c r="B36" s="94" t="s">
        <v>193</v>
      </c>
      <c r="C36" s="95" t="s">
        <v>193</v>
      </c>
      <c r="D36" s="96">
        <v>0</v>
      </c>
      <c r="E36" s="96">
        <v>0</v>
      </c>
      <c r="F36" s="96">
        <v>11.43</v>
      </c>
      <c r="G36" s="96">
        <v>11.43</v>
      </c>
      <c r="H36" s="97">
        <v>2020</v>
      </c>
    </row>
    <row r="37" spans="1:8" ht="18" customHeight="1">
      <c r="A37" s="40" t="s">
        <v>106</v>
      </c>
      <c r="B37" s="41" t="s">
        <v>79</v>
      </c>
      <c r="C37" s="42"/>
      <c r="D37" s="83">
        <f>SUM(D38:D39)</f>
        <v>0</v>
      </c>
      <c r="E37" s="83">
        <f>SUM(E38:E39)</f>
        <v>0</v>
      </c>
      <c r="F37" s="83">
        <f>SUM(F38:F39)</f>
        <v>32.83</v>
      </c>
      <c r="G37" s="83">
        <f>SUM(G38:G39)</f>
        <v>61.78</v>
      </c>
      <c r="H37" s="43"/>
    </row>
    <row r="38" spans="1:8" ht="18" customHeight="1">
      <c r="A38" s="44"/>
      <c r="B38" s="45" t="s">
        <v>107</v>
      </c>
      <c r="C38" s="55" t="s">
        <v>169</v>
      </c>
      <c r="D38" s="84">
        <v>0</v>
      </c>
      <c r="E38" s="84">
        <v>0</v>
      </c>
      <c r="F38" s="84">
        <v>32.83</v>
      </c>
      <c r="G38" s="84">
        <v>32.83</v>
      </c>
      <c r="H38" s="57">
        <v>2020</v>
      </c>
    </row>
    <row r="39" spans="1:8" ht="18" customHeight="1">
      <c r="A39" s="48"/>
      <c r="B39" s="49" t="s">
        <v>108</v>
      </c>
      <c r="C39" s="56" t="s">
        <v>151</v>
      </c>
      <c r="D39" s="85">
        <v>0</v>
      </c>
      <c r="E39" s="85">
        <v>0</v>
      </c>
      <c r="F39" s="85">
        <v>0</v>
      </c>
      <c r="G39" s="85">
        <v>28.95</v>
      </c>
      <c r="H39" s="58">
        <v>2025</v>
      </c>
    </row>
    <row r="40" spans="1:8" ht="18" customHeight="1">
      <c r="A40" s="50" t="s">
        <v>109</v>
      </c>
      <c r="B40" s="51" t="s">
        <v>79</v>
      </c>
      <c r="C40" s="52"/>
      <c r="D40" s="86">
        <f>SUM(D41:D48)</f>
        <v>33.739999999999995</v>
      </c>
      <c r="E40" s="86">
        <f>SUM(E41:E48)</f>
        <v>33.739999999999995</v>
      </c>
      <c r="F40" s="86">
        <f>SUM(F41:F48)</f>
        <v>33.739999999999995</v>
      </c>
      <c r="G40" s="86">
        <f>SUM(G41:G48)</f>
        <v>66.97999999999999</v>
      </c>
      <c r="H40" s="53"/>
    </row>
    <row r="41" spans="1:8" ht="18" customHeight="1">
      <c r="A41" s="44"/>
      <c r="B41" s="45" t="s">
        <v>110</v>
      </c>
      <c r="C41" s="55" t="s">
        <v>170</v>
      </c>
      <c r="D41" s="84">
        <v>6.07</v>
      </c>
      <c r="E41" s="84">
        <v>6.07</v>
      </c>
      <c r="F41" s="84">
        <v>6.07</v>
      </c>
      <c r="G41" s="84">
        <v>6.07</v>
      </c>
      <c r="H41" s="57" t="s">
        <v>8</v>
      </c>
    </row>
    <row r="42" spans="1:8" ht="18" customHeight="1">
      <c r="A42" s="46"/>
      <c r="B42" s="45" t="s">
        <v>111</v>
      </c>
      <c r="C42" s="55" t="s">
        <v>171</v>
      </c>
      <c r="D42" s="84">
        <v>4.17</v>
      </c>
      <c r="E42" s="84">
        <v>4.17</v>
      </c>
      <c r="F42" s="84">
        <v>4.17</v>
      </c>
      <c r="G42" s="84">
        <v>4.17</v>
      </c>
      <c r="H42" s="57" t="s">
        <v>8</v>
      </c>
    </row>
    <row r="43" spans="1:8" ht="18" customHeight="1">
      <c r="A43" s="46"/>
      <c r="B43" s="45" t="s">
        <v>112</v>
      </c>
      <c r="C43" s="55" t="s">
        <v>172</v>
      </c>
      <c r="D43" s="84">
        <v>2.9</v>
      </c>
      <c r="E43" s="84">
        <v>2.9</v>
      </c>
      <c r="F43" s="84">
        <v>2.9</v>
      </c>
      <c r="G43" s="84">
        <v>2.9</v>
      </c>
      <c r="H43" s="57" t="s">
        <v>8</v>
      </c>
    </row>
    <row r="44" spans="1:8" ht="18" customHeight="1">
      <c r="A44" s="46"/>
      <c r="B44" s="45" t="s">
        <v>113</v>
      </c>
      <c r="C44" s="55" t="s">
        <v>173</v>
      </c>
      <c r="D44" s="84">
        <v>4.72</v>
      </c>
      <c r="E44" s="84">
        <v>4.72</v>
      </c>
      <c r="F44" s="84">
        <v>4.72</v>
      </c>
      <c r="G44" s="84">
        <v>4.72</v>
      </c>
      <c r="H44" s="57" t="s">
        <v>8</v>
      </c>
    </row>
    <row r="45" spans="1:8" ht="18" customHeight="1">
      <c r="A45" s="46"/>
      <c r="B45" s="45" t="s">
        <v>114</v>
      </c>
      <c r="C45" s="55" t="s">
        <v>174</v>
      </c>
      <c r="D45" s="84">
        <v>3.47</v>
      </c>
      <c r="E45" s="84">
        <v>3.47</v>
      </c>
      <c r="F45" s="84">
        <v>3.47</v>
      </c>
      <c r="G45" s="84">
        <v>3.47</v>
      </c>
      <c r="H45" s="57" t="s">
        <v>8</v>
      </c>
    </row>
    <row r="46" spans="1:8" ht="18" customHeight="1">
      <c r="A46" s="46"/>
      <c r="B46" s="45" t="s">
        <v>115</v>
      </c>
      <c r="C46" s="55" t="s">
        <v>175</v>
      </c>
      <c r="D46" s="84">
        <v>5.77</v>
      </c>
      <c r="E46" s="84">
        <v>5.77</v>
      </c>
      <c r="F46" s="84">
        <v>5.77</v>
      </c>
      <c r="G46" s="84">
        <v>5.77</v>
      </c>
      <c r="H46" s="57" t="s">
        <v>8</v>
      </c>
    </row>
    <row r="47" spans="1:8" ht="18" customHeight="1">
      <c r="A47" s="46"/>
      <c r="B47" s="45" t="s">
        <v>116</v>
      </c>
      <c r="C47" s="55" t="s">
        <v>189</v>
      </c>
      <c r="D47" s="84">
        <v>6.64</v>
      </c>
      <c r="E47" s="84">
        <v>6.64</v>
      </c>
      <c r="F47" s="84">
        <v>6.64</v>
      </c>
      <c r="G47" s="84">
        <v>6.64</v>
      </c>
      <c r="H47" s="57" t="s">
        <v>8</v>
      </c>
    </row>
    <row r="48" spans="1:8" ht="18" customHeight="1">
      <c r="A48" s="46"/>
      <c r="B48" s="45" t="s">
        <v>117</v>
      </c>
      <c r="C48" s="55" t="s">
        <v>203</v>
      </c>
      <c r="D48" s="84">
        <v>0</v>
      </c>
      <c r="E48" s="84">
        <v>0</v>
      </c>
      <c r="F48" s="84">
        <v>0</v>
      </c>
      <c r="G48" s="84">
        <f>22.31+10.93</f>
        <v>33.239999999999995</v>
      </c>
      <c r="H48" s="57">
        <v>2025</v>
      </c>
    </row>
    <row r="49" spans="1:8" ht="18" customHeight="1">
      <c r="A49" s="40" t="s">
        <v>118</v>
      </c>
      <c r="B49" s="41" t="s">
        <v>79</v>
      </c>
      <c r="C49" s="42"/>
      <c r="D49" s="83">
        <f>SUM(D50:D56)</f>
        <v>29.39</v>
      </c>
      <c r="E49" s="83">
        <f>SUM(E50:E56)</f>
        <v>29.39</v>
      </c>
      <c r="F49" s="83">
        <f>SUM(F50:F56)</f>
        <v>69.039999999999992</v>
      </c>
      <c r="G49" s="83">
        <f>SUM(G50:G56)</f>
        <v>80.91</v>
      </c>
      <c r="H49" s="43"/>
    </row>
    <row r="50" spans="1:8" ht="18" customHeight="1">
      <c r="A50" s="44"/>
      <c r="B50" s="45" t="s">
        <v>119</v>
      </c>
      <c r="C50" s="55" t="s">
        <v>176</v>
      </c>
      <c r="D50" s="84">
        <v>12.01</v>
      </c>
      <c r="E50" s="84">
        <v>12.01</v>
      </c>
      <c r="F50" s="84">
        <v>12.01</v>
      </c>
      <c r="G50" s="84">
        <v>12.01</v>
      </c>
      <c r="H50" s="57" t="s">
        <v>8</v>
      </c>
    </row>
    <row r="51" spans="1:8" ht="18" customHeight="1">
      <c r="A51" s="46"/>
      <c r="B51" s="45" t="s">
        <v>120</v>
      </c>
      <c r="C51" s="55" t="s">
        <v>177</v>
      </c>
      <c r="D51" s="84">
        <v>5.41</v>
      </c>
      <c r="E51" s="84">
        <v>5.41</v>
      </c>
      <c r="F51" s="84">
        <v>5.41</v>
      </c>
      <c r="G51" s="84">
        <v>5.41</v>
      </c>
      <c r="H51" s="57" t="s">
        <v>8</v>
      </c>
    </row>
    <row r="52" spans="1:8" ht="18" customHeight="1">
      <c r="A52" s="46"/>
      <c r="B52" s="45" t="s">
        <v>121</v>
      </c>
      <c r="C52" s="55" t="s">
        <v>178</v>
      </c>
      <c r="D52" s="84">
        <v>4.2699999999999996</v>
      </c>
      <c r="E52" s="84">
        <v>4.2699999999999996</v>
      </c>
      <c r="F52" s="84">
        <v>4.2699999999999996</v>
      </c>
      <c r="G52" s="84">
        <v>4.2699999999999996</v>
      </c>
      <c r="H52" s="57" t="s">
        <v>8</v>
      </c>
    </row>
    <row r="53" spans="1:8" ht="18" customHeight="1">
      <c r="A53" s="46"/>
      <c r="B53" s="45" t="s">
        <v>122</v>
      </c>
      <c r="C53" s="55" t="s">
        <v>179</v>
      </c>
      <c r="D53" s="84">
        <v>4.25</v>
      </c>
      <c r="E53" s="84">
        <v>4.25</v>
      </c>
      <c r="F53" s="84">
        <v>4.25</v>
      </c>
      <c r="G53" s="84">
        <v>4.25</v>
      </c>
      <c r="H53" s="57" t="s">
        <v>8</v>
      </c>
    </row>
    <row r="54" spans="1:8" ht="18" customHeight="1">
      <c r="A54" s="46"/>
      <c r="B54" s="45" t="s">
        <v>123</v>
      </c>
      <c r="C54" s="55" t="s">
        <v>180</v>
      </c>
      <c r="D54" s="84">
        <v>3.45</v>
      </c>
      <c r="E54" s="84">
        <v>3.45</v>
      </c>
      <c r="F54" s="84">
        <v>3.45</v>
      </c>
      <c r="G54" s="84">
        <v>3.45</v>
      </c>
      <c r="H54" s="57" t="s">
        <v>8</v>
      </c>
    </row>
    <row r="55" spans="1:8" ht="18" customHeight="1">
      <c r="A55" s="46"/>
      <c r="B55" s="45" t="s">
        <v>124</v>
      </c>
      <c r="C55" s="55" t="s">
        <v>152</v>
      </c>
      <c r="D55" s="84">
        <v>0</v>
      </c>
      <c r="E55" s="84">
        <v>0</v>
      </c>
      <c r="F55" s="84">
        <v>39.65</v>
      </c>
      <c r="G55" s="84">
        <v>39.65</v>
      </c>
      <c r="H55" s="57">
        <v>2020</v>
      </c>
    </row>
    <row r="56" spans="1:8" ht="18" customHeight="1">
      <c r="A56" s="47"/>
      <c r="B56" s="45" t="s">
        <v>125</v>
      </c>
      <c r="C56" s="55" t="s">
        <v>181</v>
      </c>
      <c r="D56" s="84">
        <v>0</v>
      </c>
      <c r="E56" s="84">
        <v>0</v>
      </c>
      <c r="F56" s="84">
        <v>0</v>
      </c>
      <c r="G56" s="84">
        <v>11.87</v>
      </c>
      <c r="H56" s="57">
        <v>2025</v>
      </c>
    </row>
    <row r="57" spans="1:8" ht="18" customHeight="1">
      <c r="A57" s="40" t="s">
        <v>126</v>
      </c>
      <c r="B57" s="41" t="s">
        <v>79</v>
      </c>
      <c r="C57" s="42"/>
      <c r="D57" s="83">
        <f>SUM(D58:D61)</f>
        <v>22.150000000000002</v>
      </c>
      <c r="E57" s="83">
        <f>SUM(E58:E61)</f>
        <v>22.150000000000002</v>
      </c>
      <c r="F57" s="83">
        <f>SUM(F58:F61)</f>
        <v>76.5</v>
      </c>
      <c r="G57" s="83">
        <f>SUM(G58:G61)</f>
        <v>76.5</v>
      </c>
      <c r="H57" s="43"/>
    </row>
    <row r="58" spans="1:8" ht="18" customHeight="1">
      <c r="A58" s="44"/>
      <c r="B58" s="45" t="s">
        <v>127</v>
      </c>
      <c r="C58" s="55" t="s">
        <v>182</v>
      </c>
      <c r="D58" s="84">
        <v>2.57</v>
      </c>
      <c r="E58" s="84">
        <v>2.57</v>
      </c>
      <c r="F58" s="84">
        <v>2.57</v>
      </c>
      <c r="G58" s="84">
        <v>2.57</v>
      </c>
      <c r="H58" s="57" t="s">
        <v>8</v>
      </c>
    </row>
    <row r="59" spans="1:8" ht="18" customHeight="1">
      <c r="A59" s="46"/>
      <c r="B59" s="45" t="s">
        <v>128</v>
      </c>
      <c r="C59" s="55" t="s">
        <v>153</v>
      </c>
      <c r="D59" s="84">
        <v>13.3</v>
      </c>
      <c r="E59" s="84">
        <v>13.3</v>
      </c>
      <c r="F59" s="84">
        <v>13.3</v>
      </c>
      <c r="G59" s="84">
        <v>13.3</v>
      </c>
      <c r="H59" s="57" t="s">
        <v>8</v>
      </c>
    </row>
    <row r="60" spans="1:8" ht="18" customHeight="1">
      <c r="A60" s="46"/>
      <c r="B60" s="45" t="s">
        <v>129</v>
      </c>
      <c r="C60" s="55" t="s">
        <v>154</v>
      </c>
      <c r="D60" s="84">
        <v>6.28</v>
      </c>
      <c r="E60" s="84">
        <v>6.28</v>
      </c>
      <c r="F60" s="84">
        <v>6.28</v>
      </c>
      <c r="G60" s="84">
        <v>6.28</v>
      </c>
      <c r="H60" s="57" t="s">
        <v>8</v>
      </c>
    </row>
    <row r="61" spans="1:8" ht="18" customHeight="1">
      <c r="A61" s="47"/>
      <c r="B61" s="45" t="s">
        <v>130</v>
      </c>
      <c r="C61" s="55" t="s">
        <v>183</v>
      </c>
      <c r="D61" s="84">
        <v>0</v>
      </c>
      <c r="E61" s="84">
        <v>0</v>
      </c>
      <c r="F61" s="84">
        <v>54.35</v>
      </c>
      <c r="G61" s="84">
        <v>54.35</v>
      </c>
      <c r="H61" s="57">
        <v>2020</v>
      </c>
    </row>
    <row r="62" spans="1:8" ht="18" customHeight="1">
      <c r="A62" s="40" t="s">
        <v>131</v>
      </c>
      <c r="B62" s="41" t="s">
        <v>79</v>
      </c>
      <c r="C62" s="42"/>
      <c r="D62" s="83">
        <f>SUM(D63)</f>
        <v>63.33</v>
      </c>
      <c r="E62" s="83">
        <f>SUM(E63)</f>
        <v>63.33</v>
      </c>
      <c r="F62" s="83">
        <f>SUM(F63)</f>
        <v>63.33</v>
      </c>
      <c r="G62" s="83">
        <f>SUM(G63)</f>
        <v>63.33</v>
      </c>
      <c r="H62" s="43"/>
    </row>
    <row r="63" spans="1:8" ht="18" customHeight="1">
      <c r="A63" s="54"/>
      <c r="B63" s="45" t="s">
        <v>132</v>
      </c>
      <c r="C63" s="55" t="s">
        <v>184</v>
      </c>
      <c r="D63" s="84">
        <v>63.33</v>
      </c>
      <c r="E63" s="84">
        <v>63.33</v>
      </c>
      <c r="F63" s="84">
        <v>63.33</v>
      </c>
      <c r="G63" s="84">
        <v>63.33</v>
      </c>
      <c r="H63" s="57" t="s">
        <v>8</v>
      </c>
    </row>
    <row r="64" spans="1:8" ht="18" customHeight="1">
      <c r="A64" s="40" t="s">
        <v>133</v>
      </c>
      <c r="B64" s="41" t="s">
        <v>74</v>
      </c>
      <c r="C64" s="42"/>
      <c r="D64" s="83">
        <f>SUM(D65)</f>
        <v>0</v>
      </c>
      <c r="E64" s="83">
        <f>SUM(E65)</f>
        <v>0</v>
      </c>
      <c r="F64" s="83">
        <f>SUM(F65)</f>
        <v>0</v>
      </c>
      <c r="G64" s="83">
        <f>SUM(G65)</f>
        <v>6.99</v>
      </c>
      <c r="H64" s="43"/>
    </row>
    <row r="65" spans="1:8" ht="18" customHeight="1">
      <c r="A65" s="54"/>
      <c r="B65" s="45" t="s">
        <v>134</v>
      </c>
      <c r="C65" s="55" t="s">
        <v>155</v>
      </c>
      <c r="D65" s="84">
        <v>0</v>
      </c>
      <c r="E65" s="84">
        <v>0</v>
      </c>
      <c r="F65" s="84">
        <v>0</v>
      </c>
      <c r="G65" s="84">
        <v>6.99</v>
      </c>
      <c r="H65" s="57">
        <v>2025</v>
      </c>
    </row>
    <row r="66" spans="1:8" ht="18" customHeight="1">
      <c r="A66" s="40" t="s">
        <v>135</v>
      </c>
      <c r="B66" s="41" t="s">
        <v>79</v>
      </c>
      <c r="C66" s="42"/>
      <c r="D66" s="83">
        <f>SUM(D67:D68)</f>
        <v>41.96</v>
      </c>
      <c r="E66" s="83">
        <f>SUM(E67:E68)</f>
        <v>41.96</v>
      </c>
      <c r="F66" s="83">
        <f>SUM(F67:F68)</f>
        <v>42.28</v>
      </c>
      <c r="G66" s="83">
        <f>SUM(G67:G68)</f>
        <v>42.28</v>
      </c>
      <c r="H66" s="43"/>
    </row>
    <row r="67" spans="1:8" ht="18" customHeight="1">
      <c r="A67" s="44"/>
      <c r="B67" s="45" t="s">
        <v>136</v>
      </c>
      <c r="C67" s="55" t="s">
        <v>156</v>
      </c>
      <c r="D67" s="84">
        <v>8.64</v>
      </c>
      <c r="E67" s="84">
        <v>8.64</v>
      </c>
      <c r="F67" s="84">
        <v>8.64</v>
      </c>
      <c r="G67" s="84">
        <v>8.64</v>
      </c>
      <c r="H67" s="57" t="s">
        <v>8</v>
      </c>
    </row>
    <row r="68" spans="1:8" ht="18" customHeight="1">
      <c r="A68" s="47"/>
      <c r="B68" s="45" t="s">
        <v>137</v>
      </c>
      <c r="C68" s="55" t="s">
        <v>199</v>
      </c>
      <c r="D68" s="84">
        <v>33.32</v>
      </c>
      <c r="E68" s="84">
        <v>33.32</v>
      </c>
      <c r="F68" s="84">
        <v>33.64</v>
      </c>
      <c r="G68" s="84">
        <v>33.64</v>
      </c>
      <c r="H68" s="57" t="s">
        <v>198</v>
      </c>
    </row>
    <row r="69" spans="1:8" ht="18" customHeight="1">
      <c r="A69" s="40" t="s">
        <v>138</v>
      </c>
      <c r="B69" s="41" t="s">
        <v>79</v>
      </c>
      <c r="C69" s="42"/>
      <c r="D69" s="83">
        <f>SUM(D70:D72)</f>
        <v>8.98</v>
      </c>
      <c r="E69" s="83">
        <f>SUM(E70:E72)</f>
        <v>8.98</v>
      </c>
      <c r="F69" s="83">
        <f>SUM(F70:F72)</f>
        <v>34.56</v>
      </c>
      <c r="G69" s="83">
        <f>SUM(G70:G72)</f>
        <v>34.56</v>
      </c>
      <c r="H69" s="43"/>
    </row>
    <row r="70" spans="1:8" ht="18" customHeight="1">
      <c r="A70" s="44"/>
      <c r="B70" s="45" t="s">
        <v>191</v>
      </c>
      <c r="C70" s="55" t="s">
        <v>192</v>
      </c>
      <c r="D70" s="84">
        <v>4.45</v>
      </c>
      <c r="E70" s="84">
        <v>4.45</v>
      </c>
      <c r="F70" s="84">
        <v>4.45</v>
      </c>
      <c r="G70" s="84">
        <v>4.45</v>
      </c>
      <c r="H70" s="57" t="s">
        <v>8</v>
      </c>
    </row>
    <row r="71" spans="1:8" ht="18" customHeight="1">
      <c r="A71" s="46"/>
      <c r="B71" s="45" t="s">
        <v>194</v>
      </c>
      <c r="C71" s="55" t="s">
        <v>195</v>
      </c>
      <c r="D71" s="84">
        <v>4.53</v>
      </c>
      <c r="E71" s="84">
        <v>4.53</v>
      </c>
      <c r="F71" s="84">
        <v>4.53</v>
      </c>
      <c r="G71" s="84">
        <v>4.53</v>
      </c>
      <c r="H71" s="57" t="s">
        <v>8</v>
      </c>
    </row>
    <row r="72" spans="1:8" ht="18" customHeight="1">
      <c r="A72" s="48"/>
      <c r="B72" s="49" t="s">
        <v>139</v>
      </c>
      <c r="C72" s="56" t="s">
        <v>196</v>
      </c>
      <c r="D72" s="85">
        <v>0</v>
      </c>
      <c r="E72" s="85">
        <v>0</v>
      </c>
      <c r="F72" s="85">
        <v>25.58</v>
      </c>
      <c r="G72" s="85">
        <v>25.58</v>
      </c>
      <c r="H72" s="58">
        <v>2020</v>
      </c>
    </row>
  </sheetData>
  <autoFilter ref="A2:H72">
    <filterColumn colId="3" showButton="0"/>
    <filterColumn colId="4" showButton="0"/>
    <filterColumn colId="5" showButton="0"/>
  </autoFilter>
  <mergeCells count="6">
    <mergeCell ref="H2:H3"/>
    <mergeCell ref="A4:B4"/>
    <mergeCell ref="D2:G2"/>
    <mergeCell ref="A2:A3"/>
    <mergeCell ref="B2:B3"/>
    <mergeCell ref="C2:C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abSelected="1" view="pageBreakPreview" zoomScaleNormal="85" zoomScaleSheetLayoutView="100" workbookViewId="0">
      <selection activeCell="O14" sqref="O14"/>
    </sheetView>
  </sheetViews>
  <sheetFormatPr defaultColWidth="10.77734375" defaultRowHeight="17.100000000000001" customHeight="1"/>
  <cols>
    <col min="1" max="13" width="8.77734375" style="11" customWidth="1"/>
    <col min="14" max="16384" width="10.77734375" style="11"/>
  </cols>
  <sheetData>
    <row r="1" spans="1:17" s="24" customFormat="1" ht="17.100000000000001" customHeight="1">
      <c r="A1" s="1" t="s">
        <v>186</v>
      </c>
    </row>
    <row r="2" spans="1:17" ht="17.100000000000001" customHeight="1">
      <c r="A2" s="134" t="s">
        <v>36</v>
      </c>
      <c r="B2" s="136" t="s">
        <v>37</v>
      </c>
      <c r="C2" s="133" t="s">
        <v>62</v>
      </c>
      <c r="D2" s="133"/>
      <c r="E2" s="133"/>
      <c r="F2" s="133"/>
      <c r="G2" s="133" t="s">
        <v>65</v>
      </c>
      <c r="H2" s="133"/>
      <c r="I2" s="133"/>
      <c r="J2" s="133"/>
      <c r="K2" s="133"/>
      <c r="L2" s="133"/>
      <c r="M2" s="125" t="s">
        <v>187</v>
      </c>
    </row>
    <row r="3" spans="1:17" ht="17.100000000000001" customHeight="1" thickBot="1">
      <c r="A3" s="135"/>
      <c r="B3" s="137"/>
      <c r="C3" s="14" t="s">
        <v>63</v>
      </c>
      <c r="D3" s="14" t="s">
        <v>0</v>
      </c>
      <c r="E3" s="14" t="s">
        <v>64</v>
      </c>
      <c r="F3" s="14" t="s">
        <v>2</v>
      </c>
      <c r="G3" s="14" t="s">
        <v>197</v>
      </c>
      <c r="H3" s="14" t="s">
        <v>0</v>
      </c>
      <c r="I3" s="14" t="s">
        <v>1</v>
      </c>
      <c r="J3" s="14" t="s">
        <v>2</v>
      </c>
      <c r="K3" s="14" t="s">
        <v>67</v>
      </c>
      <c r="L3" s="14" t="s">
        <v>68</v>
      </c>
      <c r="M3" s="126"/>
      <c r="N3" s="15"/>
      <c r="O3" s="15"/>
      <c r="P3" s="15"/>
      <c r="Q3" s="15"/>
    </row>
    <row r="4" spans="1:17" ht="17.100000000000001" customHeight="1" thickTop="1">
      <c r="A4" s="131" t="s">
        <v>66</v>
      </c>
      <c r="B4" s="132"/>
      <c r="C4" s="69">
        <f t="shared" ref="C4:L4" si="0">C5+C21+C25+C27</f>
        <v>3662.7</v>
      </c>
      <c r="D4" s="69">
        <f t="shared" si="0"/>
        <v>4512.2</v>
      </c>
      <c r="E4" s="69">
        <f t="shared" si="0"/>
        <v>4610</v>
      </c>
      <c r="F4" s="69">
        <f t="shared" si="0"/>
        <v>4610</v>
      </c>
      <c r="G4" s="69">
        <f t="shared" si="0"/>
        <v>2844.4799999999996</v>
      </c>
      <c r="H4" s="69">
        <f t="shared" si="0"/>
        <v>2844.4799999999996</v>
      </c>
      <c r="I4" s="69">
        <v>3447.74</v>
      </c>
      <c r="J4" s="69">
        <f t="shared" si="0"/>
        <v>3717.75</v>
      </c>
      <c r="K4" s="69">
        <f t="shared" si="0"/>
        <v>3717.75</v>
      </c>
      <c r="L4" s="69">
        <f t="shared" si="0"/>
        <v>3717.75</v>
      </c>
      <c r="M4" s="68">
        <f>L4-F4</f>
        <v>-892.25</v>
      </c>
      <c r="N4" s="15"/>
      <c r="O4" s="15"/>
      <c r="P4" s="15"/>
      <c r="Q4" s="15"/>
    </row>
    <row r="5" spans="1:17" ht="17.100000000000001" customHeight="1">
      <c r="A5" s="16" t="s">
        <v>38</v>
      </c>
      <c r="B5" s="17" t="s">
        <v>39</v>
      </c>
      <c r="C5" s="65">
        <f t="shared" ref="C5:L5" si="1">C6+C17</f>
        <v>2329.6999999999998</v>
      </c>
      <c r="D5" s="65">
        <f t="shared" si="1"/>
        <v>2839</v>
      </c>
      <c r="E5" s="65">
        <f t="shared" si="1"/>
        <v>2898.6000000000004</v>
      </c>
      <c r="F5" s="65">
        <f t="shared" si="1"/>
        <v>2898.6000000000004</v>
      </c>
      <c r="G5" s="65">
        <f t="shared" si="1"/>
        <v>2297.64</v>
      </c>
      <c r="H5" s="65">
        <f t="shared" si="1"/>
        <v>2297.64</v>
      </c>
      <c r="I5" s="65">
        <f t="shared" si="1"/>
        <v>2547.0500000000002</v>
      </c>
      <c r="J5" s="65">
        <f t="shared" si="1"/>
        <v>2547.0500000000002</v>
      </c>
      <c r="K5" s="65">
        <f t="shared" si="1"/>
        <v>2547.0500000000002</v>
      </c>
      <c r="L5" s="65">
        <f t="shared" si="1"/>
        <v>2547.0500000000002</v>
      </c>
      <c r="M5" s="61">
        <f t="shared" ref="M5:M27" si="2">L5-F5</f>
        <v>-351.55000000000018</v>
      </c>
      <c r="N5" s="15"/>
      <c r="O5" s="15"/>
      <c r="P5" s="15"/>
      <c r="Q5" s="18"/>
    </row>
    <row r="6" spans="1:17" ht="17.100000000000001" customHeight="1">
      <c r="A6" s="127" t="s">
        <v>40</v>
      </c>
      <c r="B6" s="128"/>
      <c r="C6" s="70">
        <f t="shared" ref="C6:L6" si="3">SUM(C7:C16)</f>
        <v>1773.9</v>
      </c>
      <c r="D6" s="70">
        <f t="shared" si="3"/>
        <v>2192.8000000000002</v>
      </c>
      <c r="E6" s="70">
        <f t="shared" si="3"/>
        <v>2252.4</v>
      </c>
      <c r="F6" s="70">
        <f t="shared" si="3"/>
        <v>2252.4</v>
      </c>
      <c r="G6" s="70">
        <f t="shared" si="3"/>
        <v>1878.02</v>
      </c>
      <c r="H6" s="70">
        <f t="shared" si="3"/>
        <v>1878.02</v>
      </c>
      <c r="I6" s="70">
        <f t="shared" si="3"/>
        <v>1938.4900000000002</v>
      </c>
      <c r="J6" s="70">
        <f t="shared" si="3"/>
        <v>1938.4900000000002</v>
      </c>
      <c r="K6" s="70">
        <f t="shared" si="3"/>
        <v>1938.4900000000002</v>
      </c>
      <c r="L6" s="70">
        <f t="shared" si="3"/>
        <v>1938.4900000000002</v>
      </c>
      <c r="M6" s="62">
        <f t="shared" si="2"/>
        <v>-313.90999999999985</v>
      </c>
      <c r="N6" s="15"/>
      <c r="O6" s="15"/>
      <c r="P6" s="15"/>
      <c r="Q6" s="18"/>
    </row>
    <row r="7" spans="1:17" ht="17.100000000000001" customHeight="1">
      <c r="A7" s="73"/>
      <c r="B7" s="20" t="s">
        <v>41</v>
      </c>
      <c r="C7" s="71">
        <v>128.1</v>
      </c>
      <c r="D7" s="71">
        <v>128.1</v>
      </c>
      <c r="E7" s="71">
        <v>128.1</v>
      </c>
      <c r="F7" s="71">
        <v>128.1</v>
      </c>
      <c r="G7" s="71">
        <f>'공공하수처리시설 처리구역'!C7</f>
        <v>173.38</v>
      </c>
      <c r="H7" s="71">
        <f>'공공하수처리시설 처리구역'!D7</f>
        <v>173.38</v>
      </c>
      <c r="I7" s="71">
        <f>'공공하수처리시설 처리구역'!E7</f>
        <v>173.38</v>
      </c>
      <c r="J7" s="71">
        <f>'공공하수처리시설 처리구역'!F7</f>
        <v>173.38</v>
      </c>
      <c r="K7" s="71">
        <f>'공공하수처리시설 처리구역'!G7</f>
        <v>173.38</v>
      </c>
      <c r="L7" s="71">
        <f>'공공하수처리시설 처리구역'!H7</f>
        <v>173.38</v>
      </c>
      <c r="M7" s="63">
        <f t="shared" si="2"/>
        <v>45.28</v>
      </c>
    </row>
    <row r="8" spans="1:17" ht="17.100000000000001" customHeight="1">
      <c r="A8" s="19"/>
      <c r="B8" s="20" t="s">
        <v>42</v>
      </c>
      <c r="C8" s="71">
        <v>235.3</v>
      </c>
      <c r="D8" s="71">
        <v>305.3</v>
      </c>
      <c r="E8" s="71">
        <v>305.3</v>
      </c>
      <c r="F8" s="71">
        <v>305.3</v>
      </c>
      <c r="G8" s="71">
        <f>'공공하수처리시설 처리구역'!C8</f>
        <v>189.15</v>
      </c>
      <c r="H8" s="71">
        <f>'공공하수처리시설 처리구역'!D8</f>
        <v>189.15</v>
      </c>
      <c r="I8" s="71">
        <f>'공공하수처리시설 처리구역'!E8</f>
        <v>195.77</v>
      </c>
      <c r="J8" s="71">
        <f>'공공하수처리시설 처리구역'!F8</f>
        <v>195.77</v>
      </c>
      <c r="K8" s="71">
        <f>'공공하수처리시설 처리구역'!G8</f>
        <v>195.77</v>
      </c>
      <c r="L8" s="71">
        <f>'공공하수처리시설 처리구역'!H8</f>
        <v>195.77</v>
      </c>
      <c r="M8" s="63">
        <f t="shared" si="2"/>
        <v>-109.53</v>
      </c>
    </row>
    <row r="9" spans="1:17" ht="17.100000000000001" customHeight="1">
      <c r="A9" s="19"/>
      <c r="B9" s="20" t="s">
        <v>43</v>
      </c>
      <c r="C9" s="71">
        <v>372.1</v>
      </c>
      <c r="D9" s="71">
        <v>372.1</v>
      </c>
      <c r="E9" s="71">
        <v>372.1</v>
      </c>
      <c r="F9" s="71">
        <v>372.1</v>
      </c>
      <c r="G9" s="71">
        <f>'공공하수처리시설 처리구역'!C9</f>
        <v>354.76</v>
      </c>
      <c r="H9" s="71">
        <f>'공공하수처리시설 처리구역'!D9</f>
        <v>354.76</v>
      </c>
      <c r="I9" s="71">
        <f>'공공하수처리시설 처리구역'!E9</f>
        <v>354.76</v>
      </c>
      <c r="J9" s="71">
        <f>'공공하수처리시설 처리구역'!F9</f>
        <v>354.76</v>
      </c>
      <c r="K9" s="71">
        <f>'공공하수처리시설 처리구역'!G9</f>
        <v>354.76</v>
      </c>
      <c r="L9" s="71">
        <f>'공공하수처리시설 처리구역'!H9</f>
        <v>354.76</v>
      </c>
      <c r="M9" s="63">
        <f t="shared" si="2"/>
        <v>-17.340000000000032</v>
      </c>
    </row>
    <row r="10" spans="1:17" ht="17.100000000000001" customHeight="1">
      <c r="A10" s="19"/>
      <c r="B10" s="20" t="s">
        <v>44</v>
      </c>
      <c r="C10" s="71">
        <v>37.5</v>
      </c>
      <c r="D10" s="71">
        <v>40.6</v>
      </c>
      <c r="E10" s="71">
        <v>40.6</v>
      </c>
      <c r="F10" s="71">
        <v>40.6</v>
      </c>
      <c r="G10" s="71">
        <f>'공공하수처리시설 처리구역'!C10</f>
        <v>82.33</v>
      </c>
      <c r="H10" s="71">
        <f>'공공하수처리시설 처리구역'!D10</f>
        <v>82.33</v>
      </c>
      <c r="I10" s="71">
        <f>'공공하수처리시설 처리구역'!E10</f>
        <v>82.33</v>
      </c>
      <c r="J10" s="71">
        <f>'공공하수처리시설 처리구역'!F10</f>
        <v>82.33</v>
      </c>
      <c r="K10" s="71">
        <f>'공공하수처리시설 처리구역'!G10</f>
        <v>82.33</v>
      </c>
      <c r="L10" s="71">
        <f>'공공하수처리시설 처리구역'!H10</f>
        <v>82.33</v>
      </c>
      <c r="M10" s="63">
        <f t="shared" si="2"/>
        <v>41.73</v>
      </c>
    </row>
    <row r="11" spans="1:17" ht="17.100000000000001" customHeight="1">
      <c r="A11" s="19"/>
      <c r="B11" s="20" t="s">
        <v>45</v>
      </c>
      <c r="C11" s="71">
        <v>138.30000000000001</v>
      </c>
      <c r="D11" s="71">
        <v>138.30000000000001</v>
      </c>
      <c r="E11" s="71">
        <v>138.30000000000001</v>
      </c>
      <c r="F11" s="71">
        <v>138.30000000000001</v>
      </c>
      <c r="G11" s="71">
        <f>'공공하수처리시설 처리구역'!C11</f>
        <v>126.88</v>
      </c>
      <c r="H11" s="71">
        <f>'공공하수처리시설 처리구역'!D11</f>
        <v>126.88</v>
      </c>
      <c r="I11" s="71">
        <f>'공공하수처리시설 처리구역'!E11</f>
        <v>126.88</v>
      </c>
      <c r="J11" s="71">
        <f>'공공하수처리시설 처리구역'!F11</f>
        <v>126.88</v>
      </c>
      <c r="K11" s="71">
        <f>'공공하수처리시설 처리구역'!G11</f>
        <v>126.88</v>
      </c>
      <c r="L11" s="71">
        <f>'공공하수처리시설 처리구역'!H11</f>
        <v>126.88</v>
      </c>
      <c r="M11" s="63">
        <f t="shared" si="2"/>
        <v>-11.420000000000016</v>
      </c>
    </row>
    <row r="12" spans="1:17" ht="17.100000000000001" customHeight="1">
      <c r="A12" s="19"/>
      <c r="B12" s="20" t="s">
        <v>46</v>
      </c>
      <c r="C12" s="71">
        <v>223.4</v>
      </c>
      <c r="D12" s="71">
        <v>260.10000000000002</v>
      </c>
      <c r="E12" s="71">
        <v>260.10000000000002</v>
      </c>
      <c r="F12" s="71">
        <v>260.10000000000002</v>
      </c>
      <c r="G12" s="71">
        <f>'공공하수처리시설 처리구역'!C12</f>
        <v>205.91</v>
      </c>
      <c r="H12" s="71">
        <f>'공공하수처리시설 처리구역'!D12</f>
        <v>205.91</v>
      </c>
      <c r="I12" s="71">
        <f>'공공하수처리시설 처리구역'!E12</f>
        <v>229.78</v>
      </c>
      <c r="J12" s="71">
        <f>'공공하수처리시설 처리구역'!F12</f>
        <v>229.78</v>
      </c>
      <c r="K12" s="71">
        <f>'공공하수처리시설 처리구역'!G12</f>
        <v>229.78</v>
      </c>
      <c r="L12" s="71">
        <f>'공공하수처리시설 처리구역'!H12</f>
        <v>229.78</v>
      </c>
      <c r="M12" s="63">
        <f t="shared" si="2"/>
        <v>-30.320000000000022</v>
      </c>
    </row>
    <row r="13" spans="1:17" ht="17.100000000000001" customHeight="1">
      <c r="A13" s="19"/>
      <c r="B13" s="20" t="s">
        <v>47</v>
      </c>
      <c r="C13" s="71">
        <v>24.4</v>
      </c>
      <c r="D13" s="71">
        <v>50.1</v>
      </c>
      <c r="E13" s="71">
        <v>50.1</v>
      </c>
      <c r="F13" s="71">
        <v>50.1</v>
      </c>
      <c r="G13" s="71">
        <f>'공공하수처리시설 처리구역'!C13</f>
        <v>39.31</v>
      </c>
      <c r="H13" s="71">
        <f>'공공하수처리시설 처리구역'!D13</f>
        <v>39.31</v>
      </c>
      <c r="I13" s="71">
        <f>'공공하수처리시설 처리구역'!E13</f>
        <v>48.64</v>
      </c>
      <c r="J13" s="71">
        <f>'공공하수처리시설 처리구역'!F13</f>
        <v>48.64</v>
      </c>
      <c r="K13" s="71">
        <f>'공공하수처리시설 처리구역'!G13</f>
        <v>48.64</v>
      </c>
      <c r="L13" s="71">
        <f>'공공하수처리시설 처리구역'!H13</f>
        <v>48.64</v>
      </c>
      <c r="M13" s="63">
        <f t="shared" si="2"/>
        <v>-1.4600000000000009</v>
      </c>
    </row>
    <row r="14" spans="1:17" ht="17.100000000000001" customHeight="1">
      <c r="A14" s="19"/>
      <c r="B14" s="20" t="s">
        <v>48</v>
      </c>
      <c r="C14" s="71">
        <v>167.3</v>
      </c>
      <c r="D14" s="71">
        <v>167.3</v>
      </c>
      <c r="E14" s="71">
        <v>226.9</v>
      </c>
      <c r="F14" s="71">
        <v>226.9</v>
      </c>
      <c r="G14" s="71">
        <f>'공공하수처리시설 처리구역'!C14</f>
        <v>214.89</v>
      </c>
      <c r="H14" s="71">
        <f>'공공하수처리시설 처리구역'!D14</f>
        <v>214.89</v>
      </c>
      <c r="I14" s="71">
        <f>'공공하수처리시설 처리구역'!E14</f>
        <v>214.89</v>
      </c>
      <c r="J14" s="71">
        <f>'공공하수처리시설 처리구역'!F14</f>
        <v>214.89</v>
      </c>
      <c r="K14" s="71">
        <f>'공공하수처리시설 처리구역'!G14</f>
        <v>214.89</v>
      </c>
      <c r="L14" s="71">
        <f>'공공하수처리시설 처리구역'!H14</f>
        <v>214.89</v>
      </c>
      <c r="M14" s="63">
        <f t="shared" si="2"/>
        <v>-12.010000000000019</v>
      </c>
    </row>
    <row r="15" spans="1:17" ht="17.100000000000001" customHeight="1">
      <c r="A15" s="19"/>
      <c r="B15" s="20" t="s">
        <v>49</v>
      </c>
      <c r="C15" s="71">
        <v>62.5</v>
      </c>
      <c r="D15" s="71">
        <v>217.9</v>
      </c>
      <c r="E15" s="71">
        <v>217.9</v>
      </c>
      <c r="F15" s="71">
        <v>217.9</v>
      </c>
      <c r="G15" s="71">
        <f>'공공하수처리시설 처리구역'!C15</f>
        <v>33.82</v>
      </c>
      <c r="H15" s="71">
        <f>'공공하수처리시설 처리구역'!D15</f>
        <v>33.82</v>
      </c>
      <c r="I15" s="71">
        <f>'공공하수처리시설 처리구역'!E15</f>
        <v>33.82</v>
      </c>
      <c r="J15" s="71">
        <f>'공공하수처리시설 처리구역'!F15</f>
        <v>33.82</v>
      </c>
      <c r="K15" s="71">
        <f>'공공하수처리시설 처리구역'!G15</f>
        <v>33.82</v>
      </c>
      <c r="L15" s="71">
        <f>'공공하수처리시설 처리구역'!H15</f>
        <v>33.82</v>
      </c>
      <c r="M15" s="63">
        <f t="shared" si="2"/>
        <v>-184.08</v>
      </c>
    </row>
    <row r="16" spans="1:17" ht="17.100000000000001" customHeight="1">
      <c r="A16" s="74"/>
      <c r="B16" s="20" t="s">
        <v>50</v>
      </c>
      <c r="C16" s="71">
        <v>385</v>
      </c>
      <c r="D16" s="71">
        <v>513</v>
      </c>
      <c r="E16" s="71">
        <v>513</v>
      </c>
      <c r="F16" s="71">
        <v>513</v>
      </c>
      <c r="G16" s="71">
        <f>'공공하수처리시설 처리구역'!C16</f>
        <v>457.59</v>
      </c>
      <c r="H16" s="71">
        <f>'공공하수처리시설 처리구역'!D16</f>
        <v>457.59</v>
      </c>
      <c r="I16" s="71">
        <f>'공공하수처리시설 처리구역'!E16</f>
        <v>478.23999999999995</v>
      </c>
      <c r="J16" s="71">
        <f>'공공하수처리시설 처리구역'!F16</f>
        <v>478.23999999999995</v>
      </c>
      <c r="K16" s="71">
        <f>'공공하수처리시설 처리구역'!G16</f>
        <v>478.23999999999995</v>
      </c>
      <c r="L16" s="71">
        <f>'공공하수처리시설 처리구역'!H16</f>
        <v>478.23999999999995</v>
      </c>
      <c r="M16" s="63">
        <f t="shared" si="2"/>
        <v>-34.760000000000048</v>
      </c>
    </row>
    <row r="17" spans="1:17" ht="17.100000000000001" customHeight="1">
      <c r="A17" s="127" t="s">
        <v>51</v>
      </c>
      <c r="B17" s="128"/>
      <c r="C17" s="70">
        <f t="shared" ref="C17:L17" si="4">SUM(C18:C20)</f>
        <v>555.79999999999995</v>
      </c>
      <c r="D17" s="70">
        <f t="shared" si="4"/>
        <v>646.20000000000005</v>
      </c>
      <c r="E17" s="70">
        <f t="shared" si="4"/>
        <v>646.20000000000005</v>
      </c>
      <c r="F17" s="70">
        <f t="shared" si="4"/>
        <v>646.20000000000005</v>
      </c>
      <c r="G17" s="70">
        <f t="shared" si="4"/>
        <v>419.62</v>
      </c>
      <c r="H17" s="70">
        <f t="shared" si="4"/>
        <v>419.62</v>
      </c>
      <c r="I17" s="70">
        <f t="shared" si="4"/>
        <v>608.55999999999995</v>
      </c>
      <c r="J17" s="70">
        <f t="shared" si="4"/>
        <v>608.55999999999995</v>
      </c>
      <c r="K17" s="70">
        <f t="shared" si="4"/>
        <v>608.55999999999995</v>
      </c>
      <c r="L17" s="70">
        <f t="shared" si="4"/>
        <v>608.55999999999995</v>
      </c>
      <c r="M17" s="62">
        <f t="shared" si="2"/>
        <v>-37.6400000000001</v>
      </c>
      <c r="N17" s="15"/>
      <c r="O17" s="15"/>
      <c r="P17" s="15"/>
      <c r="Q17" s="18"/>
    </row>
    <row r="18" spans="1:17" ht="17.100000000000001" customHeight="1">
      <c r="A18" s="73"/>
      <c r="B18" s="20" t="s">
        <v>52</v>
      </c>
      <c r="C18" s="71">
        <v>353.3</v>
      </c>
      <c r="D18" s="71">
        <v>437.9</v>
      </c>
      <c r="E18" s="71">
        <v>437.9</v>
      </c>
      <c r="F18" s="71">
        <v>437.9</v>
      </c>
      <c r="G18" s="71">
        <f>'공공하수처리시설 처리구역'!C18</f>
        <v>351.47</v>
      </c>
      <c r="H18" s="71">
        <f>'공공하수처리시설 처리구역'!D18</f>
        <v>351.47</v>
      </c>
      <c r="I18" s="71">
        <f>'공공하수처리시설 처리구역'!E18</f>
        <v>493.89</v>
      </c>
      <c r="J18" s="71">
        <f>'공공하수처리시설 처리구역'!F18</f>
        <v>493.89</v>
      </c>
      <c r="K18" s="71">
        <f>'공공하수처리시설 처리구역'!G18</f>
        <v>493.89</v>
      </c>
      <c r="L18" s="71">
        <f>'공공하수처리시설 처리구역'!H18</f>
        <v>493.89</v>
      </c>
      <c r="M18" s="63">
        <f t="shared" si="2"/>
        <v>55.990000000000009</v>
      </c>
    </row>
    <row r="19" spans="1:17" ht="17.100000000000001" customHeight="1">
      <c r="A19" s="19"/>
      <c r="B19" s="20" t="s">
        <v>53</v>
      </c>
      <c r="C19" s="71">
        <v>202.5</v>
      </c>
      <c r="D19" s="71">
        <v>208.3</v>
      </c>
      <c r="E19" s="71">
        <v>208.3</v>
      </c>
      <c r="F19" s="71">
        <v>208.3</v>
      </c>
      <c r="G19" s="71">
        <f>'공공하수처리시설 처리구역'!C19</f>
        <v>47.26</v>
      </c>
      <c r="H19" s="71">
        <f>'공공하수처리시설 처리구역'!D19</f>
        <v>47.26</v>
      </c>
      <c r="I19" s="71">
        <f>'공공하수처리시설 처리구역'!E19</f>
        <v>78.72999999999999</v>
      </c>
      <c r="J19" s="71">
        <f>'공공하수처리시설 처리구역'!F19</f>
        <v>78.72999999999999</v>
      </c>
      <c r="K19" s="71">
        <f>'공공하수처리시설 처리구역'!G19</f>
        <v>78.72999999999999</v>
      </c>
      <c r="L19" s="71">
        <f>'공공하수처리시설 처리구역'!H19</f>
        <v>78.72999999999999</v>
      </c>
      <c r="M19" s="63">
        <f t="shared" si="2"/>
        <v>-129.57000000000002</v>
      </c>
    </row>
    <row r="20" spans="1:17" ht="17.100000000000001" customHeight="1">
      <c r="A20" s="74"/>
      <c r="B20" s="20" t="s">
        <v>54</v>
      </c>
      <c r="C20" s="71"/>
      <c r="D20" s="71"/>
      <c r="E20" s="71"/>
      <c r="F20" s="71"/>
      <c r="G20" s="71">
        <f>'공공하수처리시설 처리구역'!C20</f>
        <v>20.89</v>
      </c>
      <c r="H20" s="71">
        <f>'공공하수처리시설 처리구역'!D20</f>
        <v>20.89</v>
      </c>
      <c r="I20" s="71">
        <f>'공공하수처리시설 처리구역'!E20</f>
        <v>35.94</v>
      </c>
      <c r="J20" s="71">
        <f>'공공하수처리시설 처리구역'!F20</f>
        <v>35.94</v>
      </c>
      <c r="K20" s="71">
        <f>'공공하수처리시설 처리구역'!G20</f>
        <v>35.94</v>
      </c>
      <c r="L20" s="71">
        <f>'공공하수처리시설 처리구역'!H20</f>
        <v>35.94</v>
      </c>
      <c r="M20" s="63">
        <f t="shared" si="2"/>
        <v>35.94</v>
      </c>
    </row>
    <row r="21" spans="1:17" ht="17.100000000000001" customHeight="1">
      <c r="A21" s="16" t="s">
        <v>55</v>
      </c>
      <c r="B21" s="17" t="s">
        <v>56</v>
      </c>
      <c r="C21" s="65">
        <f t="shared" ref="C21:L21" si="5">SUM(C22:C24)</f>
        <v>362</v>
      </c>
      <c r="D21" s="65">
        <f t="shared" si="5"/>
        <v>562.70000000000005</v>
      </c>
      <c r="E21" s="65">
        <f t="shared" si="5"/>
        <v>600.9</v>
      </c>
      <c r="F21" s="65">
        <f t="shared" si="5"/>
        <v>600.9</v>
      </c>
      <c r="G21" s="65">
        <f t="shared" si="5"/>
        <v>170.51</v>
      </c>
      <c r="H21" s="65">
        <f t="shared" si="5"/>
        <v>170.51</v>
      </c>
      <c r="I21" s="65">
        <f t="shared" si="5"/>
        <v>170.51</v>
      </c>
      <c r="J21" s="65">
        <f t="shared" si="5"/>
        <v>295.68</v>
      </c>
      <c r="K21" s="65">
        <f t="shared" si="5"/>
        <v>295.68</v>
      </c>
      <c r="L21" s="65">
        <f t="shared" si="5"/>
        <v>295.68</v>
      </c>
      <c r="M21" s="61">
        <f t="shared" si="2"/>
        <v>-305.21999999999997</v>
      </c>
    </row>
    <row r="22" spans="1:17" ht="17.100000000000001" customHeight="1">
      <c r="A22" s="73"/>
      <c r="B22" s="20" t="s">
        <v>55</v>
      </c>
      <c r="C22" s="71">
        <v>202.2</v>
      </c>
      <c r="D22" s="71">
        <v>202.2</v>
      </c>
      <c r="E22" s="71">
        <v>202.2</v>
      </c>
      <c r="F22" s="71">
        <v>202.2</v>
      </c>
      <c r="G22" s="71">
        <f>'공공하수처리시설 처리구역'!C22</f>
        <v>110.64</v>
      </c>
      <c r="H22" s="71">
        <f>'공공하수처리시설 처리구역'!D22</f>
        <v>110.64</v>
      </c>
      <c r="I22" s="71">
        <f>'공공하수처리시설 처리구역'!E22</f>
        <v>110.64</v>
      </c>
      <c r="J22" s="71">
        <f>'공공하수처리시설 처리구역'!F22</f>
        <v>128.17000000000002</v>
      </c>
      <c r="K22" s="71">
        <f>'공공하수처리시설 처리구역'!G22</f>
        <v>128.17000000000002</v>
      </c>
      <c r="L22" s="71">
        <f>'공공하수처리시설 처리구역'!H22</f>
        <v>128.17000000000002</v>
      </c>
      <c r="M22" s="63">
        <f t="shared" si="2"/>
        <v>-74.029999999999973</v>
      </c>
    </row>
    <row r="23" spans="1:17" ht="17.100000000000001" customHeight="1">
      <c r="A23" s="19"/>
      <c r="B23" s="20" t="s">
        <v>57</v>
      </c>
      <c r="C23" s="71">
        <v>159.80000000000001</v>
      </c>
      <c r="D23" s="71">
        <v>159.80000000000001</v>
      </c>
      <c r="E23" s="71">
        <v>198</v>
      </c>
      <c r="F23" s="71">
        <v>198</v>
      </c>
      <c r="G23" s="71">
        <f>'공공하수처리시설 처리구역'!C23</f>
        <v>59.87</v>
      </c>
      <c r="H23" s="71">
        <f>'공공하수처리시설 처리구역'!D23</f>
        <v>59.87</v>
      </c>
      <c r="I23" s="71">
        <f>'공공하수처리시설 처리구역'!E23</f>
        <v>59.87</v>
      </c>
      <c r="J23" s="71">
        <f>'공공하수처리시설 처리구역'!F23</f>
        <v>66.95</v>
      </c>
      <c r="K23" s="71">
        <f>'공공하수처리시설 처리구역'!G23</f>
        <v>66.95</v>
      </c>
      <c r="L23" s="71">
        <f>'공공하수처리시설 처리구역'!H23</f>
        <v>66.95</v>
      </c>
      <c r="M23" s="63">
        <f t="shared" si="2"/>
        <v>-131.05000000000001</v>
      </c>
    </row>
    <row r="24" spans="1:17" ht="17.100000000000001" customHeight="1">
      <c r="A24" s="74"/>
      <c r="B24" s="20" t="s">
        <v>58</v>
      </c>
      <c r="C24" s="71">
        <v>0</v>
      </c>
      <c r="D24" s="71">
        <v>200.7</v>
      </c>
      <c r="E24" s="71">
        <v>200.7</v>
      </c>
      <c r="F24" s="71">
        <v>200.7</v>
      </c>
      <c r="G24" s="71">
        <f>'공공하수처리시설 처리구역'!C24</f>
        <v>0</v>
      </c>
      <c r="H24" s="71">
        <f>'공공하수처리시설 처리구역'!D24</f>
        <v>0</v>
      </c>
      <c r="I24" s="71">
        <f>'공공하수처리시설 처리구역'!E24</f>
        <v>0</v>
      </c>
      <c r="J24" s="71">
        <f>'공공하수처리시설 처리구역'!F24</f>
        <v>100.56</v>
      </c>
      <c r="K24" s="71">
        <f>'공공하수처리시설 처리구역'!G24</f>
        <v>100.56</v>
      </c>
      <c r="L24" s="71">
        <f>'공공하수처리시설 처리구역'!H24</f>
        <v>100.56</v>
      </c>
      <c r="M24" s="63">
        <f t="shared" si="2"/>
        <v>-100.13999999999999</v>
      </c>
    </row>
    <row r="25" spans="1:17" ht="17.100000000000001" customHeight="1">
      <c r="A25" s="16" t="s">
        <v>59</v>
      </c>
      <c r="B25" s="17" t="s">
        <v>39</v>
      </c>
      <c r="C25" s="65">
        <f t="shared" ref="C25:L25" si="6">SUM(C26)</f>
        <v>0</v>
      </c>
      <c r="D25" s="65">
        <f t="shared" si="6"/>
        <v>0</v>
      </c>
      <c r="E25" s="65">
        <f t="shared" si="6"/>
        <v>0</v>
      </c>
      <c r="F25" s="65">
        <f t="shared" si="6"/>
        <v>0</v>
      </c>
      <c r="G25" s="65">
        <f t="shared" si="6"/>
        <v>0</v>
      </c>
      <c r="H25" s="65">
        <f t="shared" si="6"/>
        <v>0</v>
      </c>
      <c r="I25" s="65">
        <f t="shared" si="6"/>
        <v>6.76</v>
      </c>
      <c r="J25" s="65">
        <f t="shared" si="6"/>
        <v>6.76</v>
      </c>
      <c r="K25" s="65">
        <f t="shared" si="6"/>
        <v>6.76</v>
      </c>
      <c r="L25" s="65">
        <f t="shared" si="6"/>
        <v>6.76</v>
      </c>
      <c r="M25" s="61">
        <f t="shared" si="2"/>
        <v>6.76</v>
      </c>
    </row>
    <row r="26" spans="1:17" ht="17.100000000000001" hidden="1" customHeight="1">
      <c r="A26" s="66"/>
      <c r="B26" s="20" t="s">
        <v>60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f>G26</f>
        <v>0</v>
      </c>
      <c r="I26" s="71">
        <v>6.76</v>
      </c>
      <c r="J26" s="71">
        <f>I26</f>
        <v>6.76</v>
      </c>
      <c r="K26" s="71">
        <f>J26</f>
        <v>6.76</v>
      </c>
      <c r="L26" s="71">
        <f>K26</f>
        <v>6.76</v>
      </c>
      <c r="M26" s="63">
        <f t="shared" si="2"/>
        <v>6.76</v>
      </c>
    </row>
    <row r="27" spans="1:17" ht="17.100000000000001" customHeight="1">
      <c r="A27" s="129" t="s">
        <v>61</v>
      </c>
      <c r="B27" s="130"/>
      <c r="C27" s="72">
        <f>493+478</f>
        <v>971</v>
      </c>
      <c r="D27" s="72">
        <f>C27+139.5</f>
        <v>1110.5</v>
      </c>
      <c r="E27" s="72">
        <f>D27</f>
        <v>1110.5</v>
      </c>
      <c r="F27" s="72">
        <f>E27</f>
        <v>1110.5</v>
      </c>
      <c r="G27" s="72">
        <f>'소규모 하수처리구역'!D4</f>
        <v>376.32999999999993</v>
      </c>
      <c r="H27" s="72">
        <f>'소규모 하수처리구역'!E4</f>
        <v>376.32999999999993</v>
      </c>
      <c r="I27" s="72">
        <f>'소규모 하수처리구역'!F4</f>
        <v>690.18000000000006</v>
      </c>
      <c r="J27" s="72">
        <f>'소규모 하수처리구역'!G4</f>
        <v>868.26</v>
      </c>
      <c r="K27" s="72">
        <f>J27</f>
        <v>868.26</v>
      </c>
      <c r="L27" s="72">
        <f>K27</f>
        <v>868.26</v>
      </c>
      <c r="M27" s="67">
        <f t="shared" si="2"/>
        <v>-242.24</v>
      </c>
    </row>
    <row r="28" spans="1:17" ht="17.100000000000001" customHeight="1">
      <c r="C28" s="23"/>
      <c r="G28" s="23"/>
      <c r="H28" s="23"/>
      <c r="I28" s="23"/>
    </row>
  </sheetData>
  <mergeCells count="9">
    <mergeCell ref="M2:M3"/>
    <mergeCell ref="A6:B6"/>
    <mergeCell ref="A17:B17"/>
    <mergeCell ref="A27:B27"/>
    <mergeCell ref="A4:B4"/>
    <mergeCell ref="G2:L2"/>
    <mergeCell ref="A2:A3"/>
    <mergeCell ref="B2:B3"/>
    <mergeCell ref="C2:F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배수구역</vt:lpstr>
      <vt:lpstr>공공하수처리시설 처리구역</vt:lpstr>
      <vt:lpstr>소규모 하수처리구역</vt:lpstr>
      <vt:lpstr>기수립하수도정비 대비</vt:lpstr>
      <vt:lpstr>'공공하수처리시설 처리구역'!Print_Area</vt:lpstr>
      <vt:lpstr>'기수립하수도정비 대비'!Print_Area</vt:lpstr>
      <vt:lpstr>'소규모 하수처리구역'!Print_Titles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124453</dc:creator>
  <cp:lastModifiedBy>solongoth</cp:lastModifiedBy>
  <cp:lastPrinted>2015-10-29T06:20:11Z</cp:lastPrinted>
  <dcterms:created xsi:type="dcterms:W3CDTF">2008-05-28T11:39:46Z</dcterms:created>
  <dcterms:modified xsi:type="dcterms:W3CDTF">2015-11-26T08:36:46Z</dcterms:modified>
</cp:coreProperties>
</file>